
<file path=[Content_Types].xml><?xml version="1.0" encoding="utf-8"?>
<Types xmlns="http://schemas.openxmlformats.org/package/2006/content-types">
  <Override PartName="/xl/worksheets/sheet24.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charts/colors17.xml" ContentType="application/vnd.ms-office.chartcolorstyle+xml"/>
  <Override PartName="/xl/charts/style18.xml" ContentType="application/vnd.ms-office.chartstyle+xml"/>
  <Override PartName="/xl/charts/style6.xml" ContentType="application/vnd.ms-office.chartstyle+xml"/>
  <Override PartName="/xl/worksheets/sheet7.xml" ContentType="application/vnd.openxmlformats-officedocument.spreadsheetml.worksheet+xml"/>
  <Override PartName="/xl/worksheets/sheet20.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charts/colors24.xml" ContentType="application/vnd.ms-office.chartcolorstyle+xml"/>
  <Override PartName="/xl/charts/style25.xml" ContentType="application/vnd.ms-office.chartstyle+xml"/>
  <Default Extension="xml" ContentType="application/xml"/>
  <Override PartName="/xl/drawings/drawing2.xml" ContentType="application/vnd.openxmlformats-officedocument.drawing+xml"/>
  <Override PartName="/xl/comments4.xml" ContentType="application/vnd.openxmlformats-officedocument.spreadsheetml.comments+xml"/>
  <Override PartName="/xl/comments18.xml" ContentType="application/vnd.openxmlformats-officedocument.spreadsheetml.comments+xml"/>
  <Override PartName="/xl/charts/colors13.xml" ContentType="application/vnd.ms-office.chartcolorstyle+xml"/>
  <Override PartName="/xl/charts/colors9.xml" ContentType="application/vnd.ms-office.chartcolorstyle+xml"/>
  <Override PartName="/xl/charts/style14.xml" ContentType="application/vnd.ms-office.chartstyle+xml"/>
  <Override PartName="/xl/charts/style2.xml" ContentType="application/vnd.ms-office.chartstyle+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olors20.xml" ContentType="application/vnd.ms-office.chartcolorstyle+xml"/>
  <Override PartName="/xl/charts/style21.xml" ContentType="application/vnd.ms-office.chartstyle+xml"/>
  <Override PartName="/xl/comments14.xml" ContentType="application/vnd.openxmlformats-officedocument.spreadsheetml.comments+xml"/>
  <Override PartName="/xl/drawings/drawing20.xml" ContentType="application/vnd.openxmlformats-officedocument.drawing+xml"/>
  <Override PartName="/xl/charts/chart16.xml" ContentType="application/vnd.openxmlformats-officedocument.drawingml.chart+xml"/>
  <Override PartName="/xl/charts/colors5.xml" ContentType="application/vnd.ms-office.chartcolorstyle+xml"/>
  <Override PartName="/xl/charts/style10.xml" ContentType="application/vnd.ms-office.chartstyle+xml"/>
  <Override PartName="/xl/sharedStrings.xml" ContentType="application/vnd.openxmlformats-officedocument.spreadsheetml.sharedStrings+xml"/>
  <Override PartName="/xl/comments21.xml" ContentType="application/vnd.openxmlformats-officedocument.spreadsheetml.comments+xml"/>
  <Override PartName="/xl/charts/chart23.xml" ContentType="application/vnd.openxmlformats-officedocument.drawingml.chart+xml"/>
  <Override PartName="/xl/worksheets/sheet18.xml" ContentType="application/vnd.openxmlformats-officedocument.spreadsheetml.worksheet+xml"/>
  <Override PartName="/xl/comments10.xml" ContentType="application/vnd.openxmlformats-officedocument.spreadsheetml.comments+xml"/>
  <Override PartName="/xl/charts/chart9.xml" ContentType="application/vnd.openxmlformats-officedocument.drawingml.chart+xml"/>
  <Override PartName="/xl/charts/chart12.xml" ContentType="application/vnd.openxmlformats-officedocument.drawingml.chart+xml"/>
  <Override PartName="/xl/charts/colors1.xml" ContentType="application/vnd.ms-office.chartcolorstyle+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charts/chart5.xml" ContentType="application/vnd.openxmlformats-officedocument.drawingml.chart+xml"/>
  <Override PartName="/xl/charts/style7.xml" ContentType="application/vnd.ms-office.chartstyle+xml"/>
  <Override PartName="/xl/charts/colors18.xml" ContentType="application/vnd.ms-office.chartcolorstyle+xml"/>
  <Override PartName="/xl/charts/style19.xml" ContentType="application/vnd.ms-office.chartstyle+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charts/colors25.xml" ContentType="application/vnd.ms-office.chartcolorstyle+xml"/>
  <Override PartName="/xl/charts/style26.xml" ContentType="application/vnd.ms-office.chartsty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comments19.xml" ContentType="application/vnd.openxmlformats-officedocument.spreadsheetml.comments+xml"/>
  <Override PartName="/xl/charts/chart1.xml" ContentType="application/vnd.openxmlformats-officedocument.drawingml.chart+xml"/>
  <Override PartName="/xl/drawings/drawing25.xml" ContentType="application/vnd.openxmlformats-officedocument.drawing+xml"/>
  <Override PartName="/xl/charts/style3.xml" ContentType="application/vnd.ms-office.chartstyle+xml"/>
  <Override PartName="/xl/charts/colors14.xml" ContentType="application/vnd.ms-office.chartcolorstyle+xml"/>
  <Override PartName="/xl/charts/style15.xml" ContentType="application/vnd.ms-office.chartstyle+xml"/>
  <Override PartName="/docProps/app.xml" ContentType="application/vnd.openxmlformats-officedocument.extended-properties+xml"/>
  <Override PartName="/xl/drawings/drawing14.xml" ContentType="application/vnd.openxmlformats-officedocument.drawing+xml"/>
  <Override PartName="/xl/comments26.xml" ContentType="application/vnd.openxmlformats-officedocument.spreadsheetml.comments+xml"/>
  <Override PartName="/xl/charts/colors21.xml" ContentType="application/vnd.ms-office.chartcolorstyle+xml"/>
  <Override PartName="/xl/charts/colors6.xml" ContentType="application/vnd.ms-office.chartcolorstyle+xml"/>
  <Override PartName="/xl/charts/style22.xml" ContentType="application/vnd.ms-office.chartstyle+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comments15.xml" ContentType="application/vnd.openxmlformats-officedocument.spreadsheetml.comments+xml"/>
  <Override PartName="/xl/drawings/drawing21.xml" ContentType="application/vnd.openxmlformats-officedocument.drawing+xml"/>
  <Override PartName="/xl/comments24.xml" ContentType="application/vnd.openxmlformats-officedocument.spreadsheetml.comments+xml"/>
  <Override PartName="/xl/charts/chart17.xml" ContentType="application/vnd.openxmlformats-officedocument.drawingml.chart+xml"/>
  <Override PartName="/xl/charts/chart26.xml" ContentType="application/vnd.openxmlformats-officedocument.drawingml.chart+xml"/>
  <Override PartName="/xl/calcChain.xml" ContentType="application/vnd.openxmlformats-officedocument.spreadsheetml.calcChain+xml"/>
  <Override PartName="/xl/charts/colors4.xml" ContentType="application/vnd.ms-office.chartcolorstyle+xml"/>
  <Override PartName="/xl/charts/style20.xml" ContentType="application/vnd.ms-office.chartstyle+xml"/>
  <Override PartName="/xl/charts/colors10.xml" ContentType="application/vnd.ms-office.chartcolorstyle+xml"/>
  <Override PartName="/xl/charts/style11.xml" ContentType="application/vnd.ms-office.chartstyle+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Override PartName="/xl/comments13.xml" ContentType="application/vnd.openxmlformats-officedocument.spreadsheetml.comments+xml"/>
  <Override PartName="/xl/comments22.xml" ContentType="application/vnd.openxmlformats-officedocument.spreadsheetml.comments+xml"/>
  <Override PartName="/xl/charts/chart13.xml" ContentType="application/vnd.openxmlformats-officedocument.drawingml.chart+xml"/>
  <Override PartName="/xl/charts/chart15.xml" ContentType="application/vnd.openxmlformats-officedocument.drawingml.chart+xml"/>
  <Override PartName="/xl/charts/chart24.xml" ContentType="application/vnd.openxmlformats-officedocument.drawingml.chart+xml"/>
  <Override PartName="/xl/charts/colors2.xml" ContentType="application/vnd.ms-office.chartcolorstyle+xml"/>
  <Override PartName="/xl/worksheets/sheet17.xml" ContentType="application/vnd.openxmlformats-officedocument.spreadsheetml.worksheet+xml"/>
  <Override PartName="/xl/worksheets/sheet26.xml" ContentType="application/vnd.openxmlformats-officedocument.spreadsheetml.worksheet+xml"/>
  <Override PartName="/xl/comments11.xml" ContentType="application/vnd.openxmlformats-officedocument.spreadsheetml.comments+xml"/>
  <Override PartName="/xl/comments20.xml" ContentType="application/vnd.openxmlformats-officedocument.spreadsheetml.comments+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charts/style8.xml" ContentType="application/vnd.ms-office.chartstyle+xml"/>
  <Override PartName="/xl/charts/colors19.xml" ContentType="application/vnd.ms-office.chartcolorstyle+xml"/>
  <Override PartName="/xl/worksheets/sheet9.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style4.xml" ContentType="application/vnd.ms-office.chartstyle+xml"/>
  <Override PartName="/xl/charts/style16.xml" ContentType="application/vnd.ms-office.chartstyle+xml"/>
  <Override PartName="/xl/charts/colors26.xml" ContentType="application/vnd.ms-office.chartcolorstyle+xml"/>
  <Override PartName="/xl/charts/colors15.xml" ContentType="application/vnd.ms-office.chartcolorstyle+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charts/style23.xml" ContentType="application/vnd.ms-office.chartstyle+xml"/>
  <Override PartName="/xl/charts/colors22.xml" ContentType="application/vnd.ms-office.chartcolorstyle+xml"/>
  <Override PartName="/xl/comments2.xml" ContentType="application/vnd.openxmlformats-officedocument.spreadsheetml.comments+xml"/>
  <Override PartName="/xl/comments16.xml" ContentType="application/vnd.openxmlformats-officedocument.spreadsheetml.comments+xml"/>
  <Override PartName="/xl/drawings/drawing22.xml" ContentType="application/vnd.openxmlformats-officedocument.drawing+xml"/>
  <Override PartName="/xl/charts/chart18.xml" ContentType="application/vnd.openxmlformats-officedocument.drawingml.chart+xml"/>
  <Override PartName="/xl/charts/colors7.xml" ContentType="application/vnd.ms-office.chartcolorstyle+xml"/>
  <Override PartName="/xl/charts/style12.xml" ContentType="application/vnd.ms-office.chartstyle+xml"/>
  <Override PartName="/xl/charts/colors11.xml" ContentType="application/vnd.ms-office.chartcolorstyle+xml"/>
  <Override PartName="/xl/worksheets/sheet1.xml" ContentType="application/vnd.openxmlformats-officedocument.spreadsheetml.worksheet+xml"/>
  <Override PartName="/xl/drawings/drawing11.xml" ContentType="application/vnd.openxmlformats-officedocument.drawing+xml"/>
  <Override PartName="/xl/comments23.xml" ContentType="application/vnd.openxmlformats-officedocument.spreadsheetml.comments+xml"/>
  <Override PartName="/xl/charts/chart25.xml" ContentType="application/vnd.openxmlformats-officedocument.drawingml.chart+xml"/>
  <Override PartName="/xl/comments12.xml" ContentType="application/vnd.openxmlformats-officedocument.spreadsheetml.comments+xml"/>
  <Override PartName="/xl/charts/chart14.xml" ContentType="application/vnd.openxmlformats-officedocument.drawingml.chart+xml"/>
  <Override PartName="/xl/charts/colors3.xml" ContentType="application/vnd.ms-office.chartcolorstyle+xml"/>
  <Override PartName="/xl/worksheets/sheet27.xml" ContentType="application/vnd.openxmlformats-officedocument.spreadsheetml.worksheet+xml"/>
  <Override PartName="/xl/charts/chart21.xml" ContentType="application/vnd.openxmlformats-officedocument.drawingml.chart+xml"/>
  <Override PartName="/xl/worksheets/sheet16.xml" ContentType="application/vnd.openxmlformats-officedocument.spreadsheetml.worksheet+xml"/>
  <Override PartName="/xl/drawings/drawing9.xml" ContentType="application/vnd.openxmlformats-officedocument.drawing+xml"/>
  <Override PartName="/xl/charts/chart7.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worksheets/sheet23.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Default Extension="jpeg" ContentType="image/jpeg"/>
  <Override PartName="/xl/drawings/drawing5.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drawings/drawing27.xml" ContentType="application/vnd.openxmlformats-officedocument.drawing+xml"/>
  <Override PartName="/xl/charts/style17.xml" ContentType="application/vnd.ms-office.chartstyle+xml"/>
  <Override PartName="/xl/charts/style5.xml" ContentType="application/vnd.ms-office.chartstyle+xml"/>
  <Override PartName="/xl/charts/colors16.xml" ContentType="application/vnd.ms-office.chartcolorstyle+xml"/>
  <Override PartName="/xl/drawings/drawing16.xml" ContentType="application/vnd.openxmlformats-officedocument.drawing+xml"/>
  <Override PartName="/xl/charts/colors8.xml" ContentType="application/vnd.ms-office.chartcolorstyle+xml"/>
  <Override PartName="/xl/charts/style24.xml" ContentType="application/vnd.ms-office.chartstyle+xml"/>
  <Override PartName="/xl/charts/style1.xml" ContentType="application/vnd.ms-office.chartstyle+xml"/>
  <Override PartName="/xl/charts/colors23.xml" ContentType="application/vnd.ms-office.chartcolorstyle+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drawings/drawing23.xml" ContentType="application/vnd.openxmlformats-officedocument.drawing+xml"/>
  <Override PartName="/xl/charts/chart19.xml" ContentType="application/vnd.openxmlformats-officedocument.drawingml.chart+xml"/>
  <Override PartName="/xl/charts/style13.xml" ContentType="application/vnd.ms-office.chartstyle+xml"/>
  <Override PartName="/xl/charts/colors12.xml" ContentType="application/vnd.ms-office.chartcolor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codeName="EstaPasta_de_trabalho" autoCompressPictures="0"/>
  <bookViews>
    <workbookView xWindow="0" yWindow="0" windowWidth="22845" windowHeight="16440" tabRatio="0"/>
  </bookViews>
  <sheets>
    <sheet name="Ini" sheetId="48" r:id="rId1"/>
    <sheet name="PC Receitas" sheetId="3" r:id="rId2"/>
    <sheet name="PC Despesas" sheetId="14" r:id="rId3"/>
    <sheet name="Bancos" sheetId="16" r:id="rId4"/>
    <sheet name="Jan" sheetId="17" r:id="rId5"/>
    <sheet name="Fev" sheetId="18" r:id="rId6"/>
    <sheet name="Mar" sheetId="19" r:id="rId7"/>
    <sheet name="Abr" sheetId="20" r:id="rId8"/>
    <sheet name="Mai" sheetId="21" r:id="rId9"/>
    <sheet name="Jun" sheetId="22" r:id="rId10"/>
    <sheet name="Jul" sheetId="23" r:id="rId11"/>
    <sheet name="Ago" sheetId="24" r:id="rId12"/>
    <sheet name="Set" sheetId="25" r:id="rId13"/>
    <sheet name="Out" sheetId="26" r:id="rId14"/>
    <sheet name="Nov" sheetId="27" r:id="rId15"/>
    <sheet name="Dez" sheetId="28" r:id="rId16"/>
    <sheet name="Resumo" sheetId="29" r:id="rId17"/>
    <sheet name="Resumo (2)" sheetId="30" r:id="rId18"/>
    <sheet name="FC" sheetId="31" r:id="rId19"/>
    <sheet name="DRE" sheetId="33" r:id="rId20"/>
    <sheet name="CPagar" sheetId="39" r:id="rId21"/>
    <sheet name="CReceber" sheetId="40" r:id="rId22"/>
    <sheet name="FC com Banco" sheetId="32" r:id="rId23"/>
    <sheet name="Gráficos" sheetId="41" r:id="rId24"/>
    <sheet name="G. Receitas" sheetId="42" r:id="rId25"/>
    <sheet name="G. Despesas" sheetId="43" r:id="rId26"/>
    <sheet name="Alertas" sheetId="44" r:id="rId27"/>
    <sheet name="Imprimir" sheetId="47" r:id="rId28"/>
  </sheets>
  <definedNames>
    <definedName name="_xlnm.Print_Area" localSheetId="20">CPagar!$C$4:$Q$707</definedName>
    <definedName name="_xlnm.Print_Area" localSheetId="21">CReceber!$C$4:$Q$307</definedName>
    <definedName name="_xlnm.Print_Area" localSheetId="19">DRE!$C$4:$Q$1030</definedName>
    <definedName name="_xlnm.Print_Area" localSheetId="18">FC!$C$4:$P$17</definedName>
    <definedName name="_xlnm.Print_Area" localSheetId="22">'FC com Banco'!$C$6:$P$19</definedName>
    <definedName name="_xlnm.Print_Area" localSheetId="25">'G. Despesas'!$C$4:$O$105</definedName>
    <definedName name="_xlnm.Print_Area" localSheetId="24">'G. Receitas'!$C$4:$O$43</definedName>
    <definedName name="_xlnm.Print_Area" localSheetId="23">Gráficos!$B$4:$O$103</definedName>
    <definedName name="_xlnm.Print_Area" localSheetId="27">Imprimir!$D$3:$Q$95</definedName>
    <definedName name="_xlnm.Print_Area" localSheetId="0">Ini!$A$1:$N$34</definedName>
    <definedName name="_xlnm.Print_Area" localSheetId="16">Resumo!$C$4:$K$37</definedName>
    <definedName name="_xlnm.Print_Area" localSheetId="17">'Resumo (2)'!$C$4:$K$37</definedName>
    <definedName name="Bancos">Bancos!$D$5:$D$103</definedName>
    <definedName name="Despesas_com_Marketing">'PC Despesas'!$S$5:$S$103</definedName>
    <definedName name="Despesas_com_Produtos">'PC Despesas'!$D$5:$D$103</definedName>
    <definedName name="Despesas_com_RH">'PC Despesas'!$M$5:$M$103</definedName>
    <definedName name="Despesas_com_Serviços">'PC Despesas'!$G$5:$G$103</definedName>
    <definedName name="Despesas_Não_Operacionais">'PC Despesas'!$J$5:$J$103</definedName>
    <definedName name="Despesas_Operacionais">'PC Despesas'!$P$5:$P$103</definedName>
    <definedName name="Impostos">'PC Despesas'!$V$5:$V$103</definedName>
    <definedName name="Investimentos">'PC Despesas'!$Y$5:$Y$103</definedName>
    <definedName name="Receitas_com_Produtos">'PC Receitas'!$D$5:$D$103</definedName>
    <definedName name="Receitas_com_Serviços">'PC Receitas'!$G$5:$G$103</definedName>
    <definedName name="Receitas_Não_Operacionais">'PC Receitas'!$J$5:$J$103</definedName>
    <definedName name="_xlnm.Print_Titles" localSheetId="20">CPagar!$4:$4</definedName>
    <definedName name="_xlnm.Print_Titles" localSheetId="21">CReceber!$4:$4</definedName>
    <definedName name="_xlnm.Print_Titles" localSheetId="19">DRE!$4:$4</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D8" i="32"/>
  <c r="P8"/>
  <c r="D6" i="31"/>
  <c r="P6"/>
  <c r="S5" i="17"/>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D7" i="31"/>
  <c r="O5" i="17"/>
  <c r="R5"/>
  <c r="O6"/>
  <c r="P6"/>
  <c r="R6"/>
  <c r="O7"/>
  <c r="P7"/>
  <c r="R7"/>
  <c r="O8"/>
  <c r="P8"/>
  <c r="R8"/>
  <c r="O9"/>
  <c r="R9"/>
  <c r="O10"/>
  <c r="P10"/>
  <c r="R10"/>
  <c r="O11"/>
  <c r="R11"/>
  <c r="O12"/>
  <c r="R12"/>
  <c r="O13"/>
  <c r="R13"/>
  <c r="O14"/>
  <c r="R14"/>
  <c r="O15"/>
  <c r="R15"/>
  <c r="O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D8" i="31"/>
  <c r="D9"/>
  <c r="D10"/>
  <c r="E6"/>
  <c r="S5" i="18"/>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E7" i="31"/>
  <c r="O5" i="18"/>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E8" i="31"/>
  <c r="E9"/>
  <c r="E10"/>
  <c r="D30" i="44"/>
  <c r="E16" i="31"/>
  <c r="D25" i="44"/>
  <c r="E15" i="31"/>
  <c r="D24" i="44"/>
  <c r="D29"/>
  <c r="D31"/>
  <c r="D32"/>
  <c r="F6" i="31"/>
  <c r="S5" i="19"/>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F7" i="31"/>
  <c r="O5" i="19"/>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F8" i="31"/>
  <c r="F9"/>
  <c r="F10"/>
  <c r="E30" i="44"/>
  <c r="F16" i="31"/>
  <c r="E25" i="44"/>
  <c r="F15" i="31"/>
  <c r="E24" i="44"/>
  <c r="E29"/>
  <c r="E31"/>
  <c r="E32"/>
  <c r="I10"/>
  <c r="D26"/>
  <c r="D27"/>
  <c r="E26"/>
  <c r="E27"/>
  <c r="D15" i="31"/>
  <c r="C24" i="44"/>
  <c r="D16" i="31"/>
  <c r="C25" i="44"/>
  <c r="C26"/>
  <c r="C27"/>
  <c r="G10"/>
  <c r="C14"/>
  <c r="C15"/>
  <c r="C20"/>
  <c r="D14"/>
  <c r="D15"/>
  <c r="D20"/>
  <c r="D21"/>
  <c r="D22"/>
  <c r="E14"/>
  <c r="E15"/>
  <c r="E20"/>
  <c r="E21"/>
  <c r="E22"/>
  <c r="E10"/>
  <c r="D16"/>
  <c r="D17"/>
  <c r="E16"/>
  <c r="E17"/>
  <c r="C16"/>
  <c r="C17"/>
  <c r="C10"/>
  <c r="C30"/>
  <c r="J7"/>
  <c r="C29"/>
  <c r="J6"/>
  <c r="H7"/>
  <c r="H6"/>
  <c r="F7"/>
  <c r="D19"/>
  <c r="E19"/>
  <c r="F6"/>
  <c r="D7"/>
  <c r="D6"/>
  <c r="G6" i="31"/>
  <c r="S5" i="20"/>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G7" i="31"/>
  <c r="O5" i="20"/>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G8" i="31"/>
  <c r="G9"/>
  <c r="G10"/>
  <c r="H6"/>
  <c r="S5" i="21"/>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H7" i="31"/>
  <c r="O5" i="21"/>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H8" i="31"/>
  <c r="H9"/>
  <c r="H10"/>
  <c r="I6"/>
  <c r="S5" i="22"/>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I7" i="31"/>
  <c r="O5" i="22"/>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I8" i="31"/>
  <c r="I9"/>
  <c r="I10"/>
  <c r="J6"/>
  <c r="S5" i="23"/>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J7" i="31"/>
  <c r="O5" i="23"/>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J8" i="31"/>
  <c r="J9"/>
  <c r="J10"/>
  <c r="K6"/>
  <c r="S5" i="24"/>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K7" i="31"/>
  <c r="O5" i="24"/>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K8" i="31"/>
  <c r="K9"/>
  <c r="K10"/>
  <c r="L6"/>
  <c r="S5" i="25"/>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L7" i="31"/>
  <c r="O5" i="25"/>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L8" i="31"/>
  <c r="L9"/>
  <c r="L10"/>
  <c r="M6"/>
  <c r="S5" i="26"/>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M7" i="31"/>
  <c r="O5" i="26"/>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M8" i="31"/>
  <c r="M9"/>
  <c r="M10"/>
  <c r="N6"/>
  <c r="S5" i="27"/>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N7" i="31"/>
  <c r="O5" i="27"/>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N8" i="31"/>
  <c r="N9"/>
  <c r="N10"/>
  <c r="O6"/>
  <c r="S5" i="28"/>
  <c r="Q5"/>
  <c r="S6"/>
  <c r="Q6"/>
  <c r="S7"/>
  <c r="Q7"/>
  <c r="S8"/>
  <c r="Q8"/>
  <c r="S9"/>
  <c r="Q9"/>
  <c r="S10"/>
  <c r="Q10"/>
  <c r="S11"/>
  <c r="Q11"/>
  <c r="S12"/>
  <c r="Q12"/>
  <c r="S13"/>
  <c r="Q13"/>
  <c r="S14"/>
  <c r="Q14"/>
  <c r="S15"/>
  <c r="Q15"/>
  <c r="S16"/>
  <c r="Q16"/>
  <c r="S17"/>
  <c r="Q17"/>
  <c r="S18"/>
  <c r="Q18"/>
  <c r="S19"/>
  <c r="Q19"/>
  <c r="S20"/>
  <c r="Q20"/>
  <c r="S21"/>
  <c r="Q21"/>
  <c r="S22"/>
  <c r="Q22"/>
  <c r="S23"/>
  <c r="Q23"/>
  <c r="S24"/>
  <c r="Q24"/>
  <c r="S25"/>
  <c r="Q25"/>
  <c r="S26"/>
  <c r="Q26"/>
  <c r="S27"/>
  <c r="Q27"/>
  <c r="S28"/>
  <c r="Q28"/>
  <c r="S29"/>
  <c r="Q29"/>
  <c r="S30"/>
  <c r="Q30"/>
  <c r="S31"/>
  <c r="Q31"/>
  <c r="S32"/>
  <c r="Q32"/>
  <c r="S33"/>
  <c r="Q33"/>
  <c r="S34"/>
  <c r="Q34"/>
  <c r="S35"/>
  <c r="Q35"/>
  <c r="S36"/>
  <c r="Q36"/>
  <c r="S37"/>
  <c r="Q37"/>
  <c r="S38"/>
  <c r="Q38"/>
  <c r="S39"/>
  <c r="Q39"/>
  <c r="S40"/>
  <c r="Q40"/>
  <c r="S41"/>
  <c r="Q41"/>
  <c r="S42"/>
  <c r="Q42"/>
  <c r="S43"/>
  <c r="Q43"/>
  <c r="S44"/>
  <c r="Q44"/>
  <c r="S45"/>
  <c r="Q45"/>
  <c r="S46"/>
  <c r="Q46"/>
  <c r="S47"/>
  <c r="Q47"/>
  <c r="S48"/>
  <c r="Q48"/>
  <c r="S49"/>
  <c r="Q49"/>
  <c r="S50"/>
  <c r="Q50"/>
  <c r="S51"/>
  <c r="Q51"/>
  <c r="S52"/>
  <c r="Q52"/>
  <c r="S53"/>
  <c r="Q53"/>
  <c r="S54"/>
  <c r="Q54"/>
  <c r="S55"/>
  <c r="Q55"/>
  <c r="S56"/>
  <c r="Q56"/>
  <c r="S57"/>
  <c r="Q57"/>
  <c r="S58"/>
  <c r="Q58"/>
  <c r="S59"/>
  <c r="Q59"/>
  <c r="S60"/>
  <c r="Q60"/>
  <c r="S61"/>
  <c r="Q61"/>
  <c r="S62"/>
  <c r="Q62"/>
  <c r="S63"/>
  <c r="Q63"/>
  <c r="S64"/>
  <c r="Q64"/>
  <c r="S65"/>
  <c r="Q65"/>
  <c r="S66"/>
  <c r="Q66"/>
  <c r="S67"/>
  <c r="Q67"/>
  <c r="S68"/>
  <c r="Q68"/>
  <c r="S69"/>
  <c r="Q69"/>
  <c r="S70"/>
  <c r="Q70"/>
  <c r="S71"/>
  <c r="Q71"/>
  <c r="S72"/>
  <c r="Q72"/>
  <c r="S73"/>
  <c r="Q73"/>
  <c r="S74"/>
  <c r="Q74"/>
  <c r="S75"/>
  <c r="Q75"/>
  <c r="S76"/>
  <c r="Q76"/>
  <c r="S77"/>
  <c r="Q77"/>
  <c r="S78"/>
  <c r="Q78"/>
  <c r="S79"/>
  <c r="Q79"/>
  <c r="S80"/>
  <c r="Q80"/>
  <c r="S81"/>
  <c r="Q81"/>
  <c r="S82"/>
  <c r="Q82"/>
  <c r="S83"/>
  <c r="Q83"/>
  <c r="S84"/>
  <c r="Q84"/>
  <c r="S85"/>
  <c r="Q85"/>
  <c r="S86"/>
  <c r="Q86"/>
  <c r="S87"/>
  <c r="Q87"/>
  <c r="S88"/>
  <c r="Q88"/>
  <c r="S89"/>
  <c r="Q89"/>
  <c r="S90"/>
  <c r="Q90"/>
  <c r="S91"/>
  <c r="Q91"/>
  <c r="S92"/>
  <c r="Q92"/>
  <c r="S93"/>
  <c r="Q93"/>
  <c r="S94"/>
  <c r="Q94"/>
  <c r="S95"/>
  <c r="Q95"/>
  <c r="S96"/>
  <c r="Q96"/>
  <c r="S97"/>
  <c r="Q97"/>
  <c r="S98"/>
  <c r="Q98"/>
  <c r="S99"/>
  <c r="Q99"/>
  <c r="S100"/>
  <c r="Q100"/>
  <c r="S101"/>
  <c r="Q101"/>
  <c r="S102"/>
  <c r="Q102"/>
  <c r="S103"/>
  <c r="Q103"/>
  <c r="S104"/>
  <c r="Q104"/>
  <c r="S105"/>
  <c r="Q105"/>
  <c r="S106"/>
  <c r="Q106"/>
  <c r="S107"/>
  <c r="Q107"/>
  <c r="S108"/>
  <c r="Q108"/>
  <c r="S109"/>
  <c r="Q109"/>
  <c r="S110"/>
  <c r="Q110"/>
  <c r="S111"/>
  <c r="Q111"/>
  <c r="S112"/>
  <c r="Q112"/>
  <c r="S113"/>
  <c r="Q113"/>
  <c r="S114"/>
  <c r="Q114"/>
  <c r="S115"/>
  <c r="Q115"/>
  <c r="S116"/>
  <c r="Q116"/>
  <c r="S117"/>
  <c r="Q117"/>
  <c r="S118"/>
  <c r="Q118"/>
  <c r="S119"/>
  <c r="Q119"/>
  <c r="S120"/>
  <c r="Q120"/>
  <c r="S121"/>
  <c r="Q121"/>
  <c r="S122"/>
  <c r="Q122"/>
  <c r="S123"/>
  <c r="Q123"/>
  <c r="S124"/>
  <c r="Q124"/>
  <c r="S125"/>
  <c r="Q125"/>
  <c r="S126"/>
  <c r="Q126"/>
  <c r="S127"/>
  <c r="Q127"/>
  <c r="S128"/>
  <c r="Q128"/>
  <c r="S129"/>
  <c r="Q129"/>
  <c r="S130"/>
  <c r="Q130"/>
  <c r="S131"/>
  <c r="Q131"/>
  <c r="S132"/>
  <c r="Q132"/>
  <c r="S133"/>
  <c r="Q133"/>
  <c r="S134"/>
  <c r="Q134"/>
  <c r="S135"/>
  <c r="Q135"/>
  <c r="S136"/>
  <c r="Q136"/>
  <c r="S137"/>
  <c r="Q137"/>
  <c r="S138"/>
  <c r="Q138"/>
  <c r="S139"/>
  <c r="Q139"/>
  <c r="S140"/>
  <c r="Q140"/>
  <c r="S141"/>
  <c r="Q141"/>
  <c r="S142"/>
  <c r="Q142"/>
  <c r="S143"/>
  <c r="Q143"/>
  <c r="S144"/>
  <c r="Q144"/>
  <c r="S145"/>
  <c r="Q145"/>
  <c r="S146"/>
  <c r="Q146"/>
  <c r="S147"/>
  <c r="Q147"/>
  <c r="S148"/>
  <c r="Q148"/>
  <c r="S149"/>
  <c r="Q149"/>
  <c r="S150"/>
  <c r="Q150"/>
  <c r="S151"/>
  <c r="Q151"/>
  <c r="S152"/>
  <c r="Q152"/>
  <c r="S153"/>
  <c r="Q153"/>
  <c r="S154"/>
  <c r="Q154"/>
  <c r="S155"/>
  <c r="Q155"/>
  <c r="S156"/>
  <c r="Q156"/>
  <c r="S157"/>
  <c r="Q157"/>
  <c r="S158"/>
  <c r="Q158"/>
  <c r="S159"/>
  <c r="Q159"/>
  <c r="S160"/>
  <c r="Q160"/>
  <c r="S161"/>
  <c r="Q161"/>
  <c r="S162"/>
  <c r="Q162"/>
  <c r="S163"/>
  <c r="Q163"/>
  <c r="S164"/>
  <c r="Q164"/>
  <c r="S165"/>
  <c r="Q165"/>
  <c r="S166"/>
  <c r="Q166"/>
  <c r="S167"/>
  <c r="Q167"/>
  <c r="S168"/>
  <c r="Q168"/>
  <c r="S169"/>
  <c r="Q169"/>
  <c r="S170"/>
  <c r="Q170"/>
  <c r="S171"/>
  <c r="Q171"/>
  <c r="S172"/>
  <c r="Q172"/>
  <c r="S173"/>
  <c r="Q173"/>
  <c r="S174"/>
  <c r="Q174"/>
  <c r="S175"/>
  <c r="Q175"/>
  <c r="S176"/>
  <c r="Q176"/>
  <c r="S177"/>
  <c r="Q177"/>
  <c r="S178"/>
  <c r="Q178"/>
  <c r="S179"/>
  <c r="Q179"/>
  <c r="S180"/>
  <c r="Q180"/>
  <c r="S181"/>
  <c r="Q181"/>
  <c r="S182"/>
  <c r="Q182"/>
  <c r="S183"/>
  <c r="Q183"/>
  <c r="S184"/>
  <c r="Q184"/>
  <c r="S185"/>
  <c r="Q185"/>
  <c r="S186"/>
  <c r="Q186"/>
  <c r="S187"/>
  <c r="Q187"/>
  <c r="S188"/>
  <c r="Q188"/>
  <c r="S189"/>
  <c r="Q189"/>
  <c r="S190"/>
  <c r="Q190"/>
  <c r="S191"/>
  <c r="Q191"/>
  <c r="S192"/>
  <c r="Q192"/>
  <c r="S193"/>
  <c r="Q193"/>
  <c r="S194"/>
  <c r="Q194"/>
  <c r="S195"/>
  <c r="Q195"/>
  <c r="S196"/>
  <c r="Q196"/>
  <c r="S197"/>
  <c r="Q197"/>
  <c r="S198"/>
  <c r="Q198"/>
  <c r="S199"/>
  <c r="Q199"/>
  <c r="S200"/>
  <c r="Q200"/>
  <c r="S201"/>
  <c r="Q201"/>
  <c r="S202"/>
  <c r="Q202"/>
  <c r="S203"/>
  <c r="Q203"/>
  <c r="S204"/>
  <c r="Q204"/>
  <c r="S205"/>
  <c r="Q205"/>
  <c r="S206"/>
  <c r="Q206"/>
  <c r="S207"/>
  <c r="Q207"/>
  <c r="S208"/>
  <c r="Q208"/>
  <c r="S209"/>
  <c r="Q209"/>
  <c r="S210"/>
  <c r="Q210"/>
  <c r="S211"/>
  <c r="Q211"/>
  <c r="S212"/>
  <c r="Q212"/>
  <c r="S213"/>
  <c r="Q213"/>
  <c r="S214"/>
  <c r="Q214"/>
  <c r="S215"/>
  <c r="Q215"/>
  <c r="S216"/>
  <c r="Q216"/>
  <c r="S217"/>
  <c r="Q217"/>
  <c r="S218"/>
  <c r="Q218"/>
  <c r="S219"/>
  <c r="Q219"/>
  <c r="S220"/>
  <c r="Q220"/>
  <c r="S221"/>
  <c r="Q221"/>
  <c r="S222"/>
  <c r="Q222"/>
  <c r="S223"/>
  <c r="Q223"/>
  <c r="S224"/>
  <c r="Q224"/>
  <c r="S225"/>
  <c r="Q225"/>
  <c r="S226"/>
  <c r="Q226"/>
  <c r="S227"/>
  <c r="Q227"/>
  <c r="S228"/>
  <c r="Q228"/>
  <c r="S229"/>
  <c r="Q229"/>
  <c r="S230"/>
  <c r="Q230"/>
  <c r="S231"/>
  <c r="Q231"/>
  <c r="S232"/>
  <c r="Q232"/>
  <c r="S233"/>
  <c r="Q233"/>
  <c r="S234"/>
  <c r="Q234"/>
  <c r="S235"/>
  <c r="Q235"/>
  <c r="S236"/>
  <c r="Q236"/>
  <c r="S237"/>
  <c r="Q237"/>
  <c r="S238"/>
  <c r="Q238"/>
  <c r="S239"/>
  <c r="Q239"/>
  <c r="S240"/>
  <c r="Q240"/>
  <c r="S241"/>
  <c r="Q241"/>
  <c r="S242"/>
  <c r="Q242"/>
  <c r="S243"/>
  <c r="Q243"/>
  <c r="S244"/>
  <c r="Q244"/>
  <c r="S245"/>
  <c r="Q245"/>
  <c r="S246"/>
  <c r="Q246"/>
  <c r="S247"/>
  <c r="Q247"/>
  <c r="S248"/>
  <c r="Q248"/>
  <c r="S249"/>
  <c r="Q249"/>
  <c r="S250"/>
  <c r="Q250"/>
  <c r="S251"/>
  <c r="Q251"/>
  <c r="S252"/>
  <c r="Q252"/>
  <c r="S253"/>
  <c r="Q253"/>
  <c r="S254"/>
  <c r="Q254"/>
  <c r="S255"/>
  <c r="Q255"/>
  <c r="S256"/>
  <c r="Q256"/>
  <c r="S257"/>
  <c r="Q257"/>
  <c r="S258"/>
  <c r="Q258"/>
  <c r="S259"/>
  <c r="Q259"/>
  <c r="S260"/>
  <c r="Q260"/>
  <c r="S261"/>
  <c r="Q261"/>
  <c r="S262"/>
  <c r="Q262"/>
  <c r="S263"/>
  <c r="Q263"/>
  <c r="S264"/>
  <c r="Q264"/>
  <c r="S265"/>
  <c r="Q265"/>
  <c r="S266"/>
  <c r="Q266"/>
  <c r="S267"/>
  <c r="Q267"/>
  <c r="S268"/>
  <c r="Q268"/>
  <c r="S269"/>
  <c r="Q269"/>
  <c r="S270"/>
  <c r="Q270"/>
  <c r="S271"/>
  <c r="Q271"/>
  <c r="S272"/>
  <c r="Q272"/>
  <c r="S273"/>
  <c r="Q273"/>
  <c r="S274"/>
  <c r="Q274"/>
  <c r="S275"/>
  <c r="Q275"/>
  <c r="S276"/>
  <c r="Q276"/>
  <c r="S277"/>
  <c r="Q277"/>
  <c r="S278"/>
  <c r="Q278"/>
  <c r="S279"/>
  <c r="Q279"/>
  <c r="S280"/>
  <c r="Q280"/>
  <c r="S281"/>
  <c r="Q281"/>
  <c r="S282"/>
  <c r="Q282"/>
  <c r="S283"/>
  <c r="Q283"/>
  <c r="S284"/>
  <c r="Q284"/>
  <c r="S285"/>
  <c r="Q285"/>
  <c r="S286"/>
  <c r="Q286"/>
  <c r="S287"/>
  <c r="Q287"/>
  <c r="S288"/>
  <c r="Q288"/>
  <c r="S289"/>
  <c r="Q289"/>
  <c r="S290"/>
  <c r="Q290"/>
  <c r="S291"/>
  <c r="Q291"/>
  <c r="S292"/>
  <c r="Q292"/>
  <c r="S293"/>
  <c r="Q293"/>
  <c r="S294"/>
  <c r="Q294"/>
  <c r="S295"/>
  <c r="Q295"/>
  <c r="S296"/>
  <c r="Q296"/>
  <c r="S297"/>
  <c r="Q297"/>
  <c r="S298"/>
  <c r="Q298"/>
  <c r="S299"/>
  <c r="Q299"/>
  <c r="S300"/>
  <c r="Q300"/>
  <c r="S301"/>
  <c r="Q301"/>
  <c r="S302"/>
  <c r="Q302"/>
  <c r="S303"/>
  <c r="Q303"/>
  <c r="S304"/>
  <c r="Q304"/>
  <c r="S305"/>
  <c r="Q305"/>
  <c r="S306"/>
  <c r="Q306"/>
  <c r="S307"/>
  <c r="Q307"/>
  <c r="S308"/>
  <c r="Q308"/>
  <c r="S309"/>
  <c r="Q309"/>
  <c r="S310"/>
  <c r="Q310"/>
  <c r="S311"/>
  <c r="Q311"/>
  <c r="S312"/>
  <c r="Q312"/>
  <c r="S313"/>
  <c r="Q313"/>
  <c r="S314"/>
  <c r="Q314"/>
  <c r="S315"/>
  <c r="Q315"/>
  <c r="S316"/>
  <c r="Q316"/>
  <c r="S317"/>
  <c r="Q317"/>
  <c r="S318"/>
  <c r="Q318"/>
  <c r="S319"/>
  <c r="Q319"/>
  <c r="S320"/>
  <c r="Q320"/>
  <c r="S321"/>
  <c r="Q321"/>
  <c r="S322"/>
  <c r="Q322"/>
  <c r="S323"/>
  <c r="Q323"/>
  <c r="S324"/>
  <c r="Q324"/>
  <c r="S325"/>
  <c r="Q325"/>
  <c r="S326"/>
  <c r="Q326"/>
  <c r="S327"/>
  <c r="Q327"/>
  <c r="S328"/>
  <c r="Q328"/>
  <c r="S329"/>
  <c r="Q329"/>
  <c r="S330"/>
  <c r="Q330"/>
  <c r="S331"/>
  <c r="Q331"/>
  <c r="S332"/>
  <c r="Q332"/>
  <c r="S333"/>
  <c r="Q333"/>
  <c r="S334"/>
  <c r="Q334"/>
  <c r="S335"/>
  <c r="Q335"/>
  <c r="S336"/>
  <c r="Q336"/>
  <c r="S337"/>
  <c r="Q337"/>
  <c r="S338"/>
  <c r="Q338"/>
  <c r="S339"/>
  <c r="Q339"/>
  <c r="S340"/>
  <c r="Q340"/>
  <c r="S341"/>
  <c r="Q341"/>
  <c r="S342"/>
  <c r="Q342"/>
  <c r="S343"/>
  <c r="Q343"/>
  <c r="S344"/>
  <c r="Q344"/>
  <c r="S345"/>
  <c r="Q345"/>
  <c r="S346"/>
  <c r="Q346"/>
  <c r="S347"/>
  <c r="Q347"/>
  <c r="S348"/>
  <c r="Q348"/>
  <c r="S349"/>
  <c r="Q349"/>
  <c r="S350"/>
  <c r="Q350"/>
  <c r="S351"/>
  <c r="Q351"/>
  <c r="S352"/>
  <c r="Q352"/>
  <c r="S353"/>
  <c r="Q353"/>
  <c r="S354"/>
  <c r="Q354"/>
  <c r="S355"/>
  <c r="Q355"/>
  <c r="S356"/>
  <c r="Q356"/>
  <c r="S357"/>
  <c r="Q357"/>
  <c r="S358"/>
  <c r="Q358"/>
  <c r="S359"/>
  <c r="Q359"/>
  <c r="S360"/>
  <c r="Q360"/>
  <c r="S361"/>
  <c r="Q361"/>
  <c r="S362"/>
  <c r="Q362"/>
  <c r="S363"/>
  <c r="Q363"/>
  <c r="S364"/>
  <c r="Q364"/>
  <c r="S365"/>
  <c r="Q365"/>
  <c r="S366"/>
  <c r="Q366"/>
  <c r="S367"/>
  <c r="Q367"/>
  <c r="S368"/>
  <c r="Q368"/>
  <c r="S369"/>
  <c r="Q369"/>
  <c r="S370"/>
  <c r="Q370"/>
  <c r="S371"/>
  <c r="Q371"/>
  <c r="S372"/>
  <c r="Q372"/>
  <c r="S373"/>
  <c r="Q373"/>
  <c r="S374"/>
  <c r="Q374"/>
  <c r="S375"/>
  <c r="Q375"/>
  <c r="S376"/>
  <c r="Q376"/>
  <c r="S377"/>
  <c r="Q377"/>
  <c r="S378"/>
  <c r="Q378"/>
  <c r="S379"/>
  <c r="Q379"/>
  <c r="S380"/>
  <c r="Q380"/>
  <c r="S381"/>
  <c r="Q381"/>
  <c r="S382"/>
  <c r="Q382"/>
  <c r="S383"/>
  <c r="Q383"/>
  <c r="S384"/>
  <c r="Q384"/>
  <c r="S385"/>
  <c r="Q385"/>
  <c r="S386"/>
  <c r="Q386"/>
  <c r="S387"/>
  <c r="Q387"/>
  <c r="S388"/>
  <c r="Q388"/>
  <c r="S389"/>
  <c r="Q389"/>
  <c r="S390"/>
  <c r="Q390"/>
  <c r="S391"/>
  <c r="Q391"/>
  <c r="S392"/>
  <c r="Q392"/>
  <c r="S393"/>
  <c r="Q393"/>
  <c r="S394"/>
  <c r="Q394"/>
  <c r="S395"/>
  <c r="Q395"/>
  <c r="S396"/>
  <c r="Q396"/>
  <c r="S397"/>
  <c r="Q397"/>
  <c r="S398"/>
  <c r="Q398"/>
  <c r="S399"/>
  <c r="Q399"/>
  <c r="S400"/>
  <c r="Q400"/>
  <c r="S401"/>
  <c r="Q401"/>
  <c r="S402"/>
  <c r="Q402"/>
  <c r="S403"/>
  <c r="Q403"/>
  <c r="S404"/>
  <c r="Q404"/>
  <c r="S405"/>
  <c r="Q405"/>
  <c r="S406"/>
  <c r="Q406"/>
  <c r="S407"/>
  <c r="Q407"/>
  <c r="S408"/>
  <c r="Q408"/>
  <c r="S409"/>
  <c r="Q409"/>
  <c r="S410"/>
  <c r="Q410"/>
  <c r="S411"/>
  <c r="Q411"/>
  <c r="S412"/>
  <c r="Q412"/>
  <c r="S413"/>
  <c r="Q413"/>
  <c r="S414"/>
  <c r="Q414"/>
  <c r="S415"/>
  <c r="Q415"/>
  <c r="S416"/>
  <c r="Q416"/>
  <c r="S417"/>
  <c r="Q417"/>
  <c r="S418"/>
  <c r="Q418"/>
  <c r="S419"/>
  <c r="Q419"/>
  <c r="S420"/>
  <c r="Q420"/>
  <c r="S421"/>
  <c r="Q421"/>
  <c r="S422"/>
  <c r="Q422"/>
  <c r="S423"/>
  <c r="Q423"/>
  <c r="S424"/>
  <c r="Q424"/>
  <c r="S425"/>
  <c r="Q425"/>
  <c r="S426"/>
  <c r="Q426"/>
  <c r="S427"/>
  <c r="Q427"/>
  <c r="S428"/>
  <c r="Q428"/>
  <c r="S429"/>
  <c r="Q429"/>
  <c r="S430"/>
  <c r="Q430"/>
  <c r="S431"/>
  <c r="Q431"/>
  <c r="S432"/>
  <c r="Q432"/>
  <c r="S433"/>
  <c r="Q433"/>
  <c r="S434"/>
  <c r="Q434"/>
  <c r="S435"/>
  <c r="Q435"/>
  <c r="S436"/>
  <c r="Q436"/>
  <c r="S437"/>
  <c r="Q437"/>
  <c r="S438"/>
  <c r="Q438"/>
  <c r="S439"/>
  <c r="Q439"/>
  <c r="S440"/>
  <c r="Q440"/>
  <c r="S441"/>
  <c r="Q441"/>
  <c r="S442"/>
  <c r="Q442"/>
  <c r="S443"/>
  <c r="Q443"/>
  <c r="S444"/>
  <c r="Q444"/>
  <c r="S445"/>
  <c r="Q445"/>
  <c r="S446"/>
  <c r="Q446"/>
  <c r="S447"/>
  <c r="Q447"/>
  <c r="S448"/>
  <c r="Q448"/>
  <c r="S449"/>
  <c r="Q449"/>
  <c r="S450"/>
  <c r="Q450"/>
  <c r="S451"/>
  <c r="Q451"/>
  <c r="S452"/>
  <c r="Q452"/>
  <c r="S453"/>
  <c r="Q453"/>
  <c r="S454"/>
  <c r="Q454"/>
  <c r="S455"/>
  <c r="Q455"/>
  <c r="S456"/>
  <c r="Q456"/>
  <c r="S457"/>
  <c r="Q457"/>
  <c r="S458"/>
  <c r="Q458"/>
  <c r="S459"/>
  <c r="Q459"/>
  <c r="S460"/>
  <c r="Q460"/>
  <c r="S461"/>
  <c r="Q461"/>
  <c r="S462"/>
  <c r="Q462"/>
  <c r="S463"/>
  <c r="Q463"/>
  <c r="S464"/>
  <c r="Q464"/>
  <c r="S465"/>
  <c r="Q465"/>
  <c r="S466"/>
  <c r="Q466"/>
  <c r="S467"/>
  <c r="Q467"/>
  <c r="S468"/>
  <c r="Q468"/>
  <c r="S469"/>
  <c r="Q469"/>
  <c r="S470"/>
  <c r="Q470"/>
  <c r="S471"/>
  <c r="Q471"/>
  <c r="S472"/>
  <c r="Q472"/>
  <c r="S473"/>
  <c r="Q473"/>
  <c r="S474"/>
  <c r="Q474"/>
  <c r="S475"/>
  <c r="Q475"/>
  <c r="S476"/>
  <c r="Q476"/>
  <c r="S477"/>
  <c r="Q477"/>
  <c r="S478"/>
  <c r="Q478"/>
  <c r="S479"/>
  <c r="Q479"/>
  <c r="S480"/>
  <c r="Q480"/>
  <c r="S481"/>
  <c r="Q481"/>
  <c r="S482"/>
  <c r="Q482"/>
  <c r="S483"/>
  <c r="Q483"/>
  <c r="S484"/>
  <c r="Q484"/>
  <c r="S485"/>
  <c r="Q485"/>
  <c r="S486"/>
  <c r="Q486"/>
  <c r="S487"/>
  <c r="Q487"/>
  <c r="S488"/>
  <c r="Q488"/>
  <c r="S489"/>
  <c r="Q489"/>
  <c r="S490"/>
  <c r="Q490"/>
  <c r="S491"/>
  <c r="Q491"/>
  <c r="S492"/>
  <c r="Q492"/>
  <c r="S493"/>
  <c r="Q493"/>
  <c r="S494"/>
  <c r="Q494"/>
  <c r="S495"/>
  <c r="Q495"/>
  <c r="S496"/>
  <c r="Q496"/>
  <c r="S497"/>
  <c r="Q497"/>
  <c r="S498"/>
  <c r="Q498"/>
  <c r="S499"/>
  <c r="Q499"/>
  <c r="S500"/>
  <c r="Q500"/>
  <c r="S501"/>
  <c r="Q501"/>
  <c r="S502"/>
  <c r="Q502"/>
  <c r="S503"/>
  <c r="Q503"/>
  <c r="S504"/>
  <c r="Q504"/>
  <c r="S505"/>
  <c r="Q505"/>
  <c r="S506"/>
  <c r="Q506"/>
  <c r="S507"/>
  <c r="Q507"/>
  <c r="S508"/>
  <c r="Q508"/>
  <c r="S509"/>
  <c r="Q509"/>
  <c r="S510"/>
  <c r="Q510"/>
  <c r="S511"/>
  <c r="Q511"/>
  <c r="S512"/>
  <c r="Q512"/>
  <c r="S513"/>
  <c r="Q513"/>
  <c r="S514"/>
  <c r="Q514"/>
  <c r="S515"/>
  <c r="Q515"/>
  <c r="S516"/>
  <c r="Q516"/>
  <c r="S517"/>
  <c r="Q517"/>
  <c r="S518"/>
  <c r="Q518"/>
  <c r="S519"/>
  <c r="Q519"/>
  <c r="S520"/>
  <c r="Q520"/>
  <c r="S521"/>
  <c r="Q521"/>
  <c r="S522"/>
  <c r="Q522"/>
  <c r="S523"/>
  <c r="Q523"/>
  <c r="S524"/>
  <c r="Q524"/>
  <c r="S525"/>
  <c r="Q525"/>
  <c r="S526"/>
  <c r="Q526"/>
  <c r="S527"/>
  <c r="Q527"/>
  <c r="S528"/>
  <c r="Q528"/>
  <c r="S529"/>
  <c r="Q529"/>
  <c r="S530"/>
  <c r="Q530"/>
  <c r="S531"/>
  <c r="Q531"/>
  <c r="S532"/>
  <c r="Q532"/>
  <c r="S533"/>
  <c r="Q533"/>
  <c r="S534"/>
  <c r="Q534"/>
  <c r="S535"/>
  <c r="Q535"/>
  <c r="S536"/>
  <c r="Q536"/>
  <c r="S537"/>
  <c r="Q537"/>
  <c r="S538"/>
  <c r="Q538"/>
  <c r="S539"/>
  <c r="Q539"/>
  <c r="S540"/>
  <c r="Q540"/>
  <c r="S541"/>
  <c r="Q541"/>
  <c r="S542"/>
  <c r="Q542"/>
  <c r="S543"/>
  <c r="Q543"/>
  <c r="S544"/>
  <c r="Q544"/>
  <c r="S545"/>
  <c r="Q545"/>
  <c r="S546"/>
  <c r="Q546"/>
  <c r="S547"/>
  <c r="Q547"/>
  <c r="S548"/>
  <c r="Q548"/>
  <c r="S549"/>
  <c r="Q549"/>
  <c r="S550"/>
  <c r="Q550"/>
  <c r="S551"/>
  <c r="Q551"/>
  <c r="S552"/>
  <c r="Q552"/>
  <c r="S553"/>
  <c r="Q553"/>
  <c r="S554"/>
  <c r="Q554"/>
  <c r="S555"/>
  <c r="Q555"/>
  <c r="S556"/>
  <c r="Q556"/>
  <c r="S557"/>
  <c r="Q557"/>
  <c r="S558"/>
  <c r="Q558"/>
  <c r="S559"/>
  <c r="Q559"/>
  <c r="S560"/>
  <c r="Q560"/>
  <c r="S561"/>
  <c r="Q561"/>
  <c r="S562"/>
  <c r="Q562"/>
  <c r="S563"/>
  <c r="Q563"/>
  <c r="S564"/>
  <c r="Q564"/>
  <c r="S565"/>
  <c r="Q565"/>
  <c r="S566"/>
  <c r="Q566"/>
  <c r="S567"/>
  <c r="Q567"/>
  <c r="S568"/>
  <c r="Q568"/>
  <c r="S569"/>
  <c r="Q569"/>
  <c r="S570"/>
  <c r="Q570"/>
  <c r="S571"/>
  <c r="Q571"/>
  <c r="S572"/>
  <c r="Q572"/>
  <c r="S573"/>
  <c r="Q573"/>
  <c r="S574"/>
  <c r="Q574"/>
  <c r="S575"/>
  <c r="Q575"/>
  <c r="S576"/>
  <c r="Q576"/>
  <c r="S577"/>
  <c r="Q577"/>
  <c r="S578"/>
  <c r="Q578"/>
  <c r="S579"/>
  <c r="Q579"/>
  <c r="S580"/>
  <c r="Q580"/>
  <c r="S581"/>
  <c r="Q581"/>
  <c r="S582"/>
  <c r="Q582"/>
  <c r="S583"/>
  <c r="Q583"/>
  <c r="S584"/>
  <c r="Q584"/>
  <c r="S585"/>
  <c r="Q585"/>
  <c r="S586"/>
  <c r="Q586"/>
  <c r="S587"/>
  <c r="Q587"/>
  <c r="S588"/>
  <c r="Q588"/>
  <c r="S589"/>
  <c r="Q589"/>
  <c r="S590"/>
  <c r="Q590"/>
  <c r="S591"/>
  <c r="Q591"/>
  <c r="S592"/>
  <c r="Q592"/>
  <c r="S593"/>
  <c r="Q593"/>
  <c r="S594"/>
  <c r="Q594"/>
  <c r="S595"/>
  <c r="Q595"/>
  <c r="S596"/>
  <c r="Q596"/>
  <c r="S597"/>
  <c r="Q597"/>
  <c r="S598"/>
  <c r="Q598"/>
  <c r="S599"/>
  <c r="Q599"/>
  <c r="S600"/>
  <c r="Q600"/>
  <c r="S601"/>
  <c r="Q601"/>
  <c r="S602"/>
  <c r="Q602"/>
  <c r="S603"/>
  <c r="Q603"/>
  <c r="S604"/>
  <c r="Q604"/>
  <c r="S605"/>
  <c r="Q605"/>
  <c r="O7" i="31"/>
  <c r="O5" i="28"/>
  <c r="P5"/>
  <c r="R5"/>
  <c r="O6"/>
  <c r="P6"/>
  <c r="R6"/>
  <c r="O7"/>
  <c r="P7"/>
  <c r="R7"/>
  <c r="O8"/>
  <c r="P8"/>
  <c r="R8"/>
  <c r="O9"/>
  <c r="P9"/>
  <c r="R9"/>
  <c r="O10"/>
  <c r="P10"/>
  <c r="R10"/>
  <c r="O11"/>
  <c r="P11"/>
  <c r="R11"/>
  <c r="O12"/>
  <c r="R12"/>
  <c r="O13"/>
  <c r="R13"/>
  <c r="O14"/>
  <c r="P14"/>
  <c r="R14"/>
  <c r="O15"/>
  <c r="P15"/>
  <c r="R15"/>
  <c r="O16"/>
  <c r="P16"/>
  <c r="R16"/>
  <c r="O17"/>
  <c r="R17"/>
  <c r="O18"/>
  <c r="R18"/>
  <c r="O19"/>
  <c r="R19"/>
  <c r="O20"/>
  <c r="R20"/>
  <c r="O21"/>
  <c r="R21"/>
  <c r="O22"/>
  <c r="R22"/>
  <c r="O23"/>
  <c r="R23"/>
  <c r="O24"/>
  <c r="R24"/>
  <c r="O25"/>
  <c r="R25"/>
  <c r="O26"/>
  <c r="R26"/>
  <c r="O27"/>
  <c r="R27"/>
  <c r="O28"/>
  <c r="R28"/>
  <c r="O29"/>
  <c r="R29"/>
  <c r="O30"/>
  <c r="R30"/>
  <c r="O31"/>
  <c r="R31"/>
  <c r="O32"/>
  <c r="R32"/>
  <c r="O33"/>
  <c r="R33"/>
  <c r="O34"/>
  <c r="R34"/>
  <c r="O35"/>
  <c r="R35"/>
  <c r="O36"/>
  <c r="R36"/>
  <c r="O37"/>
  <c r="R37"/>
  <c r="O38"/>
  <c r="R38"/>
  <c r="O39"/>
  <c r="R39"/>
  <c r="O40"/>
  <c r="R40"/>
  <c r="O41"/>
  <c r="R41"/>
  <c r="O42"/>
  <c r="R42"/>
  <c r="O43"/>
  <c r="R43"/>
  <c r="O44"/>
  <c r="R44"/>
  <c r="O45"/>
  <c r="R45"/>
  <c r="O46"/>
  <c r="R46"/>
  <c r="O47"/>
  <c r="R47"/>
  <c r="O48"/>
  <c r="R48"/>
  <c r="O49"/>
  <c r="R49"/>
  <c r="O50"/>
  <c r="R50"/>
  <c r="O51"/>
  <c r="R51"/>
  <c r="O52"/>
  <c r="R52"/>
  <c r="O53"/>
  <c r="R53"/>
  <c r="O54"/>
  <c r="R54"/>
  <c r="O55"/>
  <c r="R55"/>
  <c r="O56"/>
  <c r="R56"/>
  <c r="O57"/>
  <c r="R57"/>
  <c r="O58"/>
  <c r="R58"/>
  <c r="O59"/>
  <c r="R59"/>
  <c r="O60"/>
  <c r="R60"/>
  <c r="O61"/>
  <c r="R61"/>
  <c r="O62"/>
  <c r="R62"/>
  <c r="O63"/>
  <c r="R63"/>
  <c r="O64"/>
  <c r="R64"/>
  <c r="O65"/>
  <c r="R65"/>
  <c r="O66"/>
  <c r="R66"/>
  <c r="O67"/>
  <c r="R67"/>
  <c r="O68"/>
  <c r="R68"/>
  <c r="O69"/>
  <c r="R69"/>
  <c r="O70"/>
  <c r="R70"/>
  <c r="O71"/>
  <c r="R71"/>
  <c r="O72"/>
  <c r="R72"/>
  <c r="O73"/>
  <c r="R73"/>
  <c r="O74"/>
  <c r="R74"/>
  <c r="O75"/>
  <c r="R75"/>
  <c r="O76"/>
  <c r="R76"/>
  <c r="O77"/>
  <c r="R77"/>
  <c r="O78"/>
  <c r="R78"/>
  <c r="O79"/>
  <c r="R79"/>
  <c r="O80"/>
  <c r="R80"/>
  <c r="O81"/>
  <c r="R81"/>
  <c r="O82"/>
  <c r="R82"/>
  <c r="O83"/>
  <c r="R83"/>
  <c r="O84"/>
  <c r="R84"/>
  <c r="O85"/>
  <c r="R85"/>
  <c r="O86"/>
  <c r="R86"/>
  <c r="O87"/>
  <c r="R87"/>
  <c r="O88"/>
  <c r="R88"/>
  <c r="O89"/>
  <c r="R89"/>
  <c r="O90"/>
  <c r="R90"/>
  <c r="O91"/>
  <c r="R91"/>
  <c r="O92"/>
  <c r="R92"/>
  <c r="O93"/>
  <c r="R93"/>
  <c r="O94"/>
  <c r="R94"/>
  <c r="O95"/>
  <c r="R95"/>
  <c r="O96"/>
  <c r="R96"/>
  <c r="O97"/>
  <c r="R97"/>
  <c r="O98"/>
  <c r="R98"/>
  <c r="O99"/>
  <c r="R99"/>
  <c r="O100"/>
  <c r="R100"/>
  <c r="O101"/>
  <c r="R101"/>
  <c r="O102"/>
  <c r="R102"/>
  <c r="O103"/>
  <c r="R103"/>
  <c r="O104"/>
  <c r="R104"/>
  <c r="O105"/>
  <c r="R105"/>
  <c r="O106"/>
  <c r="R106"/>
  <c r="O107"/>
  <c r="R107"/>
  <c r="O108"/>
  <c r="R108"/>
  <c r="O109"/>
  <c r="R109"/>
  <c r="O110"/>
  <c r="R110"/>
  <c r="O111"/>
  <c r="R111"/>
  <c r="O112"/>
  <c r="R112"/>
  <c r="O113"/>
  <c r="R113"/>
  <c r="O114"/>
  <c r="R114"/>
  <c r="O115"/>
  <c r="R115"/>
  <c r="O116"/>
  <c r="R116"/>
  <c r="O117"/>
  <c r="R117"/>
  <c r="O118"/>
  <c r="R118"/>
  <c r="O119"/>
  <c r="R119"/>
  <c r="O120"/>
  <c r="R120"/>
  <c r="O121"/>
  <c r="R121"/>
  <c r="O122"/>
  <c r="R122"/>
  <c r="O123"/>
  <c r="R123"/>
  <c r="O124"/>
  <c r="R124"/>
  <c r="O125"/>
  <c r="R125"/>
  <c r="O126"/>
  <c r="R126"/>
  <c r="O127"/>
  <c r="R127"/>
  <c r="O128"/>
  <c r="R128"/>
  <c r="O129"/>
  <c r="R129"/>
  <c r="O130"/>
  <c r="R130"/>
  <c r="O131"/>
  <c r="R131"/>
  <c r="O132"/>
  <c r="R132"/>
  <c r="O133"/>
  <c r="R133"/>
  <c r="O134"/>
  <c r="R134"/>
  <c r="O135"/>
  <c r="R135"/>
  <c r="O136"/>
  <c r="R136"/>
  <c r="O137"/>
  <c r="R137"/>
  <c r="O138"/>
  <c r="R138"/>
  <c r="O139"/>
  <c r="R139"/>
  <c r="O140"/>
  <c r="R140"/>
  <c r="O141"/>
  <c r="R141"/>
  <c r="O142"/>
  <c r="R142"/>
  <c r="O143"/>
  <c r="R143"/>
  <c r="O144"/>
  <c r="R144"/>
  <c r="O145"/>
  <c r="R145"/>
  <c r="O146"/>
  <c r="R146"/>
  <c r="O147"/>
  <c r="R147"/>
  <c r="O148"/>
  <c r="R148"/>
  <c r="O149"/>
  <c r="R149"/>
  <c r="O150"/>
  <c r="R150"/>
  <c r="O151"/>
  <c r="R151"/>
  <c r="O152"/>
  <c r="R152"/>
  <c r="O153"/>
  <c r="R153"/>
  <c r="O154"/>
  <c r="R154"/>
  <c r="O155"/>
  <c r="R155"/>
  <c r="O156"/>
  <c r="R156"/>
  <c r="O157"/>
  <c r="R157"/>
  <c r="O158"/>
  <c r="R158"/>
  <c r="O159"/>
  <c r="R159"/>
  <c r="O160"/>
  <c r="R160"/>
  <c r="O161"/>
  <c r="R161"/>
  <c r="O162"/>
  <c r="R162"/>
  <c r="O163"/>
  <c r="R163"/>
  <c r="O164"/>
  <c r="R164"/>
  <c r="O165"/>
  <c r="R165"/>
  <c r="O166"/>
  <c r="R166"/>
  <c r="O167"/>
  <c r="R167"/>
  <c r="O168"/>
  <c r="R168"/>
  <c r="O169"/>
  <c r="R169"/>
  <c r="O170"/>
  <c r="R170"/>
  <c r="O171"/>
  <c r="R171"/>
  <c r="O172"/>
  <c r="R172"/>
  <c r="O173"/>
  <c r="R173"/>
  <c r="O174"/>
  <c r="R174"/>
  <c r="O175"/>
  <c r="R175"/>
  <c r="O176"/>
  <c r="R176"/>
  <c r="O177"/>
  <c r="R177"/>
  <c r="O178"/>
  <c r="R178"/>
  <c r="O179"/>
  <c r="R179"/>
  <c r="O180"/>
  <c r="R180"/>
  <c r="O181"/>
  <c r="R181"/>
  <c r="O182"/>
  <c r="R182"/>
  <c r="O183"/>
  <c r="R183"/>
  <c r="O184"/>
  <c r="R184"/>
  <c r="O185"/>
  <c r="R185"/>
  <c r="O186"/>
  <c r="R186"/>
  <c r="O187"/>
  <c r="R187"/>
  <c r="O188"/>
  <c r="R188"/>
  <c r="O189"/>
  <c r="R189"/>
  <c r="O190"/>
  <c r="R190"/>
  <c r="O191"/>
  <c r="R191"/>
  <c r="O192"/>
  <c r="R192"/>
  <c r="O193"/>
  <c r="R193"/>
  <c r="O194"/>
  <c r="R194"/>
  <c r="O195"/>
  <c r="R195"/>
  <c r="O196"/>
  <c r="R196"/>
  <c r="O197"/>
  <c r="R197"/>
  <c r="O198"/>
  <c r="R198"/>
  <c r="O199"/>
  <c r="R199"/>
  <c r="O200"/>
  <c r="R200"/>
  <c r="O201"/>
  <c r="R201"/>
  <c r="O202"/>
  <c r="R202"/>
  <c r="O203"/>
  <c r="R203"/>
  <c r="O204"/>
  <c r="R204"/>
  <c r="O205"/>
  <c r="R205"/>
  <c r="O206"/>
  <c r="R206"/>
  <c r="O207"/>
  <c r="R207"/>
  <c r="O208"/>
  <c r="R208"/>
  <c r="O209"/>
  <c r="R209"/>
  <c r="O210"/>
  <c r="R210"/>
  <c r="O211"/>
  <c r="R211"/>
  <c r="O212"/>
  <c r="R212"/>
  <c r="O213"/>
  <c r="R213"/>
  <c r="O214"/>
  <c r="R214"/>
  <c r="O215"/>
  <c r="R215"/>
  <c r="O216"/>
  <c r="R216"/>
  <c r="O217"/>
  <c r="R217"/>
  <c r="O218"/>
  <c r="R218"/>
  <c r="O219"/>
  <c r="R219"/>
  <c r="O220"/>
  <c r="R220"/>
  <c r="O221"/>
  <c r="R221"/>
  <c r="O222"/>
  <c r="R222"/>
  <c r="O223"/>
  <c r="R223"/>
  <c r="O224"/>
  <c r="R224"/>
  <c r="O225"/>
  <c r="R225"/>
  <c r="O226"/>
  <c r="R226"/>
  <c r="O227"/>
  <c r="R227"/>
  <c r="O228"/>
  <c r="R228"/>
  <c r="O229"/>
  <c r="R229"/>
  <c r="O230"/>
  <c r="R230"/>
  <c r="O231"/>
  <c r="R231"/>
  <c r="O232"/>
  <c r="R232"/>
  <c r="O233"/>
  <c r="R233"/>
  <c r="O234"/>
  <c r="R234"/>
  <c r="O235"/>
  <c r="R235"/>
  <c r="O236"/>
  <c r="R236"/>
  <c r="O237"/>
  <c r="R237"/>
  <c r="O238"/>
  <c r="R238"/>
  <c r="O239"/>
  <c r="R239"/>
  <c r="O240"/>
  <c r="R240"/>
  <c r="O241"/>
  <c r="R241"/>
  <c r="O242"/>
  <c r="R242"/>
  <c r="O243"/>
  <c r="R243"/>
  <c r="O244"/>
  <c r="R244"/>
  <c r="O245"/>
  <c r="R245"/>
  <c r="O246"/>
  <c r="R246"/>
  <c r="O247"/>
  <c r="R247"/>
  <c r="O248"/>
  <c r="R248"/>
  <c r="O249"/>
  <c r="R249"/>
  <c r="O250"/>
  <c r="R250"/>
  <c r="O251"/>
  <c r="R251"/>
  <c r="O252"/>
  <c r="R252"/>
  <c r="O253"/>
  <c r="R253"/>
  <c r="O254"/>
  <c r="R254"/>
  <c r="O255"/>
  <c r="R255"/>
  <c r="O256"/>
  <c r="R256"/>
  <c r="O257"/>
  <c r="R257"/>
  <c r="O258"/>
  <c r="R258"/>
  <c r="O259"/>
  <c r="R259"/>
  <c r="O260"/>
  <c r="R260"/>
  <c r="O261"/>
  <c r="R261"/>
  <c r="O262"/>
  <c r="R262"/>
  <c r="O263"/>
  <c r="R263"/>
  <c r="O264"/>
  <c r="R264"/>
  <c r="O265"/>
  <c r="R265"/>
  <c r="O266"/>
  <c r="R266"/>
  <c r="O267"/>
  <c r="R267"/>
  <c r="O268"/>
  <c r="R268"/>
  <c r="O269"/>
  <c r="R269"/>
  <c r="O270"/>
  <c r="R270"/>
  <c r="O271"/>
  <c r="R271"/>
  <c r="O272"/>
  <c r="R272"/>
  <c r="O273"/>
  <c r="R273"/>
  <c r="O274"/>
  <c r="R274"/>
  <c r="O275"/>
  <c r="R275"/>
  <c r="O276"/>
  <c r="R276"/>
  <c r="O277"/>
  <c r="R277"/>
  <c r="O278"/>
  <c r="R278"/>
  <c r="O279"/>
  <c r="R279"/>
  <c r="O280"/>
  <c r="R280"/>
  <c r="O281"/>
  <c r="R281"/>
  <c r="O282"/>
  <c r="R282"/>
  <c r="O283"/>
  <c r="R283"/>
  <c r="O284"/>
  <c r="R284"/>
  <c r="O285"/>
  <c r="R285"/>
  <c r="O286"/>
  <c r="R286"/>
  <c r="O287"/>
  <c r="R287"/>
  <c r="O288"/>
  <c r="R288"/>
  <c r="O289"/>
  <c r="R289"/>
  <c r="O290"/>
  <c r="R290"/>
  <c r="O291"/>
  <c r="R291"/>
  <c r="O292"/>
  <c r="R292"/>
  <c r="O293"/>
  <c r="R293"/>
  <c r="O294"/>
  <c r="R294"/>
  <c r="O295"/>
  <c r="R295"/>
  <c r="O296"/>
  <c r="R296"/>
  <c r="O297"/>
  <c r="R297"/>
  <c r="O298"/>
  <c r="R298"/>
  <c r="O299"/>
  <c r="R299"/>
  <c r="O300"/>
  <c r="R300"/>
  <c r="O301"/>
  <c r="R301"/>
  <c r="O302"/>
  <c r="R302"/>
  <c r="O303"/>
  <c r="R303"/>
  <c r="O304"/>
  <c r="R304"/>
  <c r="O305"/>
  <c r="R305"/>
  <c r="O306"/>
  <c r="R306"/>
  <c r="O307"/>
  <c r="R307"/>
  <c r="O308"/>
  <c r="R308"/>
  <c r="O309"/>
  <c r="R309"/>
  <c r="O310"/>
  <c r="R310"/>
  <c r="O311"/>
  <c r="R311"/>
  <c r="O312"/>
  <c r="R312"/>
  <c r="O313"/>
  <c r="R313"/>
  <c r="O314"/>
  <c r="R314"/>
  <c r="O315"/>
  <c r="R315"/>
  <c r="O316"/>
  <c r="R316"/>
  <c r="O317"/>
  <c r="R317"/>
  <c r="O318"/>
  <c r="R318"/>
  <c r="O319"/>
  <c r="R319"/>
  <c r="O320"/>
  <c r="R320"/>
  <c r="O321"/>
  <c r="R321"/>
  <c r="O322"/>
  <c r="R322"/>
  <c r="O323"/>
  <c r="R323"/>
  <c r="O324"/>
  <c r="R324"/>
  <c r="O325"/>
  <c r="R325"/>
  <c r="O326"/>
  <c r="R326"/>
  <c r="O327"/>
  <c r="R327"/>
  <c r="O328"/>
  <c r="R328"/>
  <c r="O329"/>
  <c r="R329"/>
  <c r="O330"/>
  <c r="R330"/>
  <c r="O331"/>
  <c r="R331"/>
  <c r="O332"/>
  <c r="R332"/>
  <c r="O333"/>
  <c r="R333"/>
  <c r="O334"/>
  <c r="R334"/>
  <c r="O335"/>
  <c r="R335"/>
  <c r="O336"/>
  <c r="R336"/>
  <c r="O337"/>
  <c r="R337"/>
  <c r="O338"/>
  <c r="R338"/>
  <c r="O339"/>
  <c r="R339"/>
  <c r="O340"/>
  <c r="R340"/>
  <c r="O341"/>
  <c r="R341"/>
  <c r="O342"/>
  <c r="R342"/>
  <c r="O343"/>
  <c r="R343"/>
  <c r="O344"/>
  <c r="R344"/>
  <c r="O345"/>
  <c r="R345"/>
  <c r="O346"/>
  <c r="R346"/>
  <c r="O347"/>
  <c r="R347"/>
  <c r="O348"/>
  <c r="R348"/>
  <c r="O349"/>
  <c r="R349"/>
  <c r="O350"/>
  <c r="R350"/>
  <c r="O351"/>
  <c r="R351"/>
  <c r="O352"/>
  <c r="R352"/>
  <c r="O353"/>
  <c r="R353"/>
  <c r="O354"/>
  <c r="R354"/>
  <c r="O355"/>
  <c r="R355"/>
  <c r="O356"/>
  <c r="R356"/>
  <c r="O357"/>
  <c r="R357"/>
  <c r="O358"/>
  <c r="R358"/>
  <c r="O359"/>
  <c r="R359"/>
  <c r="O360"/>
  <c r="R360"/>
  <c r="O361"/>
  <c r="R361"/>
  <c r="O362"/>
  <c r="R362"/>
  <c r="O363"/>
  <c r="R363"/>
  <c r="O364"/>
  <c r="R364"/>
  <c r="O365"/>
  <c r="R365"/>
  <c r="O366"/>
  <c r="R366"/>
  <c r="O367"/>
  <c r="R367"/>
  <c r="O368"/>
  <c r="R368"/>
  <c r="O369"/>
  <c r="R369"/>
  <c r="O370"/>
  <c r="R370"/>
  <c r="O371"/>
  <c r="R371"/>
  <c r="O372"/>
  <c r="R372"/>
  <c r="O373"/>
  <c r="R373"/>
  <c r="O374"/>
  <c r="R374"/>
  <c r="O375"/>
  <c r="R375"/>
  <c r="O376"/>
  <c r="R376"/>
  <c r="O377"/>
  <c r="R377"/>
  <c r="O378"/>
  <c r="R378"/>
  <c r="O379"/>
  <c r="R379"/>
  <c r="O380"/>
  <c r="R380"/>
  <c r="O381"/>
  <c r="R381"/>
  <c r="O382"/>
  <c r="R382"/>
  <c r="O383"/>
  <c r="R383"/>
  <c r="O384"/>
  <c r="R384"/>
  <c r="O385"/>
  <c r="R385"/>
  <c r="O386"/>
  <c r="R386"/>
  <c r="O387"/>
  <c r="R387"/>
  <c r="O388"/>
  <c r="R388"/>
  <c r="O389"/>
  <c r="R389"/>
  <c r="O390"/>
  <c r="R390"/>
  <c r="O391"/>
  <c r="R391"/>
  <c r="O392"/>
  <c r="R392"/>
  <c r="O393"/>
  <c r="R393"/>
  <c r="O394"/>
  <c r="R394"/>
  <c r="O395"/>
  <c r="R395"/>
  <c r="O396"/>
  <c r="R396"/>
  <c r="O397"/>
  <c r="R397"/>
  <c r="O398"/>
  <c r="R398"/>
  <c r="O399"/>
  <c r="R399"/>
  <c r="O400"/>
  <c r="R400"/>
  <c r="O401"/>
  <c r="R401"/>
  <c r="O402"/>
  <c r="R402"/>
  <c r="O403"/>
  <c r="R403"/>
  <c r="O404"/>
  <c r="R404"/>
  <c r="O405"/>
  <c r="R405"/>
  <c r="O406"/>
  <c r="R406"/>
  <c r="O407"/>
  <c r="R407"/>
  <c r="O408"/>
  <c r="R408"/>
  <c r="O409"/>
  <c r="R409"/>
  <c r="O410"/>
  <c r="R410"/>
  <c r="O411"/>
  <c r="R411"/>
  <c r="O412"/>
  <c r="R412"/>
  <c r="O413"/>
  <c r="R413"/>
  <c r="O414"/>
  <c r="R414"/>
  <c r="O415"/>
  <c r="R415"/>
  <c r="O416"/>
  <c r="R416"/>
  <c r="O417"/>
  <c r="R417"/>
  <c r="O418"/>
  <c r="R418"/>
  <c r="O419"/>
  <c r="R419"/>
  <c r="O420"/>
  <c r="R420"/>
  <c r="O421"/>
  <c r="R421"/>
  <c r="O422"/>
  <c r="R422"/>
  <c r="O423"/>
  <c r="R423"/>
  <c r="O424"/>
  <c r="R424"/>
  <c r="O425"/>
  <c r="R425"/>
  <c r="O426"/>
  <c r="R426"/>
  <c r="O427"/>
  <c r="R427"/>
  <c r="O428"/>
  <c r="R428"/>
  <c r="O429"/>
  <c r="R429"/>
  <c r="O430"/>
  <c r="R430"/>
  <c r="O431"/>
  <c r="R431"/>
  <c r="O432"/>
  <c r="R432"/>
  <c r="O433"/>
  <c r="R433"/>
  <c r="O434"/>
  <c r="R434"/>
  <c r="O435"/>
  <c r="R435"/>
  <c r="O436"/>
  <c r="R436"/>
  <c r="O437"/>
  <c r="R437"/>
  <c r="O438"/>
  <c r="R438"/>
  <c r="O439"/>
  <c r="R439"/>
  <c r="O440"/>
  <c r="R440"/>
  <c r="O441"/>
  <c r="R441"/>
  <c r="O442"/>
  <c r="R442"/>
  <c r="O443"/>
  <c r="R443"/>
  <c r="O444"/>
  <c r="R444"/>
  <c r="O445"/>
  <c r="R445"/>
  <c r="O446"/>
  <c r="R446"/>
  <c r="O447"/>
  <c r="R447"/>
  <c r="O448"/>
  <c r="R448"/>
  <c r="O449"/>
  <c r="R449"/>
  <c r="O450"/>
  <c r="R450"/>
  <c r="O451"/>
  <c r="R451"/>
  <c r="O452"/>
  <c r="R452"/>
  <c r="O453"/>
  <c r="R453"/>
  <c r="O454"/>
  <c r="R454"/>
  <c r="O455"/>
  <c r="R455"/>
  <c r="O456"/>
  <c r="R456"/>
  <c r="O457"/>
  <c r="R457"/>
  <c r="O458"/>
  <c r="R458"/>
  <c r="O459"/>
  <c r="R459"/>
  <c r="O460"/>
  <c r="R460"/>
  <c r="O461"/>
  <c r="R461"/>
  <c r="O462"/>
  <c r="R462"/>
  <c r="O463"/>
  <c r="R463"/>
  <c r="O464"/>
  <c r="R464"/>
  <c r="O465"/>
  <c r="R465"/>
  <c r="O466"/>
  <c r="R466"/>
  <c r="O467"/>
  <c r="R467"/>
  <c r="O468"/>
  <c r="R468"/>
  <c r="O469"/>
  <c r="R469"/>
  <c r="O470"/>
  <c r="R470"/>
  <c r="O471"/>
  <c r="R471"/>
  <c r="O472"/>
  <c r="R472"/>
  <c r="O473"/>
  <c r="R473"/>
  <c r="O474"/>
  <c r="R474"/>
  <c r="O475"/>
  <c r="R475"/>
  <c r="O476"/>
  <c r="R476"/>
  <c r="O477"/>
  <c r="R477"/>
  <c r="O478"/>
  <c r="R478"/>
  <c r="O479"/>
  <c r="R479"/>
  <c r="O480"/>
  <c r="R480"/>
  <c r="O481"/>
  <c r="R481"/>
  <c r="O482"/>
  <c r="R482"/>
  <c r="O483"/>
  <c r="R483"/>
  <c r="O484"/>
  <c r="R484"/>
  <c r="O485"/>
  <c r="R485"/>
  <c r="O486"/>
  <c r="R486"/>
  <c r="O487"/>
  <c r="R487"/>
  <c r="O488"/>
  <c r="R488"/>
  <c r="O489"/>
  <c r="R489"/>
  <c r="O490"/>
  <c r="R490"/>
  <c r="O491"/>
  <c r="R491"/>
  <c r="O492"/>
  <c r="R492"/>
  <c r="O493"/>
  <c r="R493"/>
  <c r="O494"/>
  <c r="R494"/>
  <c r="O495"/>
  <c r="R495"/>
  <c r="O496"/>
  <c r="R496"/>
  <c r="O497"/>
  <c r="R497"/>
  <c r="O498"/>
  <c r="R498"/>
  <c r="O499"/>
  <c r="R499"/>
  <c r="O500"/>
  <c r="R500"/>
  <c r="O501"/>
  <c r="R501"/>
  <c r="O502"/>
  <c r="R502"/>
  <c r="O503"/>
  <c r="R503"/>
  <c r="O504"/>
  <c r="R504"/>
  <c r="O505"/>
  <c r="R505"/>
  <c r="O506"/>
  <c r="R506"/>
  <c r="O507"/>
  <c r="R507"/>
  <c r="O508"/>
  <c r="R508"/>
  <c r="O509"/>
  <c r="R509"/>
  <c r="O510"/>
  <c r="R510"/>
  <c r="O511"/>
  <c r="R511"/>
  <c r="O512"/>
  <c r="R512"/>
  <c r="O513"/>
  <c r="R513"/>
  <c r="O514"/>
  <c r="R514"/>
  <c r="O515"/>
  <c r="R515"/>
  <c r="O516"/>
  <c r="R516"/>
  <c r="O517"/>
  <c r="R517"/>
  <c r="O518"/>
  <c r="R518"/>
  <c r="O519"/>
  <c r="R519"/>
  <c r="O520"/>
  <c r="R520"/>
  <c r="O521"/>
  <c r="R521"/>
  <c r="O522"/>
  <c r="R522"/>
  <c r="O523"/>
  <c r="R523"/>
  <c r="O524"/>
  <c r="R524"/>
  <c r="O525"/>
  <c r="R525"/>
  <c r="O526"/>
  <c r="R526"/>
  <c r="O527"/>
  <c r="R527"/>
  <c r="O528"/>
  <c r="R528"/>
  <c r="O529"/>
  <c r="R529"/>
  <c r="O530"/>
  <c r="R530"/>
  <c r="O531"/>
  <c r="R531"/>
  <c r="O532"/>
  <c r="R532"/>
  <c r="O533"/>
  <c r="R533"/>
  <c r="O534"/>
  <c r="R534"/>
  <c r="O535"/>
  <c r="R535"/>
  <c r="O536"/>
  <c r="R536"/>
  <c r="O537"/>
  <c r="R537"/>
  <c r="O538"/>
  <c r="R538"/>
  <c r="O539"/>
  <c r="R539"/>
  <c r="O540"/>
  <c r="R540"/>
  <c r="O541"/>
  <c r="R541"/>
  <c r="O542"/>
  <c r="R542"/>
  <c r="O543"/>
  <c r="R543"/>
  <c r="O544"/>
  <c r="R544"/>
  <c r="O545"/>
  <c r="R545"/>
  <c r="O546"/>
  <c r="R546"/>
  <c r="O547"/>
  <c r="R547"/>
  <c r="O548"/>
  <c r="R548"/>
  <c r="O549"/>
  <c r="R549"/>
  <c r="O550"/>
  <c r="R550"/>
  <c r="O551"/>
  <c r="R551"/>
  <c r="O552"/>
  <c r="R552"/>
  <c r="O553"/>
  <c r="R553"/>
  <c r="O554"/>
  <c r="R554"/>
  <c r="O555"/>
  <c r="R555"/>
  <c r="O556"/>
  <c r="R556"/>
  <c r="O557"/>
  <c r="R557"/>
  <c r="O558"/>
  <c r="R558"/>
  <c r="O559"/>
  <c r="R559"/>
  <c r="O560"/>
  <c r="R560"/>
  <c r="O561"/>
  <c r="R561"/>
  <c r="O562"/>
  <c r="R562"/>
  <c r="O563"/>
  <c r="R563"/>
  <c r="O564"/>
  <c r="R564"/>
  <c r="O565"/>
  <c r="R565"/>
  <c r="O566"/>
  <c r="R566"/>
  <c r="O567"/>
  <c r="R567"/>
  <c r="O568"/>
  <c r="R568"/>
  <c r="O569"/>
  <c r="R569"/>
  <c r="O570"/>
  <c r="R570"/>
  <c r="O571"/>
  <c r="R571"/>
  <c r="O572"/>
  <c r="R572"/>
  <c r="O573"/>
  <c r="R573"/>
  <c r="O574"/>
  <c r="R574"/>
  <c r="O575"/>
  <c r="R575"/>
  <c r="O576"/>
  <c r="R576"/>
  <c r="O577"/>
  <c r="R577"/>
  <c r="O578"/>
  <c r="R578"/>
  <c r="O579"/>
  <c r="R579"/>
  <c r="O580"/>
  <c r="R580"/>
  <c r="O581"/>
  <c r="R581"/>
  <c r="O582"/>
  <c r="R582"/>
  <c r="O583"/>
  <c r="R583"/>
  <c r="O584"/>
  <c r="R584"/>
  <c r="O585"/>
  <c r="R585"/>
  <c r="O586"/>
  <c r="R586"/>
  <c r="O587"/>
  <c r="R587"/>
  <c r="O588"/>
  <c r="R588"/>
  <c r="O589"/>
  <c r="R589"/>
  <c r="O590"/>
  <c r="R590"/>
  <c r="O591"/>
  <c r="R591"/>
  <c r="O592"/>
  <c r="R592"/>
  <c r="O593"/>
  <c r="R593"/>
  <c r="O594"/>
  <c r="R594"/>
  <c r="O595"/>
  <c r="R595"/>
  <c r="O596"/>
  <c r="R596"/>
  <c r="O597"/>
  <c r="R597"/>
  <c r="O598"/>
  <c r="R598"/>
  <c r="O599"/>
  <c r="R599"/>
  <c r="O600"/>
  <c r="R600"/>
  <c r="O601"/>
  <c r="R601"/>
  <c r="O602"/>
  <c r="R602"/>
  <c r="O603"/>
  <c r="R603"/>
  <c r="O604"/>
  <c r="R604"/>
  <c r="O605"/>
  <c r="R605"/>
  <c r="O8" i="31"/>
  <c r="O9"/>
  <c r="O10"/>
  <c r="N30" i="44"/>
  <c r="O16" i="31"/>
  <c r="N25" i="44"/>
  <c r="O15" i="31"/>
  <c r="N24" i="44"/>
  <c r="N29"/>
  <c r="N31"/>
  <c r="N32"/>
  <c r="M30"/>
  <c r="N16" i="31"/>
  <c r="M25" i="44"/>
  <c r="N15" i="31"/>
  <c r="M24" i="44"/>
  <c r="M29"/>
  <c r="M31"/>
  <c r="M32"/>
  <c r="L30"/>
  <c r="M16" i="31"/>
  <c r="L25" i="44"/>
  <c r="M15" i="31"/>
  <c r="L24" i="44"/>
  <c r="L29"/>
  <c r="L31"/>
  <c r="L32"/>
  <c r="K30"/>
  <c r="L16" i="31"/>
  <c r="K25" i="44"/>
  <c r="L15" i="31"/>
  <c r="K24" i="44"/>
  <c r="K29"/>
  <c r="K31"/>
  <c r="K32"/>
  <c r="J30"/>
  <c r="K16" i="31"/>
  <c r="J25" i="44"/>
  <c r="K15" i="31"/>
  <c r="J24" i="44"/>
  <c r="J29"/>
  <c r="J31"/>
  <c r="J32"/>
  <c r="I30"/>
  <c r="J16" i="31"/>
  <c r="I25" i="44"/>
  <c r="J15" i="31"/>
  <c r="I24" i="44"/>
  <c r="I29"/>
  <c r="I31"/>
  <c r="I32"/>
  <c r="H30"/>
  <c r="I16" i="31"/>
  <c r="H25" i="44"/>
  <c r="I15" i="31"/>
  <c r="H24" i="44"/>
  <c r="H29"/>
  <c r="H31"/>
  <c r="H32"/>
  <c r="G30"/>
  <c r="H16" i="31"/>
  <c r="G25" i="44"/>
  <c r="H15" i="31"/>
  <c r="G24" i="44"/>
  <c r="G29"/>
  <c r="G31"/>
  <c r="G32"/>
  <c r="F30"/>
  <c r="G16" i="31"/>
  <c r="F25" i="44"/>
  <c r="G15" i="31"/>
  <c r="F24" i="44"/>
  <c r="F29"/>
  <c r="F31"/>
  <c r="F32"/>
  <c r="N26"/>
  <c r="N27"/>
  <c r="M26"/>
  <c r="M27"/>
  <c r="L26"/>
  <c r="L27"/>
  <c r="K26"/>
  <c r="K27"/>
  <c r="J26"/>
  <c r="J27"/>
  <c r="I26"/>
  <c r="I27"/>
  <c r="H26"/>
  <c r="H27"/>
  <c r="G26"/>
  <c r="G27"/>
  <c r="F26"/>
  <c r="F27"/>
  <c r="M14"/>
  <c r="M15"/>
  <c r="M20"/>
  <c r="N14"/>
  <c r="N15"/>
  <c r="N20"/>
  <c r="N21"/>
  <c r="N22"/>
  <c r="L14"/>
  <c r="L15"/>
  <c r="L20"/>
  <c r="M21"/>
  <c r="M22"/>
  <c r="K14"/>
  <c r="K15"/>
  <c r="K20"/>
  <c r="L21"/>
  <c r="L22"/>
  <c r="J14"/>
  <c r="J15"/>
  <c r="J20"/>
  <c r="K21"/>
  <c r="K22"/>
  <c r="I14"/>
  <c r="I15"/>
  <c r="I20"/>
  <c r="J21"/>
  <c r="J22"/>
  <c r="H14"/>
  <c r="H15"/>
  <c r="H20"/>
  <c r="I21"/>
  <c r="I22"/>
  <c r="G14"/>
  <c r="G15"/>
  <c r="G20"/>
  <c r="H21"/>
  <c r="H22"/>
  <c r="F14"/>
  <c r="F15"/>
  <c r="F20"/>
  <c r="G21"/>
  <c r="G22"/>
  <c r="F21"/>
  <c r="F22"/>
  <c r="N16"/>
  <c r="N17"/>
  <c r="M16"/>
  <c r="M17"/>
  <c r="L16"/>
  <c r="L17"/>
  <c r="K16"/>
  <c r="K17"/>
  <c r="J16"/>
  <c r="J17"/>
  <c r="I16"/>
  <c r="I17"/>
  <c r="H16"/>
  <c r="H17"/>
  <c r="G16"/>
  <c r="G17"/>
  <c r="F16"/>
  <c r="F17"/>
  <c r="D9" i="32"/>
  <c r="D10"/>
  <c r="D11"/>
  <c r="D12"/>
  <c r="E8"/>
  <c r="E9"/>
  <c r="E10"/>
  <c r="E11"/>
  <c r="E12"/>
  <c r="F8"/>
  <c r="F9"/>
  <c r="F10"/>
  <c r="F11"/>
  <c r="F12"/>
  <c r="G8"/>
  <c r="G9"/>
  <c r="G10"/>
  <c r="G11"/>
  <c r="G12"/>
  <c r="H8"/>
  <c r="H9"/>
  <c r="H10"/>
  <c r="H11"/>
  <c r="H12"/>
  <c r="I8"/>
  <c r="I9"/>
  <c r="I10"/>
  <c r="I11"/>
  <c r="I12"/>
  <c r="J8"/>
  <c r="J9"/>
  <c r="J10"/>
  <c r="J11"/>
  <c r="J12"/>
  <c r="K8"/>
  <c r="K9"/>
  <c r="K10"/>
  <c r="K11"/>
  <c r="K12"/>
  <c r="L8"/>
  <c r="L9"/>
  <c r="L10"/>
  <c r="L11"/>
  <c r="L12"/>
  <c r="M8"/>
  <c r="M9"/>
  <c r="M10"/>
  <c r="M11"/>
  <c r="M12"/>
  <c r="N8"/>
  <c r="N9"/>
  <c r="N10"/>
  <c r="N11"/>
  <c r="N12"/>
  <c r="O8"/>
  <c r="O9"/>
  <c r="O10"/>
  <c r="O11"/>
  <c r="O12"/>
  <c r="D13"/>
  <c r="E13"/>
  <c r="F13"/>
  <c r="G13"/>
  <c r="H13"/>
  <c r="I13"/>
  <c r="J13"/>
  <c r="K13"/>
  <c r="L13"/>
  <c r="M13"/>
  <c r="N13"/>
  <c r="O13"/>
  <c r="T5" i="28"/>
  <c r="T6"/>
  <c r="T7"/>
  <c r="T8"/>
  <c r="T9"/>
  <c r="T10"/>
  <c r="T11"/>
  <c r="P12"/>
  <c r="T12"/>
  <c r="P13"/>
  <c r="T13"/>
  <c r="T14"/>
  <c r="T15"/>
  <c r="T16"/>
  <c r="P17"/>
  <c r="T17"/>
  <c r="P18"/>
  <c r="T18"/>
  <c r="P19"/>
  <c r="T19"/>
  <c r="P20"/>
  <c r="T20"/>
  <c r="P21"/>
  <c r="T21"/>
  <c r="P22"/>
  <c r="T22"/>
  <c r="P23"/>
  <c r="T23"/>
  <c r="P24"/>
  <c r="T24"/>
  <c r="P25"/>
  <c r="T25"/>
  <c r="P26"/>
  <c r="T26"/>
  <c r="P27"/>
  <c r="T27"/>
  <c r="P28"/>
  <c r="T28"/>
  <c r="P29"/>
  <c r="T29"/>
  <c r="P30"/>
  <c r="T30"/>
  <c r="P31"/>
  <c r="T31"/>
  <c r="P32"/>
  <c r="T32"/>
  <c r="P33"/>
  <c r="T33"/>
  <c r="P34"/>
  <c r="T34"/>
  <c r="P35"/>
  <c r="T35"/>
  <c r="P36"/>
  <c r="T36"/>
  <c r="P37"/>
  <c r="T37"/>
  <c r="P38"/>
  <c r="T38"/>
  <c r="P39"/>
  <c r="T39"/>
  <c r="P40"/>
  <c r="T40"/>
  <c r="P41"/>
  <c r="T41"/>
  <c r="P42"/>
  <c r="T42"/>
  <c r="P43"/>
  <c r="T43"/>
  <c r="P44"/>
  <c r="T44"/>
  <c r="P45"/>
  <c r="T45"/>
  <c r="P46"/>
  <c r="T46"/>
  <c r="P47"/>
  <c r="T47"/>
  <c r="P48"/>
  <c r="T48"/>
  <c r="P49"/>
  <c r="T49"/>
  <c r="P50"/>
  <c r="T50"/>
  <c r="P51"/>
  <c r="T51"/>
  <c r="P52"/>
  <c r="T52"/>
  <c r="P53"/>
  <c r="T53"/>
  <c r="P54"/>
  <c r="T54"/>
  <c r="P55"/>
  <c r="T55"/>
  <c r="P56"/>
  <c r="T56"/>
  <c r="P57"/>
  <c r="T57"/>
  <c r="P58"/>
  <c r="T58"/>
  <c r="P59"/>
  <c r="T59"/>
  <c r="P60"/>
  <c r="T60"/>
  <c r="P61"/>
  <c r="T61"/>
  <c r="P62"/>
  <c r="T62"/>
  <c r="P63"/>
  <c r="T63"/>
  <c r="P64"/>
  <c r="T64"/>
  <c r="P65"/>
  <c r="T65"/>
  <c r="P66"/>
  <c r="T66"/>
  <c r="P67"/>
  <c r="T67"/>
  <c r="P68"/>
  <c r="T68"/>
  <c r="P69"/>
  <c r="T69"/>
  <c r="P70"/>
  <c r="T70"/>
  <c r="P71"/>
  <c r="T71"/>
  <c r="P72"/>
  <c r="T72"/>
  <c r="P73"/>
  <c r="T73"/>
  <c r="P74"/>
  <c r="T74"/>
  <c r="P75"/>
  <c r="T75"/>
  <c r="P76"/>
  <c r="T76"/>
  <c r="P77"/>
  <c r="T77"/>
  <c r="P78"/>
  <c r="T78"/>
  <c r="P79"/>
  <c r="T79"/>
  <c r="P80"/>
  <c r="T80"/>
  <c r="P81"/>
  <c r="T81"/>
  <c r="P82"/>
  <c r="T82"/>
  <c r="P83"/>
  <c r="T83"/>
  <c r="P84"/>
  <c r="T84"/>
  <c r="P85"/>
  <c r="T85"/>
  <c r="P86"/>
  <c r="T86"/>
  <c r="P87"/>
  <c r="T87"/>
  <c r="P88"/>
  <c r="T88"/>
  <c r="P89"/>
  <c r="T89"/>
  <c r="P90"/>
  <c r="T90"/>
  <c r="P91"/>
  <c r="T91"/>
  <c r="P92"/>
  <c r="T92"/>
  <c r="P93"/>
  <c r="T93"/>
  <c r="P94"/>
  <c r="T94"/>
  <c r="P95"/>
  <c r="T95"/>
  <c r="P96"/>
  <c r="T96"/>
  <c r="P97"/>
  <c r="T97"/>
  <c r="P98"/>
  <c r="T98"/>
  <c r="P99"/>
  <c r="T99"/>
  <c r="P100"/>
  <c r="T100"/>
  <c r="P101"/>
  <c r="T101"/>
  <c r="P102"/>
  <c r="T102"/>
  <c r="P103"/>
  <c r="T103"/>
  <c r="P104"/>
  <c r="T104"/>
  <c r="P105"/>
  <c r="T105"/>
  <c r="P106"/>
  <c r="T106"/>
  <c r="P107"/>
  <c r="T107"/>
  <c r="P108"/>
  <c r="T108"/>
  <c r="P109"/>
  <c r="T109"/>
  <c r="P110"/>
  <c r="T110"/>
  <c r="P111"/>
  <c r="T111"/>
  <c r="P112"/>
  <c r="T112"/>
  <c r="P113"/>
  <c r="T113"/>
  <c r="P114"/>
  <c r="T114"/>
  <c r="P115"/>
  <c r="T115"/>
  <c r="P116"/>
  <c r="T116"/>
  <c r="P117"/>
  <c r="T117"/>
  <c r="P118"/>
  <c r="T118"/>
  <c r="P119"/>
  <c r="T119"/>
  <c r="P120"/>
  <c r="T120"/>
  <c r="P121"/>
  <c r="T121"/>
  <c r="P122"/>
  <c r="T122"/>
  <c r="P123"/>
  <c r="T123"/>
  <c r="P124"/>
  <c r="T124"/>
  <c r="P125"/>
  <c r="T125"/>
  <c r="P126"/>
  <c r="T126"/>
  <c r="P127"/>
  <c r="T127"/>
  <c r="P128"/>
  <c r="T128"/>
  <c r="P129"/>
  <c r="T129"/>
  <c r="P130"/>
  <c r="T130"/>
  <c r="P131"/>
  <c r="T131"/>
  <c r="P132"/>
  <c r="T132"/>
  <c r="P133"/>
  <c r="T133"/>
  <c r="P134"/>
  <c r="T134"/>
  <c r="P135"/>
  <c r="T135"/>
  <c r="P136"/>
  <c r="T136"/>
  <c r="P137"/>
  <c r="T137"/>
  <c r="P138"/>
  <c r="T138"/>
  <c r="P139"/>
  <c r="T139"/>
  <c r="P140"/>
  <c r="T140"/>
  <c r="P141"/>
  <c r="T141"/>
  <c r="P142"/>
  <c r="T142"/>
  <c r="P143"/>
  <c r="T143"/>
  <c r="P144"/>
  <c r="T144"/>
  <c r="P145"/>
  <c r="T145"/>
  <c r="P146"/>
  <c r="T146"/>
  <c r="P147"/>
  <c r="T147"/>
  <c r="P148"/>
  <c r="T148"/>
  <c r="P149"/>
  <c r="T149"/>
  <c r="P150"/>
  <c r="T150"/>
  <c r="P151"/>
  <c r="T151"/>
  <c r="P152"/>
  <c r="T152"/>
  <c r="P153"/>
  <c r="T153"/>
  <c r="P154"/>
  <c r="T154"/>
  <c r="P155"/>
  <c r="T155"/>
  <c r="P156"/>
  <c r="T156"/>
  <c r="P157"/>
  <c r="T157"/>
  <c r="P158"/>
  <c r="T158"/>
  <c r="P159"/>
  <c r="T159"/>
  <c r="P160"/>
  <c r="T160"/>
  <c r="P161"/>
  <c r="T161"/>
  <c r="P162"/>
  <c r="T162"/>
  <c r="P163"/>
  <c r="T163"/>
  <c r="P164"/>
  <c r="T164"/>
  <c r="P165"/>
  <c r="T165"/>
  <c r="P166"/>
  <c r="T166"/>
  <c r="P167"/>
  <c r="T167"/>
  <c r="P168"/>
  <c r="T168"/>
  <c r="P169"/>
  <c r="T169"/>
  <c r="P170"/>
  <c r="T170"/>
  <c r="P171"/>
  <c r="T171"/>
  <c r="P172"/>
  <c r="T172"/>
  <c r="P173"/>
  <c r="T173"/>
  <c r="P174"/>
  <c r="T174"/>
  <c r="P175"/>
  <c r="T175"/>
  <c r="P176"/>
  <c r="T176"/>
  <c r="P177"/>
  <c r="T177"/>
  <c r="P178"/>
  <c r="T178"/>
  <c r="P179"/>
  <c r="T179"/>
  <c r="P180"/>
  <c r="T180"/>
  <c r="P181"/>
  <c r="T181"/>
  <c r="P182"/>
  <c r="T182"/>
  <c r="P183"/>
  <c r="T183"/>
  <c r="P184"/>
  <c r="T184"/>
  <c r="P185"/>
  <c r="T185"/>
  <c r="P186"/>
  <c r="T186"/>
  <c r="P187"/>
  <c r="T187"/>
  <c r="P188"/>
  <c r="T188"/>
  <c r="P189"/>
  <c r="T189"/>
  <c r="P190"/>
  <c r="T190"/>
  <c r="P191"/>
  <c r="T191"/>
  <c r="P192"/>
  <c r="T192"/>
  <c r="P193"/>
  <c r="T193"/>
  <c r="P194"/>
  <c r="T194"/>
  <c r="P195"/>
  <c r="T195"/>
  <c r="P196"/>
  <c r="T196"/>
  <c r="P197"/>
  <c r="T197"/>
  <c r="P198"/>
  <c r="T198"/>
  <c r="P199"/>
  <c r="T199"/>
  <c r="P200"/>
  <c r="T200"/>
  <c r="P201"/>
  <c r="T201"/>
  <c r="P202"/>
  <c r="T202"/>
  <c r="P203"/>
  <c r="T203"/>
  <c r="P204"/>
  <c r="T204"/>
  <c r="P205"/>
  <c r="T205"/>
  <c r="P206"/>
  <c r="T206"/>
  <c r="P207"/>
  <c r="T207"/>
  <c r="P208"/>
  <c r="T208"/>
  <c r="P209"/>
  <c r="T209"/>
  <c r="P210"/>
  <c r="T210"/>
  <c r="P211"/>
  <c r="T211"/>
  <c r="P212"/>
  <c r="T212"/>
  <c r="P213"/>
  <c r="T213"/>
  <c r="P214"/>
  <c r="T214"/>
  <c r="P215"/>
  <c r="T215"/>
  <c r="P216"/>
  <c r="T216"/>
  <c r="P217"/>
  <c r="T217"/>
  <c r="P218"/>
  <c r="T218"/>
  <c r="P219"/>
  <c r="T219"/>
  <c r="P220"/>
  <c r="T220"/>
  <c r="P221"/>
  <c r="T221"/>
  <c r="P222"/>
  <c r="T222"/>
  <c r="P223"/>
  <c r="T223"/>
  <c r="P224"/>
  <c r="T224"/>
  <c r="P225"/>
  <c r="T225"/>
  <c r="P226"/>
  <c r="T226"/>
  <c r="P227"/>
  <c r="T227"/>
  <c r="P228"/>
  <c r="T228"/>
  <c r="P229"/>
  <c r="T229"/>
  <c r="P230"/>
  <c r="T230"/>
  <c r="P231"/>
  <c r="T231"/>
  <c r="P232"/>
  <c r="T232"/>
  <c r="P233"/>
  <c r="T233"/>
  <c r="P234"/>
  <c r="T234"/>
  <c r="P235"/>
  <c r="T235"/>
  <c r="P236"/>
  <c r="T236"/>
  <c r="P237"/>
  <c r="T237"/>
  <c r="P238"/>
  <c r="T238"/>
  <c r="P239"/>
  <c r="T239"/>
  <c r="P240"/>
  <c r="T240"/>
  <c r="P241"/>
  <c r="T241"/>
  <c r="P242"/>
  <c r="T242"/>
  <c r="P243"/>
  <c r="T243"/>
  <c r="P244"/>
  <c r="T244"/>
  <c r="P245"/>
  <c r="T245"/>
  <c r="P246"/>
  <c r="T246"/>
  <c r="P247"/>
  <c r="T247"/>
  <c r="P248"/>
  <c r="T248"/>
  <c r="P249"/>
  <c r="T249"/>
  <c r="P250"/>
  <c r="T250"/>
  <c r="P251"/>
  <c r="T251"/>
  <c r="P252"/>
  <c r="T252"/>
  <c r="P253"/>
  <c r="T253"/>
  <c r="P254"/>
  <c r="T254"/>
  <c r="P255"/>
  <c r="T255"/>
  <c r="P256"/>
  <c r="T256"/>
  <c r="P257"/>
  <c r="T257"/>
  <c r="P258"/>
  <c r="T258"/>
  <c r="P259"/>
  <c r="T259"/>
  <c r="P260"/>
  <c r="T260"/>
  <c r="P261"/>
  <c r="T261"/>
  <c r="P262"/>
  <c r="T262"/>
  <c r="P263"/>
  <c r="T263"/>
  <c r="P264"/>
  <c r="T264"/>
  <c r="P265"/>
  <c r="T265"/>
  <c r="P266"/>
  <c r="T266"/>
  <c r="P267"/>
  <c r="T267"/>
  <c r="P268"/>
  <c r="T268"/>
  <c r="P269"/>
  <c r="T269"/>
  <c r="P270"/>
  <c r="T270"/>
  <c r="P271"/>
  <c r="T271"/>
  <c r="P272"/>
  <c r="T272"/>
  <c r="P273"/>
  <c r="T273"/>
  <c r="P274"/>
  <c r="T274"/>
  <c r="P275"/>
  <c r="T275"/>
  <c r="P276"/>
  <c r="T276"/>
  <c r="P277"/>
  <c r="T277"/>
  <c r="P278"/>
  <c r="T278"/>
  <c r="P279"/>
  <c r="T279"/>
  <c r="P280"/>
  <c r="T280"/>
  <c r="P281"/>
  <c r="T281"/>
  <c r="P282"/>
  <c r="T282"/>
  <c r="P283"/>
  <c r="T283"/>
  <c r="P284"/>
  <c r="T284"/>
  <c r="P285"/>
  <c r="T285"/>
  <c r="P286"/>
  <c r="T286"/>
  <c r="P287"/>
  <c r="T287"/>
  <c r="P288"/>
  <c r="T288"/>
  <c r="P289"/>
  <c r="T289"/>
  <c r="P290"/>
  <c r="T290"/>
  <c r="P291"/>
  <c r="T291"/>
  <c r="P292"/>
  <c r="T292"/>
  <c r="P293"/>
  <c r="T293"/>
  <c r="P294"/>
  <c r="T294"/>
  <c r="P295"/>
  <c r="T295"/>
  <c r="P296"/>
  <c r="T296"/>
  <c r="P297"/>
  <c r="T297"/>
  <c r="P298"/>
  <c r="T298"/>
  <c r="P299"/>
  <c r="T299"/>
  <c r="P300"/>
  <c r="T300"/>
  <c r="P301"/>
  <c r="T301"/>
  <c r="P302"/>
  <c r="T302"/>
  <c r="P303"/>
  <c r="T303"/>
  <c r="P304"/>
  <c r="T304"/>
  <c r="P305"/>
  <c r="T305"/>
  <c r="P306"/>
  <c r="T306"/>
  <c r="P307"/>
  <c r="T307"/>
  <c r="P308"/>
  <c r="T308"/>
  <c r="P309"/>
  <c r="T309"/>
  <c r="P310"/>
  <c r="T310"/>
  <c r="P311"/>
  <c r="T311"/>
  <c r="P312"/>
  <c r="T312"/>
  <c r="P313"/>
  <c r="T313"/>
  <c r="P314"/>
  <c r="T314"/>
  <c r="P315"/>
  <c r="T315"/>
  <c r="P316"/>
  <c r="T316"/>
  <c r="P317"/>
  <c r="T317"/>
  <c r="P318"/>
  <c r="T318"/>
  <c r="P319"/>
  <c r="T319"/>
  <c r="P320"/>
  <c r="T320"/>
  <c r="P321"/>
  <c r="T321"/>
  <c r="P322"/>
  <c r="T322"/>
  <c r="P323"/>
  <c r="T323"/>
  <c r="P324"/>
  <c r="T324"/>
  <c r="P325"/>
  <c r="T325"/>
  <c r="P326"/>
  <c r="T326"/>
  <c r="P327"/>
  <c r="T327"/>
  <c r="P328"/>
  <c r="T328"/>
  <c r="P329"/>
  <c r="T329"/>
  <c r="P330"/>
  <c r="T330"/>
  <c r="P331"/>
  <c r="T331"/>
  <c r="P332"/>
  <c r="T332"/>
  <c r="P333"/>
  <c r="T333"/>
  <c r="P334"/>
  <c r="T334"/>
  <c r="P335"/>
  <c r="T335"/>
  <c r="P336"/>
  <c r="T336"/>
  <c r="P337"/>
  <c r="T337"/>
  <c r="P338"/>
  <c r="T338"/>
  <c r="P339"/>
  <c r="T339"/>
  <c r="P340"/>
  <c r="T340"/>
  <c r="P341"/>
  <c r="T341"/>
  <c r="P342"/>
  <c r="T342"/>
  <c r="P343"/>
  <c r="T343"/>
  <c r="P344"/>
  <c r="T344"/>
  <c r="P345"/>
  <c r="T345"/>
  <c r="P346"/>
  <c r="T346"/>
  <c r="P347"/>
  <c r="T347"/>
  <c r="P348"/>
  <c r="T348"/>
  <c r="P349"/>
  <c r="T349"/>
  <c r="P350"/>
  <c r="T350"/>
  <c r="P351"/>
  <c r="T351"/>
  <c r="P352"/>
  <c r="T352"/>
  <c r="P353"/>
  <c r="T353"/>
  <c r="P354"/>
  <c r="T354"/>
  <c r="P355"/>
  <c r="T355"/>
  <c r="P356"/>
  <c r="T356"/>
  <c r="P357"/>
  <c r="T357"/>
  <c r="P358"/>
  <c r="T358"/>
  <c r="P359"/>
  <c r="T359"/>
  <c r="P360"/>
  <c r="T360"/>
  <c r="P361"/>
  <c r="T361"/>
  <c r="P362"/>
  <c r="T362"/>
  <c r="P363"/>
  <c r="T363"/>
  <c r="P364"/>
  <c r="T364"/>
  <c r="P365"/>
  <c r="T365"/>
  <c r="P366"/>
  <c r="T366"/>
  <c r="P367"/>
  <c r="T367"/>
  <c r="P368"/>
  <c r="T368"/>
  <c r="P369"/>
  <c r="T369"/>
  <c r="P370"/>
  <c r="T370"/>
  <c r="P371"/>
  <c r="T371"/>
  <c r="P372"/>
  <c r="T372"/>
  <c r="P373"/>
  <c r="T373"/>
  <c r="P374"/>
  <c r="T374"/>
  <c r="P375"/>
  <c r="T375"/>
  <c r="P376"/>
  <c r="T376"/>
  <c r="P377"/>
  <c r="T377"/>
  <c r="P378"/>
  <c r="T378"/>
  <c r="P379"/>
  <c r="T379"/>
  <c r="P380"/>
  <c r="T380"/>
  <c r="P381"/>
  <c r="T381"/>
  <c r="P382"/>
  <c r="T382"/>
  <c r="P383"/>
  <c r="T383"/>
  <c r="P384"/>
  <c r="T384"/>
  <c r="P385"/>
  <c r="T385"/>
  <c r="P386"/>
  <c r="T386"/>
  <c r="P387"/>
  <c r="T387"/>
  <c r="P388"/>
  <c r="T388"/>
  <c r="P389"/>
  <c r="T389"/>
  <c r="P390"/>
  <c r="T390"/>
  <c r="P391"/>
  <c r="T391"/>
  <c r="P392"/>
  <c r="T392"/>
  <c r="P393"/>
  <c r="T393"/>
  <c r="P394"/>
  <c r="T394"/>
  <c r="P395"/>
  <c r="T395"/>
  <c r="P396"/>
  <c r="T396"/>
  <c r="P397"/>
  <c r="T397"/>
  <c r="P398"/>
  <c r="T398"/>
  <c r="P399"/>
  <c r="T399"/>
  <c r="P400"/>
  <c r="T400"/>
  <c r="P401"/>
  <c r="T401"/>
  <c r="P402"/>
  <c r="T402"/>
  <c r="P403"/>
  <c r="T403"/>
  <c r="P404"/>
  <c r="T404"/>
  <c r="P405"/>
  <c r="T405"/>
  <c r="P406"/>
  <c r="T406"/>
  <c r="P407"/>
  <c r="T407"/>
  <c r="P408"/>
  <c r="T408"/>
  <c r="P409"/>
  <c r="T409"/>
  <c r="P410"/>
  <c r="T410"/>
  <c r="P411"/>
  <c r="T411"/>
  <c r="P412"/>
  <c r="T412"/>
  <c r="P413"/>
  <c r="T413"/>
  <c r="P414"/>
  <c r="T414"/>
  <c r="P415"/>
  <c r="T415"/>
  <c r="P416"/>
  <c r="T416"/>
  <c r="P417"/>
  <c r="T417"/>
  <c r="P418"/>
  <c r="T418"/>
  <c r="P419"/>
  <c r="T419"/>
  <c r="P420"/>
  <c r="T420"/>
  <c r="P421"/>
  <c r="T421"/>
  <c r="P422"/>
  <c r="T422"/>
  <c r="P423"/>
  <c r="T423"/>
  <c r="P424"/>
  <c r="T424"/>
  <c r="P425"/>
  <c r="T425"/>
  <c r="P426"/>
  <c r="T426"/>
  <c r="P427"/>
  <c r="T427"/>
  <c r="P428"/>
  <c r="T428"/>
  <c r="P429"/>
  <c r="T429"/>
  <c r="P430"/>
  <c r="T430"/>
  <c r="P431"/>
  <c r="T431"/>
  <c r="P432"/>
  <c r="T432"/>
  <c r="P433"/>
  <c r="T433"/>
  <c r="P434"/>
  <c r="T434"/>
  <c r="P435"/>
  <c r="T435"/>
  <c r="P436"/>
  <c r="T436"/>
  <c r="P437"/>
  <c r="T437"/>
  <c r="P438"/>
  <c r="T438"/>
  <c r="P439"/>
  <c r="T439"/>
  <c r="P440"/>
  <c r="T440"/>
  <c r="P441"/>
  <c r="T441"/>
  <c r="P442"/>
  <c r="T442"/>
  <c r="P443"/>
  <c r="T443"/>
  <c r="P444"/>
  <c r="T444"/>
  <c r="P445"/>
  <c r="T445"/>
  <c r="P446"/>
  <c r="T446"/>
  <c r="P447"/>
  <c r="T447"/>
  <c r="P448"/>
  <c r="T448"/>
  <c r="P449"/>
  <c r="T449"/>
  <c r="P450"/>
  <c r="T450"/>
  <c r="P451"/>
  <c r="T451"/>
  <c r="P452"/>
  <c r="T452"/>
  <c r="P453"/>
  <c r="T453"/>
  <c r="P454"/>
  <c r="T454"/>
  <c r="P455"/>
  <c r="T455"/>
  <c r="P456"/>
  <c r="T456"/>
  <c r="P457"/>
  <c r="T457"/>
  <c r="P458"/>
  <c r="T458"/>
  <c r="P459"/>
  <c r="T459"/>
  <c r="P460"/>
  <c r="T460"/>
  <c r="P461"/>
  <c r="T461"/>
  <c r="P462"/>
  <c r="T462"/>
  <c r="P463"/>
  <c r="T463"/>
  <c r="P464"/>
  <c r="T464"/>
  <c r="P465"/>
  <c r="T465"/>
  <c r="P466"/>
  <c r="T466"/>
  <c r="P467"/>
  <c r="T467"/>
  <c r="P468"/>
  <c r="T468"/>
  <c r="P469"/>
  <c r="T469"/>
  <c r="P470"/>
  <c r="T470"/>
  <c r="P471"/>
  <c r="T471"/>
  <c r="P472"/>
  <c r="T472"/>
  <c r="P473"/>
  <c r="T473"/>
  <c r="P474"/>
  <c r="T474"/>
  <c r="P475"/>
  <c r="T475"/>
  <c r="P476"/>
  <c r="T476"/>
  <c r="P477"/>
  <c r="T477"/>
  <c r="P478"/>
  <c r="T478"/>
  <c r="P479"/>
  <c r="T479"/>
  <c r="P480"/>
  <c r="T480"/>
  <c r="P481"/>
  <c r="T481"/>
  <c r="P482"/>
  <c r="T482"/>
  <c r="P483"/>
  <c r="T483"/>
  <c r="P484"/>
  <c r="T484"/>
  <c r="P485"/>
  <c r="T485"/>
  <c r="P486"/>
  <c r="T486"/>
  <c r="P487"/>
  <c r="T487"/>
  <c r="P488"/>
  <c r="T488"/>
  <c r="P489"/>
  <c r="T489"/>
  <c r="P490"/>
  <c r="T490"/>
  <c r="P491"/>
  <c r="T491"/>
  <c r="P492"/>
  <c r="T492"/>
  <c r="P493"/>
  <c r="T493"/>
  <c r="P494"/>
  <c r="T494"/>
  <c r="P495"/>
  <c r="T495"/>
  <c r="P496"/>
  <c r="T496"/>
  <c r="P497"/>
  <c r="T497"/>
  <c r="P498"/>
  <c r="T498"/>
  <c r="P499"/>
  <c r="T499"/>
  <c r="P500"/>
  <c r="T500"/>
  <c r="P501"/>
  <c r="T501"/>
  <c r="P502"/>
  <c r="T502"/>
  <c r="P503"/>
  <c r="T503"/>
  <c r="P504"/>
  <c r="T504"/>
  <c r="P505"/>
  <c r="T505"/>
  <c r="P506"/>
  <c r="T506"/>
  <c r="P507"/>
  <c r="T507"/>
  <c r="P508"/>
  <c r="T508"/>
  <c r="P509"/>
  <c r="T509"/>
  <c r="P510"/>
  <c r="T510"/>
  <c r="P511"/>
  <c r="T511"/>
  <c r="P512"/>
  <c r="T512"/>
  <c r="P513"/>
  <c r="T513"/>
  <c r="P514"/>
  <c r="T514"/>
  <c r="P515"/>
  <c r="T515"/>
  <c r="P516"/>
  <c r="T516"/>
  <c r="P517"/>
  <c r="T517"/>
  <c r="P518"/>
  <c r="T518"/>
  <c r="P519"/>
  <c r="T519"/>
  <c r="P520"/>
  <c r="T520"/>
  <c r="P521"/>
  <c r="T521"/>
  <c r="P522"/>
  <c r="T522"/>
  <c r="P523"/>
  <c r="T523"/>
  <c r="P524"/>
  <c r="T524"/>
  <c r="P525"/>
  <c r="T525"/>
  <c r="P526"/>
  <c r="T526"/>
  <c r="P527"/>
  <c r="T527"/>
  <c r="P528"/>
  <c r="T528"/>
  <c r="P529"/>
  <c r="T529"/>
  <c r="P530"/>
  <c r="T530"/>
  <c r="P531"/>
  <c r="T531"/>
  <c r="P532"/>
  <c r="T532"/>
  <c r="P533"/>
  <c r="T533"/>
  <c r="P534"/>
  <c r="T534"/>
  <c r="P535"/>
  <c r="T535"/>
  <c r="P536"/>
  <c r="T536"/>
  <c r="P537"/>
  <c r="T537"/>
  <c r="P538"/>
  <c r="T538"/>
  <c r="P539"/>
  <c r="T539"/>
  <c r="P540"/>
  <c r="T540"/>
  <c r="P541"/>
  <c r="T541"/>
  <c r="P542"/>
  <c r="T542"/>
  <c r="P543"/>
  <c r="T543"/>
  <c r="P544"/>
  <c r="T544"/>
  <c r="P545"/>
  <c r="T545"/>
  <c r="P546"/>
  <c r="T546"/>
  <c r="P547"/>
  <c r="T547"/>
  <c r="P548"/>
  <c r="T548"/>
  <c r="P549"/>
  <c r="T549"/>
  <c r="P550"/>
  <c r="T550"/>
  <c r="P551"/>
  <c r="T551"/>
  <c r="P552"/>
  <c r="T552"/>
  <c r="P553"/>
  <c r="T553"/>
  <c r="P554"/>
  <c r="T554"/>
  <c r="P555"/>
  <c r="T555"/>
  <c r="P556"/>
  <c r="T556"/>
  <c r="P557"/>
  <c r="T557"/>
  <c r="P558"/>
  <c r="T558"/>
  <c r="P559"/>
  <c r="T559"/>
  <c r="P560"/>
  <c r="T560"/>
  <c r="P561"/>
  <c r="T561"/>
  <c r="P562"/>
  <c r="T562"/>
  <c r="P563"/>
  <c r="T563"/>
  <c r="P564"/>
  <c r="T564"/>
  <c r="P565"/>
  <c r="T565"/>
  <c r="P566"/>
  <c r="T566"/>
  <c r="P567"/>
  <c r="T567"/>
  <c r="P568"/>
  <c r="T568"/>
  <c r="P569"/>
  <c r="T569"/>
  <c r="P570"/>
  <c r="T570"/>
  <c r="P571"/>
  <c r="T571"/>
  <c r="P572"/>
  <c r="T572"/>
  <c r="P573"/>
  <c r="T573"/>
  <c r="P574"/>
  <c r="T574"/>
  <c r="P575"/>
  <c r="T575"/>
  <c r="P576"/>
  <c r="T576"/>
  <c r="P577"/>
  <c r="T577"/>
  <c r="P578"/>
  <c r="T578"/>
  <c r="P579"/>
  <c r="T579"/>
  <c r="P580"/>
  <c r="T580"/>
  <c r="P581"/>
  <c r="T581"/>
  <c r="P582"/>
  <c r="T582"/>
  <c r="P583"/>
  <c r="T583"/>
  <c r="P584"/>
  <c r="T584"/>
  <c r="P585"/>
  <c r="T585"/>
  <c r="P586"/>
  <c r="T586"/>
  <c r="P587"/>
  <c r="T587"/>
  <c r="P588"/>
  <c r="T588"/>
  <c r="P589"/>
  <c r="T589"/>
  <c r="P590"/>
  <c r="T590"/>
  <c r="P591"/>
  <c r="T591"/>
  <c r="P592"/>
  <c r="T592"/>
  <c r="P593"/>
  <c r="T593"/>
  <c r="P594"/>
  <c r="T594"/>
  <c r="P595"/>
  <c r="T595"/>
  <c r="P596"/>
  <c r="T596"/>
  <c r="P597"/>
  <c r="T597"/>
  <c r="P598"/>
  <c r="T598"/>
  <c r="P599"/>
  <c r="T599"/>
  <c r="P600"/>
  <c r="T600"/>
  <c r="P601"/>
  <c r="T601"/>
  <c r="P602"/>
  <c r="T602"/>
  <c r="P603"/>
  <c r="T603"/>
  <c r="P604"/>
  <c r="T604"/>
  <c r="P605"/>
  <c r="T605"/>
  <c r="O79" i="47"/>
  <c r="I79"/>
  <c r="C1033" i="33"/>
  <c r="D1033"/>
  <c r="E1033"/>
  <c r="AC1024" i="42"/>
  <c r="AD1024"/>
  <c r="C1034" i="33"/>
  <c r="D1034"/>
  <c r="E1034"/>
  <c r="AC1025" i="42"/>
  <c r="AD1025"/>
  <c r="C1035" i="33"/>
  <c r="D1035"/>
  <c r="E1035"/>
  <c r="AC1026" i="42"/>
  <c r="AD1026"/>
  <c r="C1036" i="33"/>
  <c r="D1036"/>
  <c r="E1036"/>
  <c r="AC1027" i="42"/>
  <c r="AD1027"/>
  <c r="C1037" i="33"/>
  <c r="D1037"/>
  <c r="E1037"/>
  <c r="AC1028" i="42"/>
  <c r="AD1028"/>
  <c r="C1038" i="33"/>
  <c r="D1038"/>
  <c r="E1038"/>
  <c r="AC1029" i="42"/>
  <c r="AD1029"/>
  <c r="C1039" i="33"/>
  <c r="D1039"/>
  <c r="E1039"/>
  <c r="AC1030" i="42"/>
  <c r="AD1030"/>
  <c r="C1040" i="33"/>
  <c r="D1040"/>
  <c r="E1040"/>
  <c r="AC1031" i="42"/>
  <c r="AD1031"/>
  <c r="C1041" i="33"/>
  <c r="D1041"/>
  <c r="E1041"/>
  <c r="AC1032" i="42"/>
  <c r="AD1032"/>
  <c r="C1042" i="33"/>
  <c r="D1042"/>
  <c r="E1042"/>
  <c r="AC1033" i="42"/>
  <c r="AD1033"/>
  <c r="C1043" i="33"/>
  <c r="D1043"/>
  <c r="E1043"/>
  <c r="AC1034" i="42"/>
  <c r="AD1034"/>
  <c r="C1044" i="33"/>
  <c r="D1044"/>
  <c r="E1044"/>
  <c r="AC1035" i="42"/>
  <c r="AD1035"/>
  <c r="C1045" i="33"/>
  <c r="D1045"/>
  <c r="E1045"/>
  <c r="AC1036" i="42"/>
  <c r="AD1036"/>
  <c r="C1046" i="33"/>
  <c r="D1046"/>
  <c r="E1046"/>
  <c r="AC1037" i="42"/>
  <c r="AD1037"/>
  <c r="C1047" i="33"/>
  <c r="D1047"/>
  <c r="E1047"/>
  <c r="AC1038" i="42"/>
  <c r="AD1038"/>
  <c r="C1048" i="33"/>
  <c r="D1048"/>
  <c r="E1048"/>
  <c r="AC1039" i="42"/>
  <c r="AD1039"/>
  <c r="C1049" i="33"/>
  <c r="D1049"/>
  <c r="E1049"/>
  <c r="AC1040" i="42"/>
  <c r="AD1040"/>
  <c r="C1050" i="33"/>
  <c r="D1050"/>
  <c r="E1050"/>
  <c r="AC1041" i="42"/>
  <c r="AD1041"/>
  <c r="C1051" i="33"/>
  <c r="D1051"/>
  <c r="E1051"/>
  <c r="AC1042" i="42"/>
  <c r="AD1042"/>
  <c r="C1052" i="33"/>
  <c r="D1052"/>
  <c r="E1052"/>
  <c r="AC1043" i="42"/>
  <c r="AD1043"/>
  <c r="C1053" i="33"/>
  <c r="D1053"/>
  <c r="E1053"/>
  <c r="AC1044" i="42"/>
  <c r="AD1044"/>
  <c r="C1054" i="33"/>
  <c r="D1054"/>
  <c r="E1054"/>
  <c r="AC1045" i="42"/>
  <c r="AD1045"/>
  <c r="C1055" i="33"/>
  <c r="D1055"/>
  <c r="E1055"/>
  <c r="AC1046" i="42"/>
  <c r="AD1046"/>
  <c r="C1056" i="33"/>
  <c r="D1056"/>
  <c r="E1056"/>
  <c r="AC1047" i="42"/>
  <c r="AD1047"/>
  <c r="C1057" i="33"/>
  <c r="D1057"/>
  <c r="E1057"/>
  <c r="AC1048" i="42"/>
  <c r="AD1048"/>
  <c r="C1058" i="33"/>
  <c r="D1058"/>
  <c r="E1058"/>
  <c r="AC1049" i="42"/>
  <c r="AD1049"/>
  <c r="C1059" i="33"/>
  <c r="D1059"/>
  <c r="E1059"/>
  <c r="AC1050" i="42"/>
  <c r="AD1050"/>
  <c r="C1060" i="33"/>
  <c r="D1060"/>
  <c r="E1060"/>
  <c r="AC1051" i="42"/>
  <c r="AD1051"/>
  <c r="C1061" i="33"/>
  <c r="D1061"/>
  <c r="E1061"/>
  <c r="AC1052" i="42"/>
  <c r="AD1052"/>
  <c r="C1062" i="33"/>
  <c r="D1062"/>
  <c r="E1062"/>
  <c r="AC1053" i="42"/>
  <c r="AD1053"/>
  <c r="C1063" i="33"/>
  <c r="D1063"/>
  <c r="E1063"/>
  <c r="AC1054" i="42"/>
  <c r="AD1054"/>
  <c r="C1064" i="33"/>
  <c r="D1064"/>
  <c r="E1064"/>
  <c r="AC1055" i="42"/>
  <c r="AD1055"/>
  <c r="C1065" i="33"/>
  <c r="D1065"/>
  <c r="E1065"/>
  <c r="AC1056" i="42"/>
  <c r="AD1056"/>
  <c r="C1066" i="33"/>
  <c r="D1066"/>
  <c r="E1066"/>
  <c r="AC1057" i="42"/>
  <c r="AD1057"/>
  <c r="C1067" i="33"/>
  <c r="D1067"/>
  <c r="E1067"/>
  <c r="AC1058" i="42"/>
  <c r="AD1058"/>
  <c r="C1068" i="33"/>
  <c r="D1068"/>
  <c r="E1068"/>
  <c r="AC1059" i="42"/>
  <c r="AD1059"/>
  <c r="C1069" i="33"/>
  <c r="D1069"/>
  <c r="E1069"/>
  <c r="AC1060" i="42"/>
  <c r="AD1060"/>
  <c r="C1070" i="33"/>
  <c r="D1070"/>
  <c r="E1070"/>
  <c r="AC1061" i="42"/>
  <c r="AD1061"/>
  <c r="C1071" i="33"/>
  <c r="D1071"/>
  <c r="E1071"/>
  <c r="AC1062" i="42"/>
  <c r="AD1062"/>
  <c r="C1072" i="33"/>
  <c r="D1072"/>
  <c r="E1072"/>
  <c r="AC1063" i="42"/>
  <c r="AD1063"/>
  <c r="C1073" i="33"/>
  <c r="D1073"/>
  <c r="E1073"/>
  <c r="AC1064" i="42"/>
  <c r="AD1064"/>
  <c r="C1074" i="33"/>
  <c r="D1074"/>
  <c r="E1074"/>
  <c r="AC1065" i="42"/>
  <c r="AD1065"/>
  <c r="C1075" i="33"/>
  <c r="D1075"/>
  <c r="E1075"/>
  <c r="AC1066" i="42"/>
  <c r="AD1066"/>
  <c r="C1076" i="33"/>
  <c r="D1076"/>
  <c r="E1076"/>
  <c r="AC1067" i="42"/>
  <c r="AD1067"/>
  <c r="C1077" i="33"/>
  <c r="D1077"/>
  <c r="E1077"/>
  <c r="AC1068" i="42"/>
  <c r="AD1068"/>
  <c r="C1078" i="33"/>
  <c r="D1078"/>
  <c r="E1078"/>
  <c r="AC1069" i="42"/>
  <c r="AD1069"/>
  <c r="C1079" i="33"/>
  <c r="D1079"/>
  <c r="E1079"/>
  <c r="AC1070" i="42"/>
  <c r="AD1070"/>
  <c r="C1080" i="33"/>
  <c r="D1080"/>
  <c r="E1080"/>
  <c r="AC1071" i="42"/>
  <c r="AD1071"/>
  <c r="C1081" i="33"/>
  <c r="D1081"/>
  <c r="E1081"/>
  <c r="AC1072" i="42"/>
  <c r="AD1072"/>
  <c r="C1082" i="33"/>
  <c r="D1082"/>
  <c r="E1082"/>
  <c r="AC1073" i="42"/>
  <c r="AD1073"/>
  <c r="C1083" i="33"/>
  <c r="D1083"/>
  <c r="E1083"/>
  <c r="AC1074" i="42"/>
  <c r="AD1074"/>
  <c r="C1084" i="33"/>
  <c r="D1084"/>
  <c r="E1084"/>
  <c r="AC1075" i="42"/>
  <c r="AD1075"/>
  <c r="C1085" i="33"/>
  <c r="D1085"/>
  <c r="E1085"/>
  <c r="AC1076" i="42"/>
  <c r="AD1076"/>
  <c r="C1086" i="33"/>
  <c r="D1086"/>
  <c r="E1086"/>
  <c r="AC1077" i="42"/>
  <c r="AD1077"/>
  <c r="C1087" i="33"/>
  <c r="D1087"/>
  <c r="E1087"/>
  <c r="AC1078" i="42"/>
  <c r="AD1078"/>
  <c r="C1088" i="33"/>
  <c r="D1088"/>
  <c r="E1088"/>
  <c r="AC1079" i="42"/>
  <c r="AD1079"/>
  <c r="C1089" i="33"/>
  <c r="D1089"/>
  <c r="E1089"/>
  <c r="AC1080" i="42"/>
  <c r="AD1080"/>
  <c r="C1090" i="33"/>
  <c r="D1090"/>
  <c r="E1090"/>
  <c r="AC1081" i="42"/>
  <c r="AD1081"/>
  <c r="C1091" i="33"/>
  <c r="D1091"/>
  <c r="E1091"/>
  <c r="AC1082" i="42"/>
  <c r="AD1082"/>
  <c r="C1092" i="33"/>
  <c r="D1092"/>
  <c r="E1092"/>
  <c r="AC1083" i="42"/>
  <c r="AD1083"/>
  <c r="C1093" i="33"/>
  <c r="D1093"/>
  <c r="E1093"/>
  <c r="AC1084" i="42"/>
  <c r="AD1084"/>
  <c r="C1094" i="33"/>
  <c r="D1094"/>
  <c r="E1094"/>
  <c r="AC1085" i="42"/>
  <c r="AD1085"/>
  <c r="C1095" i="33"/>
  <c r="D1095"/>
  <c r="E1095"/>
  <c r="AC1086" i="42"/>
  <c r="AD1086"/>
  <c r="C1096" i="33"/>
  <c r="D1096"/>
  <c r="E1096"/>
  <c r="AC1087" i="42"/>
  <c r="AD1087"/>
  <c r="C1097" i="33"/>
  <c r="D1097"/>
  <c r="E1097"/>
  <c r="AC1088" i="42"/>
  <c r="AD1088"/>
  <c r="C1098" i="33"/>
  <c r="D1098"/>
  <c r="E1098"/>
  <c r="AC1089" i="42"/>
  <c r="AD1089"/>
  <c r="C1099" i="33"/>
  <c r="D1099"/>
  <c r="E1099"/>
  <c r="AC1090" i="42"/>
  <c r="AD1090"/>
  <c r="C1100" i="33"/>
  <c r="D1100"/>
  <c r="E1100"/>
  <c r="AC1091" i="42"/>
  <c r="AD1091"/>
  <c r="C1101" i="33"/>
  <c r="D1101"/>
  <c r="E1101"/>
  <c r="AC1092" i="42"/>
  <c r="AD1092"/>
  <c r="C1102" i="33"/>
  <c r="D1102"/>
  <c r="E1102"/>
  <c r="AC1093" i="42"/>
  <c r="AD1093"/>
  <c r="C1103" i="33"/>
  <c r="D1103"/>
  <c r="E1103"/>
  <c r="AC1094" i="42"/>
  <c r="AD1094"/>
  <c r="C1104" i="33"/>
  <c r="D1104"/>
  <c r="E1104"/>
  <c r="AC1095" i="42"/>
  <c r="AD1095"/>
  <c r="C1105" i="33"/>
  <c r="D1105"/>
  <c r="E1105"/>
  <c r="AC1096" i="42"/>
  <c r="AD1096"/>
  <c r="C1106" i="33"/>
  <c r="D1106"/>
  <c r="E1106"/>
  <c r="AC1097" i="42"/>
  <c r="AD1097"/>
  <c r="C1107" i="33"/>
  <c r="D1107"/>
  <c r="E1107"/>
  <c r="AC1098" i="42"/>
  <c r="AD1098"/>
  <c r="C1108" i="33"/>
  <c r="D1108"/>
  <c r="E1108"/>
  <c r="AC1099" i="42"/>
  <c r="AD1099"/>
  <c r="C1109" i="33"/>
  <c r="D1109"/>
  <c r="E1109"/>
  <c r="AC1100" i="42"/>
  <c r="AD1100"/>
  <c r="C1110" i="33"/>
  <c r="D1110"/>
  <c r="E1110"/>
  <c r="AC1101" i="42"/>
  <c r="AD1101"/>
  <c r="C1111" i="33"/>
  <c r="D1111"/>
  <c r="E1111"/>
  <c r="AC1102" i="42"/>
  <c r="AD1102"/>
  <c r="C1112" i="33"/>
  <c r="D1112"/>
  <c r="E1112"/>
  <c r="AC1103" i="42"/>
  <c r="AD1103"/>
  <c r="C1113" i="33"/>
  <c r="D1113"/>
  <c r="E1113"/>
  <c r="AC1104" i="42"/>
  <c r="AD1104"/>
  <c r="C1114" i="33"/>
  <c r="D1114"/>
  <c r="E1114"/>
  <c r="AC1105" i="42"/>
  <c r="AD1105"/>
  <c r="C1115" i="33"/>
  <c r="D1115"/>
  <c r="E1115"/>
  <c r="AC1106" i="42"/>
  <c r="AD1106"/>
  <c r="C1116" i="33"/>
  <c r="D1116"/>
  <c r="E1116"/>
  <c r="AC1107" i="42"/>
  <c r="AD1107"/>
  <c r="C1117" i="33"/>
  <c r="D1117"/>
  <c r="E1117"/>
  <c r="AC1108" i="42"/>
  <c r="AD1108"/>
  <c r="C1118" i="33"/>
  <c r="D1118"/>
  <c r="E1118"/>
  <c r="AC1109" i="42"/>
  <c r="AD1109"/>
  <c r="C1119" i="33"/>
  <c r="D1119"/>
  <c r="E1119"/>
  <c r="AC1110" i="42"/>
  <c r="AD1110"/>
  <c r="C1120" i="33"/>
  <c r="D1120"/>
  <c r="E1120"/>
  <c r="AC1111" i="42"/>
  <c r="AD1111"/>
  <c r="C1121" i="33"/>
  <c r="D1121"/>
  <c r="E1121"/>
  <c r="AC1112" i="42"/>
  <c r="AD1112"/>
  <c r="C1122" i="33"/>
  <c r="D1122"/>
  <c r="E1122"/>
  <c r="AC1113" i="42"/>
  <c r="AD1113"/>
  <c r="C1123" i="33"/>
  <c r="D1123"/>
  <c r="E1123"/>
  <c r="AC1114" i="42"/>
  <c r="AD1114"/>
  <c r="C1124" i="33"/>
  <c r="D1124"/>
  <c r="E1124"/>
  <c r="AC1115" i="42"/>
  <c r="AD1115"/>
  <c r="C1125" i="33"/>
  <c r="D1125"/>
  <c r="E1125"/>
  <c r="AC1116" i="42"/>
  <c r="AD1116"/>
  <c r="C1126" i="33"/>
  <c r="D1126"/>
  <c r="E1126"/>
  <c r="AC1117" i="42"/>
  <c r="AD1117"/>
  <c r="C1127" i="33"/>
  <c r="D1127"/>
  <c r="E1127"/>
  <c r="AC1118" i="42"/>
  <c r="AD1118"/>
  <c r="C1128" i="33"/>
  <c r="D1128"/>
  <c r="E1128"/>
  <c r="AC1119" i="42"/>
  <c r="AD1119"/>
  <c r="C1129" i="33"/>
  <c r="D1129"/>
  <c r="E1129"/>
  <c r="AC1120" i="42"/>
  <c r="AD1120"/>
  <c r="C1130" i="33"/>
  <c r="D1130"/>
  <c r="E1130"/>
  <c r="AC1121" i="42"/>
  <c r="AD1121"/>
  <c r="C1131" i="33"/>
  <c r="D1131"/>
  <c r="E1131"/>
  <c r="AC1122" i="42"/>
  <c r="AD1122"/>
  <c r="AE1025"/>
  <c r="AG1025"/>
  <c r="AE1026"/>
  <c r="AG1026"/>
  <c r="AE1027"/>
  <c r="AG1027"/>
  <c r="AE1028"/>
  <c r="AG1028"/>
  <c r="AE1029"/>
  <c r="AG1029"/>
  <c r="AE1030"/>
  <c r="AG1030"/>
  <c r="AE1031"/>
  <c r="AG1031"/>
  <c r="AE1032"/>
  <c r="AG1032"/>
  <c r="AE1033"/>
  <c r="AG1033"/>
  <c r="AE1034"/>
  <c r="AG1034"/>
  <c r="AE1035"/>
  <c r="AG1035"/>
  <c r="AE1036"/>
  <c r="AG1036"/>
  <c r="AE1037"/>
  <c r="AG1037"/>
  <c r="AE1038"/>
  <c r="AG1038"/>
  <c r="AE1024"/>
  <c r="AG1024"/>
  <c r="C930" i="33"/>
  <c r="D930"/>
  <c r="E930"/>
  <c r="AC921" i="42"/>
  <c r="AD921"/>
  <c r="C931" i="33"/>
  <c r="D931"/>
  <c r="E931"/>
  <c r="AC922" i="42"/>
  <c r="AD922"/>
  <c r="C932" i="33"/>
  <c r="D932"/>
  <c r="E932"/>
  <c r="AC923" i="42"/>
  <c r="AD923"/>
  <c r="C933" i="33"/>
  <c r="D933"/>
  <c r="E933"/>
  <c r="AC924" i="42"/>
  <c r="AD924"/>
  <c r="C934" i="33"/>
  <c r="D934"/>
  <c r="E934"/>
  <c r="AC925" i="42"/>
  <c r="AD925"/>
  <c r="C935" i="33"/>
  <c r="D935"/>
  <c r="E935"/>
  <c r="AC926" i="42"/>
  <c r="AD926"/>
  <c r="C936" i="33"/>
  <c r="D936"/>
  <c r="E936"/>
  <c r="AC927" i="42"/>
  <c r="AD927"/>
  <c r="C937" i="33"/>
  <c r="D937"/>
  <c r="E937"/>
  <c r="AC928" i="42"/>
  <c r="AD928"/>
  <c r="C938" i="33"/>
  <c r="D938"/>
  <c r="E938"/>
  <c r="AC929" i="42"/>
  <c r="AD929"/>
  <c r="C939" i="33"/>
  <c r="D939"/>
  <c r="E939"/>
  <c r="AC930" i="42"/>
  <c r="AD930"/>
  <c r="C940" i="33"/>
  <c r="D940"/>
  <c r="E940"/>
  <c r="AC931" i="42"/>
  <c r="AD931"/>
  <c r="C941" i="33"/>
  <c r="D941"/>
  <c r="E941"/>
  <c r="AC932" i="42"/>
  <c r="AD932"/>
  <c r="C942" i="33"/>
  <c r="D942"/>
  <c r="E942"/>
  <c r="AC933" i="42"/>
  <c r="AD933"/>
  <c r="C943" i="33"/>
  <c r="D943"/>
  <c r="E943"/>
  <c r="AC934" i="42"/>
  <c r="AD934"/>
  <c r="C944" i="33"/>
  <c r="D944"/>
  <c r="E944"/>
  <c r="AC935" i="42"/>
  <c r="AD935"/>
  <c r="C945" i="33"/>
  <c r="D945"/>
  <c r="E945"/>
  <c r="AC936" i="42"/>
  <c r="AD936"/>
  <c r="C946" i="33"/>
  <c r="D946"/>
  <c r="E946"/>
  <c r="AC937" i="42"/>
  <c r="AD937"/>
  <c r="C947" i="33"/>
  <c r="D947"/>
  <c r="E947"/>
  <c r="AC938" i="42"/>
  <c r="AD938"/>
  <c r="C948" i="33"/>
  <c r="D948"/>
  <c r="E948"/>
  <c r="AC939" i="42"/>
  <c r="AD939"/>
  <c r="C949" i="33"/>
  <c r="D949"/>
  <c r="E949"/>
  <c r="AC940" i="42"/>
  <c r="AD940"/>
  <c r="C950" i="33"/>
  <c r="D950"/>
  <c r="E950"/>
  <c r="AC941" i="42"/>
  <c r="AD941"/>
  <c r="C951" i="33"/>
  <c r="D951"/>
  <c r="E951"/>
  <c r="AC942" i="42"/>
  <c r="AD942"/>
  <c r="C952" i="33"/>
  <c r="D952"/>
  <c r="E952"/>
  <c r="AC943" i="42"/>
  <c r="AD943"/>
  <c r="C953" i="33"/>
  <c r="D953"/>
  <c r="E953"/>
  <c r="AC944" i="42"/>
  <c r="AD944"/>
  <c r="C954" i="33"/>
  <c r="D954"/>
  <c r="E954"/>
  <c r="AC945" i="42"/>
  <c r="AD945"/>
  <c r="C955" i="33"/>
  <c r="D955"/>
  <c r="E955"/>
  <c r="AC946" i="42"/>
  <c r="AD946"/>
  <c r="C956" i="33"/>
  <c r="D956"/>
  <c r="E956"/>
  <c r="AC947" i="42"/>
  <c r="AD947"/>
  <c r="C957" i="33"/>
  <c r="D957"/>
  <c r="E957"/>
  <c r="AC948" i="42"/>
  <c r="AD948"/>
  <c r="C958" i="33"/>
  <c r="D958"/>
  <c r="E958"/>
  <c r="AC949" i="42"/>
  <c r="AD949"/>
  <c r="C959" i="33"/>
  <c r="D959"/>
  <c r="E959"/>
  <c r="AC950" i="42"/>
  <c r="AD950"/>
  <c r="C960" i="33"/>
  <c r="D960"/>
  <c r="E960"/>
  <c r="AC951" i="42"/>
  <c r="AD951"/>
  <c r="C961" i="33"/>
  <c r="D961"/>
  <c r="E961"/>
  <c r="AC952" i="42"/>
  <c r="AD952"/>
  <c r="C962" i="33"/>
  <c r="D962"/>
  <c r="E962"/>
  <c r="AC953" i="42"/>
  <c r="AD953"/>
  <c r="C963" i="33"/>
  <c r="D963"/>
  <c r="E963"/>
  <c r="AC954" i="42"/>
  <c r="AD954"/>
  <c r="C964" i="33"/>
  <c r="D964"/>
  <c r="E964"/>
  <c r="AC955" i="42"/>
  <c r="AD955"/>
  <c r="C965" i="33"/>
  <c r="D965"/>
  <c r="E965"/>
  <c r="AC956" i="42"/>
  <c r="AD956"/>
  <c r="C966" i="33"/>
  <c r="D966"/>
  <c r="E966"/>
  <c r="AC957" i="42"/>
  <c r="AD957"/>
  <c r="C967" i="33"/>
  <c r="D967"/>
  <c r="E967"/>
  <c r="AC958" i="42"/>
  <c r="AD958"/>
  <c r="C968" i="33"/>
  <c r="D968"/>
  <c r="E968"/>
  <c r="AC959" i="42"/>
  <c r="AD959"/>
  <c r="C969" i="33"/>
  <c r="D969"/>
  <c r="E969"/>
  <c r="AC960" i="42"/>
  <c r="AD960"/>
  <c r="C970" i="33"/>
  <c r="D970"/>
  <c r="E970"/>
  <c r="AC961" i="42"/>
  <c r="AD961"/>
  <c r="C971" i="33"/>
  <c r="D971"/>
  <c r="E971"/>
  <c r="AC962" i="42"/>
  <c r="AD962"/>
  <c r="C972" i="33"/>
  <c r="D972"/>
  <c r="E972"/>
  <c r="AC963" i="42"/>
  <c r="AD963"/>
  <c r="C973" i="33"/>
  <c r="D973"/>
  <c r="E973"/>
  <c r="AC964" i="42"/>
  <c r="AD964"/>
  <c r="C974" i="33"/>
  <c r="D974"/>
  <c r="E974"/>
  <c r="AC965" i="42"/>
  <c r="AD965"/>
  <c r="C975" i="33"/>
  <c r="D975"/>
  <c r="E975"/>
  <c r="AC966" i="42"/>
  <c r="AD966"/>
  <c r="C976" i="33"/>
  <c r="D976"/>
  <c r="E976"/>
  <c r="AC967" i="42"/>
  <c r="AD967"/>
  <c r="C977" i="33"/>
  <c r="D977"/>
  <c r="E977"/>
  <c r="AC968" i="42"/>
  <c r="AD968"/>
  <c r="C978" i="33"/>
  <c r="D978"/>
  <c r="E978"/>
  <c r="AC969" i="42"/>
  <c r="AD969"/>
  <c r="C979" i="33"/>
  <c r="D979"/>
  <c r="E979"/>
  <c r="AC970" i="42"/>
  <c r="AD970"/>
  <c r="C980" i="33"/>
  <c r="D980"/>
  <c r="E980"/>
  <c r="AC971" i="42"/>
  <c r="AD971"/>
  <c r="C981" i="33"/>
  <c r="D981"/>
  <c r="E981"/>
  <c r="AC972" i="42"/>
  <c r="AD972"/>
  <c r="C982" i="33"/>
  <c r="D982"/>
  <c r="E982"/>
  <c r="AC973" i="42"/>
  <c r="AD973"/>
  <c r="C983" i="33"/>
  <c r="D983"/>
  <c r="E983"/>
  <c r="AC974" i="42"/>
  <c r="AD974"/>
  <c r="C984" i="33"/>
  <c r="D984"/>
  <c r="E984"/>
  <c r="AC975" i="42"/>
  <c r="AD975"/>
  <c r="C985" i="33"/>
  <c r="D985"/>
  <c r="E985"/>
  <c r="AC976" i="42"/>
  <c r="AD976"/>
  <c r="C986" i="33"/>
  <c r="D986"/>
  <c r="E986"/>
  <c r="AC977" i="42"/>
  <c r="AD977"/>
  <c r="C987" i="33"/>
  <c r="D987"/>
  <c r="E987"/>
  <c r="AC978" i="42"/>
  <c r="AD978"/>
  <c r="C988" i="33"/>
  <c r="D988"/>
  <c r="E988"/>
  <c r="AC979" i="42"/>
  <c r="AD979"/>
  <c r="C989" i="33"/>
  <c r="D989"/>
  <c r="E989"/>
  <c r="AC980" i="42"/>
  <c r="AD980"/>
  <c r="C990" i="33"/>
  <c r="D990"/>
  <c r="E990"/>
  <c r="AC981" i="42"/>
  <c r="AD981"/>
  <c r="C991" i="33"/>
  <c r="D991"/>
  <c r="E991"/>
  <c r="AC982" i="42"/>
  <c r="AD982"/>
  <c r="C992" i="33"/>
  <c r="D992"/>
  <c r="E992"/>
  <c r="AC983" i="42"/>
  <c r="AD983"/>
  <c r="C993" i="33"/>
  <c r="D993"/>
  <c r="E993"/>
  <c r="AC984" i="42"/>
  <c r="AD984"/>
  <c r="C994" i="33"/>
  <c r="D994"/>
  <c r="E994"/>
  <c r="AC985" i="42"/>
  <c r="AD985"/>
  <c r="C995" i="33"/>
  <c r="D995"/>
  <c r="E995"/>
  <c r="AC986" i="42"/>
  <c r="AD986"/>
  <c r="C996" i="33"/>
  <c r="D996"/>
  <c r="E996"/>
  <c r="AC987" i="42"/>
  <c r="AD987"/>
  <c r="C997" i="33"/>
  <c r="D997"/>
  <c r="E997"/>
  <c r="AC988" i="42"/>
  <c r="AD988"/>
  <c r="C998" i="33"/>
  <c r="D998"/>
  <c r="E998"/>
  <c r="AC989" i="42"/>
  <c r="AD989"/>
  <c r="C999" i="33"/>
  <c r="D999"/>
  <c r="E999"/>
  <c r="AC990" i="42"/>
  <c r="AD990"/>
  <c r="C1000" i="33"/>
  <c r="D1000"/>
  <c r="E1000"/>
  <c r="AC991" i="42"/>
  <c r="AD991"/>
  <c r="C1001" i="33"/>
  <c r="D1001"/>
  <c r="E1001"/>
  <c r="AC992" i="42"/>
  <c r="AD992"/>
  <c r="C1002" i="33"/>
  <c r="D1002"/>
  <c r="E1002"/>
  <c r="AC993" i="42"/>
  <c r="AD993"/>
  <c r="C1003" i="33"/>
  <c r="D1003"/>
  <c r="E1003"/>
  <c r="AC994" i="42"/>
  <c r="AD994"/>
  <c r="C1004" i="33"/>
  <c r="D1004"/>
  <c r="E1004"/>
  <c r="AC995" i="42"/>
  <c r="AD995"/>
  <c r="C1005" i="33"/>
  <c r="D1005"/>
  <c r="E1005"/>
  <c r="AC996" i="42"/>
  <c r="AD996"/>
  <c r="C1006" i="33"/>
  <c r="D1006"/>
  <c r="E1006"/>
  <c r="AC997" i="42"/>
  <c r="AD997"/>
  <c r="C1007" i="33"/>
  <c r="D1007"/>
  <c r="E1007"/>
  <c r="AC998" i="42"/>
  <c r="AD998"/>
  <c r="C1008" i="33"/>
  <c r="D1008"/>
  <c r="E1008"/>
  <c r="AC999" i="42"/>
  <c r="AD999"/>
  <c r="C1009" i="33"/>
  <c r="D1009"/>
  <c r="E1009"/>
  <c r="AC1000" i="42"/>
  <c r="AD1000"/>
  <c r="C1010" i="33"/>
  <c r="D1010"/>
  <c r="E1010"/>
  <c r="AC1001" i="42"/>
  <c r="AD1001"/>
  <c r="C1011" i="33"/>
  <c r="D1011"/>
  <c r="E1011"/>
  <c r="AC1002" i="42"/>
  <c r="AD1002"/>
  <c r="C1012" i="33"/>
  <c r="D1012"/>
  <c r="E1012"/>
  <c r="AC1003" i="42"/>
  <c r="AD1003"/>
  <c r="C1013" i="33"/>
  <c r="D1013"/>
  <c r="E1013"/>
  <c r="AC1004" i="42"/>
  <c r="AD1004"/>
  <c r="C1014" i="33"/>
  <c r="D1014"/>
  <c r="E1014"/>
  <c r="AC1005" i="42"/>
  <c r="AD1005"/>
  <c r="C1015" i="33"/>
  <c r="D1015"/>
  <c r="E1015"/>
  <c r="AC1006" i="42"/>
  <c r="AD1006"/>
  <c r="C1016" i="33"/>
  <c r="D1016"/>
  <c r="E1016"/>
  <c r="AC1007" i="42"/>
  <c r="AD1007"/>
  <c r="C1017" i="33"/>
  <c r="D1017"/>
  <c r="E1017"/>
  <c r="AC1008" i="42"/>
  <c r="AD1008"/>
  <c r="C1018" i="33"/>
  <c r="D1018"/>
  <c r="E1018"/>
  <c r="AC1009" i="42"/>
  <c r="AD1009"/>
  <c r="C1019" i="33"/>
  <c r="D1019"/>
  <c r="E1019"/>
  <c r="AC1010" i="42"/>
  <c r="AD1010"/>
  <c r="C1020" i="33"/>
  <c r="D1020"/>
  <c r="E1020"/>
  <c r="AC1011" i="42"/>
  <c r="AD1011"/>
  <c r="C1021" i="33"/>
  <c r="D1021"/>
  <c r="E1021"/>
  <c r="AC1012" i="42"/>
  <c r="AD1012"/>
  <c r="C1022" i="33"/>
  <c r="D1022"/>
  <c r="E1022"/>
  <c r="AC1013" i="42"/>
  <c r="AD1013"/>
  <c r="C1023" i="33"/>
  <c r="D1023"/>
  <c r="E1023"/>
  <c r="AC1014" i="42"/>
  <c r="AD1014"/>
  <c r="C1024" i="33"/>
  <c r="D1024"/>
  <c r="E1024"/>
  <c r="AC1015" i="42"/>
  <c r="AD1015"/>
  <c r="C1025" i="33"/>
  <c r="D1025"/>
  <c r="E1025"/>
  <c r="AC1016" i="42"/>
  <c r="AD1016"/>
  <c r="C1026" i="33"/>
  <c r="D1026"/>
  <c r="E1026"/>
  <c r="AC1017" i="42"/>
  <c r="AD1017"/>
  <c r="C1027" i="33"/>
  <c r="D1027"/>
  <c r="E1027"/>
  <c r="AC1018" i="42"/>
  <c r="AD1018"/>
  <c r="C1028" i="33"/>
  <c r="D1028"/>
  <c r="E1028"/>
  <c r="AC1019" i="42"/>
  <c r="AD1019"/>
  <c r="AE922"/>
  <c r="AG922"/>
  <c r="AE923"/>
  <c r="AG923"/>
  <c r="AE924"/>
  <c r="AG924"/>
  <c r="AE925"/>
  <c r="AG925"/>
  <c r="AE926"/>
  <c r="AG926"/>
  <c r="AE927"/>
  <c r="AG927"/>
  <c r="AE928"/>
  <c r="AG928"/>
  <c r="AE929"/>
  <c r="AG929"/>
  <c r="AE930"/>
  <c r="AG930"/>
  <c r="AE931"/>
  <c r="AG931"/>
  <c r="AE932"/>
  <c r="AG932"/>
  <c r="AE933"/>
  <c r="AG933"/>
  <c r="AE934"/>
  <c r="AG934"/>
  <c r="AE935"/>
  <c r="AG935"/>
  <c r="AE921"/>
  <c r="AG921"/>
  <c r="C830" i="33"/>
  <c r="D830"/>
  <c r="E830"/>
  <c r="AC821" i="42"/>
  <c r="AD821"/>
  <c r="C831" i="33"/>
  <c r="D831"/>
  <c r="E831"/>
  <c r="AC822" i="42"/>
  <c r="AD822"/>
  <c r="C832" i="33"/>
  <c r="D832"/>
  <c r="E832"/>
  <c r="AC823" i="42"/>
  <c r="AD823"/>
  <c r="C833" i="33"/>
  <c r="D833"/>
  <c r="E833"/>
  <c r="AC824" i="42"/>
  <c r="AD824"/>
  <c r="C834" i="33"/>
  <c r="D834"/>
  <c r="E834"/>
  <c r="AC825" i="42"/>
  <c r="AD825"/>
  <c r="C835" i="33"/>
  <c r="D835"/>
  <c r="E835"/>
  <c r="AC826" i="42"/>
  <c r="AD826"/>
  <c r="C836" i="33"/>
  <c r="D836"/>
  <c r="E836"/>
  <c r="AC827" i="42"/>
  <c r="AD827"/>
  <c r="C837" i="33"/>
  <c r="D837"/>
  <c r="E837"/>
  <c r="AC828" i="42"/>
  <c r="AD828"/>
  <c r="C838" i="33"/>
  <c r="D838"/>
  <c r="E838"/>
  <c r="AC829" i="42"/>
  <c r="AD829"/>
  <c r="C839" i="33"/>
  <c r="D839"/>
  <c r="E839"/>
  <c r="AC830" i="42"/>
  <c r="AD830"/>
  <c r="C840" i="33"/>
  <c r="D840"/>
  <c r="E840"/>
  <c r="AC831" i="42"/>
  <c r="AD831"/>
  <c r="C841" i="33"/>
  <c r="D841"/>
  <c r="E841"/>
  <c r="AC832" i="42"/>
  <c r="AD832"/>
  <c r="C842" i="33"/>
  <c r="D842"/>
  <c r="E842"/>
  <c r="AC833" i="42"/>
  <c r="AD833"/>
  <c r="C843" i="33"/>
  <c r="D843"/>
  <c r="E843"/>
  <c r="AC834" i="42"/>
  <c r="AD834"/>
  <c r="C844" i="33"/>
  <c r="D844"/>
  <c r="E844"/>
  <c r="AC835" i="42"/>
  <c r="AD835"/>
  <c r="C845" i="33"/>
  <c r="D845"/>
  <c r="E845"/>
  <c r="AC836" i="42"/>
  <c r="AD836"/>
  <c r="C846" i="33"/>
  <c r="D846"/>
  <c r="E846"/>
  <c r="AC837" i="42"/>
  <c r="AD837"/>
  <c r="C847" i="33"/>
  <c r="D847"/>
  <c r="E847"/>
  <c r="AC838" i="42"/>
  <c r="AD838"/>
  <c r="C848" i="33"/>
  <c r="D848"/>
  <c r="E848"/>
  <c r="AC839" i="42"/>
  <c r="AD839"/>
  <c r="C849" i="33"/>
  <c r="D849"/>
  <c r="E849"/>
  <c r="AC840" i="42"/>
  <c r="AD840"/>
  <c r="C850" i="33"/>
  <c r="D850"/>
  <c r="E850"/>
  <c r="AC841" i="42"/>
  <c r="AD841"/>
  <c r="C851" i="33"/>
  <c r="D851"/>
  <c r="E851"/>
  <c r="AC842" i="42"/>
  <c r="AD842"/>
  <c r="C852" i="33"/>
  <c r="D852"/>
  <c r="E852"/>
  <c r="AC843" i="42"/>
  <c r="AD843"/>
  <c r="C853" i="33"/>
  <c r="D853"/>
  <c r="E853"/>
  <c r="AC844" i="42"/>
  <c r="AD844"/>
  <c r="C854" i="33"/>
  <c r="D854"/>
  <c r="E854"/>
  <c r="AC845" i="42"/>
  <c r="AD845"/>
  <c r="C855" i="33"/>
  <c r="D855"/>
  <c r="E855"/>
  <c r="AC846" i="42"/>
  <c r="AD846"/>
  <c r="C856" i="33"/>
  <c r="D856"/>
  <c r="E856"/>
  <c r="AC847" i="42"/>
  <c r="AD847"/>
  <c r="C857" i="33"/>
  <c r="D857"/>
  <c r="E857"/>
  <c r="AC848" i="42"/>
  <c r="AD848"/>
  <c r="C858" i="33"/>
  <c r="D858"/>
  <c r="E858"/>
  <c r="AC849" i="42"/>
  <c r="AD849"/>
  <c r="C859" i="33"/>
  <c r="D859"/>
  <c r="E859"/>
  <c r="AC850" i="42"/>
  <c r="AD850"/>
  <c r="C860" i="33"/>
  <c r="D860"/>
  <c r="E860"/>
  <c r="AC851" i="42"/>
  <c r="AD851"/>
  <c r="C861" i="33"/>
  <c r="D861"/>
  <c r="E861"/>
  <c r="AC852" i="42"/>
  <c r="AD852"/>
  <c r="C862" i="33"/>
  <c r="D862"/>
  <c r="E862"/>
  <c r="AC853" i="42"/>
  <c r="AD853"/>
  <c r="C863" i="33"/>
  <c r="D863"/>
  <c r="E863"/>
  <c r="AC854" i="42"/>
  <c r="AD854"/>
  <c r="C864" i="33"/>
  <c r="D864"/>
  <c r="E864"/>
  <c r="AC855" i="42"/>
  <c r="AD855"/>
  <c r="C865" i="33"/>
  <c r="D865"/>
  <c r="E865"/>
  <c r="AC856" i="42"/>
  <c r="AD856"/>
  <c r="C866" i="33"/>
  <c r="D866"/>
  <c r="E866"/>
  <c r="AC857" i="42"/>
  <c r="AD857"/>
  <c r="C867" i="33"/>
  <c r="D867"/>
  <c r="E867"/>
  <c r="AC858" i="42"/>
  <c r="AD858"/>
  <c r="C868" i="33"/>
  <c r="D868"/>
  <c r="E868"/>
  <c r="AC859" i="42"/>
  <c r="AD859"/>
  <c r="C869" i="33"/>
  <c r="D869"/>
  <c r="E869"/>
  <c r="AC860" i="42"/>
  <c r="AD860"/>
  <c r="C870" i="33"/>
  <c r="D870"/>
  <c r="E870"/>
  <c r="AC861" i="42"/>
  <c r="AD861"/>
  <c r="C871" i="33"/>
  <c r="D871"/>
  <c r="E871"/>
  <c r="AC862" i="42"/>
  <c r="AD862"/>
  <c r="C872" i="33"/>
  <c r="D872"/>
  <c r="E872"/>
  <c r="AC863" i="42"/>
  <c r="AD863"/>
  <c r="C873" i="33"/>
  <c r="D873"/>
  <c r="E873"/>
  <c r="AC864" i="42"/>
  <c r="AD864"/>
  <c r="C874" i="33"/>
  <c r="D874"/>
  <c r="E874"/>
  <c r="AC865" i="42"/>
  <c r="AD865"/>
  <c r="C875" i="33"/>
  <c r="D875"/>
  <c r="E875"/>
  <c r="AC866" i="42"/>
  <c r="AD866"/>
  <c r="C876" i="33"/>
  <c r="D876"/>
  <c r="E876"/>
  <c r="AC867" i="42"/>
  <c r="AD867"/>
  <c r="C877" i="33"/>
  <c r="D877"/>
  <c r="E877"/>
  <c r="AC868" i="42"/>
  <c r="AD868"/>
  <c r="C878" i="33"/>
  <c r="D878"/>
  <c r="E878"/>
  <c r="AC869" i="42"/>
  <c r="AD869"/>
  <c r="C879" i="33"/>
  <c r="D879"/>
  <c r="E879"/>
  <c r="AC870" i="42"/>
  <c r="AD870"/>
  <c r="C880" i="33"/>
  <c r="D880"/>
  <c r="E880"/>
  <c r="AC871" i="42"/>
  <c r="AD871"/>
  <c r="C881" i="33"/>
  <c r="D881"/>
  <c r="E881"/>
  <c r="AC872" i="42"/>
  <c r="AD872"/>
  <c r="C882" i="33"/>
  <c r="D882"/>
  <c r="E882"/>
  <c r="AC873" i="42"/>
  <c r="AD873"/>
  <c r="C883" i="33"/>
  <c r="D883"/>
  <c r="E883"/>
  <c r="AC874" i="42"/>
  <c r="AD874"/>
  <c r="C884" i="33"/>
  <c r="D884"/>
  <c r="E884"/>
  <c r="AC875" i="42"/>
  <c r="AD875"/>
  <c r="C885" i="33"/>
  <c r="D885"/>
  <c r="E885"/>
  <c r="AC876" i="42"/>
  <c r="AD876"/>
  <c r="C886" i="33"/>
  <c r="D886"/>
  <c r="E886"/>
  <c r="AC877" i="42"/>
  <c r="AD877"/>
  <c r="C887" i="33"/>
  <c r="D887"/>
  <c r="E887"/>
  <c r="AC878" i="42"/>
  <c r="AD878"/>
  <c r="C888" i="33"/>
  <c r="D888"/>
  <c r="E888"/>
  <c r="AC879" i="42"/>
  <c r="AD879"/>
  <c r="C889" i="33"/>
  <c r="D889"/>
  <c r="E889"/>
  <c r="AC880" i="42"/>
  <c r="AD880"/>
  <c r="C890" i="33"/>
  <c r="D890"/>
  <c r="E890"/>
  <c r="AC881" i="42"/>
  <c r="AD881"/>
  <c r="C891" i="33"/>
  <c r="D891"/>
  <c r="E891"/>
  <c r="AC882" i="42"/>
  <c r="AD882"/>
  <c r="C892" i="33"/>
  <c r="D892"/>
  <c r="E892"/>
  <c r="AC883" i="42"/>
  <c r="AD883"/>
  <c r="C893" i="33"/>
  <c r="D893"/>
  <c r="E893"/>
  <c r="AC884" i="42"/>
  <c r="AD884"/>
  <c r="C894" i="33"/>
  <c r="D894"/>
  <c r="E894"/>
  <c r="AC885" i="42"/>
  <c r="AD885"/>
  <c r="C895" i="33"/>
  <c r="D895"/>
  <c r="E895"/>
  <c r="AC886" i="42"/>
  <c r="AD886"/>
  <c r="C896" i="33"/>
  <c r="D896"/>
  <c r="E896"/>
  <c r="AC887" i="42"/>
  <c r="AD887"/>
  <c r="C897" i="33"/>
  <c r="D897"/>
  <c r="E897"/>
  <c r="AC888" i="42"/>
  <c r="AD888"/>
  <c r="C898" i="33"/>
  <c r="D898"/>
  <c r="E898"/>
  <c r="AC889" i="42"/>
  <c r="AD889"/>
  <c r="C899" i="33"/>
  <c r="D899"/>
  <c r="E899"/>
  <c r="AC890" i="42"/>
  <c r="AD890"/>
  <c r="C900" i="33"/>
  <c r="D900"/>
  <c r="E900"/>
  <c r="AC891" i="42"/>
  <c r="AD891"/>
  <c r="C901" i="33"/>
  <c r="D901"/>
  <c r="E901"/>
  <c r="AC892" i="42"/>
  <c r="AD892"/>
  <c r="C902" i="33"/>
  <c r="D902"/>
  <c r="E902"/>
  <c r="AC893" i="42"/>
  <c r="AD893"/>
  <c r="C903" i="33"/>
  <c r="D903"/>
  <c r="E903"/>
  <c r="AC894" i="42"/>
  <c r="AD894"/>
  <c r="C904" i="33"/>
  <c r="D904"/>
  <c r="E904"/>
  <c r="AC895" i="42"/>
  <c r="AD895"/>
  <c r="C905" i="33"/>
  <c r="D905"/>
  <c r="E905"/>
  <c r="AC896" i="42"/>
  <c r="AD896"/>
  <c r="C906" i="33"/>
  <c r="D906"/>
  <c r="E906"/>
  <c r="AC897" i="42"/>
  <c r="AD897"/>
  <c r="C907" i="33"/>
  <c r="D907"/>
  <c r="E907"/>
  <c r="AC898" i="42"/>
  <c r="AD898"/>
  <c r="C908" i="33"/>
  <c r="D908"/>
  <c r="E908"/>
  <c r="AC899" i="42"/>
  <c r="AD899"/>
  <c r="C909" i="33"/>
  <c r="D909"/>
  <c r="E909"/>
  <c r="AC900" i="42"/>
  <c r="AD900"/>
  <c r="C910" i="33"/>
  <c r="D910"/>
  <c r="E910"/>
  <c r="AC901" i="42"/>
  <c r="AD901"/>
  <c r="C911" i="33"/>
  <c r="D911"/>
  <c r="E911"/>
  <c r="AC902" i="42"/>
  <c r="AD902"/>
  <c r="C912" i="33"/>
  <c r="D912"/>
  <c r="E912"/>
  <c r="AC903" i="42"/>
  <c r="AD903"/>
  <c r="C913" i="33"/>
  <c r="D913"/>
  <c r="E913"/>
  <c r="AC904" i="42"/>
  <c r="AD904"/>
  <c r="C914" i="33"/>
  <c r="D914"/>
  <c r="E914"/>
  <c r="AC905" i="42"/>
  <c r="AD905"/>
  <c r="C915" i="33"/>
  <c r="D915"/>
  <c r="E915"/>
  <c r="AC906" i="42"/>
  <c r="AD906"/>
  <c r="C916" i="33"/>
  <c r="D916"/>
  <c r="E916"/>
  <c r="AC907" i="42"/>
  <c r="AD907"/>
  <c r="C917" i="33"/>
  <c r="D917"/>
  <c r="E917"/>
  <c r="AC908" i="42"/>
  <c r="AD908"/>
  <c r="C918" i="33"/>
  <c r="D918"/>
  <c r="E918"/>
  <c r="AC909" i="42"/>
  <c r="AD909"/>
  <c r="C919" i="33"/>
  <c r="D919"/>
  <c r="E919"/>
  <c r="AC910" i="42"/>
  <c r="AD910"/>
  <c r="C920" i="33"/>
  <c r="D920"/>
  <c r="E920"/>
  <c r="AC911" i="42"/>
  <c r="AD911"/>
  <c r="C921" i="33"/>
  <c r="D921"/>
  <c r="E921"/>
  <c r="AC912" i="42"/>
  <c r="AD912"/>
  <c r="C922" i="33"/>
  <c r="D922"/>
  <c r="E922"/>
  <c r="AC913" i="42"/>
  <c r="AD913"/>
  <c r="C923" i="33"/>
  <c r="D923"/>
  <c r="E923"/>
  <c r="AC914" i="42"/>
  <c r="AD914"/>
  <c r="C924" i="33"/>
  <c r="D924"/>
  <c r="E924"/>
  <c r="AC915" i="42"/>
  <c r="AD915"/>
  <c r="C925" i="33"/>
  <c r="D925"/>
  <c r="E925"/>
  <c r="AC916" i="42"/>
  <c r="AD916"/>
  <c r="C926" i="33"/>
  <c r="D926"/>
  <c r="E926"/>
  <c r="AC917" i="42"/>
  <c r="AD917"/>
  <c r="C927" i="33"/>
  <c r="D927"/>
  <c r="E927"/>
  <c r="AC918" i="42"/>
  <c r="AD918"/>
  <c r="C829" i="33"/>
  <c r="D829"/>
  <c r="E829"/>
  <c r="AC820" i="42"/>
  <c r="AD820"/>
  <c r="AE821"/>
  <c r="AG821"/>
  <c r="AE822"/>
  <c r="AG822"/>
  <c r="AE823"/>
  <c r="AG823"/>
  <c r="AE824"/>
  <c r="AG824"/>
  <c r="AE825"/>
  <c r="AG825"/>
  <c r="AE826"/>
  <c r="AG826"/>
  <c r="AE827"/>
  <c r="AG827"/>
  <c r="AE828"/>
  <c r="AG828"/>
  <c r="AE829"/>
  <c r="AG829"/>
  <c r="AE830"/>
  <c r="AG830"/>
  <c r="AE831"/>
  <c r="AG831"/>
  <c r="AE832"/>
  <c r="AG832"/>
  <c r="AE833"/>
  <c r="AG833"/>
  <c r="AE834"/>
  <c r="AG834"/>
  <c r="AE820"/>
  <c r="AG820"/>
  <c r="C729" i="33"/>
  <c r="D729"/>
  <c r="E729"/>
  <c r="AC720" i="42"/>
  <c r="AD720"/>
  <c r="C730" i="33"/>
  <c r="D730"/>
  <c r="E730"/>
  <c r="AC721" i="42"/>
  <c r="AD721"/>
  <c r="C731" i="33"/>
  <c r="D731"/>
  <c r="E731"/>
  <c r="AC722" i="42"/>
  <c r="AD722"/>
  <c r="C732" i="33"/>
  <c r="D732"/>
  <c r="E732"/>
  <c r="AC723" i="42"/>
  <c r="AD723"/>
  <c r="C733" i="33"/>
  <c r="D733"/>
  <c r="E733"/>
  <c r="AC724" i="42"/>
  <c r="AD724"/>
  <c r="C734" i="33"/>
  <c r="D734"/>
  <c r="E734"/>
  <c r="AC725" i="42"/>
  <c r="AD725"/>
  <c r="C735" i="33"/>
  <c r="D735"/>
  <c r="E735"/>
  <c r="AC726" i="42"/>
  <c r="AD726"/>
  <c r="C736" i="33"/>
  <c r="D736"/>
  <c r="E736"/>
  <c r="AC727" i="42"/>
  <c r="AD727"/>
  <c r="C737" i="33"/>
  <c r="D737"/>
  <c r="E737"/>
  <c r="AC728" i="42"/>
  <c r="AD728"/>
  <c r="C738" i="33"/>
  <c r="D738"/>
  <c r="E738"/>
  <c r="AC729" i="42"/>
  <c r="AD729"/>
  <c r="C739" i="33"/>
  <c r="D739"/>
  <c r="E739"/>
  <c r="AC730" i="42"/>
  <c r="AD730"/>
  <c r="C740" i="33"/>
  <c r="D740"/>
  <c r="E740"/>
  <c r="AC731" i="42"/>
  <c r="AD731"/>
  <c r="C741" i="33"/>
  <c r="D741"/>
  <c r="E741"/>
  <c r="AC732" i="42"/>
  <c r="AD732"/>
  <c r="C742" i="33"/>
  <c r="D742"/>
  <c r="E742"/>
  <c r="AC733" i="42"/>
  <c r="AD733"/>
  <c r="C743" i="33"/>
  <c r="D743"/>
  <c r="E743"/>
  <c r="AC734" i="42"/>
  <c r="AD734"/>
  <c r="C744" i="33"/>
  <c r="D744"/>
  <c r="E744"/>
  <c r="AC735" i="42"/>
  <c r="AD735"/>
  <c r="C745" i="33"/>
  <c r="D745"/>
  <c r="E745"/>
  <c r="AC736" i="42"/>
  <c r="AD736"/>
  <c r="C746" i="33"/>
  <c r="D746"/>
  <c r="E746"/>
  <c r="AC737" i="42"/>
  <c r="AD737"/>
  <c r="C747" i="33"/>
  <c r="D747"/>
  <c r="E747"/>
  <c r="AC738" i="42"/>
  <c r="AD738"/>
  <c r="C748" i="33"/>
  <c r="D748"/>
  <c r="E748"/>
  <c r="AC739" i="42"/>
  <c r="AD739"/>
  <c r="C749" i="33"/>
  <c r="D749"/>
  <c r="E749"/>
  <c r="AC740" i="42"/>
  <c r="AD740"/>
  <c r="C750" i="33"/>
  <c r="D750"/>
  <c r="E750"/>
  <c r="AC741" i="42"/>
  <c r="AD741"/>
  <c r="C751" i="33"/>
  <c r="D751"/>
  <c r="E751"/>
  <c r="AC742" i="42"/>
  <c r="AD742"/>
  <c r="C752" i="33"/>
  <c r="D752"/>
  <c r="E752"/>
  <c r="AC743" i="42"/>
  <c r="AD743"/>
  <c r="C753" i="33"/>
  <c r="D753"/>
  <c r="E753"/>
  <c r="AC744" i="42"/>
  <c r="AD744"/>
  <c r="C754" i="33"/>
  <c r="D754"/>
  <c r="E754"/>
  <c r="AC745" i="42"/>
  <c r="AD745"/>
  <c r="C755" i="33"/>
  <c r="D755"/>
  <c r="E755"/>
  <c r="AC746" i="42"/>
  <c r="AD746"/>
  <c r="C756" i="33"/>
  <c r="D756"/>
  <c r="E756"/>
  <c r="AC747" i="42"/>
  <c r="AD747"/>
  <c r="C757" i="33"/>
  <c r="D757"/>
  <c r="E757"/>
  <c r="AC748" i="42"/>
  <c r="AD748"/>
  <c r="C758" i="33"/>
  <c r="D758"/>
  <c r="E758"/>
  <c r="AC749" i="42"/>
  <c r="AD749"/>
  <c r="C759" i="33"/>
  <c r="D759"/>
  <c r="E759"/>
  <c r="AC750" i="42"/>
  <c r="AD750"/>
  <c r="C760" i="33"/>
  <c r="D760"/>
  <c r="E760"/>
  <c r="AC751" i="42"/>
  <c r="AD751"/>
  <c r="C761" i="33"/>
  <c r="D761"/>
  <c r="E761"/>
  <c r="AC752" i="42"/>
  <c r="AD752"/>
  <c r="C762" i="33"/>
  <c r="D762"/>
  <c r="E762"/>
  <c r="AC753" i="42"/>
  <c r="AD753"/>
  <c r="C763" i="33"/>
  <c r="D763"/>
  <c r="E763"/>
  <c r="AC754" i="42"/>
  <c r="AD754"/>
  <c r="C764" i="33"/>
  <c r="D764"/>
  <c r="E764"/>
  <c r="AC755" i="42"/>
  <c r="AD755"/>
  <c r="C765" i="33"/>
  <c r="D765"/>
  <c r="E765"/>
  <c r="AC756" i="42"/>
  <c r="AD756"/>
  <c r="C766" i="33"/>
  <c r="D766"/>
  <c r="E766"/>
  <c r="AC757" i="42"/>
  <c r="AD757"/>
  <c r="C767" i="33"/>
  <c r="D767"/>
  <c r="E767"/>
  <c r="AC758" i="42"/>
  <c r="AD758"/>
  <c r="C768" i="33"/>
  <c r="D768"/>
  <c r="E768"/>
  <c r="AC759" i="42"/>
  <c r="AD759"/>
  <c r="C769" i="33"/>
  <c r="D769"/>
  <c r="E769"/>
  <c r="AC760" i="42"/>
  <c r="AD760"/>
  <c r="C770" i="33"/>
  <c r="D770"/>
  <c r="E770"/>
  <c r="AC761" i="42"/>
  <c r="AD761"/>
  <c r="C771" i="33"/>
  <c r="D771"/>
  <c r="E771"/>
  <c r="AC762" i="42"/>
  <c r="AD762"/>
  <c r="C772" i="33"/>
  <c r="D772"/>
  <c r="E772"/>
  <c r="AC763" i="42"/>
  <c r="AD763"/>
  <c r="C773" i="33"/>
  <c r="D773"/>
  <c r="E773"/>
  <c r="AC764" i="42"/>
  <c r="AD764"/>
  <c r="C774" i="33"/>
  <c r="D774"/>
  <c r="E774"/>
  <c r="AC765" i="42"/>
  <c r="AD765"/>
  <c r="C775" i="33"/>
  <c r="D775"/>
  <c r="E775"/>
  <c r="AC766" i="42"/>
  <c r="AD766"/>
  <c r="C776" i="33"/>
  <c r="D776"/>
  <c r="E776"/>
  <c r="AC767" i="42"/>
  <c r="AD767"/>
  <c r="C777" i="33"/>
  <c r="D777"/>
  <c r="E777"/>
  <c r="AC768" i="42"/>
  <c r="AD768"/>
  <c r="C778" i="33"/>
  <c r="D778"/>
  <c r="E778"/>
  <c r="AC769" i="42"/>
  <c r="AD769"/>
  <c r="C779" i="33"/>
  <c r="D779"/>
  <c r="E779"/>
  <c r="AC770" i="42"/>
  <c r="AD770"/>
  <c r="C780" i="33"/>
  <c r="D780"/>
  <c r="E780"/>
  <c r="AC771" i="42"/>
  <c r="AD771"/>
  <c r="C781" i="33"/>
  <c r="D781"/>
  <c r="E781"/>
  <c r="AC772" i="42"/>
  <c r="AD772"/>
  <c r="C782" i="33"/>
  <c r="D782"/>
  <c r="E782"/>
  <c r="AC773" i="42"/>
  <c r="AD773"/>
  <c r="C783" i="33"/>
  <c r="D783"/>
  <c r="E783"/>
  <c r="AC774" i="42"/>
  <c r="AD774"/>
  <c r="C784" i="33"/>
  <c r="D784"/>
  <c r="E784"/>
  <c r="AC775" i="42"/>
  <c r="AD775"/>
  <c r="C785" i="33"/>
  <c r="D785"/>
  <c r="E785"/>
  <c r="AC776" i="42"/>
  <c r="AD776"/>
  <c r="C786" i="33"/>
  <c r="D786"/>
  <c r="E786"/>
  <c r="AC777" i="42"/>
  <c r="AD777"/>
  <c r="C787" i="33"/>
  <c r="D787"/>
  <c r="E787"/>
  <c r="AC778" i="42"/>
  <c r="AD778"/>
  <c r="C788" i="33"/>
  <c r="D788"/>
  <c r="E788"/>
  <c r="AC779" i="42"/>
  <c r="AD779"/>
  <c r="C789" i="33"/>
  <c r="D789"/>
  <c r="E789"/>
  <c r="AC780" i="42"/>
  <c r="AD780"/>
  <c r="C790" i="33"/>
  <c r="D790"/>
  <c r="E790"/>
  <c r="AC781" i="42"/>
  <c r="AD781"/>
  <c r="C791" i="33"/>
  <c r="D791"/>
  <c r="E791"/>
  <c r="AC782" i="42"/>
  <c r="AD782"/>
  <c r="C792" i="33"/>
  <c r="D792"/>
  <c r="E792"/>
  <c r="AC783" i="42"/>
  <c r="AD783"/>
  <c r="C793" i="33"/>
  <c r="D793"/>
  <c r="E793"/>
  <c r="AC784" i="42"/>
  <c r="AD784"/>
  <c r="C794" i="33"/>
  <c r="D794"/>
  <c r="E794"/>
  <c r="AC785" i="42"/>
  <c r="AD785"/>
  <c r="C795" i="33"/>
  <c r="D795"/>
  <c r="E795"/>
  <c r="AC786" i="42"/>
  <c r="AD786"/>
  <c r="C796" i="33"/>
  <c r="D796"/>
  <c r="E796"/>
  <c r="AC787" i="42"/>
  <c r="AD787"/>
  <c r="C797" i="33"/>
  <c r="D797"/>
  <c r="E797"/>
  <c r="AC788" i="42"/>
  <c r="AD788"/>
  <c r="C798" i="33"/>
  <c r="D798"/>
  <c r="E798"/>
  <c r="AC789" i="42"/>
  <c r="AD789"/>
  <c r="C799" i="33"/>
  <c r="D799"/>
  <c r="E799"/>
  <c r="AC790" i="42"/>
  <c r="AD790"/>
  <c r="C800" i="33"/>
  <c r="D800"/>
  <c r="E800"/>
  <c r="AC791" i="42"/>
  <c r="AD791"/>
  <c r="C801" i="33"/>
  <c r="D801"/>
  <c r="E801"/>
  <c r="AC792" i="42"/>
  <c r="AD792"/>
  <c r="C802" i="33"/>
  <c r="D802"/>
  <c r="E802"/>
  <c r="AC793" i="42"/>
  <c r="AD793"/>
  <c r="C803" i="33"/>
  <c r="D803"/>
  <c r="E803"/>
  <c r="AC794" i="42"/>
  <c r="AD794"/>
  <c r="C804" i="33"/>
  <c r="D804"/>
  <c r="E804"/>
  <c r="AC795" i="42"/>
  <c r="AD795"/>
  <c r="C805" i="33"/>
  <c r="D805"/>
  <c r="E805"/>
  <c r="AC796" i="42"/>
  <c r="AD796"/>
  <c r="C806" i="33"/>
  <c r="D806"/>
  <c r="E806"/>
  <c r="AC797" i="42"/>
  <c r="AD797"/>
  <c r="C807" i="33"/>
  <c r="D807"/>
  <c r="E807"/>
  <c r="AC798" i="42"/>
  <c r="AD798"/>
  <c r="C808" i="33"/>
  <c r="D808"/>
  <c r="E808"/>
  <c r="AC799" i="42"/>
  <c r="AD799"/>
  <c r="C809" i="33"/>
  <c r="D809"/>
  <c r="E809"/>
  <c r="AC800" i="42"/>
  <c r="AD800"/>
  <c r="C810" i="33"/>
  <c r="D810"/>
  <c r="E810"/>
  <c r="AC801" i="42"/>
  <c r="AD801"/>
  <c r="C811" i="33"/>
  <c r="D811"/>
  <c r="E811"/>
  <c r="AC802" i="42"/>
  <c r="AD802"/>
  <c r="C812" i="33"/>
  <c r="D812"/>
  <c r="E812"/>
  <c r="AC803" i="42"/>
  <c r="AD803"/>
  <c r="C813" i="33"/>
  <c r="D813"/>
  <c r="E813"/>
  <c r="AC804" i="42"/>
  <c r="AD804"/>
  <c r="C814" i="33"/>
  <c r="D814"/>
  <c r="E814"/>
  <c r="AC805" i="42"/>
  <c r="AD805"/>
  <c r="C815" i="33"/>
  <c r="D815"/>
  <c r="E815"/>
  <c r="AC806" i="42"/>
  <c r="AD806"/>
  <c r="C816" i="33"/>
  <c r="D816"/>
  <c r="E816"/>
  <c r="AC807" i="42"/>
  <c r="AD807"/>
  <c r="C817" i="33"/>
  <c r="D817"/>
  <c r="E817"/>
  <c r="AC808" i="42"/>
  <c r="AD808"/>
  <c r="C818" i="33"/>
  <c r="D818"/>
  <c r="E818"/>
  <c r="AC809" i="42"/>
  <c r="AD809"/>
  <c r="C819" i="33"/>
  <c r="D819"/>
  <c r="E819"/>
  <c r="AC810" i="42"/>
  <c r="AD810"/>
  <c r="C820" i="33"/>
  <c r="D820"/>
  <c r="E820"/>
  <c r="AC811" i="42"/>
  <c r="AD811"/>
  <c r="C821" i="33"/>
  <c r="D821"/>
  <c r="E821"/>
  <c r="AC812" i="42"/>
  <c r="AD812"/>
  <c r="C822" i="33"/>
  <c r="D822"/>
  <c r="E822"/>
  <c r="AC813" i="42"/>
  <c r="AD813"/>
  <c r="C823" i="33"/>
  <c r="D823"/>
  <c r="E823"/>
  <c r="AC814" i="42"/>
  <c r="AD814"/>
  <c r="C824" i="33"/>
  <c r="D824"/>
  <c r="E824"/>
  <c r="AC815" i="42"/>
  <c r="AD815"/>
  <c r="C825" i="33"/>
  <c r="D825"/>
  <c r="E825"/>
  <c r="AC816" i="42"/>
  <c r="AD816"/>
  <c r="C826" i="33"/>
  <c r="D826"/>
  <c r="E826"/>
  <c r="AC817" i="42"/>
  <c r="AD817"/>
  <c r="C827" i="33"/>
  <c r="D827"/>
  <c r="E827"/>
  <c r="AC818" i="42"/>
  <c r="AD818"/>
  <c r="AE721"/>
  <c r="AG721"/>
  <c r="AE722"/>
  <c r="AG722"/>
  <c r="AE723"/>
  <c r="AG723"/>
  <c r="AE724"/>
  <c r="AG724"/>
  <c r="AE725"/>
  <c r="AG725"/>
  <c r="AE726"/>
  <c r="AG726"/>
  <c r="AE727"/>
  <c r="AG727"/>
  <c r="AE728"/>
  <c r="AG728"/>
  <c r="AE729"/>
  <c r="AG729"/>
  <c r="AE730"/>
  <c r="AG730"/>
  <c r="AE731"/>
  <c r="AG731"/>
  <c r="AE732"/>
  <c r="AG732"/>
  <c r="AE733"/>
  <c r="AG733"/>
  <c r="AE734"/>
  <c r="AG734"/>
  <c r="AE720"/>
  <c r="AG720"/>
  <c r="C626" i="33"/>
  <c r="D626"/>
  <c r="E626"/>
  <c r="AC617" i="42"/>
  <c r="AD617"/>
  <c r="C627" i="33"/>
  <c r="D627"/>
  <c r="E627"/>
  <c r="AC618" i="42"/>
  <c r="AD618"/>
  <c r="C628" i="33"/>
  <c r="D628"/>
  <c r="E628"/>
  <c r="AC619" i="42"/>
  <c r="AD619"/>
  <c r="C629" i="33"/>
  <c r="D629"/>
  <c r="E629"/>
  <c r="AC620" i="42"/>
  <c r="AD620"/>
  <c r="C630" i="33"/>
  <c r="D630"/>
  <c r="E630"/>
  <c r="AC621" i="42"/>
  <c r="AD621"/>
  <c r="C631" i="33"/>
  <c r="D631"/>
  <c r="E631"/>
  <c r="AC622" i="42"/>
  <c r="AD622"/>
  <c r="C632" i="33"/>
  <c r="D632"/>
  <c r="E632"/>
  <c r="AC623" i="42"/>
  <c r="AD623"/>
  <c r="C633" i="33"/>
  <c r="D633"/>
  <c r="E633"/>
  <c r="AC624" i="42"/>
  <c r="AD624"/>
  <c r="C634" i="33"/>
  <c r="D634"/>
  <c r="E634"/>
  <c r="AC625" i="42"/>
  <c r="AD625"/>
  <c r="C635" i="33"/>
  <c r="D635"/>
  <c r="E635"/>
  <c r="AC626" i="42"/>
  <c r="AD626"/>
  <c r="C636" i="33"/>
  <c r="D636"/>
  <c r="E636"/>
  <c r="AC627" i="42"/>
  <c r="AD627"/>
  <c r="C637" i="33"/>
  <c r="D637"/>
  <c r="E637"/>
  <c r="AC628" i="42"/>
  <c r="AD628"/>
  <c r="C638" i="33"/>
  <c r="D638"/>
  <c r="E638"/>
  <c r="AC629" i="42"/>
  <c r="AD629"/>
  <c r="C639" i="33"/>
  <c r="D639"/>
  <c r="E639"/>
  <c r="AC630" i="42"/>
  <c r="AD630"/>
  <c r="C640" i="33"/>
  <c r="D640"/>
  <c r="E640"/>
  <c r="AC631" i="42"/>
  <c r="AD631"/>
  <c r="C641" i="33"/>
  <c r="D641"/>
  <c r="E641"/>
  <c r="AC632" i="42"/>
  <c r="AD632"/>
  <c r="C642" i="33"/>
  <c r="D642"/>
  <c r="E642"/>
  <c r="AC633" i="42"/>
  <c r="AD633"/>
  <c r="C643" i="33"/>
  <c r="D643"/>
  <c r="E643"/>
  <c r="AC634" i="42"/>
  <c r="AD634"/>
  <c r="C644" i="33"/>
  <c r="D644"/>
  <c r="E644"/>
  <c r="AC635" i="42"/>
  <c r="AD635"/>
  <c r="C645" i="33"/>
  <c r="D645"/>
  <c r="E645"/>
  <c r="AC636" i="42"/>
  <c r="AD636"/>
  <c r="C646" i="33"/>
  <c r="D646"/>
  <c r="E646"/>
  <c r="AC637" i="42"/>
  <c r="AD637"/>
  <c r="C647" i="33"/>
  <c r="D647"/>
  <c r="E647"/>
  <c r="AC638" i="42"/>
  <c r="AD638"/>
  <c r="C648" i="33"/>
  <c r="D648"/>
  <c r="E648"/>
  <c r="AC639" i="42"/>
  <c r="AD639"/>
  <c r="C649" i="33"/>
  <c r="D649"/>
  <c r="E649"/>
  <c r="AC640" i="42"/>
  <c r="AD640"/>
  <c r="C650" i="33"/>
  <c r="D650"/>
  <c r="E650"/>
  <c r="AC641" i="42"/>
  <c r="AD641"/>
  <c r="C651" i="33"/>
  <c r="D651"/>
  <c r="E651"/>
  <c r="AC642" i="42"/>
  <c r="AD642"/>
  <c r="C652" i="33"/>
  <c r="D652"/>
  <c r="E652"/>
  <c r="AC643" i="42"/>
  <c r="AD643"/>
  <c r="C653" i="33"/>
  <c r="D653"/>
  <c r="E653"/>
  <c r="AC644" i="42"/>
  <c r="AD644"/>
  <c r="C654" i="33"/>
  <c r="D654"/>
  <c r="E654"/>
  <c r="AC645" i="42"/>
  <c r="AD645"/>
  <c r="C655" i="33"/>
  <c r="D655"/>
  <c r="E655"/>
  <c r="AC646" i="42"/>
  <c r="AD646"/>
  <c r="C656" i="33"/>
  <c r="D656"/>
  <c r="E656"/>
  <c r="AC647" i="42"/>
  <c r="AD647"/>
  <c r="C657" i="33"/>
  <c r="D657"/>
  <c r="E657"/>
  <c r="AC648" i="42"/>
  <c r="AD648"/>
  <c r="C658" i="33"/>
  <c r="D658"/>
  <c r="E658"/>
  <c r="AC649" i="42"/>
  <c r="AD649"/>
  <c r="C659" i="33"/>
  <c r="D659"/>
  <c r="E659"/>
  <c r="AC650" i="42"/>
  <c r="AD650"/>
  <c r="C660" i="33"/>
  <c r="D660"/>
  <c r="E660"/>
  <c r="AC651" i="42"/>
  <c r="AD651"/>
  <c r="C661" i="33"/>
  <c r="D661"/>
  <c r="E661"/>
  <c r="AC652" i="42"/>
  <c r="AD652"/>
  <c r="C662" i="33"/>
  <c r="D662"/>
  <c r="E662"/>
  <c r="AC653" i="42"/>
  <c r="AD653"/>
  <c r="C663" i="33"/>
  <c r="D663"/>
  <c r="E663"/>
  <c r="AC654" i="42"/>
  <c r="AD654"/>
  <c r="C664" i="33"/>
  <c r="D664"/>
  <c r="E664"/>
  <c r="AC655" i="42"/>
  <c r="AD655"/>
  <c r="C665" i="33"/>
  <c r="D665"/>
  <c r="E665"/>
  <c r="AC656" i="42"/>
  <c r="AD656"/>
  <c r="C666" i="33"/>
  <c r="D666"/>
  <c r="E666"/>
  <c r="AC657" i="42"/>
  <c r="AD657"/>
  <c r="C667" i="33"/>
  <c r="D667"/>
  <c r="E667"/>
  <c r="AC658" i="42"/>
  <c r="AD658"/>
  <c r="C668" i="33"/>
  <c r="D668"/>
  <c r="E668"/>
  <c r="AC659" i="42"/>
  <c r="AD659"/>
  <c r="C669" i="33"/>
  <c r="D669"/>
  <c r="E669"/>
  <c r="AC660" i="42"/>
  <c r="AD660"/>
  <c r="C670" i="33"/>
  <c r="D670"/>
  <c r="E670"/>
  <c r="AC661" i="42"/>
  <c r="AD661"/>
  <c r="C671" i="33"/>
  <c r="D671"/>
  <c r="E671"/>
  <c r="AC662" i="42"/>
  <c r="AD662"/>
  <c r="C672" i="33"/>
  <c r="D672"/>
  <c r="E672"/>
  <c r="AC663" i="42"/>
  <c r="AD663"/>
  <c r="C673" i="33"/>
  <c r="D673"/>
  <c r="E673"/>
  <c r="AC664" i="42"/>
  <c r="AD664"/>
  <c r="C674" i="33"/>
  <c r="D674"/>
  <c r="E674"/>
  <c r="AC665" i="42"/>
  <c r="AD665"/>
  <c r="C675" i="33"/>
  <c r="D675"/>
  <c r="E675"/>
  <c r="AC666" i="42"/>
  <c r="AD666"/>
  <c r="C676" i="33"/>
  <c r="D676"/>
  <c r="E676"/>
  <c r="AC667" i="42"/>
  <c r="AD667"/>
  <c r="C677" i="33"/>
  <c r="D677"/>
  <c r="E677"/>
  <c r="AC668" i="42"/>
  <c r="AD668"/>
  <c r="C678" i="33"/>
  <c r="D678"/>
  <c r="E678"/>
  <c r="AC669" i="42"/>
  <c r="AD669"/>
  <c r="C679" i="33"/>
  <c r="D679"/>
  <c r="E679"/>
  <c r="AC670" i="42"/>
  <c r="AD670"/>
  <c r="C680" i="33"/>
  <c r="D680"/>
  <c r="E680"/>
  <c r="AC671" i="42"/>
  <c r="AD671"/>
  <c r="C681" i="33"/>
  <c r="D681"/>
  <c r="E681"/>
  <c r="AC672" i="42"/>
  <c r="AD672"/>
  <c r="C682" i="33"/>
  <c r="D682"/>
  <c r="E682"/>
  <c r="AC673" i="42"/>
  <c r="AD673"/>
  <c r="C683" i="33"/>
  <c r="D683"/>
  <c r="E683"/>
  <c r="AC674" i="42"/>
  <c r="AD674"/>
  <c r="C684" i="33"/>
  <c r="D684"/>
  <c r="E684"/>
  <c r="AC675" i="42"/>
  <c r="AD675"/>
  <c r="C685" i="33"/>
  <c r="D685"/>
  <c r="E685"/>
  <c r="AC676" i="42"/>
  <c r="AD676"/>
  <c r="C686" i="33"/>
  <c r="D686"/>
  <c r="E686"/>
  <c r="AC677" i="42"/>
  <c r="AD677"/>
  <c r="C687" i="33"/>
  <c r="D687"/>
  <c r="E687"/>
  <c r="AC678" i="42"/>
  <c r="AD678"/>
  <c r="C688" i="33"/>
  <c r="D688"/>
  <c r="E688"/>
  <c r="AC679" i="42"/>
  <c r="AD679"/>
  <c r="C689" i="33"/>
  <c r="D689"/>
  <c r="E689"/>
  <c r="AC680" i="42"/>
  <c r="AD680"/>
  <c r="C690" i="33"/>
  <c r="D690"/>
  <c r="E690"/>
  <c r="AC681" i="42"/>
  <c r="AD681"/>
  <c r="C691" i="33"/>
  <c r="D691"/>
  <c r="E691"/>
  <c r="AC682" i="42"/>
  <c r="AD682"/>
  <c r="C692" i="33"/>
  <c r="D692"/>
  <c r="E692"/>
  <c r="AC683" i="42"/>
  <c r="AD683"/>
  <c r="C693" i="33"/>
  <c r="D693"/>
  <c r="E693"/>
  <c r="AC684" i="42"/>
  <c r="AD684"/>
  <c r="C694" i="33"/>
  <c r="D694"/>
  <c r="E694"/>
  <c r="AC685" i="42"/>
  <c r="AD685"/>
  <c r="C695" i="33"/>
  <c r="D695"/>
  <c r="E695"/>
  <c r="AC686" i="42"/>
  <c r="AD686"/>
  <c r="C696" i="33"/>
  <c r="D696"/>
  <c r="E696"/>
  <c r="AC687" i="42"/>
  <c r="AD687"/>
  <c r="C697" i="33"/>
  <c r="D697"/>
  <c r="E697"/>
  <c r="AC688" i="42"/>
  <c r="AD688"/>
  <c r="C698" i="33"/>
  <c r="D698"/>
  <c r="E698"/>
  <c r="AC689" i="42"/>
  <c r="AD689"/>
  <c r="C699" i="33"/>
  <c r="D699"/>
  <c r="E699"/>
  <c r="AC690" i="42"/>
  <c r="AD690"/>
  <c r="C700" i="33"/>
  <c r="D700"/>
  <c r="E700"/>
  <c r="AC691" i="42"/>
  <c r="AD691"/>
  <c r="C701" i="33"/>
  <c r="D701"/>
  <c r="E701"/>
  <c r="AC692" i="42"/>
  <c r="AD692"/>
  <c r="C702" i="33"/>
  <c r="D702"/>
  <c r="E702"/>
  <c r="AC693" i="42"/>
  <c r="AD693"/>
  <c r="C703" i="33"/>
  <c r="D703"/>
  <c r="E703"/>
  <c r="AC694" i="42"/>
  <c r="AD694"/>
  <c r="C704" i="33"/>
  <c r="D704"/>
  <c r="E704"/>
  <c r="AC695" i="42"/>
  <c r="AD695"/>
  <c r="C705" i="33"/>
  <c r="D705"/>
  <c r="E705"/>
  <c r="AC696" i="42"/>
  <c r="AD696"/>
  <c r="C706" i="33"/>
  <c r="D706"/>
  <c r="E706"/>
  <c r="AC697" i="42"/>
  <c r="AD697"/>
  <c r="C707" i="33"/>
  <c r="D707"/>
  <c r="E707"/>
  <c r="AC698" i="42"/>
  <c r="AD698"/>
  <c r="C708" i="33"/>
  <c r="D708"/>
  <c r="E708"/>
  <c r="AC699" i="42"/>
  <c r="AD699"/>
  <c r="C709" i="33"/>
  <c r="D709"/>
  <c r="E709"/>
  <c r="AC700" i="42"/>
  <c r="AD700"/>
  <c r="C710" i="33"/>
  <c r="D710"/>
  <c r="E710"/>
  <c r="AC701" i="42"/>
  <c r="AD701"/>
  <c r="C711" i="33"/>
  <c r="D711"/>
  <c r="E711"/>
  <c r="AC702" i="42"/>
  <c r="AD702"/>
  <c r="C712" i="33"/>
  <c r="D712"/>
  <c r="E712"/>
  <c r="AC703" i="42"/>
  <c r="AD703"/>
  <c r="C713" i="33"/>
  <c r="D713"/>
  <c r="E713"/>
  <c r="AC704" i="42"/>
  <c r="AD704"/>
  <c r="C714" i="33"/>
  <c r="D714"/>
  <c r="E714"/>
  <c r="AC705" i="42"/>
  <c r="AD705"/>
  <c r="C715" i="33"/>
  <c r="D715"/>
  <c r="E715"/>
  <c r="AC706" i="42"/>
  <c r="AD706"/>
  <c r="C716" i="33"/>
  <c r="D716"/>
  <c r="E716"/>
  <c r="AC707" i="42"/>
  <c r="AD707"/>
  <c r="C717" i="33"/>
  <c r="D717"/>
  <c r="E717"/>
  <c r="AC708" i="42"/>
  <c r="AD708"/>
  <c r="C718" i="33"/>
  <c r="D718"/>
  <c r="E718"/>
  <c r="AC709" i="42"/>
  <c r="AD709"/>
  <c r="C719" i="33"/>
  <c r="D719"/>
  <c r="E719"/>
  <c r="AC710" i="42"/>
  <c r="AD710"/>
  <c r="C720" i="33"/>
  <c r="D720"/>
  <c r="E720"/>
  <c r="AC711" i="42"/>
  <c r="AD711"/>
  <c r="C721" i="33"/>
  <c r="D721"/>
  <c r="E721"/>
  <c r="AC712" i="42"/>
  <c r="AD712"/>
  <c r="C722" i="33"/>
  <c r="D722"/>
  <c r="E722"/>
  <c r="AC713" i="42"/>
  <c r="AD713"/>
  <c r="C723" i="33"/>
  <c r="D723"/>
  <c r="E723"/>
  <c r="AC714" i="42"/>
  <c r="AD714"/>
  <c r="C724" i="33"/>
  <c r="D724"/>
  <c r="E724"/>
  <c r="AC715" i="42"/>
  <c r="AD715"/>
  <c r="AE618"/>
  <c r="AG618"/>
  <c r="AE619"/>
  <c r="AG619"/>
  <c r="AE620"/>
  <c r="AG620"/>
  <c r="AE621"/>
  <c r="AG621"/>
  <c r="AE622"/>
  <c r="AG622"/>
  <c r="AE623"/>
  <c r="AG623"/>
  <c r="AE624"/>
  <c r="AG624"/>
  <c r="AE625"/>
  <c r="AG625"/>
  <c r="AE626"/>
  <c r="AG626"/>
  <c r="AE627"/>
  <c r="AG627"/>
  <c r="AE628"/>
  <c r="AG628"/>
  <c r="AE629"/>
  <c r="AG629"/>
  <c r="AE630"/>
  <c r="AG630"/>
  <c r="AE631"/>
  <c r="AG631"/>
  <c r="AE617"/>
  <c r="AG617"/>
  <c r="C526" i="33"/>
  <c r="D526"/>
  <c r="E526"/>
  <c r="AC517" i="42"/>
  <c r="AD517"/>
  <c r="C527" i="33"/>
  <c r="D527"/>
  <c r="E527"/>
  <c r="AC518" i="42"/>
  <c r="AD518"/>
  <c r="C528" i="33"/>
  <c r="D528"/>
  <c r="E528"/>
  <c r="AC519" i="42"/>
  <c r="AD519"/>
  <c r="C529" i="33"/>
  <c r="D529"/>
  <c r="E529"/>
  <c r="AC520" i="42"/>
  <c r="AD520"/>
  <c r="C530" i="33"/>
  <c r="D530"/>
  <c r="E530"/>
  <c r="AC521" i="42"/>
  <c r="AD521"/>
  <c r="C531" i="33"/>
  <c r="D531"/>
  <c r="E531"/>
  <c r="AC522" i="42"/>
  <c r="AD522"/>
  <c r="C532" i="33"/>
  <c r="D532"/>
  <c r="E532"/>
  <c r="AC523" i="42"/>
  <c r="AD523"/>
  <c r="C533" i="33"/>
  <c r="D533"/>
  <c r="E533"/>
  <c r="AC524" i="42"/>
  <c r="AD524"/>
  <c r="C534" i="33"/>
  <c r="D534"/>
  <c r="E534"/>
  <c r="AC525" i="42"/>
  <c r="AD525"/>
  <c r="C535" i="33"/>
  <c r="D535"/>
  <c r="E535"/>
  <c r="AC526" i="42"/>
  <c r="AD526"/>
  <c r="C536" i="33"/>
  <c r="D536"/>
  <c r="E536"/>
  <c r="AC527" i="42"/>
  <c r="AD527"/>
  <c r="C537" i="33"/>
  <c r="D537"/>
  <c r="E537"/>
  <c r="AC528" i="42"/>
  <c r="AD528"/>
  <c r="C538" i="33"/>
  <c r="D538"/>
  <c r="E538"/>
  <c r="AC529" i="42"/>
  <c r="AD529"/>
  <c r="C539" i="33"/>
  <c r="D539"/>
  <c r="E539"/>
  <c r="AC530" i="42"/>
  <c r="AD530"/>
  <c r="C540" i="33"/>
  <c r="D540"/>
  <c r="E540"/>
  <c r="AC531" i="42"/>
  <c r="AD531"/>
  <c r="C541" i="33"/>
  <c r="D541"/>
  <c r="E541"/>
  <c r="AC532" i="42"/>
  <c r="AD532"/>
  <c r="C542" i="33"/>
  <c r="D542"/>
  <c r="E542"/>
  <c r="AC533" i="42"/>
  <c r="AD533"/>
  <c r="C543" i="33"/>
  <c r="D543"/>
  <c r="E543"/>
  <c r="AC534" i="42"/>
  <c r="AD534"/>
  <c r="C544" i="33"/>
  <c r="D544"/>
  <c r="E544"/>
  <c r="AC535" i="42"/>
  <c r="AD535"/>
  <c r="C545" i="33"/>
  <c r="D545"/>
  <c r="E545"/>
  <c r="AC536" i="42"/>
  <c r="AD536"/>
  <c r="C546" i="33"/>
  <c r="D546"/>
  <c r="E546"/>
  <c r="AC537" i="42"/>
  <c r="AD537"/>
  <c r="C547" i="33"/>
  <c r="D547"/>
  <c r="E547"/>
  <c r="AC538" i="42"/>
  <c r="AD538"/>
  <c r="C548" i="33"/>
  <c r="D548"/>
  <c r="E548"/>
  <c r="AC539" i="42"/>
  <c r="AD539"/>
  <c r="C549" i="33"/>
  <c r="D549"/>
  <c r="E549"/>
  <c r="AC540" i="42"/>
  <c r="AD540"/>
  <c r="C550" i="33"/>
  <c r="D550"/>
  <c r="E550"/>
  <c r="AC541" i="42"/>
  <c r="AD541"/>
  <c r="C551" i="33"/>
  <c r="D551"/>
  <c r="E551"/>
  <c r="AC542" i="42"/>
  <c r="AD542"/>
  <c r="C552" i="33"/>
  <c r="D552"/>
  <c r="E552"/>
  <c r="AC543" i="42"/>
  <c r="AD543"/>
  <c r="C553" i="33"/>
  <c r="D553"/>
  <c r="E553"/>
  <c r="AC544" i="42"/>
  <c r="AD544"/>
  <c r="C554" i="33"/>
  <c r="D554"/>
  <c r="E554"/>
  <c r="AC545" i="42"/>
  <c r="AD545"/>
  <c r="C555" i="33"/>
  <c r="D555"/>
  <c r="E555"/>
  <c r="AC546" i="42"/>
  <c r="AD546"/>
  <c r="C556" i="33"/>
  <c r="D556"/>
  <c r="E556"/>
  <c r="AC547" i="42"/>
  <c r="AD547"/>
  <c r="C557" i="33"/>
  <c r="D557"/>
  <c r="E557"/>
  <c r="AC548" i="42"/>
  <c r="AD548"/>
  <c r="C558" i="33"/>
  <c r="D558"/>
  <c r="E558"/>
  <c r="AC549" i="42"/>
  <c r="AD549"/>
  <c r="C559" i="33"/>
  <c r="D559"/>
  <c r="E559"/>
  <c r="AC550" i="42"/>
  <c r="AD550"/>
  <c r="C560" i="33"/>
  <c r="D560"/>
  <c r="E560"/>
  <c r="AC551" i="42"/>
  <c r="AD551"/>
  <c r="C561" i="33"/>
  <c r="D561"/>
  <c r="E561"/>
  <c r="AC552" i="42"/>
  <c r="AD552"/>
  <c r="C562" i="33"/>
  <c r="D562"/>
  <c r="E562"/>
  <c r="AC553" i="42"/>
  <c r="AD553"/>
  <c r="C563" i="33"/>
  <c r="D563"/>
  <c r="E563"/>
  <c r="AC554" i="42"/>
  <c r="AD554"/>
  <c r="C564" i="33"/>
  <c r="D564"/>
  <c r="E564"/>
  <c r="AC555" i="42"/>
  <c r="AD555"/>
  <c r="C565" i="33"/>
  <c r="D565"/>
  <c r="E565"/>
  <c r="AC556" i="42"/>
  <c r="AD556"/>
  <c r="C566" i="33"/>
  <c r="D566"/>
  <c r="E566"/>
  <c r="AC557" i="42"/>
  <c r="AD557"/>
  <c r="C567" i="33"/>
  <c r="D567"/>
  <c r="E567"/>
  <c r="AC558" i="42"/>
  <c r="AD558"/>
  <c r="C568" i="33"/>
  <c r="D568"/>
  <c r="E568"/>
  <c r="AC559" i="42"/>
  <c r="AD559"/>
  <c r="C569" i="33"/>
  <c r="D569"/>
  <c r="E569"/>
  <c r="AC560" i="42"/>
  <c r="AD560"/>
  <c r="C570" i="33"/>
  <c r="D570"/>
  <c r="E570"/>
  <c r="AC561" i="42"/>
  <c r="AD561"/>
  <c r="C571" i="33"/>
  <c r="D571"/>
  <c r="E571"/>
  <c r="AC562" i="42"/>
  <c r="AD562"/>
  <c r="C572" i="33"/>
  <c r="D572"/>
  <c r="E572"/>
  <c r="AC563" i="42"/>
  <c r="AD563"/>
  <c r="C573" i="33"/>
  <c r="D573"/>
  <c r="E573"/>
  <c r="AC564" i="42"/>
  <c r="AD564"/>
  <c r="C574" i="33"/>
  <c r="D574"/>
  <c r="E574"/>
  <c r="AC565" i="42"/>
  <c r="AD565"/>
  <c r="C575" i="33"/>
  <c r="D575"/>
  <c r="E575"/>
  <c r="AC566" i="42"/>
  <c r="AD566"/>
  <c r="C576" i="33"/>
  <c r="D576"/>
  <c r="E576"/>
  <c r="AC567" i="42"/>
  <c r="AD567"/>
  <c r="C577" i="33"/>
  <c r="D577"/>
  <c r="E577"/>
  <c r="AC568" i="42"/>
  <c r="AD568"/>
  <c r="C578" i="33"/>
  <c r="D578"/>
  <c r="E578"/>
  <c r="AC569" i="42"/>
  <c r="AD569"/>
  <c r="C579" i="33"/>
  <c r="D579"/>
  <c r="E579"/>
  <c r="AC570" i="42"/>
  <c r="AD570"/>
  <c r="C580" i="33"/>
  <c r="D580"/>
  <c r="E580"/>
  <c r="AC571" i="42"/>
  <c r="AD571"/>
  <c r="C581" i="33"/>
  <c r="D581"/>
  <c r="E581"/>
  <c r="AC572" i="42"/>
  <c r="AD572"/>
  <c r="C582" i="33"/>
  <c r="D582"/>
  <c r="E582"/>
  <c r="AC573" i="42"/>
  <c r="AD573"/>
  <c r="C583" i="33"/>
  <c r="D583"/>
  <c r="E583"/>
  <c r="AC574" i="42"/>
  <c r="AD574"/>
  <c r="C584" i="33"/>
  <c r="D584"/>
  <c r="E584"/>
  <c r="AC575" i="42"/>
  <c r="AD575"/>
  <c r="C585" i="33"/>
  <c r="D585"/>
  <c r="E585"/>
  <c r="AC576" i="42"/>
  <c r="AD576"/>
  <c r="C586" i="33"/>
  <c r="D586"/>
  <c r="E586"/>
  <c r="AC577" i="42"/>
  <c r="AD577"/>
  <c r="C587" i="33"/>
  <c r="D587"/>
  <c r="E587"/>
  <c r="AC578" i="42"/>
  <c r="AD578"/>
  <c r="C588" i="33"/>
  <c r="D588"/>
  <c r="E588"/>
  <c r="AC579" i="42"/>
  <c r="AD579"/>
  <c r="C589" i="33"/>
  <c r="D589"/>
  <c r="E589"/>
  <c r="AC580" i="42"/>
  <c r="AD580"/>
  <c r="C590" i="33"/>
  <c r="D590"/>
  <c r="E590"/>
  <c r="AC581" i="42"/>
  <c r="AD581"/>
  <c r="C591" i="33"/>
  <c r="D591"/>
  <c r="E591"/>
  <c r="AC582" i="42"/>
  <c r="AD582"/>
  <c r="C592" i="33"/>
  <c r="D592"/>
  <c r="E592"/>
  <c r="AC583" i="42"/>
  <c r="AD583"/>
  <c r="C593" i="33"/>
  <c r="D593"/>
  <c r="E593"/>
  <c r="AC584" i="42"/>
  <c r="AD584"/>
  <c r="C594" i="33"/>
  <c r="D594"/>
  <c r="E594"/>
  <c r="AC585" i="42"/>
  <c r="AD585"/>
  <c r="C595" i="33"/>
  <c r="D595"/>
  <c r="E595"/>
  <c r="AC586" i="42"/>
  <c r="AD586"/>
  <c r="C596" i="33"/>
  <c r="D596"/>
  <c r="E596"/>
  <c r="AC587" i="42"/>
  <c r="AD587"/>
  <c r="C597" i="33"/>
  <c r="D597"/>
  <c r="E597"/>
  <c r="AC588" i="42"/>
  <c r="AD588"/>
  <c r="C598" i="33"/>
  <c r="D598"/>
  <c r="E598"/>
  <c r="AC589" i="42"/>
  <c r="AD589"/>
  <c r="C599" i="33"/>
  <c r="D599"/>
  <c r="E599"/>
  <c r="AC590" i="42"/>
  <c r="AD590"/>
  <c r="C600" i="33"/>
  <c r="D600"/>
  <c r="E600"/>
  <c r="AC591" i="42"/>
  <c r="AD591"/>
  <c r="C601" i="33"/>
  <c r="D601"/>
  <c r="E601"/>
  <c r="AC592" i="42"/>
  <c r="AD592"/>
  <c r="C602" i="33"/>
  <c r="D602"/>
  <c r="E602"/>
  <c r="AC593" i="42"/>
  <c r="AD593"/>
  <c r="C603" i="33"/>
  <c r="D603"/>
  <c r="E603"/>
  <c r="AC594" i="42"/>
  <c r="AD594"/>
  <c r="C604" i="33"/>
  <c r="D604"/>
  <c r="E604"/>
  <c r="AC595" i="42"/>
  <c r="AD595"/>
  <c r="C605" i="33"/>
  <c r="D605"/>
  <c r="E605"/>
  <c r="AC596" i="42"/>
  <c r="AD596"/>
  <c r="C606" i="33"/>
  <c r="D606"/>
  <c r="E606"/>
  <c r="AC597" i="42"/>
  <c r="AD597"/>
  <c r="C607" i="33"/>
  <c r="D607"/>
  <c r="E607"/>
  <c r="AC598" i="42"/>
  <c r="AD598"/>
  <c r="C608" i="33"/>
  <c r="D608"/>
  <c r="E608"/>
  <c r="AC599" i="42"/>
  <c r="AD599"/>
  <c r="C609" i="33"/>
  <c r="D609"/>
  <c r="E609"/>
  <c r="AC600" i="42"/>
  <c r="AD600"/>
  <c r="C610" i="33"/>
  <c r="D610"/>
  <c r="E610"/>
  <c r="AC601" i="42"/>
  <c r="AD601"/>
  <c r="C611" i="33"/>
  <c r="D611"/>
  <c r="E611"/>
  <c r="AC602" i="42"/>
  <c r="AD602"/>
  <c r="C612" i="33"/>
  <c r="D612"/>
  <c r="E612"/>
  <c r="AC603" i="42"/>
  <c r="AD603"/>
  <c r="C613" i="33"/>
  <c r="D613"/>
  <c r="E613"/>
  <c r="AC604" i="42"/>
  <c r="AD604"/>
  <c r="C614" i="33"/>
  <c r="D614"/>
  <c r="E614"/>
  <c r="AC605" i="42"/>
  <c r="AD605"/>
  <c r="C615" i="33"/>
  <c r="D615"/>
  <c r="E615"/>
  <c r="AC606" i="42"/>
  <c r="AD606"/>
  <c r="C616" i="33"/>
  <c r="D616"/>
  <c r="E616"/>
  <c r="AC607" i="42"/>
  <c r="AD607"/>
  <c r="C617" i="33"/>
  <c r="D617"/>
  <c r="E617"/>
  <c r="AC608" i="42"/>
  <c r="AD608"/>
  <c r="C618" i="33"/>
  <c r="D618"/>
  <c r="E618"/>
  <c r="AC609" i="42"/>
  <c r="AD609"/>
  <c r="C619" i="33"/>
  <c r="D619"/>
  <c r="E619"/>
  <c r="AC610" i="42"/>
  <c r="AD610"/>
  <c r="C620" i="33"/>
  <c r="D620"/>
  <c r="E620"/>
  <c r="AC611" i="42"/>
  <c r="AD611"/>
  <c r="C621" i="33"/>
  <c r="D621"/>
  <c r="E621"/>
  <c r="AC612" i="42"/>
  <c r="AD612"/>
  <c r="C622" i="33"/>
  <c r="D622"/>
  <c r="E622"/>
  <c r="AC613" i="42"/>
  <c r="AD613"/>
  <c r="C623" i="33"/>
  <c r="D623"/>
  <c r="E623"/>
  <c r="AC614" i="42"/>
  <c r="AD614"/>
  <c r="C624" i="33"/>
  <c r="D624"/>
  <c r="E624"/>
  <c r="AC615" i="42"/>
  <c r="AD615"/>
  <c r="AE518"/>
  <c r="AG518"/>
  <c r="AE519"/>
  <c r="AG519"/>
  <c r="AE520"/>
  <c r="AG520"/>
  <c r="AE521"/>
  <c r="AG521"/>
  <c r="AE522"/>
  <c r="AG522"/>
  <c r="AE523"/>
  <c r="AG523"/>
  <c r="AE524"/>
  <c r="AG524"/>
  <c r="AE525"/>
  <c r="AG525"/>
  <c r="AE526"/>
  <c r="AG526"/>
  <c r="AE527"/>
  <c r="AG527"/>
  <c r="AE528"/>
  <c r="AG528"/>
  <c r="AE529"/>
  <c r="AG529"/>
  <c r="AE530"/>
  <c r="AG530"/>
  <c r="AE531"/>
  <c r="AG531"/>
  <c r="AE517"/>
  <c r="AG517"/>
  <c r="C426" i="33"/>
  <c r="D426"/>
  <c r="E426"/>
  <c r="AC417" i="42"/>
  <c r="AD417"/>
  <c r="C427" i="33"/>
  <c r="D427"/>
  <c r="E427"/>
  <c r="AC418" i="42"/>
  <c r="AD418"/>
  <c r="C428" i="33"/>
  <c r="D428"/>
  <c r="E428"/>
  <c r="AC419" i="42"/>
  <c r="AD419"/>
  <c r="C429" i="33"/>
  <c r="D429"/>
  <c r="E429"/>
  <c r="AC420" i="42"/>
  <c r="AD420"/>
  <c r="C430" i="33"/>
  <c r="D430"/>
  <c r="E430"/>
  <c r="AC421" i="42"/>
  <c r="AD421"/>
  <c r="C431" i="33"/>
  <c r="D431"/>
  <c r="E431"/>
  <c r="AC422" i="42"/>
  <c r="AD422"/>
  <c r="C432" i="33"/>
  <c r="D432"/>
  <c r="E432"/>
  <c r="AC423" i="42"/>
  <c r="AD423"/>
  <c r="C433" i="33"/>
  <c r="D433"/>
  <c r="E433"/>
  <c r="AC424" i="42"/>
  <c r="AD424"/>
  <c r="C434" i="33"/>
  <c r="D434"/>
  <c r="E434"/>
  <c r="AC425" i="42"/>
  <c r="AD425"/>
  <c r="C435" i="33"/>
  <c r="D435"/>
  <c r="E435"/>
  <c r="AC426" i="42"/>
  <c r="AD426"/>
  <c r="C436" i="33"/>
  <c r="D436"/>
  <c r="E436"/>
  <c r="AC427" i="42"/>
  <c r="AD427"/>
  <c r="C437" i="33"/>
  <c r="D437"/>
  <c r="E437"/>
  <c r="AC428" i="42"/>
  <c r="AD428"/>
  <c r="C438" i="33"/>
  <c r="D438"/>
  <c r="E438"/>
  <c r="AC429" i="42"/>
  <c r="AD429"/>
  <c r="C439" i="33"/>
  <c r="D439"/>
  <c r="E439"/>
  <c r="AC430" i="42"/>
  <c r="AD430"/>
  <c r="C440" i="33"/>
  <c r="D440"/>
  <c r="E440"/>
  <c r="AC431" i="42"/>
  <c r="AD431"/>
  <c r="C441" i="33"/>
  <c r="D441"/>
  <c r="E441"/>
  <c r="AC432" i="42"/>
  <c r="AD432"/>
  <c r="C442" i="33"/>
  <c r="D442"/>
  <c r="E442"/>
  <c r="AC433" i="42"/>
  <c r="AD433"/>
  <c r="C443" i="33"/>
  <c r="D443"/>
  <c r="E443"/>
  <c r="AC434" i="42"/>
  <c r="AD434"/>
  <c r="C444" i="33"/>
  <c r="D444"/>
  <c r="E444"/>
  <c r="AC435" i="42"/>
  <c r="AD435"/>
  <c r="C445" i="33"/>
  <c r="D445"/>
  <c r="E445"/>
  <c r="AC436" i="42"/>
  <c r="AD436"/>
  <c r="C446" i="33"/>
  <c r="D446"/>
  <c r="E446"/>
  <c r="AC437" i="42"/>
  <c r="AD437"/>
  <c r="C447" i="33"/>
  <c r="D447"/>
  <c r="E447"/>
  <c r="AC438" i="42"/>
  <c r="AD438"/>
  <c r="C448" i="33"/>
  <c r="D448"/>
  <c r="E448"/>
  <c r="AC439" i="42"/>
  <c r="AD439"/>
  <c r="C449" i="33"/>
  <c r="D449"/>
  <c r="E449"/>
  <c r="AC440" i="42"/>
  <c r="AD440"/>
  <c r="C450" i="33"/>
  <c r="D450"/>
  <c r="E450"/>
  <c r="AC441" i="42"/>
  <c r="AD441"/>
  <c r="C451" i="33"/>
  <c r="D451"/>
  <c r="E451"/>
  <c r="AC442" i="42"/>
  <c r="AD442"/>
  <c r="C452" i="33"/>
  <c r="D452"/>
  <c r="E452"/>
  <c r="AC443" i="42"/>
  <c r="AD443"/>
  <c r="C453" i="33"/>
  <c r="D453"/>
  <c r="E453"/>
  <c r="AC444" i="42"/>
  <c r="AD444"/>
  <c r="C454" i="33"/>
  <c r="D454"/>
  <c r="E454"/>
  <c r="AC445" i="42"/>
  <c r="AD445"/>
  <c r="C455" i="33"/>
  <c r="D455"/>
  <c r="E455"/>
  <c r="AC446" i="42"/>
  <c r="AD446"/>
  <c r="C456" i="33"/>
  <c r="D456"/>
  <c r="E456"/>
  <c r="AC447" i="42"/>
  <c r="AD447"/>
  <c r="C457" i="33"/>
  <c r="D457"/>
  <c r="E457"/>
  <c r="AC448" i="42"/>
  <c r="AD448"/>
  <c r="C458" i="33"/>
  <c r="D458"/>
  <c r="E458"/>
  <c r="AC449" i="42"/>
  <c r="AD449"/>
  <c r="C459" i="33"/>
  <c r="D459"/>
  <c r="E459"/>
  <c r="AC450" i="42"/>
  <c r="AD450"/>
  <c r="C460" i="33"/>
  <c r="D460"/>
  <c r="E460"/>
  <c r="AC451" i="42"/>
  <c r="AD451"/>
  <c r="C461" i="33"/>
  <c r="D461"/>
  <c r="E461"/>
  <c r="AC452" i="42"/>
  <c r="AD452"/>
  <c r="C462" i="33"/>
  <c r="D462"/>
  <c r="E462"/>
  <c r="AC453" i="42"/>
  <c r="AD453"/>
  <c r="C463" i="33"/>
  <c r="D463"/>
  <c r="E463"/>
  <c r="AC454" i="42"/>
  <c r="AD454"/>
  <c r="C464" i="33"/>
  <c r="D464"/>
  <c r="E464"/>
  <c r="AC455" i="42"/>
  <c r="AD455"/>
  <c r="C465" i="33"/>
  <c r="D465"/>
  <c r="E465"/>
  <c r="AC456" i="42"/>
  <c r="AD456"/>
  <c r="C466" i="33"/>
  <c r="D466"/>
  <c r="E466"/>
  <c r="AC457" i="42"/>
  <c r="AD457"/>
  <c r="C467" i="33"/>
  <c r="D467"/>
  <c r="E467"/>
  <c r="AC458" i="42"/>
  <c r="AD458"/>
  <c r="C468" i="33"/>
  <c r="D468"/>
  <c r="E468"/>
  <c r="AC459" i="42"/>
  <c r="AD459"/>
  <c r="C469" i="33"/>
  <c r="D469"/>
  <c r="E469"/>
  <c r="AC460" i="42"/>
  <c r="AD460"/>
  <c r="C470" i="33"/>
  <c r="D470"/>
  <c r="E470"/>
  <c r="AC461" i="42"/>
  <c r="AD461"/>
  <c r="C471" i="33"/>
  <c r="D471"/>
  <c r="E471"/>
  <c r="AC462" i="42"/>
  <c r="AD462"/>
  <c r="C472" i="33"/>
  <c r="D472"/>
  <c r="E472"/>
  <c r="AC463" i="42"/>
  <c r="AD463"/>
  <c r="C473" i="33"/>
  <c r="D473"/>
  <c r="E473"/>
  <c r="AC464" i="42"/>
  <c r="AD464"/>
  <c r="C474" i="33"/>
  <c r="D474"/>
  <c r="E474"/>
  <c r="AC465" i="42"/>
  <c r="AD465"/>
  <c r="C475" i="33"/>
  <c r="D475"/>
  <c r="E475"/>
  <c r="AC466" i="42"/>
  <c r="AD466"/>
  <c r="C476" i="33"/>
  <c r="D476"/>
  <c r="E476"/>
  <c r="AC467" i="42"/>
  <c r="AD467"/>
  <c r="C477" i="33"/>
  <c r="D477"/>
  <c r="E477"/>
  <c r="AC468" i="42"/>
  <c r="AD468"/>
  <c r="C478" i="33"/>
  <c r="D478"/>
  <c r="E478"/>
  <c r="AC469" i="42"/>
  <c r="AD469"/>
  <c r="C479" i="33"/>
  <c r="D479"/>
  <c r="E479"/>
  <c r="AC470" i="42"/>
  <c r="AD470"/>
  <c r="C480" i="33"/>
  <c r="D480"/>
  <c r="E480"/>
  <c r="AC471" i="42"/>
  <c r="AD471"/>
  <c r="C481" i="33"/>
  <c r="D481"/>
  <c r="E481"/>
  <c r="AC472" i="42"/>
  <c r="AD472"/>
  <c r="C482" i="33"/>
  <c r="D482"/>
  <c r="E482"/>
  <c r="AC473" i="42"/>
  <c r="AD473"/>
  <c r="C483" i="33"/>
  <c r="D483"/>
  <c r="E483"/>
  <c r="AC474" i="42"/>
  <c r="AD474"/>
  <c r="C484" i="33"/>
  <c r="D484"/>
  <c r="E484"/>
  <c r="AC475" i="42"/>
  <c r="AD475"/>
  <c r="C485" i="33"/>
  <c r="D485"/>
  <c r="E485"/>
  <c r="AC476" i="42"/>
  <c r="AD476"/>
  <c r="C486" i="33"/>
  <c r="D486"/>
  <c r="E486"/>
  <c r="AC477" i="42"/>
  <c r="AD477"/>
  <c r="C487" i="33"/>
  <c r="D487"/>
  <c r="E487"/>
  <c r="AC478" i="42"/>
  <c r="AD478"/>
  <c r="C488" i="33"/>
  <c r="D488"/>
  <c r="E488"/>
  <c r="AC479" i="42"/>
  <c r="AD479"/>
  <c r="C489" i="33"/>
  <c r="D489"/>
  <c r="E489"/>
  <c r="AC480" i="42"/>
  <c r="AD480"/>
  <c r="C490" i="33"/>
  <c r="D490"/>
  <c r="E490"/>
  <c r="AC481" i="42"/>
  <c r="AD481"/>
  <c r="C491" i="33"/>
  <c r="D491"/>
  <c r="E491"/>
  <c r="AC482" i="42"/>
  <c r="AD482"/>
  <c r="C492" i="33"/>
  <c r="D492"/>
  <c r="E492"/>
  <c r="AC483" i="42"/>
  <c r="AD483"/>
  <c r="C493" i="33"/>
  <c r="D493"/>
  <c r="E493"/>
  <c r="AC484" i="42"/>
  <c r="AD484"/>
  <c r="C494" i="33"/>
  <c r="D494"/>
  <c r="E494"/>
  <c r="AC485" i="42"/>
  <c r="AD485"/>
  <c r="C495" i="33"/>
  <c r="D495"/>
  <c r="E495"/>
  <c r="AC486" i="42"/>
  <c r="AD486"/>
  <c r="C496" i="33"/>
  <c r="D496"/>
  <c r="E496"/>
  <c r="AC487" i="42"/>
  <c r="AD487"/>
  <c r="C497" i="33"/>
  <c r="D497"/>
  <c r="E497"/>
  <c r="AC488" i="42"/>
  <c r="AD488"/>
  <c r="C498" i="33"/>
  <c r="D498"/>
  <c r="E498"/>
  <c r="AC489" i="42"/>
  <c r="AD489"/>
  <c r="C499" i="33"/>
  <c r="D499"/>
  <c r="E499"/>
  <c r="AC490" i="42"/>
  <c r="AD490"/>
  <c r="C500" i="33"/>
  <c r="D500"/>
  <c r="E500"/>
  <c r="AC491" i="42"/>
  <c r="AD491"/>
  <c r="C501" i="33"/>
  <c r="D501"/>
  <c r="E501"/>
  <c r="AC492" i="42"/>
  <c r="AD492"/>
  <c r="C502" i="33"/>
  <c r="D502"/>
  <c r="E502"/>
  <c r="AC493" i="42"/>
  <c r="AD493"/>
  <c r="C503" i="33"/>
  <c r="D503"/>
  <c r="E503"/>
  <c r="AC494" i="42"/>
  <c r="AD494"/>
  <c r="C504" i="33"/>
  <c r="D504"/>
  <c r="E504"/>
  <c r="AC495" i="42"/>
  <c r="AD495"/>
  <c r="C505" i="33"/>
  <c r="D505"/>
  <c r="E505"/>
  <c r="AC496" i="42"/>
  <c r="AD496"/>
  <c r="C506" i="33"/>
  <c r="D506"/>
  <c r="E506"/>
  <c r="AC497" i="42"/>
  <c r="AD497"/>
  <c r="C507" i="33"/>
  <c r="D507"/>
  <c r="E507"/>
  <c r="AC498" i="42"/>
  <c r="AD498"/>
  <c r="C508" i="33"/>
  <c r="D508"/>
  <c r="E508"/>
  <c r="AC499" i="42"/>
  <c r="AD499"/>
  <c r="C509" i="33"/>
  <c r="D509"/>
  <c r="E509"/>
  <c r="AC500" i="42"/>
  <c r="AD500"/>
  <c r="C510" i="33"/>
  <c r="D510"/>
  <c r="E510"/>
  <c r="AC501" i="42"/>
  <c r="AD501"/>
  <c r="C511" i="33"/>
  <c r="D511"/>
  <c r="E511"/>
  <c r="AC502" i="42"/>
  <c r="AD502"/>
  <c r="C512" i="33"/>
  <c r="D512"/>
  <c r="E512"/>
  <c r="AC503" i="42"/>
  <c r="AD503"/>
  <c r="C513" i="33"/>
  <c r="D513"/>
  <c r="E513"/>
  <c r="AC504" i="42"/>
  <c r="AD504"/>
  <c r="C514" i="33"/>
  <c r="D514"/>
  <c r="E514"/>
  <c r="AC505" i="42"/>
  <c r="AD505"/>
  <c r="C515" i="33"/>
  <c r="D515"/>
  <c r="E515"/>
  <c r="AC506" i="42"/>
  <c r="AD506"/>
  <c r="C516" i="33"/>
  <c r="D516"/>
  <c r="E516"/>
  <c r="AC507" i="42"/>
  <c r="AD507"/>
  <c r="C517" i="33"/>
  <c r="D517"/>
  <c r="E517"/>
  <c r="AC508" i="42"/>
  <c r="AD508"/>
  <c r="C518" i="33"/>
  <c r="D518"/>
  <c r="E518"/>
  <c r="AC509" i="42"/>
  <c r="AD509"/>
  <c r="C519" i="33"/>
  <c r="D519"/>
  <c r="E519"/>
  <c r="AC510" i="42"/>
  <c r="AD510"/>
  <c r="C520" i="33"/>
  <c r="D520"/>
  <c r="E520"/>
  <c r="AC511" i="42"/>
  <c r="AD511"/>
  <c r="C521" i="33"/>
  <c r="D521"/>
  <c r="E521"/>
  <c r="AC512" i="42"/>
  <c r="AD512"/>
  <c r="C522" i="33"/>
  <c r="D522"/>
  <c r="E522"/>
  <c r="AC513" i="42"/>
  <c r="AD513"/>
  <c r="C523" i="33"/>
  <c r="D523"/>
  <c r="E523"/>
  <c r="AC514" i="42"/>
  <c r="AD514"/>
  <c r="C524" i="33"/>
  <c r="D524"/>
  <c r="E524"/>
  <c r="AC515" i="42"/>
  <c r="AD515"/>
  <c r="AE418"/>
  <c r="AG418"/>
  <c r="AE419"/>
  <c r="AG419"/>
  <c r="AE420"/>
  <c r="AG420"/>
  <c r="AE421"/>
  <c r="AG421"/>
  <c r="AE422"/>
  <c r="AG422"/>
  <c r="AE423"/>
  <c r="AG423"/>
  <c r="AE424"/>
  <c r="AG424"/>
  <c r="AE425"/>
  <c r="AG425"/>
  <c r="AE426"/>
  <c r="AG426"/>
  <c r="AE427"/>
  <c r="AG427"/>
  <c r="AE428"/>
  <c r="AG428"/>
  <c r="AE429"/>
  <c r="AG429"/>
  <c r="AE430"/>
  <c r="AG430"/>
  <c r="AE431"/>
  <c r="AG431"/>
  <c r="AE417"/>
  <c r="AG417"/>
  <c r="C321" i="33"/>
  <c r="D321"/>
  <c r="E321"/>
  <c r="AC312" i="42"/>
  <c r="AD312"/>
  <c r="C322" i="33"/>
  <c r="D322"/>
  <c r="E322"/>
  <c r="AC313" i="42"/>
  <c r="AD313"/>
  <c r="C323" i="33"/>
  <c r="D323"/>
  <c r="E323"/>
  <c r="AC314" i="42"/>
  <c r="AD314"/>
  <c r="C324" i="33"/>
  <c r="D324"/>
  <c r="E324"/>
  <c r="AC315" i="42"/>
  <c r="AD315"/>
  <c r="C325" i="33"/>
  <c r="D325"/>
  <c r="E325"/>
  <c r="AC316" i="42"/>
  <c r="AD316"/>
  <c r="C326" i="33"/>
  <c r="D326"/>
  <c r="E326"/>
  <c r="AC317" i="42"/>
  <c r="AD317"/>
  <c r="C327" i="33"/>
  <c r="D327"/>
  <c r="E327"/>
  <c r="AC318" i="42"/>
  <c r="AD318"/>
  <c r="C328" i="33"/>
  <c r="D328"/>
  <c r="E328"/>
  <c r="AC319" i="42"/>
  <c r="AD319"/>
  <c r="C329" i="33"/>
  <c r="D329"/>
  <c r="E329"/>
  <c r="AC320" i="42"/>
  <c r="AD320"/>
  <c r="C330" i="33"/>
  <c r="D330"/>
  <c r="E330"/>
  <c r="AC321" i="42"/>
  <c r="AD321"/>
  <c r="C331" i="33"/>
  <c r="D331"/>
  <c r="E331"/>
  <c r="AC322" i="42"/>
  <c r="AD322"/>
  <c r="C332" i="33"/>
  <c r="D332"/>
  <c r="E332"/>
  <c r="AC323" i="42"/>
  <c r="AD323"/>
  <c r="C333" i="33"/>
  <c r="D333"/>
  <c r="E333"/>
  <c r="AC324" i="42"/>
  <c r="AD324"/>
  <c r="C334" i="33"/>
  <c r="D334"/>
  <c r="E334"/>
  <c r="AC325" i="42"/>
  <c r="AD325"/>
  <c r="C335" i="33"/>
  <c r="D335"/>
  <c r="E335"/>
  <c r="AC326" i="42"/>
  <c r="AD326"/>
  <c r="C336" i="33"/>
  <c r="D336"/>
  <c r="E336"/>
  <c r="AC327" i="42"/>
  <c r="AD327"/>
  <c r="C337" i="33"/>
  <c r="D337"/>
  <c r="E337"/>
  <c r="AC328" i="42"/>
  <c r="AD328"/>
  <c r="C338" i="33"/>
  <c r="D338"/>
  <c r="E338"/>
  <c r="AC329" i="42"/>
  <c r="AD329"/>
  <c r="C339" i="33"/>
  <c r="D339"/>
  <c r="E339"/>
  <c r="AC330" i="42"/>
  <c r="AD330"/>
  <c r="C340" i="33"/>
  <c r="D340"/>
  <c r="E340"/>
  <c r="AC331" i="42"/>
  <c r="AD331"/>
  <c r="C341" i="33"/>
  <c r="D341"/>
  <c r="E341"/>
  <c r="AC332" i="42"/>
  <c r="AD332"/>
  <c r="C342" i="33"/>
  <c r="D342"/>
  <c r="E342"/>
  <c r="AC333" i="42"/>
  <c r="AD333"/>
  <c r="C343" i="33"/>
  <c r="D343"/>
  <c r="E343"/>
  <c r="AC334" i="42"/>
  <c r="AD334"/>
  <c r="C344" i="33"/>
  <c r="D344"/>
  <c r="E344"/>
  <c r="AC335" i="42"/>
  <c r="AD335"/>
  <c r="C345" i="33"/>
  <c r="D345"/>
  <c r="E345"/>
  <c r="AC336" i="42"/>
  <c r="AD336"/>
  <c r="C346" i="33"/>
  <c r="D346"/>
  <c r="E346"/>
  <c r="AC337" i="42"/>
  <c r="AD337"/>
  <c r="C347" i="33"/>
  <c r="D347"/>
  <c r="E347"/>
  <c r="AC338" i="42"/>
  <c r="AD338"/>
  <c r="C348" i="33"/>
  <c r="D348"/>
  <c r="E348"/>
  <c r="AC339" i="42"/>
  <c r="AD339"/>
  <c r="C349" i="33"/>
  <c r="D349"/>
  <c r="E349"/>
  <c r="AC340" i="42"/>
  <c r="AD340"/>
  <c r="C350" i="33"/>
  <c r="D350"/>
  <c r="E350"/>
  <c r="AC341" i="42"/>
  <c r="AD341"/>
  <c r="C351" i="33"/>
  <c r="D351"/>
  <c r="E351"/>
  <c r="AC342" i="42"/>
  <c r="AD342"/>
  <c r="C352" i="33"/>
  <c r="D352"/>
  <c r="E352"/>
  <c r="AC343" i="42"/>
  <c r="AD343"/>
  <c r="C353" i="33"/>
  <c r="D353"/>
  <c r="E353"/>
  <c r="AC344" i="42"/>
  <c r="AD344"/>
  <c r="C354" i="33"/>
  <c r="D354"/>
  <c r="E354"/>
  <c r="AC345" i="42"/>
  <c r="AD345"/>
  <c r="C355" i="33"/>
  <c r="D355"/>
  <c r="E355"/>
  <c r="AC346" i="42"/>
  <c r="AD346"/>
  <c r="C356" i="33"/>
  <c r="D356"/>
  <c r="E356"/>
  <c r="AC347" i="42"/>
  <c r="AD347"/>
  <c r="C357" i="33"/>
  <c r="D357"/>
  <c r="E357"/>
  <c r="AC348" i="42"/>
  <c r="AD348"/>
  <c r="C358" i="33"/>
  <c r="D358"/>
  <c r="E358"/>
  <c r="AC349" i="42"/>
  <c r="AD349"/>
  <c r="C359" i="33"/>
  <c r="D359"/>
  <c r="E359"/>
  <c r="AC350" i="42"/>
  <c r="AD350"/>
  <c r="C360" i="33"/>
  <c r="D360"/>
  <c r="E360"/>
  <c r="AC351" i="42"/>
  <c r="AD351"/>
  <c r="C361" i="33"/>
  <c r="D361"/>
  <c r="E361"/>
  <c r="AC352" i="42"/>
  <c r="AD352"/>
  <c r="C362" i="33"/>
  <c r="D362"/>
  <c r="E362"/>
  <c r="AC353" i="42"/>
  <c r="AD353"/>
  <c r="C363" i="33"/>
  <c r="D363"/>
  <c r="E363"/>
  <c r="AC354" i="42"/>
  <c r="AD354"/>
  <c r="C364" i="33"/>
  <c r="D364"/>
  <c r="E364"/>
  <c r="AC355" i="42"/>
  <c r="AD355"/>
  <c r="C365" i="33"/>
  <c r="D365"/>
  <c r="E365"/>
  <c r="AC356" i="42"/>
  <c r="AD356"/>
  <c r="C366" i="33"/>
  <c r="D366"/>
  <c r="E366"/>
  <c r="AC357" i="42"/>
  <c r="AD357"/>
  <c r="C367" i="33"/>
  <c r="D367"/>
  <c r="E367"/>
  <c r="AC358" i="42"/>
  <c r="AD358"/>
  <c r="C368" i="33"/>
  <c r="D368"/>
  <c r="E368"/>
  <c r="AC359" i="42"/>
  <c r="AD359"/>
  <c r="C369" i="33"/>
  <c r="D369"/>
  <c r="E369"/>
  <c r="AC360" i="42"/>
  <c r="AD360"/>
  <c r="C370" i="33"/>
  <c r="D370"/>
  <c r="E370"/>
  <c r="AC361" i="42"/>
  <c r="AD361"/>
  <c r="C371" i="33"/>
  <c r="D371"/>
  <c r="E371"/>
  <c r="AC362" i="42"/>
  <c r="AD362"/>
  <c r="C372" i="33"/>
  <c r="D372"/>
  <c r="E372"/>
  <c r="AC363" i="42"/>
  <c r="AD363"/>
  <c r="C373" i="33"/>
  <c r="D373"/>
  <c r="E373"/>
  <c r="AC364" i="42"/>
  <c r="AD364"/>
  <c r="C374" i="33"/>
  <c r="D374"/>
  <c r="E374"/>
  <c r="AC365" i="42"/>
  <c r="AD365"/>
  <c r="C375" i="33"/>
  <c r="D375"/>
  <c r="E375"/>
  <c r="AC366" i="42"/>
  <c r="AD366"/>
  <c r="C376" i="33"/>
  <c r="D376"/>
  <c r="E376"/>
  <c r="AC367" i="42"/>
  <c r="AD367"/>
  <c r="C377" i="33"/>
  <c r="D377"/>
  <c r="E377"/>
  <c r="AC368" i="42"/>
  <c r="AD368"/>
  <c r="C378" i="33"/>
  <c r="D378"/>
  <c r="E378"/>
  <c r="AC369" i="42"/>
  <c r="AD369"/>
  <c r="C379" i="33"/>
  <c r="D379"/>
  <c r="E379"/>
  <c r="AC370" i="42"/>
  <c r="AD370"/>
  <c r="C380" i="33"/>
  <c r="D380"/>
  <c r="E380"/>
  <c r="AC371" i="42"/>
  <c r="AD371"/>
  <c r="C381" i="33"/>
  <c r="D381"/>
  <c r="E381"/>
  <c r="AC372" i="42"/>
  <c r="AD372"/>
  <c r="C382" i="33"/>
  <c r="D382"/>
  <c r="E382"/>
  <c r="AC373" i="42"/>
  <c r="AD373"/>
  <c r="C383" i="33"/>
  <c r="D383"/>
  <c r="E383"/>
  <c r="AC374" i="42"/>
  <c r="AD374"/>
  <c r="C384" i="33"/>
  <c r="D384"/>
  <c r="E384"/>
  <c r="AC375" i="42"/>
  <c r="AD375"/>
  <c r="C385" i="33"/>
  <c r="D385"/>
  <c r="E385"/>
  <c r="AC376" i="42"/>
  <c r="AD376"/>
  <c r="C386" i="33"/>
  <c r="D386"/>
  <c r="E386"/>
  <c r="AC377" i="42"/>
  <c r="AD377"/>
  <c r="C387" i="33"/>
  <c r="D387"/>
  <c r="E387"/>
  <c r="AC378" i="42"/>
  <c r="AD378"/>
  <c r="C388" i="33"/>
  <c r="D388"/>
  <c r="E388"/>
  <c r="AC379" i="42"/>
  <c r="AD379"/>
  <c r="C389" i="33"/>
  <c r="D389"/>
  <c r="E389"/>
  <c r="AC380" i="42"/>
  <c r="AD380"/>
  <c r="C390" i="33"/>
  <c r="D390"/>
  <c r="E390"/>
  <c r="AC381" i="42"/>
  <c r="AD381"/>
  <c r="C391" i="33"/>
  <c r="D391"/>
  <c r="E391"/>
  <c r="AC382" i="42"/>
  <c r="AD382"/>
  <c r="C392" i="33"/>
  <c r="D392"/>
  <c r="E392"/>
  <c r="AC383" i="42"/>
  <c r="AD383"/>
  <c r="C393" i="33"/>
  <c r="D393"/>
  <c r="E393"/>
  <c r="AC384" i="42"/>
  <c r="AD384"/>
  <c r="C394" i="33"/>
  <c r="D394"/>
  <c r="E394"/>
  <c r="AC385" i="42"/>
  <c r="AD385"/>
  <c r="C395" i="33"/>
  <c r="D395"/>
  <c r="E395"/>
  <c r="AC386" i="42"/>
  <c r="AD386"/>
  <c r="C396" i="33"/>
  <c r="D396"/>
  <c r="E396"/>
  <c r="AC387" i="42"/>
  <c r="AD387"/>
  <c r="C397" i="33"/>
  <c r="D397"/>
  <c r="E397"/>
  <c r="AC388" i="42"/>
  <c r="AD388"/>
  <c r="C398" i="33"/>
  <c r="D398"/>
  <c r="E398"/>
  <c r="AC389" i="42"/>
  <c r="AD389"/>
  <c r="C399" i="33"/>
  <c r="D399"/>
  <c r="E399"/>
  <c r="AC390" i="42"/>
  <c r="AD390"/>
  <c r="C400" i="33"/>
  <c r="D400"/>
  <c r="E400"/>
  <c r="AC391" i="42"/>
  <c r="AD391"/>
  <c r="C401" i="33"/>
  <c r="D401"/>
  <c r="E401"/>
  <c r="AC392" i="42"/>
  <c r="AD392"/>
  <c r="C402" i="33"/>
  <c r="D402"/>
  <c r="E402"/>
  <c r="AC393" i="42"/>
  <c r="AD393"/>
  <c r="C403" i="33"/>
  <c r="D403"/>
  <c r="E403"/>
  <c r="AC394" i="42"/>
  <c r="AD394"/>
  <c r="C404" i="33"/>
  <c r="D404"/>
  <c r="E404"/>
  <c r="AC395" i="42"/>
  <c r="AD395"/>
  <c r="C405" i="33"/>
  <c r="D405"/>
  <c r="E405"/>
  <c r="AC396" i="42"/>
  <c r="AD396"/>
  <c r="C406" i="33"/>
  <c r="D406"/>
  <c r="E406"/>
  <c r="AC397" i="42"/>
  <c r="AD397"/>
  <c r="C407" i="33"/>
  <c r="D407"/>
  <c r="E407"/>
  <c r="AC398" i="42"/>
  <c r="AD398"/>
  <c r="C408" i="33"/>
  <c r="D408"/>
  <c r="E408"/>
  <c r="AC399" i="42"/>
  <c r="AD399"/>
  <c r="C409" i="33"/>
  <c r="D409"/>
  <c r="E409"/>
  <c r="AC400" i="42"/>
  <c r="AD400"/>
  <c r="C410" i="33"/>
  <c r="D410"/>
  <c r="E410"/>
  <c r="AC401" i="42"/>
  <c r="AD401"/>
  <c r="C411" i="33"/>
  <c r="D411"/>
  <c r="E411"/>
  <c r="AC402" i="42"/>
  <c r="AD402"/>
  <c r="C412" i="33"/>
  <c r="D412"/>
  <c r="E412"/>
  <c r="AC403" i="42"/>
  <c r="AD403"/>
  <c r="C413" i="33"/>
  <c r="D413"/>
  <c r="E413"/>
  <c r="AC404" i="42"/>
  <c r="AD404"/>
  <c r="C414" i="33"/>
  <c r="D414"/>
  <c r="E414"/>
  <c r="AC405" i="42"/>
  <c r="AD405"/>
  <c r="C415" i="33"/>
  <c r="D415"/>
  <c r="E415"/>
  <c r="AC406" i="42"/>
  <c r="AD406"/>
  <c r="C416" i="33"/>
  <c r="D416"/>
  <c r="E416"/>
  <c r="AC407" i="42"/>
  <c r="AD407"/>
  <c r="C417" i="33"/>
  <c r="D417"/>
  <c r="E417"/>
  <c r="AC408" i="42"/>
  <c r="AD408"/>
  <c r="C418" i="33"/>
  <c r="D418"/>
  <c r="E418"/>
  <c r="AC409" i="42"/>
  <c r="AD409"/>
  <c r="C419" i="33"/>
  <c r="D419"/>
  <c r="E419"/>
  <c r="AC410" i="42"/>
  <c r="AD410"/>
  <c r="AE313"/>
  <c r="AG313"/>
  <c r="AE314"/>
  <c r="AG314"/>
  <c r="AE315"/>
  <c r="AG315"/>
  <c r="AE316"/>
  <c r="AG316"/>
  <c r="AE317"/>
  <c r="AG317"/>
  <c r="AE318"/>
  <c r="AG318"/>
  <c r="AE319"/>
  <c r="AG319"/>
  <c r="AE320"/>
  <c r="AG320"/>
  <c r="AE321"/>
  <c r="AG321"/>
  <c r="AE322"/>
  <c r="AG322"/>
  <c r="AE323"/>
  <c r="AG323"/>
  <c r="AE324"/>
  <c r="AG324"/>
  <c r="AE325"/>
  <c r="AG325"/>
  <c r="AE326"/>
  <c r="AG326"/>
  <c r="AE312"/>
  <c r="AG312"/>
  <c r="C221" i="33"/>
  <c r="D221"/>
  <c r="E221"/>
  <c r="AC212" i="42"/>
  <c r="AD212"/>
  <c r="C222" i="33"/>
  <c r="D222"/>
  <c r="E222"/>
  <c r="AC213" i="42"/>
  <c r="AD213"/>
  <c r="C223" i="33"/>
  <c r="D223"/>
  <c r="E223"/>
  <c r="AC214" i="42"/>
  <c r="AD214"/>
  <c r="C224" i="33"/>
  <c r="D224"/>
  <c r="E224"/>
  <c r="AC215" i="42"/>
  <c r="AD215"/>
  <c r="C225" i="33"/>
  <c r="D225"/>
  <c r="E225"/>
  <c r="AC216" i="42"/>
  <c r="AD216"/>
  <c r="C226" i="33"/>
  <c r="D226"/>
  <c r="E226"/>
  <c r="AC217" i="42"/>
  <c r="AD217"/>
  <c r="C227" i="33"/>
  <c r="D227"/>
  <c r="E227"/>
  <c r="AC218" i="42"/>
  <c r="AD218"/>
  <c r="C228" i="33"/>
  <c r="D228"/>
  <c r="E228"/>
  <c r="AC219" i="42"/>
  <c r="AD219"/>
  <c r="C229" i="33"/>
  <c r="D229"/>
  <c r="E229"/>
  <c r="AC220" i="42"/>
  <c r="AD220"/>
  <c r="C230" i="33"/>
  <c r="D230"/>
  <c r="E230"/>
  <c r="AC221" i="42"/>
  <c r="AD221"/>
  <c r="C231" i="33"/>
  <c r="D231"/>
  <c r="E231"/>
  <c r="AC222" i="42"/>
  <c r="AD222"/>
  <c r="C232" i="33"/>
  <c r="D232"/>
  <c r="E232"/>
  <c r="AC223" i="42"/>
  <c r="AD223"/>
  <c r="C233" i="33"/>
  <c r="D233"/>
  <c r="E233"/>
  <c r="AC224" i="42"/>
  <c r="AD224"/>
  <c r="C234" i="33"/>
  <c r="D234"/>
  <c r="E234"/>
  <c r="AC225" i="42"/>
  <c r="AD225"/>
  <c r="C235" i="33"/>
  <c r="D235"/>
  <c r="E235"/>
  <c r="AC226" i="42"/>
  <c r="AD226"/>
  <c r="C236" i="33"/>
  <c r="D236"/>
  <c r="E236"/>
  <c r="AC227" i="42"/>
  <c r="AD227"/>
  <c r="C237" i="33"/>
  <c r="D237"/>
  <c r="E237"/>
  <c r="AC228" i="42"/>
  <c r="AD228"/>
  <c r="C238" i="33"/>
  <c r="D238"/>
  <c r="E238"/>
  <c r="AC229" i="42"/>
  <c r="AD229"/>
  <c r="C239" i="33"/>
  <c r="D239"/>
  <c r="E239"/>
  <c r="AC230" i="42"/>
  <c r="AD230"/>
  <c r="C240" i="33"/>
  <c r="D240"/>
  <c r="E240"/>
  <c r="AC231" i="42"/>
  <c r="AD231"/>
  <c r="C241" i="33"/>
  <c r="D241"/>
  <c r="E241"/>
  <c r="AC232" i="42"/>
  <c r="AD232"/>
  <c r="C242" i="33"/>
  <c r="D242"/>
  <c r="E242"/>
  <c r="AC233" i="42"/>
  <c r="AD233"/>
  <c r="C243" i="33"/>
  <c r="D243"/>
  <c r="E243"/>
  <c r="AC234" i="42"/>
  <c r="AD234"/>
  <c r="C244" i="33"/>
  <c r="D244"/>
  <c r="E244"/>
  <c r="AC235" i="42"/>
  <c r="AD235"/>
  <c r="C245" i="33"/>
  <c r="D245"/>
  <c r="E245"/>
  <c r="AC236" i="42"/>
  <c r="AD236"/>
  <c r="C246" i="33"/>
  <c r="D246"/>
  <c r="E246"/>
  <c r="AC237" i="42"/>
  <c r="AD237"/>
  <c r="C247" i="33"/>
  <c r="D247"/>
  <c r="E247"/>
  <c r="AC238" i="42"/>
  <c r="AD238"/>
  <c r="C248" i="33"/>
  <c r="D248"/>
  <c r="E248"/>
  <c r="AC239" i="42"/>
  <c r="AD239"/>
  <c r="C249" i="33"/>
  <c r="D249"/>
  <c r="E249"/>
  <c r="AC240" i="42"/>
  <c r="AD240"/>
  <c r="C250" i="33"/>
  <c r="D250"/>
  <c r="E250"/>
  <c r="AC241" i="42"/>
  <c r="AD241"/>
  <c r="C251" i="33"/>
  <c r="D251"/>
  <c r="E251"/>
  <c r="AC242" i="42"/>
  <c r="AD242"/>
  <c r="C252" i="33"/>
  <c r="D252"/>
  <c r="E252"/>
  <c r="AC243" i="42"/>
  <c r="AD243"/>
  <c r="C253" i="33"/>
  <c r="D253"/>
  <c r="E253"/>
  <c r="AC244" i="42"/>
  <c r="AD244"/>
  <c r="C254" i="33"/>
  <c r="D254"/>
  <c r="E254"/>
  <c r="AC245" i="42"/>
  <c r="AD245"/>
  <c r="C255" i="33"/>
  <c r="D255"/>
  <c r="E255"/>
  <c r="AC246" i="42"/>
  <c r="AD246"/>
  <c r="C256" i="33"/>
  <c r="D256"/>
  <c r="E256"/>
  <c r="AC247" i="42"/>
  <c r="AD247"/>
  <c r="C257" i="33"/>
  <c r="D257"/>
  <c r="E257"/>
  <c r="AC248" i="42"/>
  <c r="AD248"/>
  <c r="C258" i="33"/>
  <c r="D258"/>
  <c r="E258"/>
  <c r="AC249" i="42"/>
  <c r="AD249"/>
  <c r="C259" i="33"/>
  <c r="D259"/>
  <c r="E259"/>
  <c r="AC250" i="42"/>
  <c r="AD250"/>
  <c r="C260" i="33"/>
  <c r="D260"/>
  <c r="E260"/>
  <c r="AC251" i="42"/>
  <c r="AD251"/>
  <c r="C261" i="33"/>
  <c r="D261"/>
  <c r="E261"/>
  <c r="AC252" i="42"/>
  <c r="AD252"/>
  <c r="C262" i="33"/>
  <c r="D262"/>
  <c r="E262"/>
  <c r="AC253" i="42"/>
  <c r="AD253"/>
  <c r="C263" i="33"/>
  <c r="D263"/>
  <c r="E263"/>
  <c r="AC254" i="42"/>
  <c r="AD254"/>
  <c r="C264" i="33"/>
  <c r="D264"/>
  <c r="E264"/>
  <c r="AC255" i="42"/>
  <c r="AD255"/>
  <c r="C265" i="33"/>
  <c r="D265"/>
  <c r="E265"/>
  <c r="AC256" i="42"/>
  <c r="AD256"/>
  <c r="C266" i="33"/>
  <c r="D266"/>
  <c r="E266"/>
  <c r="AC257" i="42"/>
  <c r="AD257"/>
  <c r="C267" i="33"/>
  <c r="D267"/>
  <c r="E267"/>
  <c r="AC258" i="42"/>
  <c r="AD258"/>
  <c r="C268" i="33"/>
  <c r="D268"/>
  <c r="E268"/>
  <c r="AC259" i="42"/>
  <c r="AD259"/>
  <c r="C269" i="33"/>
  <c r="D269"/>
  <c r="E269"/>
  <c r="AC260" i="42"/>
  <c r="AD260"/>
  <c r="C270" i="33"/>
  <c r="D270"/>
  <c r="E270"/>
  <c r="AC261" i="42"/>
  <c r="AD261"/>
  <c r="C271" i="33"/>
  <c r="D271"/>
  <c r="E271"/>
  <c r="AC262" i="42"/>
  <c r="AD262"/>
  <c r="C272" i="33"/>
  <c r="D272"/>
  <c r="E272"/>
  <c r="AC263" i="42"/>
  <c r="AD263"/>
  <c r="C273" i="33"/>
  <c r="D273"/>
  <c r="E273"/>
  <c r="AC264" i="42"/>
  <c r="AD264"/>
  <c r="C274" i="33"/>
  <c r="D274"/>
  <c r="E274"/>
  <c r="AC265" i="42"/>
  <c r="AD265"/>
  <c r="C275" i="33"/>
  <c r="D275"/>
  <c r="E275"/>
  <c r="AC266" i="42"/>
  <c r="AD266"/>
  <c r="C276" i="33"/>
  <c r="D276"/>
  <c r="E276"/>
  <c r="AC267" i="42"/>
  <c r="AD267"/>
  <c r="C277" i="33"/>
  <c r="D277"/>
  <c r="E277"/>
  <c r="AC268" i="42"/>
  <c r="AD268"/>
  <c r="C278" i="33"/>
  <c r="D278"/>
  <c r="E278"/>
  <c r="AC269" i="42"/>
  <c r="AD269"/>
  <c r="C279" i="33"/>
  <c r="D279"/>
  <c r="E279"/>
  <c r="AC270" i="42"/>
  <c r="AD270"/>
  <c r="C280" i="33"/>
  <c r="D280"/>
  <c r="E280"/>
  <c r="AC271" i="42"/>
  <c r="AD271"/>
  <c r="C281" i="33"/>
  <c r="D281"/>
  <c r="E281"/>
  <c r="AC272" i="42"/>
  <c r="AD272"/>
  <c r="C282" i="33"/>
  <c r="D282"/>
  <c r="E282"/>
  <c r="AC273" i="42"/>
  <c r="AD273"/>
  <c r="C283" i="33"/>
  <c r="D283"/>
  <c r="E283"/>
  <c r="AC274" i="42"/>
  <c r="AD274"/>
  <c r="C284" i="33"/>
  <c r="D284"/>
  <c r="E284"/>
  <c r="AC275" i="42"/>
  <c r="AD275"/>
  <c r="C285" i="33"/>
  <c r="D285"/>
  <c r="E285"/>
  <c r="AC276" i="42"/>
  <c r="AD276"/>
  <c r="C286" i="33"/>
  <c r="D286"/>
  <c r="E286"/>
  <c r="AC277" i="42"/>
  <c r="AD277"/>
  <c r="C287" i="33"/>
  <c r="D287"/>
  <c r="E287"/>
  <c r="AC278" i="42"/>
  <c r="AD278"/>
  <c r="C288" i="33"/>
  <c r="D288"/>
  <c r="E288"/>
  <c r="AC279" i="42"/>
  <c r="AD279"/>
  <c r="C289" i="33"/>
  <c r="D289"/>
  <c r="E289"/>
  <c r="AC280" i="42"/>
  <c r="AD280"/>
  <c r="C290" i="33"/>
  <c r="D290"/>
  <c r="E290"/>
  <c r="AC281" i="42"/>
  <c r="AD281"/>
  <c r="C291" i="33"/>
  <c r="D291"/>
  <c r="E291"/>
  <c r="AC282" i="42"/>
  <c r="AD282"/>
  <c r="C292" i="33"/>
  <c r="D292"/>
  <c r="E292"/>
  <c r="AC283" i="42"/>
  <c r="AD283"/>
  <c r="C293" i="33"/>
  <c r="D293"/>
  <c r="E293"/>
  <c r="AC284" i="42"/>
  <c r="AD284"/>
  <c r="C294" i="33"/>
  <c r="D294"/>
  <c r="E294"/>
  <c r="AC285" i="42"/>
  <c r="AD285"/>
  <c r="C295" i="33"/>
  <c r="D295"/>
  <c r="E295"/>
  <c r="AC286" i="42"/>
  <c r="AD286"/>
  <c r="C296" i="33"/>
  <c r="D296"/>
  <c r="E296"/>
  <c r="AC287" i="42"/>
  <c r="AD287"/>
  <c r="C297" i="33"/>
  <c r="D297"/>
  <c r="E297"/>
  <c r="AC288" i="42"/>
  <c r="AD288"/>
  <c r="C298" i="33"/>
  <c r="D298"/>
  <c r="E298"/>
  <c r="AC289" i="42"/>
  <c r="AD289"/>
  <c r="C299" i="33"/>
  <c r="D299"/>
  <c r="E299"/>
  <c r="AC290" i="42"/>
  <c r="AD290"/>
  <c r="C300" i="33"/>
  <c r="D300"/>
  <c r="E300"/>
  <c r="AC291" i="42"/>
  <c r="AD291"/>
  <c r="C301" i="33"/>
  <c r="D301"/>
  <c r="E301"/>
  <c r="AC292" i="42"/>
  <c r="AD292"/>
  <c r="C302" i="33"/>
  <c r="D302"/>
  <c r="E302"/>
  <c r="AC293" i="42"/>
  <c r="AD293"/>
  <c r="C303" i="33"/>
  <c r="D303"/>
  <c r="E303"/>
  <c r="AC294" i="42"/>
  <c r="AD294"/>
  <c r="C304" i="33"/>
  <c r="D304"/>
  <c r="E304"/>
  <c r="AC295" i="42"/>
  <c r="AD295"/>
  <c r="C305" i="33"/>
  <c r="D305"/>
  <c r="E305"/>
  <c r="AC296" i="42"/>
  <c r="AD296"/>
  <c r="C306" i="33"/>
  <c r="D306"/>
  <c r="E306"/>
  <c r="AC297" i="42"/>
  <c r="AD297"/>
  <c r="C307" i="33"/>
  <c r="D307"/>
  <c r="E307"/>
  <c r="AC298" i="42"/>
  <c r="AD298"/>
  <c r="C308" i="33"/>
  <c r="D308"/>
  <c r="E308"/>
  <c r="AC299" i="42"/>
  <c r="AD299"/>
  <c r="C309" i="33"/>
  <c r="D309"/>
  <c r="E309"/>
  <c r="AC300" i="42"/>
  <c r="AD300"/>
  <c r="C310" i="33"/>
  <c r="D310"/>
  <c r="E310"/>
  <c r="AC301" i="42"/>
  <c r="AD301"/>
  <c r="C311" i="33"/>
  <c r="D311"/>
  <c r="E311"/>
  <c r="AC302" i="42"/>
  <c r="AD302"/>
  <c r="C312" i="33"/>
  <c r="D312"/>
  <c r="E312"/>
  <c r="AC303" i="42"/>
  <c r="AD303"/>
  <c r="C313" i="33"/>
  <c r="D313"/>
  <c r="E313"/>
  <c r="AC304" i="42"/>
  <c r="AD304"/>
  <c r="C314" i="33"/>
  <c r="D314"/>
  <c r="E314"/>
  <c r="AC305" i="42"/>
  <c r="AD305"/>
  <c r="C315" i="33"/>
  <c r="D315"/>
  <c r="E315"/>
  <c r="AC306" i="42"/>
  <c r="AD306"/>
  <c r="C316" i="33"/>
  <c r="D316"/>
  <c r="E316"/>
  <c r="AC307" i="42"/>
  <c r="AD307"/>
  <c r="C317" i="33"/>
  <c r="D317"/>
  <c r="E317"/>
  <c r="AC308" i="42"/>
  <c r="AD308"/>
  <c r="C318" i="33"/>
  <c r="D318"/>
  <c r="E318"/>
  <c r="AC309" i="42"/>
  <c r="AD309"/>
  <c r="C319" i="33"/>
  <c r="D319"/>
  <c r="E319"/>
  <c r="AC310" i="42"/>
  <c r="AD310"/>
  <c r="AE213"/>
  <c r="AG213"/>
  <c r="AE214"/>
  <c r="AG214"/>
  <c r="AE215"/>
  <c r="AG215"/>
  <c r="AE216"/>
  <c r="AG216"/>
  <c r="AE217"/>
  <c r="AG217"/>
  <c r="AE218"/>
  <c r="AG218"/>
  <c r="AE219"/>
  <c r="AG219"/>
  <c r="AE220"/>
  <c r="AG220"/>
  <c r="AE221"/>
  <c r="AG221"/>
  <c r="AE222"/>
  <c r="AG222"/>
  <c r="AE223"/>
  <c r="AG223"/>
  <c r="AE224"/>
  <c r="AG224"/>
  <c r="AE225"/>
  <c r="AG225"/>
  <c r="AE226"/>
  <c r="AG226"/>
  <c r="AE212"/>
  <c r="AG212"/>
  <c r="C118" i="33"/>
  <c r="D118"/>
  <c r="E118"/>
  <c r="AC109" i="42"/>
  <c r="AD109"/>
  <c r="C119" i="33"/>
  <c r="D119"/>
  <c r="E119"/>
  <c r="AC110" i="42"/>
  <c r="AD110"/>
  <c r="C120" i="33"/>
  <c r="D120"/>
  <c r="E120"/>
  <c r="AC111" i="42"/>
  <c r="AD111"/>
  <c r="C121" i="33"/>
  <c r="D121"/>
  <c r="E121"/>
  <c r="AC112" i="42"/>
  <c r="AD112"/>
  <c r="C122" i="33"/>
  <c r="D122"/>
  <c r="E122"/>
  <c r="AC113" i="42"/>
  <c r="AD113"/>
  <c r="C123" i="33"/>
  <c r="D123"/>
  <c r="E123"/>
  <c r="AC114" i="42"/>
  <c r="AD114"/>
  <c r="C124" i="33"/>
  <c r="D124"/>
  <c r="E124"/>
  <c r="AC115" i="42"/>
  <c r="AD115"/>
  <c r="C125" i="33"/>
  <c r="D125"/>
  <c r="E125"/>
  <c r="AC116" i="42"/>
  <c r="AD116"/>
  <c r="C126" i="33"/>
  <c r="D126"/>
  <c r="E126"/>
  <c r="AC117" i="42"/>
  <c r="AD117"/>
  <c r="C127" i="33"/>
  <c r="D127"/>
  <c r="E127"/>
  <c r="AC118" i="42"/>
  <c r="AD118"/>
  <c r="C128" i="33"/>
  <c r="D128"/>
  <c r="E128"/>
  <c r="AC119" i="42"/>
  <c r="AD119"/>
  <c r="C129" i="33"/>
  <c r="D129"/>
  <c r="E129"/>
  <c r="AC120" i="42"/>
  <c r="AD120"/>
  <c r="C130" i="33"/>
  <c r="D130"/>
  <c r="E130"/>
  <c r="AC121" i="42"/>
  <c r="AD121"/>
  <c r="C131" i="33"/>
  <c r="D131"/>
  <c r="E131"/>
  <c r="AC122" i="42"/>
  <c r="AD122"/>
  <c r="C132" i="33"/>
  <c r="D132"/>
  <c r="E132"/>
  <c r="AC123" i="42"/>
  <c r="AD123"/>
  <c r="C133" i="33"/>
  <c r="D133"/>
  <c r="E133"/>
  <c r="AC124" i="42"/>
  <c r="AD124"/>
  <c r="C134" i="33"/>
  <c r="D134"/>
  <c r="E134"/>
  <c r="AC125" i="42"/>
  <c r="AD125"/>
  <c r="C135" i="33"/>
  <c r="D135"/>
  <c r="E135"/>
  <c r="AC126" i="42"/>
  <c r="AD126"/>
  <c r="C136" i="33"/>
  <c r="D136"/>
  <c r="E136"/>
  <c r="AC127" i="42"/>
  <c r="AD127"/>
  <c r="C137" i="33"/>
  <c r="D137"/>
  <c r="E137"/>
  <c r="AC128" i="42"/>
  <c r="AD128"/>
  <c r="C138" i="33"/>
  <c r="D138"/>
  <c r="E138"/>
  <c r="AC129" i="42"/>
  <c r="AD129"/>
  <c r="C139" i="33"/>
  <c r="D139"/>
  <c r="E139"/>
  <c r="AC130" i="42"/>
  <c r="AD130"/>
  <c r="C140" i="33"/>
  <c r="D140"/>
  <c r="E140"/>
  <c r="AC131" i="42"/>
  <c r="AD131"/>
  <c r="C141" i="33"/>
  <c r="D141"/>
  <c r="E141"/>
  <c r="AC132" i="42"/>
  <c r="AD132"/>
  <c r="C142" i="33"/>
  <c r="D142"/>
  <c r="E142"/>
  <c r="AC133" i="42"/>
  <c r="AD133"/>
  <c r="C143" i="33"/>
  <c r="D143"/>
  <c r="E143"/>
  <c r="AC134" i="42"/>
  <c r="AD134"/>
  <c r="C144" i="33"/>
  <c r="D144"/>
  <c r="E144"/>
  <c r="AC135" i="42"/>
  <c r="AD135"/>
  <c r="C145" i="33"/>
  <c r="D145"/>
  <c r="E145"/>
  <c r="AC136" i="42"/>
  <c r="AD136"/>
  <c r="C146" i="33"/>
  <c r="D146"/>
  <c r="E146"/>
  <c r="AC137" i="42"/>
  <c r="AD137"/>
  <c r="C147" i="33"/>
  <c r="D147"/>
  <c r="E147"/>
  <c r="AC138" i="42"/>
  <c r="AD138"/>
  <c r="C148" i="33"/>
  <c r="D148"/>
  <c r="E148"/>
  <c r="AC139" i="42"/>
  <c r="AD139"/>
  <c r="C149" i="33"/>
  <c r="D149"/>
  <c r="E149"/>
  <c r="AC140" i="42"/>
  <c r="AD140"/>
  <c r="C150" i="33"/>
  <c r="D150"/>
  <c r="E150"/>
  <c r="AC141" i="42"/>
  <c r="AD141"/>
  <c r="C151" i="33"/>
  <c r="D151"/>
  <c r="E151"/>
  <c r="AC142" i="42"/>
  <c r="AD142"/>
  <c r="C152" i="33"/>
  <c r="D152"/>
  <c r="E152"/>
  <c r="AC143" i="42"/>
  <c r="AD143"/>
  <c r="C153" i="33"/>
  <c r="D153"/>
  <c r="E153"/>
  <c r="AC144" i="42"/>
  <c r="AD144"/>
  <c r="C154" i="33"/>
  <c r="D154"/>
  <c r="E154"/>
  <c r="AC145" i="42"/>
  <c r="AD145"/>
  <c r="C155" i="33"/>
  <c r="D155"/>
  <c r="E155"/>
  <c r="AC146" i="42"/>
  <c r="AD146"/>
  <c r="C156" i="33"/>
  <c r="D156"/>
  <c r="E156"/>
  <c r="AC147" i="42"/>
  <c r="AD147"/>
  <c r="C157" i="33"/>
  <c r="D157"/>
  <c r="E157"/>
  <c r="AC148" i="42"/>
  <c r="AD148"/>
  <c r="C158" i="33"/>
  <c r="D158"/>
  <c r="E158"/>
  <c r="AC149" i="42"/>
  <c r="AD149"/>
  <c r="C159" i="33"/>
  <c r="D159"/>
  <c r="E159"/>
  <c r="AC150" i="42"/>
  <c r="AD150"/>
  <c r="C160" i="33"/>
  <c r="D160"/>
  <c r="E160"/>
  <c r="AC151" i="42"/>
  <c r="AD151"/>
  <c r="C161" i="33"/>
  <c r="D161"/>
  <c r="E161"/>
  <c r="AC152" i="42"/>
  <c r="AD152"/>
  <c r="C162" i="33"/>
  <c r="D162"/>
  <c r="E162"/>
  <c r="AC153" i="42"/>
  <c r="AD153"/>
  <c r="C163" i="33"/>
  <c r="D163"/>
  <c r="E163"/>
  <c r="AC154" i="42"/>
  <c r="AD154"/>
  <c r="C164" i="33"/>
  <c r="D164"/>
  <c r="E164"/>
  <c r="AC155" i="42"/>
  <c r="AD155"/>
  <c r="C165" i="33"/>
  <c r="D165"/>
  <c r="E165"/>
  <c r="AC156" i="42"/>
  <c r="AD156"/>
  <c r="C166" i="33"/>
  <c r="D166"/>
  <c r="E166"/>
  <c r="AC157" i="42"/>
  <c r="AD157"/>
  <c r="C167" i="33"/>
  <c r="D167"/>
  <c r="E167"/>
  <c r="AC158" i="42"/>
  <c r="AD158"/>
  <c r="C168" i="33"/>
  <c r="D168"/>
  <c r="E168"/>
  <c r="AC159" i="42"/>
  <c r="AD159"/>
  <c r="C169" i="33"/>
  <c r="D169"/>
  <c r="E169"/>
  <c r="AC160" i="42"/>
  <c r="AD160"/>
  <c r="C170" i="33"/>
  <c r="D170"/>
  <c r="E170"/>
  <c r="AC161" i="42"/>
  <c r="AD161"/>
  <c r="C171" i="33"/>
  <c r="D171"/>
  <c r="E171"/>
  <c r="AC162" i="42"/>
  <c r="AD162"/>
  <c r="C172" i="33"/>
  <c r="D172"/>
  <c r="E172"/>
  <c r="AC163" i="42"/>
  <c r="AD163"/>
  <c r="C173" i="33"/>
  <c r="D173"/>
  <c r="E173"/>
  <c r="AC164" i="42"/>
  <c r="AD164"/>
  <c r="C174" i="33"/>
  <c r="D174"/>
  <c r="E174"/>
  <c r="AC165" i="42"/>
  <c r="AD165"/>
  <c r="C175" i="33"/>
  <c r="D175"/>
  <c r="E175"/>
  <c r="AC166" i="42"/>
  <c r="AD166"/>
  <c r="C176" i="33"/>
  <c r="D176"/>
  <c r="E176"/>
  <c r="AC167" i="42"/>
  <c r="AD167"/>
  <c r="C177" i="33"/>
  <c r="D177"/>
  <c r="E177"/>
  <c r="AC168" i="42"/>
  <c r="AD168"/>
  <c r="C178" i="33"/>
  <c r="D178"/>
  <c r="E178"/>
  <c r="AC169" i="42"/>
  <c r="AD169"/>
  <c r="C179" i="33"/>
  <c r="D179"/>
  <c r="E179"/>
  <c r="AC170" i="42"/>
  <c r="AD170"/>
  <c r="C180" i="33"/>
  <c r="D180"/>
  <c r="E180"/>
  <c r="AC171" i="42"/>
  <c r="AD171"/>
  <c r="C181" i="33"/>
  <c r="D181"/>
  <c r="E181"/>
  <c r="AC172" i="42"/>
  <c r="AD172"/>
  <c r="C182" i="33"/>
  <c r="D182"/>
  <c r="E182"/>
  <c r="AC173" i="42"/>
  <c r="AD173"/>
  <c r="C183" i="33"/>
  <c r="D183"/>
  <c r="E183"/>
  <c r="AC174" i="42"/>
  <c r="AD174"/>
  <c r="C184" i="33"/>
  <c r="D184"/>
  <c r="E184"/>
  <c r="AC175" i="42"/>
  <c r="AD175"/>
  <c r="C185" i="33"/>
  <c r="D185"/>
  <c r="E185"/>
  <c r="AC176" i="42"/>
  <c r="AD176"/>
  <c r="C186" i="33"/>
  <c r="D186"/>
  <c r="E186"/>
  <c r="AC177" i="42"/>
  <c r="AD177"/>
  <c r="C187" i="33"/>
  <c r="D187"/>
  <c r="E187"/>
  <c r="AC178" i="42"/>
  <c r="AD178"/>
  <c r="C188" i="33"/>
  <c r="D188"/>
  <c r="E188"/>
  <c r="AC179" i="42"/>
  <c r="AD179"/>
  <c r="C189" i="33"/>
  <c r="D189"/>
  <c r="E189"/>
  <c r="AC180" i="42"/>
  <c r="AD180"/>
  <c r="C190" i="33"/>
  <c r="D190"/>
  <c r="E190"/>
  <c r="AC181" i="42"/>
  <c r="AD181"/>
  <c r="C191" i="33"/>
  <c r="D191"/>
  <c r="E191"/>
  <c r="AC182" i="42"/>
  <c r="AD182"/>
  <c r="C192" i="33"/>
  <c r="D192"/>
  <c r="E192"/>
  <c r="AC183" i="42"/>
  <c r="AD183"/>
  <c r="C193" i="33"/>
  <c r="D193"/>
  <c r="E193"/>
  <c r="AC184" i="42"/>
  <c r="AD184"/>
  <c r="C194" i="33"/>
  <c r="D194"/>
  <c r="E194"/>
  <c r="AC185" i="42"/>
  <c r="AD185"/>
  <c r="C195" i="33"/>
  <c r="D195"/>
  <c r="E195"/>
  <c r="AC186" i="42"/>
  <c r="AD186"/>
  <c r="C196" i="33"/>
  <c r="D196"/>
  <c r="E196"/>
  <c r="AC187" i="42"/>
  <c r="AD187"/>
  <c r="C197" i="33"/>
  <c r="D197"/>
  <c r="E197"/>
  <c r="AC188" i="42"/>
  <c r="AD188"/>
  <c r="C198" i="33"/>
  <c r="D198"/>
  <c r="E198"/>
  <c r="AC189" i="42"/>
  <c r="AD189"/>
  <c r="C199" i="33"/>
  <c r="D199"/>
  <c r="E199"/>
  <c r="AC190" i="42"/>
  <c r="AD190"/>
  <c r="C200" i="33"/>
  <c r="D200"/>
  <c r="E200"/>
  <c r="AC191" i="42"/>
  <c r="AD191"/>
  <c r="C201" i="33"/>
  <c r="D201"/>
  <c r="E201"/>
  <c r="AC192" i="42"/>
  <c r="AD192"/>
  <c r="C202" i="33"/>
  <c r="D202"/>
  <c r="E202"/>
  <c r="AC193" i="42"/>
  <c r="AD193"/>
  <c r="C203" i="33"/>
  <c r="D203"/>
  <c r="E203"/>
  <c r="AC194" i="42"/>
  <c r="AD194"/>
  <c r="C204" i="33"/>
  <c r="D204"/>
  <c r="E204"/>
  <c r="AC195" i="42"/>
  <c r="AD195"/>
  <c r="C205" i="33"/>
  <c r="D205"/>
  <c r="E205"/>
  <c r="AC196" i="42"/>
  <c r="AD196"/>
  <c r="C206" i="33"/>
  <c r="D206"/>
  <c r="E206"/>
  <c r="AC197" i="42"/>
  <c r="AD197"/>
  <c r="C207" i="33"/>
  <c r="D207"/>
  <c r="E207"/>
  <c r="AC198" i="42"/>
  <c r="AD198"/>
  <c r="C208" i="33"/>
  <c r="D208"/>
  <c r="E208"/>
  <c r="AC199" i="42"/>
  <c r="AD199"/>
  <c r="C209" i="33"/>
  <c r="D209"/>
  <c r="E209"/>
  <c r="AC200" i="42"/>
  <c r="AD200"/>
  <c r="C210" i="33"/>
  <c r="D210"/>
  <c r="E210"/>
  <c r="AC201" i="42"/>
  <c r="AD201"/>
  <c r="C211" i="33"/>
  <c r="D211"/>
  <c r="E211"/>
  <c r="AC202" i="42"/>
  <c r="AD202"/>
  <c r="C212" i="33"/>
  <c r="D212"/>
  <c r="E212"/>
  <c r="AC203" i="42"/>
  <c r="AD203"/>
  <c r="C213" i="33"/>
  <c r="D213"/>
  <c r="E213"/>
  <c r="AC204" i="42"/>
  <c r="AD204"/>
  <c r="C214" i="33"/>
  <c r="D214"/>
  <c r="E214"/>
  <c r="AC205" i="42"/>
  <c r="AD205"/>
  <c r="C215" i="33"/>
  <c r="D215"/>
  <c r="E215"/>
  <c r="AC206" i="42"/>
  <c r="AD206"/>
  <c r="C216" i="33"/>
  <c r="D216"/>
  <c r="E216"/>
  <c r="AC207" i="42"/>
  <c r="AD207"/>
  <c r="AE110"/>
  <c r="AG110"/>
  <c r="AE111"/>
  <c r="AG111"/>
  <c r="AE112"/>
  <c r="AG112"/>
  <c r="AE113"/>
  <c r="AG113"/>
  <c r="AE114"/>
  <c r="AG114"/>
  <c r="AE115"/>
  <c r="AG115"/>
  <c r="AE116"/>
  <c r="AG116"/>
  <c r="AE117"/>
  <c r="AG117"/>
  <c r="AE118"/>
  <c r="AG118"/>
  <c r="AE119"/>
  <c r="AG119"/>
  <c r="AE120"/>
  <c r="AG120"/>
  <c r="AE121"/>
  <c r="AG121"/>
  <c r="AE122"/>
  <c r="AG122"/>
  <c r="AE123"/>
  <c r="AG123"/>
  <c r="AE109"/>
  <c r="AG109"/>
  <c r="C18" i="33"/>
  <c r="D18"/>
  <c r="E18"/>
  <c r="AC9" i="42"/>
  <c r="AD9"/>
  <c r="C19" i="33"/>
  <c r="D19"/>
  <c r="E19"/>
  <c r="AC10" i="42"/>
  <c r="AD10"/>
  <c r="C20" i="33"/>
  <c r="D20"/>
  <c r="E20"/>
  <c r="AC11" i="42"/>
  <c r="AD11"/>
  <c r="C21" i="33"/>
  <c r="D21"/>
  <c r="E21"/>
  <c r="AC12" i="42"/>
  <c r="AD12"/>
  <c r="C22" i="33"/>
  <c r="D22"/>
  <c r="E22"/>
  <c r="AC13" i="42"/>
  <c r="AD13"/>
  <c r="C23" i="33"/>
  <c r="D23"/>
  <c r="E23"/>
  <c r="AC14" i="42"/>
  <c r="AD14"/>
  <c r="C24" i="33"/>
  <c r="D24"/>
  <c r="E24"/>
  <c r="AC15" i="42"/>
  <c r="AD15"/>
  <c r="C25" i="33"/>
  <c r="D25"/>
  <c r="E25"/>
  <c r="AC16" i="42"/>
  <c r="AD16"/>
  <c r="C26" i="33"/>
  <c r="D26"/>
  <c r="E26"/>
  <c r="AC17" i="42"/>
  <c r="AD17"/>
  <c r="C27" i="33"/>
  <c r="D27"/>
  <c r="E27"/>
  <c r="AC18" i="42"/>
  <c r="AD18"/>
  <c r="C28" i="33"/>
  <c r="D28"/>
  <c r="E28"/>
  <c r="AC19" i="42"/>
  <c r="AD19"/>
  <c r="C29" i="33"/>
  <c r="D29"/>
  <c r="E29"/>
  <c r="AC20" i="42"/>
  <c r="AD20"/>
  <c r="C30" i="33"/>
  <c r="D30"/>
  <c r="E30"/>
  <c r="AC21" i="42"/>
  <c r="AD21"/>
  <c r="C31" i="33"/>
  <c r="D31"/>
  <c r="E31"/>
  <c r="AC22" i="42"/>
  <c r="AD22"/>
  <c r="C32" i="33"/>
  <c r="D32"/>
  <c r="E32"/>
  <c r="AC23" i="42"/>
  <c r="AD23"/>
  <c r="C33" i="33"/>
  <c r="D33"/>
  <c r="E33"/>
  <c r="AC24" i="42"/>
  <c r="AD24"/>
  <c r="C34" i="33"/>
  <c r="D34"/>
  <c r="E34"/>
  <c r="AC25" i="42"/>
  <c r="AD25"/>
  <c r="C35" i="33"/>
  <c r="D35"/>
  <c r="E35"/>
  <c r="AC26" i="42"/>
  <c r="AD26"/>
  <c r="C36" i="33"/>
  <c r="D36"/>
  <c r="E36"/>
  <c r="AC27" i="42"/>
  <c r="AD27"/>
  <c r="C37" i="33"/>
  <c r="D37"/>
  <c r="E37"/>
  <c r="AC28" i="42"/>
  <c r="AD28"/>
  <c r="C38" i="33"/>
  <c r="D38"/>
  <c r="E38"/>
  <c r="AC29" i="42"/>
  <c r="AD29"/>
  <c r="C39" i="33"/>
  <c r="D39"/>
  <c r="E39"/>
  <c r="AC30" i="42"/>
  <c r="AD30"/>
  <c r="C40" i="33"/>
  <c r="D40"/>
  <c r="E40"/>
  <c r="AC31" i="42"/>
  <c r="AD31"/>
  <c r="C41" i="33"/>
  <c r="D41"/>
  <c r="E41"/>
  <c r="AC32" i="42"/>
  <c r="AD32"/>
  <c r="C42" i="33"/>
  <c r="D42"/>
  <c r="E42"/>
  <c r="AC33" i="42"/>
  <c r="AD33"/>
  <c r="C43" i="33"/>
  <c r="D43"/>
  <c r="E43"/>
  <c r="AC34" i="42"/>
  <c r="AD34"/>
  <c r="C44" i="33"/>
  <c r="D44"/>
  <c r="E44"/>
  <c r="AC35" i="42"/>
  <c r="AD35"/>
  <c r="C45" i="33"/>
  <c r="D45"/>
  <c r="E45"/>
  <c r="AC36" i="42"/>
  <c r="AD36"/>
  <c r="C46" i="33"/>
  <c r="D46"/>
  <c r="E46"/>
  <c r="AC37" i="42"/>
  <c r="AD37"/>
  <c r="C47" i="33"/>
  <c r="D47"/>
  <c r="E47"/>
  <c r="AC38" i="42"/>
  <c r="AD38"/>
  <c r="C48" i="33"/>
  <c r="D48"/>
  <c r="E48"/>
  <c r="AC39" i="42"/>
  <c r="AD39"/>
  <c r="C49" i="33"/>
  <c r="D49"/>
  <c r="E49"/>
  <c r="AC40" i="42"/>
  <c r="AD40"/>
  <c r="C50" i="33"/>
  <c r="D50"/>
  <c r="E50"/>
  <c r="AC41" i="42"/>
  <c r="AD41"/>
  <c r="C51" i="33"/>
  <c r="D51"/>
  <c r="E51"/>
  <c r="AC42" i="42"/>
  <c r="AD42"/>
  <c r="C52" i="33"/>
  <c r="D52"/>
  <c r="E52"/>
  <c r="AC43" i="42"/>
  <c r="AD43"/>
  <c r="C53" i="33"/>
  <c r="D53"/>
  <c r="E53"/>
  <c r="AC44" i="42"/>
  <c r="AD44"/>
  <c r="C54" i="33"/>
  <c r="D54"/>
  <c r="E54"/>
  <c r="AC45" i="42"/>
  <c r="AD45"/>
  <c r="C55" i="33"/>
  <c r="D55"/>
  <c r="E55"/>
  <c r="AC46" i="42"/>
  <c r="AD46"/>
  <c r="C56" i="33"/>
  <c r="D56"/>
  <c r="E56"/>
  <c r="AC47" i="42"/>
  <c r="AD47"/>
  <c r="C57" i="33"/>
  <c r="D57"/>
  <c r="E57"/>
  <c r="AC48" i="42"/>
  <c r="AD48"/>
  <c r="C58" i="33"/>
  <c r="D58"/>
  <c r="E58"/>
  <c r="AC49" i="42"/>
  <c r="AD49"/>
  <c r="C59" i="33"/>
  <c r="D59"/>
  <c r="E59"/>
  <c r="AC50" i="42"/>
  <c r="AD50"/>
  <c r="C60" i="33"/>
  <c r="D60"/>
  <c r="E60"/>
  <c r="AC51" i="42"/>
  <c r="AD51"/>
  <c r="C61" i="33"/>
  <c r="D61"/>
  <c r="E61"/>
  <c r="AC52" i="42"/>
  <c r="AD52"/>
  <c r="C62" i="33"/>
  <c r="D62"/>
  <c r="E62"/>
  <c r="AC53" i="42"/>
  <c r="AD53"/>
  <c r="C63" i="33"/>
  <c r="D63"/>
  <c r="E63"/>
  <c r="AC54" i="42"/>
  <c r="AD54"/>
  <c r="C64" i="33"/>
  <c r="D64"/>
  <c r="E64"/>
  <c r="AC55" i="42"/>
  <c r="AD55"/>
  <c r="C65" i="33"/>
  <c r="D65"/>
  <c r="E65"/>
  <c r="AC56" i="42"/>
  <c r="AD56"/>
  <c r="C66" i="33"/>
  <c r="D66"/>
  <c r="E66"/>
  <c r="AC57" i="42"/>
  <c r="AD57"/>
  <c r="C67" i="33"/>
  <c r="D67"/>
  <c r="E67"/>
  <c r="AC58" i="42"/>
  <c r="AD58"/>
  <c r="C68" i="33"/>
  <c r="D68"/>
  <c r="E68"/>
  <c r="AC59" i="42"/>
  <c r="AD59"/>
  <c r="C69" i="33"/>
  <c r="D69"/>
  <c r="E69"/>
  <c r="AC60" i="42"/>
  <c r="AD60"/>
  <c r="C70" i="33"/>
  <c r="D70"/>
  <c r="E70"/>
  <c r="AC61" i="42"/>
  <c r="AD61"/>
  <c r="C71" i="33"/>
  <c r="D71"/>
  <c r="E71"/>
  <c r="AC62" i="42"/>
  <c r="AD62"/>
  <c r="C72" i="33"/>
  <c r="D72"/>
  <c r="E72"/>
  <c r="AC63" i="42"/>
  <c r="AD63"/>
  <c r="C73" i="33"/>
  <c r="D73"/>
  <c r="E73"/>
  <c r="AC64" i="42"/>
  <c r="AD64"/>
  <c r="C74" i="33"/>
  <c r="D74"/>
  <c r="E74"/>
  <c r="AC65" i="42"/>
  <c r="AD65"/>
  <c r="C75" i="33"/>
  <c r="D75"/>
  <c r="E75"/>
  <c r="AC66" i="42"/>
  <c r="AD66"/>
  <c r="C76" i="33"/>
  <c r="D76"/>
  <c r="E76"/>
  <c r="AC67" i="42"/>
  <c r="AD67"/>
  <c r="C77" i="33"/>
  <c r="D77"/>
  <c r="E77"/>
  <c r="AC68" i="42"/>
  <c r="AD68"/>
  <c r="C78" i="33"/>
  <c r="D78"/>
  <c r="E78"/>
  <c r="AC69" i="42"/>
  <c r="AD69"/>
  <c r="C79" i="33"/>
  <c r="D79"/>
  <c r="E79"/>
  <c r="AC70" i="42"/>
  <c r="AD70"/>
  <c r="C80" i="33"/>
  <c r="D80"/>
  <c r="E80"/>
  <c r="AC71" i="42"/>
  <c r="AD71"/>
  <c r="C81" i="33"/>
  <c r="D81"/>
  <c r="E81"/>
  <c r="AC72" i="42"/>
  <c r="AD72"/>
  <c r="C82" i="33"/>
  <c r="D82"/>
  <c r="E82"/>
  <c r="AC73" i="42"/>
  <c r="AD73"/>
  <c r="C83" i="33"/>
  <c r="D83"/>
  <c r="E83"/>
  <c r="AC74" i="42"/>
  <c r="AD74"/>
  <c r="C84" i="33"/>
  <c r="D84"/>
  <c r="E84"/>
  <c r="AC75" i="42"/>
  <c r="AD75"/>
  <c r="C85" i="33"/>
  <c r="D85"/>
  <c r="E85"/>
  <c r="AC76" i="42"/>
  <c r="AD76"/>
  <c r="C86" i="33"/>
  <c r="D86"/>
  <c r="E86"/>
  <c r="AC77" i="42"/>
  <c r="AD77"/>
  <c r="C87" i="33"/>
  <c r="D87"/>
  <c r="E87"/>
  <c r="AC78" i="42"/>
  <c r="AD78"/>
  <c r="C88" i="33"/>
  <c r="D88"/>
  <c r="E88"/>
  <c r="AC79" i="42"/>
  <c r="AD79"/>
  <c r="C89" i="33"/>
  <c r="D89"/>
  <c r="E89"/>
  <c r="AC80" i="42"/>
  <c r="AD80"/>
  <c r="C90" i="33"/>
  <c r="D90"/>
  <c r="E90"/>
  <c r="AC81" i="42"/>
  <c r="AD81"/>
  <c r="C91" i="33"/>
  <c r="D91"/>
  <c r="E91"/>
  <c r="AC82" i="42"/>
  <c r="AD82"/>
  <c r="C92" i="33"/>
  <c r="D92"/>
  <c r="E92"/>
  <c r="AC83" i="42"/>
  <c r="AD83"/>
  <c r="C93" i="33"/>
  <c r="D93"/>
  <c r="E93"/>
  <c r="AC84" i="42"/>
  <c r="AD84"/>
  <c r="C94" i="33"/>
  <c r="D94"/>
  <c r="E94"/>
  <c r="AC85" i="42"/>
  <c r="AD85"/>
  <c r="C95" i="33"/>
  <c r="D95"/>
  <c r="E95"/>
  <c r="AC86" i="42"/>
  <c r="AD86"/>
  <c r="C96" i="33"/>
  <c r="D96"/>
  <c r="E96"/>
  <c r="AC87" i="42"/>
  <c r="AD87"/>
  <c r="C97" i="33"/>
  <c r="D97"/>
  <c r="E97"/>
  <c r="AC88" i="42"/>
  <c r="AD88"/>
  <c r="C98" i="33"/>
  <c r="D98"/>
  <c r="E98"/>
  <c r="AC89" i="42"/>
  <c r="AD89"/>
  <c r="C99" i="33"/>
  <c r="D99"/>
  <c r="E99"/>
  <c r="AC90" i="42"/>
  <c r="AD90"/>
  <c r="C100" i="33"/>
  <c r="D100"/>
  <c r="E100"/>
  <c r="AC91" i="42"/>
  <c r="AD91"/>
  <c r="C101" i="33"/>
  <c r="D101"/>
  <c r="E101"/>
  <c r="AC92" i="42"/>
  <c r="AD92"/>
  <c r="C102" i="33"/>
  <c r="D102"/>
  <c r="E102"/>
  <c r="AC93" i="42"/>
  <c r="AD93"/>
  <c r="C103" i="33"/>
  <c r="D103"/>
  <c r="E103"/>
  <c r="AC94" i="42"/>
  <c r="AD94"/>
  <c r="C104" i="33"/>
  <c r="D104"/>
  <c r="E104"/>
  <c r="AC95" i="42"/>
  <c r="AD95"/>
  <c r="C105" i="33"/>
  <c r="D105"/>
  <c r="E105"/>
  <c r="AC96" i="42"/>
  <c r="AD96"/>
  <c r="C106" i="33"/>
  <c r="D106"/>
  <c r="E106"/>
  <c r="AC97" i="42"/>
  <c r="AD97"/>
  <c r="C107" i="33"/>
  <c r="D107"/>
  <c r="E107"/>
  <c r="AC98" i="42"/>
  <c r="AD98"/>
  <c r="C108" i="33"/>
  <c r="D108"/>
  <c r="E108"/>
  <c r="AC99" i="42"/>
  <c r="AD99"/>
  <c r="C109" i="33"/>
  <c r="D109"/>
  <c r="E109"/>
  <c r="AC100" i="42"/>
  <c r="AD100"/>
  <c r="C110" i="33"/>
  <c r="D110"/>
  <c r="E110"/>
  <c r="AC101" i="42"/>
  <c r="AD101"/>
  <c r="C111" i="33"/>
  <c r="D111"/>
  <c r="E111"/>
  <c r="AC102" i="42"/>
  <c r="AD102"/>
  <c r="C112" i="33"/>
  <c r="D112"/>
  <c r="E112"/>
  <c r="AC103" i="42"/>
  <c r="AD103"/>
  <c r="C113" i="33"/>
  <c r="D113"/>
  <c r="E113"/>
  <c r="AC104" i="42"/>
  <c r="AD104"/>
  <c r="C114" i="33"/>
  <c r="D114"/>
  <c r="E114"/>
  <c r="AC105" i="42"/>
  <c r="AD105"/>
  <c r="C115" i="33"/>
  <c r="D115"/>
  <c r="E115"/>
  <c r="AC106" i="42"/>
  <c r="AD106"/>
  <c r="C116" i="33"/>
  <c r="D116"/>
  <c r="E116"/>
  <c r="AC107" i="42"/>
  <c r="AD107"/>
  <c r="AE11"/>
  <c r="AG11"/>
  <c r="AE12"/>
  <c r="AG12"/>
  <c r="AE13"/>
  <c r="AG13"/>
  <c r="AE14"/>
  <c r="AG14"/>
  <c r="AE15"/>
  <c r="AG15"/>
  <c r="AE16"/>
  <c r="AG16"/>
  <c r="AE17"/>
  <c r="AG17"/>
  <c r="AE18"/>
  <c r="AG18"/>
  <c r="AE19"/>
  <c r="AG19"/>
  <c r="AE20"/>
  <c r="AG20"/>
  <c r="AE21"/>
  <c r="AG21"/>
  <c r="AE22"/>
  <c r="AG22"/>
  <c r="AE10"/>
  <c r="AG10"/>
  <c r="AE9"/>
  <c r="AG9"/>
  <c r="E29" i="47"/>
  <c r="E220" i="33"/>
  <c r="AC211" i="42"/>
  <c r="C17" i="33"/>
  <c r="D17"/>
  <c r="AB8" i="42"/>
  <c r="AB9"/>
  <c r="AB10"/>
  <c r="AB11"/>
  <c r="E17" i="33"/>
  <c r="AC8" i="42"/>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E117" i="33"/>
  <c r="AC108" i="42"/>
  <c r="AC208"/>
  <c r="E320" i="33"/>
  <c r="E218"/>
  <c r="AC209" i="42"/>
  <c r="AC210"/>
  <c r="AC311"/>
  <c r="AC411"/>
  <c r="E15" i="33"/>
  <c r="E421"/>
  <c r="AC412" i="42"/>
  <c r="AC413"/>
  <c r="E425" i="33"/>
  <c r="E525"/>
  <c r="E625"/>
  <c r="E423"/>
  <c r="AC414" i="42"/>
  <c r="AC415"/>
  <c r="AC416"/>
  <c r="AC516"/>
  <c r="AC616"/>
  <c r="E728" i="33"/>
  <c r="AC719" i="42"/>
  <c r="E828" i="33"/>
  <c r="AC819" i="42"/>
  <c r="AC919"/>
  <c r="E929" i="33"/>
  <c r="AC920" i="42"/>
  <c r="AC1020"/>
  <c r="E726" i="33"/>
  <c r="E1030"/>
  <c r="AC1021" i="42"/>
  <c r="AC1022"/>
  <c r="E1032" i="33"/>
  <c r="AC1023" i="42"/>
  <c r="C117" i="33"/>
  <c r="D117"/>
  <c r="AB108" i="42"/>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C220" i="33"/>
  <c r="D220"/>
  <c r="AB211" i="42"/>
  <c r="Y10"/>
  <c r="AB208"/>
  <c r="AB209"/>
  <c r="AB210"/>
  <c r="Z10"/>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C320" i="33"/>
  <c r="D320"/>
  <c r="AB311" i="42"/>
  <c r="Y11"/>
  <c r="Z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C425" i="33"/>
  <c r="D425"/>
  <c r="AB416" i="42"/>
  <c r="Y12"/>
  <c r="AB411"/>
  <c r="AB412"/>
  <c r="AB413"/>
  <c r="AB414"/>
  <c r="AB415"/>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C525" i="33"/>
  <c r="D525"/>
  <c r="AB516" i="42"/>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C625" i="33"/>
  <c r="D625"/>
  <c r="AB616" i="42"/>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C728" i="33"/>
  <c r="D728"/>
  <c r="AB719" i="42"/>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C828" i="33"/>
  <c r="D828"/>
  <c r="AB819" i="42"/>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C929" i="33"/>
  <c r="D929"/>
  <c r="AB920" i="42"/>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C1032" i="33"/>
  <c r="D1032"/>
  <c r="AB1023" i="42"/>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Z12"/>
  <c r="Y13"/>
  <c r="Z13"/>
  <c r="Y14"/>
  <c r="Z14"/>
  <c r="Y15"/>
  <c r="Z15"/>
  <c r="Y16"/>
  <c r="Z16"/>
  <c r="Y17"/>
  <c r="Z17"/>
  <c r="F6" i="43"/>
  <c r="N79" i="47"/>
  <c r="Y7" i="42"/>
  <c r="Z7"/>
  <c r="Y8"/>
  <c r="Z8"/>
  <c r="Y9"/>
  <c r="Z9"/>
  <c r="F6"/>
  <c r="H79" i="47"/>
  <c r="P73"/>
  <c r="O73"/>
  <c r="N73"/>
  <c r="M73"/>
  <c r="L73"/>
  <c r="K73"/>
  <c r="J73"/>
  <c r="I73"/>
  <c r="H73"/>
  <c r="G73"/>
  <c r="F73"/>
  <c r="E73"/>
  <c r="P72"/>
  <c r="O72"/>
  <c r="N72"/>
  <c r="M72"/>
  <c r="L72"/>
  <c r="K72"/>
  <c r="J72"/>
  <c r="I72"/>
  <c r="H72"/>
  <c r="G72"/>
  <c r="F72"/>
  <c r="E72"/>
  <c r="P1033" i="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032"/>
  <c r="P13"/>
  <c r="P55" i="47"/>
  <c r="O1033" i="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032"/>
  <c r="O13"/>
  <c r="O55" i="47"/>
  <c r="N1033" i="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032"/>
  <c r="N13"/>
  <c r="N55" i="47"/>
  <c r="M1033" i="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032"/>
  <c r="M13"/>
  <c r="M55" i="47"/>
  <c r="L1033" i="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032"/>
  <c r="L13"/>
  <c r="L55" i="47"/>
  <c r="K1033" i="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032"/>
  <c r="K13"/>
  <c r="K55" i="47"/>
  <c r="J1033" i="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032"/>
  <c r="J13"/>
  <c r="J55" i="47"/>
  <c r="I1033" i="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032"/>
  <c r="I13"/>
  <c r="I55" i="47"/>
  <c r="H1033" i="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032"/>
  <c r="H13"/>
  <c r="H55" i="47"/>
  <c r="G1033" i="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032"/>
  <c r="G13"/>
  <c r="G55" i="47"/>
  <c r="F1033" i="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032"/>
  <c r="F13"/>
  <c r="F55" i="47"/>
  <c r="E13" i="33"/>
  <c r="E55" i="47"/>
  <c r="P930" i="33"/>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929"/>
  <c r="P11"/>
  <c r="P53" i="47"/>
  <c r="O930" i="33"/>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929"/>
  <c r="O11"/>
  <c r="O53" i="47"/>
  <c r="N930" i="33"/>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929"/>
  <c r="N11"/>
  <c r="N53" i="47"/>
  <c r="M930" i="33"/>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929"/>
  <c r="M11"/>
  <c r="M53" i="47"/>
  <c r="L930" i="33"/>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929"/>
  <c r="L11"/>
  <c r="L53" i="47"/>
  <c r="K930" i="33"/>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929"/>
  <c r="K11"/>
  <c r="K53" i="47"/>
  <c r="J930" i="33"/>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929"/>
  <c r="J11"/>
  <c r="J53" i="47"/>
  <c r="I930" i="33"/>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929"/>
  <c r="I11"/>
  <c r="I53" i="47"/>
  <c r="H930" i="33"/>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929"/>
  <c r="H11"/>
  <c r="H53" i="47"/>
  <c r="G930" i="33"/>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929"/>
  <c r="G11"/>
  <c r="G53" i="47"/>
  <c r="F930" i="33"/>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929"/>
  <c r="F11"/>
  <c r="F53" i="47"/>
  <c r="E11" i="33"/>
  <c r="E53" i="47"/>
  <c r="P729" i="33"/>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7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828"/>
  <c r="P726"/>
  <c r="P10"/>
  <c r="P52" i="47"/>
  <c r="O729" i="33"/>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7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828"/>
  <c r="O726"/>
  <c r="O10"/>
  <c r="O52" i="47"/>
  <c r="N729" i="33"/>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7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828"/>
  <c r="N726"/>
  <c r="N10"/>
  <c r="N52" i="47"/>
  <c r="M729" i="33"/>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7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828"/>
  <c r="M726"/>
  <c r="M10"/>
  <c r="M52" i="47"/>
  <c r="L729" i="33"/>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7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828"/>
  <c r="L726"/>
  <c r="L10"/>
  <c r="L52" i="47"/>
  <c r="K729" i="33"/>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7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828"/>
  <c r="K726"/>
  <c r="K10"/>
  <c r="K52" i="47"/>
  <c r="J729" i="33"/>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7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828"/>
  <c r="J726"/>
  <c r="J10"/>
  <c r="J52" i="47"/>
  <c r="I729" i="33"/>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7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828"/>
  <c r="I726"/>
  <c r="I10"/>
  <c r="I52" i="47"/>
  <c r="H729" i="33"/>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7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828"/>
  <c r="H726"/>
  <c r="H10"/>
  <c r="H52" i="47"/>
  <c r="G729" i="33"/>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7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828"/>
  <c r="G726"/>
  <c r="G10"/>
  <c r="G52" i="47"/>
  <c r="F729" i="33"/>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7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828"/>
  <c r="F726"/>
  <c r="F10"/>
  <c r="F52" i="47"/>
  <c r="E10" i="33"/>
  <c r="E52" i="47"/>
  <c r="P426" i="33"/>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4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6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525"/>
  <c r="P423"/>
  <c r="P9"/>
  <c r="P51" i="47"/>
  <c r="O426" i="33"/>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4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5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625"/>
  <c r="O423"/>
  <c r="O9"/>
  <c r="O51" i="47"/>
  <c r="N426" i="33"/>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4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5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625"/>
  <c r="N423"/>
  <c r="N9"/>
  <c r="N51" i="47"/>
  <c r="M426" i="33"/>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4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5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625"/>
  <c r="M423"/>
  <c r="M9"/>
  <c r="M51" i="47"/>
  <c r="L426" i="33"/>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4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5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625"/>
  <c r="L423"/>
  <c r="L9"/>
  <c r="L51" i="47"/>
  <c r="K426" i="33"/>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4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5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625"/>
  <c r="K423"/>
  <c r="K9"/>
  <c r="K51" i="47"/>
  <c r="J426" i="33"/>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4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5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625"/>
  <c r="J423"/>
  <c r="J9"/>
  <c r="J51" i="47"/>
  <c r="I426" i="33"/>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4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5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625"/>
  <c r="I423"/>
  <c r="I9"/>
  <c r="I51" i="47"/>
  <c r="H426" i="33"/>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4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5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625"/>
  <c r="H423"/>
  <c r="H9"/>
  <c r="H51" i="47"/>
  <c r="G426" i="33"/>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4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5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625"/>
  <c r="G423"/>
  <c r="G9"/>
  <c r="G51" i="47"/>
  <c r="F426" i="33"/>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4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5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625"/>
  <c r="F423"/>
  <c r="F9"/>
  <c r="F51" i="47"/>
  <c r="E9" i="33"/>
  <c r="E51" i="47"/>
  <c r="P221" i="33"/>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2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320"/>
  <c r="P218"/>
  <c r="P7"/>
  <c r="P49" i="47"/>
  <c r="O221" i="33"/>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2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320"/>
  <c r="O218"/>
  <c r="O7"/>
  <c r="O49" i="47"/>
  <c r="N221" i="33"/>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2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320"/>
  <c r="N218"/>
  <c r="N7"/>
  <c r="N49" i="47"/>
  <c r="M221" i="33"/>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2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320"/>
  <c r="M218"/>
  <c r="M7"/>
  <c r="M49" i="47"/>
  <c r="L221" i="33"/>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2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320"/>
  <c r="L218"/>
  <c r="L7"/>
  <c r="L49" i="47"/>
  <c r="K221" i="33"/>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2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320"/>
  <c r="K218"/>
  <c r="K7"/>
  <c r="K49" i="47"/>
  <c r="J221" i="33"/>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2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320"/>
  <c r="J218"/>
  <c r="J7"/>
  <c r="J49" i="47"/>
  <c r="I221" i="33"/>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2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320"/>
  <c r="I218"/>
  <c r="I7"/>
  <c r="I49" i="47"/>
  <c r="H221" i="33"/>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2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320"/>
  <c r="H218"/>
  <c r="H7"/>
  <c r="H49" i="47"/>
  <c r="G221" i="33"/>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2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320"/>
  <c r="G218"/>
  <c r="G7"/>
  <c r="G49" i="47"/>
  <c r="F221" i="33"/>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2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320"/>
  <c r="F218"/>
  <c r="F7"/>
  <c r="F49" i="47"/>
  <c r="E7" i="33"/>
  <c r="E49" i="47"/>
  <c r="P18" i="33"/>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117"/>
  <c r="P15"/>
  <c r="P6"/>
  <c r="P48" i="47"/>
  <c r="O18" i="33"/>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117"/>
  <c r="O15"/>
  <c r="O6"/>
  <c r="O48" i="47"/>
  <c r="N18" i="33"/>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117"/>
  <c r="N15"/>
  <c r="N6"/>
  <c r="N48" i="47"/>
  <c r="M18" i="33"/>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117"/>
  <c r="M15"/>
  <c r="M6"/>
  <c r="M48" i="47"/>
  <c r="L18" i="33"/>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117"/>
  <c r="L15"/>
  <c r="L6"/>
  <c r="L48" i="47"/>
  <c r="K18" i="33"/>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117"/>
  <c r="K15"/>
  <c r="K6"/>
  <c r="K48" i="47"/>
  <c r="J18" i="33"/>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117"/>
  <c r="J15"/>
  <c r="J6"/>
  <c r="J48" i="47"/>
  <c r="I18" i="33"/>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117"/>
  <c r="I15"/>
  <c r="I6"/>
  <c r="I48" i="47"/>
  <c r="H18" i="33"/>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117"/>
  <c r="H15"/>
  <c r="H6"/>
  <c r="H48" i="47"/>
  <c r="G18" i="33"/>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117"/>
  <c r="G15"/>
  <c r="G6"/>
  <c r="G48" i="47"/>
  <c r="F18" i="33"/>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117"/>
  <c r="F15"/>
  <c r="F6"/>
  <c r="F48" i="47"/>
  <c r="E6" i="33"/>
  <c r="E48" i="47"/>
  <c r="P31"/>
  <c r="O31"/>
  <c r="N31"/>
  <c r="M31"/>
  <c r="L31"/>
  <c r="K31"/>
  <c r="J31"/>
  <c r="I31"/>
  <c r="H31"/>
  <c r="G31"/>
  <c r="F31"/>
  <c r="E31"/>
  <c r="P30"/>
  <c r="O30"/>
  <c r="N30"/>
  <c r="M30"/>
  <c r="L30"/>
  <c r="K30"/>
  <c r="J30"/>
  <c r="I30"/>
  <c r="H30"/>
  <c r="G30"/>
  <c r="F30"/>
  <c r="E30"/>
  <c r="Q73"/>
  <c r="Q72"/>
  <c r="Q74"/>
  <c r="P74"/>
  <c r="O74"/>
  <c r="N74"/>
  <c r="M74"/>
  <c r="L74"/>
  <c r="K74"/>
  <c r="J74"/>
  <c r="I74"/>
  <c r="H74"/>
  <c r="G74"/>
  <c r="F74"/>
  <c r="E74"/>
  <c r="Q55"/>
  <c r="Q48"/>
  <c r="Q49"/>
  <c r="Q50"/>
  <c r="Q51"/>
  <c r="Q52"/>
  <c r="Q53"/>
  <c r="Q54"/>
  <c r="P50"/>
  <c r="P54"/>
  <c r="O50"/>
  <c r="O54"/>
  <c r="N50"/>
  <c r="N54"/>
  <c r="M50"/>
  <c r="M54"/>
  <c r="L50"/>
  <c r="L54"/>
  <c r="K50"/>
  <c r="K54"/>
  <c r="J50"/>
  <c r="J54"/>
  <c r="I50"/>
  <c r="I54"/>
  <c r="H50"/>
  <c r="H54"/>
  <c r="G50"/>
  <c r="G54"/>
  <c r="F50"/>
  <c r="F54"/>
  <c r="E50"/>
  <c r="E54"/>
  <c r="Q30"/>
  <c r="Q31"/>
  <c r="Q32"/>
  <c r="Q34"/>
  <c r="P32"/>
  <c r="P34"/>
  <c r="O32"/>
  <c r="O34"/>
  <c r="N32"/>
  <c r="N34"/>
  <c r="M32"/>
  <c r="M34"/>
  <c r="L32"/>
  <c r="L34"/>
  <c r="K32"/>
  <c r="K34"/>
  <c r="J32"/>
  <c r="J34"/>
  <c r="I32"/>
  <c r="I34"/>
  <c r="H32"/>
  <c r="H34"/>
  <c r="G32"/>
  <c r="G34"/>
  <c r="F32"/>
  <c r="F34"/>
  <c r="E32"/>
  <c r="E34"/>
  <c r="E33"/>
  <c r="F29"/>
  <c r="F33"/>
  <c r="G29"/>
  <c r="G33"/>
  <c r="H29"/>
  <c r="H33"/>
  <c r="I29"/>
  <c r="I33"/>
  <c r="J29"/>
  <c r="J33"/>
  <c r="K29"/>
  <c r="K33"/>
  <c r="L29"/>
  <c r="L33"/>
  <c r="M29"/>
  <c r="M33"/>
  <c r="N29"/>
  <c r="N33"/>
  <c r="O29"/>
  <c r="O33"/>
  <c r="P29"/>
  <c r="P33"/>
  <c r="Q33"/>
  <c r="C31" i="44"/>
  <c r="N19"/>
  <c r="M19"/>
  <c r="L19"/>
  <c r="K19"/>
  <c r="J19"/>
  <c r="I19"/>
  <c r="H19"/>
  <c r="G19"/>
  <c r="F19"/>
  <c r="P23" i="17"/>
  <c r="P24"/>
  <c r="P25"/>
  <c r="P26"/>
  <c r="P27"/>
  <c r="P28"/>
  <c r="AF312" i="42"/>
  <c r="P5" i="17"/>
  <c r="AC8" i="43"/>
  <c r="P9" i="17"/>
  <c r="P11"/>
  <c r="AF418" i="42"/>
  <c r="AF417"/>
  <c r="AD415"/>
  <c r="AD414"/>
  <c r="AD413"/>
  <c r="AD412"/>
  <c r="AD411"/>
  <c r="AE23"/>
  <c r="F80" i="43"/>
  <c r="L62"/>
  <c r="F62"/>
  <c r="L44"/>
  <c r="F44"/>
  <c r="L24"/>
  <c r="F24"/>
  <c r="L6"/>
  <c r="P14" i="17"/>
  <c r="P15"/>
  <c r="AC158" i="43"/>
  <c r="AB158"/>
  <c r="AC157"/>
  <c r="AB157"/>
  <c r="AC156"/>
  <c r="AB156"/>
  <c r="AC155"/>
  <c r="AB155"/>
  <c r="AC154"/>
  <c r="AB154"/>
  <c r="AC153"/>
  <c r="AB153"/>
  <c r="AC152"/>
  <c r="AB152"/>
  <c r="AC151"/>
  <c r="AB151"/>
  <c r="AC150"/>
  <c r="AB150"/>
  <c r="AC149"/>
  <c r="AB149"/>
  <c r="AC148"/>
  <c r="AB148"/>
  <c r="AC147"/>
  <c r="AB147"/>
  <c r="AC146"/>
  <c r="AB146"/>
  <c r="AC145"/>
  <c r="AB145"/>
  <c r="AC144"/>
  <c r="AB144"/>
  <c r="AC143"/>
  <c r="AB143"/>
  <c r="AC142"/>
  <c r="AB142"/>
  <c r="AC141"/>
  <c r="AB141"/>
  <c r="AC140"/>
  <c r="AB140"/>
  <c r="AC139"/>
  <c r="AB139"/>
  <c r="AC138"/>
  <c r="AB138"/>
  <c r="AC137"/>
  <c r="AB137"/>
  <c r="AC136"/>
  <c r="AB136"/>
  <c r="AC135"/>
  <c r="AB135"/>
  <c r="AC134"/>
  <c r="AB134"/>
  <c r="AC133"/>
  <c r="AB133"/>
  <c r="AC132"/>
  <c r="AB132"/>
  <c r="AC131"/>
  <c r="AB131"/>
  <c r="AC130"/>
  <c r="AB130"/>
  <c r="AC129"/>
  <c r="AB129"/>
  <c r="AC128"/>
  <c r="AB128"/>
  <c r="AC127"/>
  <c r="AB127"/>
  <c r="AC126"/>
  <c r="AB126"/>
  <c r="AC125"/>
  <c r="AB125"/>
  <c r="AC124"/>
  <c r="AB124"/>
  <c r="AC123"/>
  <c r="AB123"/>
  <c r="AC122"/>
  <c r="AB122"/>
  <c r="AC121"/>
  <c r="AB121"/>
  <c r="AC120"/>
  <c r="AB120"/>
  <c r="AC119"/>
  <c r="AB119"/>
  <c r="AC118"/>
  <c r="AB118"/>
  <c r="AC117"/>
  <c r="AB117"/>
  <c r="AC116"/>
  <c r="AB116"/>
  <c r="AC115"/>
  <c r="AB115"/>
  <c r="AC114"/>
  <c r="AB114"/>
  <c r="AC113"/>
  <c r="AB113"/>
  <c r="AC112"/>
  <c r="AB112"/>
  <c r="AC111"/>
  <c r="AB111"/>
  <c r="AC110"/>
  <c r="AB110"/>
  <c r="AC109"/>
  <c r="AB109"/>
  <c r="AC108"/>
  <c r="AB108"/>
  <c r="AC107"/>
  <c r="AB107"/>
  <c r="AC106"/>
  <c r="AB106"/>
  <c r="AC105"/>
  <c r="AB105"/>
  <c r="AC104"/>
  <c r="AB104"/>
  <c r="AC103"/>
  <c r="AB103"/>
  <c r="AC102"/>
  <c r="AB102"/>
  <c r="AC101"/>
  <c r="AB101"/>
  <c r="AC100"/>
  <c r="AB100"/>
  <c r="AC99"/>
  <c r="AB99"/>
  <c r="AC98"/>
  <c r="AB98"/>
  <c r="AC97"/>
  <c r="AB97"/>
  <c r="AC96"/>
  <c r="AB96"/>
  <c r="AC95"/>
  <c r="AB95"/>
  <c r="AC94"/>
  <c r="AB94"/>
  <c r="AC93"/>
  <c r="AB93"/>
  <c r="AC92"/>
  <c r="AB92"/>
  <c r="AC91"/>
  <c r="AB91"/>
  <c r="AC90"/>
  <c r="AB90"/>
  <c r="AC89"/>
  <c r="AB89"/>
  <c r="AC88"/>
  <c r="AB88"/>
  <c r="AC87"/>
  <c r="AB87"/>
  <c r="AC86"/>
  <c r="AB86"/>
  <c r="AC85"/>
  <c r="AB85"/>
  <c r="AC84"/>
  <c r="AB84"/>
  <c r="AC83"/>
  <c r="AB83"/>
  <c r="AC82"/>
  <c r="AB82"/>
  <c r="AC81"/>
  <c r="AB81"/>
  <c r="AC80"/>
  <c r="AB80"/>
  <c r="AC79"/>
  <c r="AB79"/>
  <c r="AC78"/>
  <c r="AB78"/>
  <c r="AC77"/>
  <c r="AB77"/>
  <c r="AC76"/>
  <c r="AB76"/>
  <c r="AC75"/>
  <c r="AB75"/>
  <c r="AC74"/>
  <c r="AB74"/>
  <c r="AC73"/>
  <c r="AB73"/>
  <c r="AC72"/>
  <c r="AB72"/>
  <c r="AC71"/>
  <c r="AB71"/>
  <c r="AC70"/>
  <c r="AB70"/>
  <c r="AC69"/>
  <c r="AB69"/>
  <c r="AC68"/>
  <c r="AB68"/>
  <c r="AC67"/>
  <c r="AB67"/>
  <c r="AC66"/>
  <c r="AB66"/>
  <c r="AC65"/>
  <c r="AB65"/>
  <c r="AC64"/>
  <c r="AB64"/>
  <c r="AC63"/>
  <c r="AB63"/>
  <c r="AC62"/>
  <c r="AB62"/>
  <c r="AC61"/>
  <c r="AB61"/>
  <c r="AC60"/>
  <c r="AB60"/>
  <c r="AC59"/>
  <c r="AB59"/>
  <c r="AC58"/>
  <c r="AB58"/>
  <c r="AC57"/>
  <c r="AB57"/>
  <c r="AC56"/>
  <c r="AB56"/>
  <c r="AC55"/>
  <c r="AB55"/>
  <c r="AC54"/>
  <c r="AB54"/>
  <c r="AC53"/>
  <c r="AB53"/>
  <c r="AC52"/>
  <c r="AB52"/>
  <c r="AC51"/>
  <c r="AB51"/>
  <c r="AC50"/>
  <c r="AB50"/>
  <c r="AC49"/>
  <c r="AB49"/>
  <c r="AC48"/>
  <c r="AB48"/>
  <c r="AC47"/>
  <c r="AB47"/>
  <c r="AC46"/>
  <c r="AB46"/>
  <c r="AC45"/>
  <c r="AB45"/>
  <c r="AC44"/>
  <c r="AB44"/>
  <c r="AC43"/>
  <c r="AB43"/>
  <c r="AC42"/>
  <c r="AB42"/>
  <c r="AC41"/>
  <c r="AB41"/>
  <c r="AC40"/>
  <c r="AB40"/>
  <c r="AC39"/>
  <c r="AB39"/>
  <c r="AC38"/>
  <c r="AB38"/>
  <c r="AC37"/>
  <c r="AB37"/>
  <c r="AC36"/>
  <c r="AB36"/>
  <c r="AC35"/>
  <c r="AB35"/>
  <c r="AC34"/>
  <c r="AB34"/>
  <c r="AC33"/>
  <c r="AB33"/>
  <c r="AC32"/>
  <c r="AB32"/>
  <c r="AC31"/>
  <c r="AB31"/>
  <c r="AC30"/>
  <c r="AB30"/>
  <c r="AC29"/>
  <c r="AB29"/>
  <c r="AC28"/>
  <c r="AB28"/>
  <c r="AC27"/>
  <c r="AB27"/>
  <c r="AC26"/>
  <c r="AB26"/>
  <c r="AC25"/>
  <c r="AB25"/>
  <c r="AC24"/>
  <c r="AB24"/>
  <c r="AC23"/>
  <c r="AB23"/>
  <c r="AC22"/>
  <c r="AB22"/>
  <c r="AC21"/>
  <c r="AB21"/>
  <c r="AC20"/>
  <c r="AB20"/>
  <c r="AC19"/>
  <c r="AB19"/>
  <c r="AC18"/>
  <c r="AB18"/>
  <c r="AC17"/>
  <c r="AB17"/>
  <c r="AC16"/>
  <c r="AB16"/>
  <c r="AC15"/>
  <c r="AB15"/>
  <c r="AC14"/>
  <c r="AB14"/>
  <c r="AC13"/>
  <c r="AB13"/>
  <c r="AC12"/>
  <c r="AB12"/>
  <c r="AC11"/>
  <c r="AB11"/>
  <c r="AC10"/>
  <c r="AB10"/>
  <c r="AC9"/>
  <c r="AB9"/>
  <c r="AB8"/>
  <c r="Z11"/>
  <c r="Z15"/>
  <c r="Y15"/>
  <c r="Z14"/>
  <c r="Y14"/>
  <c r="Z13"/>
  <c r="Y13"/>
  <c r="Z12"/>
  <c r="Y12"/>
  <c r="Y11"/>
  <c r="Z10"/>
  <c r="Y10"/>
  <c r="Z9"/>
  <c r="Y9"/>
  <c r="Z8"/>
  <c r="Y8"/>
  <c r="AF110" i="42"/>
  <c r="AF111"/>
  <c r="AF112"/>
  <c r="AF113"/>
  <c r="AF114"/>
  <c r="AF115"/>
  <c r="AF116"/>
  <c r="AF117"/>
  <c r="AF118"/>
  <c r="AF119"/>
  <c r="AF120"/>
  <c r="AF121"/>
  <c r="AF122"/>
  <c r="AF123"/>
  <c r="AF109"/>
  <c r="P12" i="17"/>
  <c r="P12" i="18"/>
  <c r="AF1038" i="42"/>
  <c r="AF1037"/>
  <c r="AF1036"/>
  <c r="AF1035"/>
  <c r="AF1034"/>
  <c r="AF1033"/>
  <c r="AF1032"/>
  <c r="AF1031"/>
  <c r="AF1030"/>
  <c r="AF1029"/>
  <c r="AF1028"/>
  <c r="AF1027"/>
  <c r="AF1026"/>
  <c r="AF1025"/>
  <c r="AF1024"/>
  <c r="AF935"/>
  <c r="AF934"/>
  <c r="AF933"/>
  <c r="AF932"/>
  <c r="AF931"/>
  <c r="AF930"/>
  <c r="AF929"/>
  <c r="AF928"/>
  <c r="AF927"/>
  <c r="AF926"/>
  <c r="AF925"/>
  <c r="AF924"/>
  <c r="AF923"/>
  <c r="AF922"/>
  <c r="AF921"/>
  <c r="AD919"/>
  <c r="AF834"/>
  <c r="AF833"/>
  <c r="AF832"/>
  <c r="AF831"/>
  <c r="AF830"/>
  <c r="AF829"/>
  <c r="AF828"/>
  <c r="AF827"/>
  <c r="AF826"/>
  <c r="AF825"/>
  <c r="AF824"/>
  <c r="AF823"/>
  <c r="AF822"/>
  <c r="AF821"/>
  <c r="AF820"/>
  <c r="AF734"/>
  <c r="AF733"/>
  <c r="AF732"/>
  <c r="AF731"/>
  <c r="AF730"/>
  <c r="AF729"/>
  <c r="AF728"/>
  <c r="AF727"/>
  <c r="AF726"/>
  <c r="AF725"/>
  <c r="AF724"/>
  <c r="AF723"/>
  <c r="AF722"/>
  <c r="AF721"/>
  <c r="AF720"/>
  <c r="AF631"/>
  <c r="AF630"/>
  <c r="AF629"/>
  <c r="AF628"/>
  <c r="AF627"/>
  <c r="AF626"/>
  <c r="AF625"/>
  <c r="AF624"/>
  <c r="AF623"/>
  <c r="AF622"/>
  <c r="AF621"/>
  <c r="AF620"/>
  <c r="AF619"/>
  <c r="AF618"/>
  <c r="AF617"/>
  <c r="AF531"/>
  <c r="AF530"/>
  <c r="AF529"/>
  <c r="AF528"/>
  <c r="AF527"/>
  <c r="AF526"/>
  <c r="AF525"/>
  <c r="AF524"/>
  <c r="AF523"/>
  <c r="AF522"/>
  <c r="AF521"/>
  <c r="AF520"/>
  <c r="AF519"/>
  <c r="AF518"/>
  <c r="AF517"/>
  <c r="AF431"/>
  <c r="AF430"/>
  <c r="AF429"/>
  <c r="AF428"/>
  <c r="AF427"/>
  <c r="AF426"/>
  <c r="AF425"/>
  <c r="AF424"/>
  <c r="AF423"/>
  <c r="AF422"/>
  <c r="AF421"/>
  <c r="AF420"/>
  <c r="AF419"/>
  <c r="AF326"/>
  <c r="AF325"/>
  <c r="AF324"/>
  <c r="AF323"/>
  <c r="AF322"/>
  <c r="AF321"/>
  <c r="AF320"/>
  <c r="AF319"/>
  <c r="AF318"/>
  <c r="AF317"/>
  <c r="AF316"/>
  <c r="AF315"/>
  <c r="AF314"/>
  <c r="AF313"/>
  <c r="AD311"/>
  <c r="AF226"/>
  <c r="AF225"/>
  <c r="AF224"/>
  <c r="AF223"/>
  <c r="AF222"/>
  <c r="AF221"/>
  <c r="AF220"/>
  <c r="AF219"/>
  <c r="AF218"/>
  <c r="AF217"/>
  <c r="AF216"/>
  <c r="AF215"/>
  <c r="AF214"/>
  <c r="AF213"/>
  <c r="AF212"/>
  <c r="L24"/>
  <c r="F24"/>
  <c r="AG23"/>
  <c r="AF23"/>
  <c r="AF22"/>
  <c r="AF21"/>
  <c r="AF20"/>
  <c r="AF19"/>
  <c r="AF18"/>
  <c r="AF17"/>
  <c r="AF16"/>
  <c r="AF15"/>
  <c r="AF14"/>
  <c r="AF13"/>
  <c r="AF12"/>
  <c r="AF11"/>
  <c r="AF10"/>
  <c r="AF9"/>
  <c r="L6"/>
  <c r="Q6" i="33"/>
  <c r="Q7"/>
  <c r="Q8"/>
  <c r="D307" i="40"/>
  <c r="P307"/>
  <c r="O307"/>
  <c r="N307"/>
  <c r="M307"/>
  <c r="L307"/>
  <c r="K307"/>
  <c r="J307"/>
  <c r="I307"/>
  <c r="H307"/>
  <c r="G307"/>
  <c r="F307"/>
  <c r="E307"/>
  <c r="D306"/>
  <c r="P306"/>
  <c r="O306"/>
  <c r="N306"/>
  <c r="M306"/>
  <c r="L306"/>
  <c r="K306"/>
  <c r="J306"/>
  <c r="I306"/>
  <c r="H306"/>
  <c r="G306"/>
  <c r="F306"/>
  <c r="E306"/>
  <c r="D305"/>
  <c r="P305"/>
  <c r="O305"/>
  <c r="N305"/>
  <c r="M305"/>
  <c r="L305"/>
  <c r="K305"/>
  <c r="J305"/>
  <c r="I305"/>
  <c r="H305"/>
  <c r="G305"/>
  <c r="F305"/>
  <c r="E305"/>
  <c r="D304"/>
  <c r="P304"/>
  <c r="O304"/>
  <c r="N304"/>
  <c r="M304"/>
  <c r="L304"/>
  <c r="K304"/>
  <c r="J304"/>
  <c r="I304"/>
  <c r="H304"/>
  <c r="G304"/>
  <c r="F304"/>
  <c r="E304"/>
  <c r="D303"/>
  <c r="P303"/>
  <c r="O303"/>
  <c r="N303"/>
  <c r="M303"/>
  <c r="L303"/>
  <c r="K303"/>
  <c r="J303"/>
  <c r="I303"/>
  <c r="H303"/>
  <c r="G303"/>
  <c r="F303"/>
  <c r="E303"/>
  <c r="D302"/>
  <c r="P302"/>
  <c r="O302"/>
  <c r="N302"/>
  <c r="M302"/>
  <c r="L302"/>
  <c r="K302"/>
  <c r="J302"/>
  <c r="I302"/>
  <c r="H302"/>
  <c r="G302"/>
  <c r="F302"/>
  <c r="E302"/>
  <c r="D301"/>
  <c r="P301"/>
  <c r="O301"/>
  <c r="N301"/>
  <c r="M301"/>
  <c r="L301"/>
  <c r="K301"/>
  <c r="J301"/>
  <c r="I301"/>
  <c r="H301"/>
  <c r="G301"/>
  <c r="F301"/>
  <c r="E301"/>
  <c r="D300"/>
  <c r="P300"/>
  <c r="O300"/>
  <c r="N300"/>
  <c r="M300"/>
  <c r="L300"/>
  <c r="K300"/>
  <c r="J300"/>
  <c r="I300"/>
  <c r="H300"/>
  <c r="G300"/>
  <c r="F300"/>
  <c r="E300"/>
  <c r="D299"/>
  <c r="P299"/>
  <c r="O299"/>
  <c r="N299"/>
  <c r="M299"/>
  <c r="L299"/>
  <c r="K299"/>
  <c r="J299"/>
  <c r="I299"/>
  <c r="H299"/>
  <c r="G299"/>
  <c r="F299"/>
  <c r="E299"/>
  <c r="D298"/>
  <c r="P298"/>
  <c r="O298"/>
  <c r="N298"/>
  <c r="M298"/>
  <c r="L298"/>
  <c r="K298"/>
  <c r="J298"/>
  <c r="I298"/>
  <c r="H298"/>
  <c r="G298"/>
  <c r="F298"/>
  <c r="E298"/>
  <c r="D297"/>
  <c r="P297"/>
  <c r="O297"/>
  <c r="N297"/>
  <c r="M297"/>
  <c r="L297"/>
  <c r="K297"/>
  <c r="J297"/>
  <c r="I297"/>
  <c r="H297"/>
  <c r="G297"/>
  <c r="F297"/>
  <c r="E297"/>
  <c r="D296"/>
  <c r="P296"/>
  <c r="O296"/>
  <c r="N296"/>
  <c r="M296"/>
  <c r="L296"/>
  <c r="K296"/>
  <c r="J296"/>
  <c r="I296"/>
  <c r="H296"/>
  <c r="G296"/>
  <c r="F296"/>
  <c r="E296"/>
  <c r="D295"/>
  <c r="P295"/>
  <c r="O295"/>
  <c r="N295"/>
  <c r="M295"/>
  <c r="L295"/>
  <c r="K295"/>
  <c r="J295"/>
  <c r="I295"/>
  <c r="H295"/>
  <c r="G295"/>
  <c r="F295"/>
  <c r="E295"/>
  <c r="D294"/>
  <c r="P294"/>
  <c r="O294"/>
  <c r="N294"/>
  <c r="M294"/>
  <c r="L294"/>
  <c r="K294"/>
  <c r="J294"/>
  <c r="I294"/>
  <c r="H294"/>
  <c r="G294"/>
  <c r="F294"/>
  <c r="E294"/>
  <c r="D293"/>
  <c r="P293"/>
  <c r="O293"/>
  <c r="N293"/>
  <c r="M293"/>
  <c r="L293"/>
  <c r="K293"/>
  <c r="J293"/>
  <c r="I293"/>
  <c r="H293"/>
  <c r="G293"/>
  <c r="F293"/>
  <c r="E293"/>
  <c r="D292"/>
  <c r="P292"/>
  <c r="O292"/>
  <c r="N292"/>
  <c r="M292"/>
  <c r="L292"/>
  <c r="K292"/>
  <c r="J292"/>
  <c r="I292"/>
  <c r="H292"/>
  <c r="G292"/>
  <c r="F292"/>
  <c r="E292"/>
  <c r="D291"/>
  <c r="P291"/>
  <c r="O291"/>
  <c r="N291"/>
  <c r="M291"/>
  <c r="L291"/>
  <c r="K291"/>
  <c r="J291"/>
  <c r="I291"/>
  <c r="H291"/>
  <c r="G291"/>
  <c r="F291"/>
  <c r="E291"/>
  <c r="D290"/>
  <c r="P290"/>
  <c r="O290"/>
  <c r="N290"/>
  <c r="M290"/>
  <c r="L290"/>
  <c r="K290"/>
  <c r="J290"/>
  <c r="I290"/>
  <c r="H290"/>
  <c r="G290"/>
  <c r="F290"/>
  <c r="E290"/>
  <c r="D289"/>
  <c r="P289"/>
  <c r="O289"/>
  <c r="N289"/>
  <c r="M289"/>
  <c r="L289"/>
  <c r="K289"/>
  <c r="J289"/>
  <c r="I289"/>
  <c r="H289"/>
  <c r="G289"/>
  <c r="F289"/>
  <c r="E289"/>
  <c r="D288"/>
  <c r="P288"/>
  <c r="O288"/>
  <c r="N288"/>
  <c r="M288"/>
  <c r="L288"/>
  <c r="K288"/>
  <c r="J288"/>
  <c r="I288"/>
  <c r="H288"/>
  <c r="G288"/>
  <c r="F288"/>
  <c r="E288"/>
  <c r="D287"/>
  <c r="P287"/>
  <c r="O287"/>
  <c r="N287"/>
  <c r="M287"/>
  <c r="L287"/>
  <c r="K287"/>
  <c r="J287"/>
  <c r="I287"/>
  <c r="H287"/>
  <c r="G287"/>
  <c r="F287"/>
  <c r="E287"/>
  <c r="D286"/>
  <c r="P286"/>
  <c r="O286"/>
  <c r="N286"/>
  <c r="M286"/>
  <c r="L286"/>
  <c r="K286"/>
  <c r="J286"/>
  <c r="I286"/>
  <c r="H286"/>
  <c r="G286"/>
  <c r="F286"/>
  <c r="E286"/>
  <c r="D285"/>
  <c r="P285"/>
  <c r="O285"/>
  <c r="N285"/>
  <c r="M285"/>
  <c r="L285"/>
  <c r="K285"/>
  <c r="J285"/>
  <c r="I285"/>
  <c r="H285"/>
  <c r="G285"/>
  <c r="F285"/>
  <c r="E285"/>
  <c r="D284"/>
  <c r="P284"/>
  <c r="O284"/>
  <c r="N284"/>
  <c r="M284"/>
  <c r="L284"/>
  <c r="K284"/>
  <c r="J284"/>
  <c r="I284"/>
  <c r="H284"/>
  <c r="G284"/>
  <c r="F284"/>
  <c r="E284"/>
  <c r="D283"/>
  <c r="P283"/>
  <c r="O283"/>
  <c r="N283"/>
  <c r="M283"/>
  <c r="L283"/>
  <c r="K283"/>
  <c r="J283"/>
  <c r="I283"/>
  <c r="H283"/>
  <c r="G283"/>
  <c r="F283"/>
  <c r="E283"/>
  <c r="D282"/>
  <c r="P282"/>
  <c r="O282"/>
  <c r="N282"/>
  <c r="M282"/>
  <c r="L282"/>
  <c r="K282"/>
  <c r="J282"/>
  <c r="I282"/>
  <c r="H282"/>
  <c r="G282"/>
  <c r="F282"/>
  <c r="E282"/>
  <c r="D281"/>
  <c r="P281"/>
  <c r="O281"/>
  <c r="N281"/>
  <c r="M281"/>
  <c r="L281"/>
  <c r="K281"/>
  <c r="J281"/>
  <c r="I281"/>
  <c r="H281"/>
  <c r="G281"/>
  <c r="F281"/>
  <c r="E281"/>
  <c r="D280"/>
  <c r="P280"/>
  <c r="O280"/>
  <c r="N280"/>
  <c r="M280"/>
  <c r="L280"/>
  <c r="K280"/>
  <c r="J280"/>
  <c r="I280"/>
  <c r="H280"/>
  <c r="G280"/>
  <c r="F280"/>
  <c r="E280"/>
  <c r="D279"/>
  <c r="P279"/>
  <c r="O279"/>
  <c r="N279"/>
  <c r="M279"/>
  <c r="L279"/>
  <c r="K279"/>
  <c r="J279"/>
  <c r="I279"/>
  <c r="H279"/>
  <c r="G279"/>
  <c r="F279"/>
  <c r="E279"/>
  <c r="D278"/>
  <c r="P278"/>
  <c r="O278"/>
  <c r="N278"/>
  <c r="M278"/>
  <c r="L278"/>
  <c r="K278"/>
  <c r="J278"/>
  <c r="I278"/>
  <c r="H278"/>
  <c r="G278"/>
  <c r="F278"/>
  <c r="E278"/>
  <c r="D277"/>
  <c r="P277"/>
  <c r="O277"/>
  <c r="N277"/>
  <c r="M277"/>
  <c r="L277"/>
  <c r="K277"/>
  <c r="J277"/>
  <c r="I277"/>
  <c r="H277"/>
  <c r="G277"/>
  <c r="F277"/>
  <c r="E277"/>
  <c r="D276"/>
  <c r="P276"/>
  <c r="O276"/>
  <c r="N276"/>
  <c r="M276"/>
  <c r="L276"/>
  <c r="K276"/>
  <c r="J276"/>
  <c r="I276"/>
  <c r="H276"/>
  <c r="G276"/>
  <c r="F276"/>
  <c r="E276"/>
  <c r="D275"/>
  <c r="P275"/>
  <c r="O275"/>
  <c r="N275"/>
  <c r="M275"/>
  <c r="L275"/>
  <c r="K275"/>
  <c r="J275"/>
  <c r="I275"/>
  <c r="H275"/>
  <c r="G275"/>
  <c r="F275"/>
  <c r="E275"/>
  <c r="D274"/>
  <c r="P274"/>
  <c r="O274"/>
  <c r="N274"/>
  <c r="M274"/>
  <c r="L274"/>
  <c r="K274"/>
  <c r="J274"/>
  <c r="I274"/>
  <c r="H274"/>
  <c r="G274"/>
  <c r="F274"/>
  <c r="E274"/>
  <c r="D273"/>
  <c r="P273"/>
  <c r="O273"/>
  <c r="N273"/>
  <c r="M273"/>
  <c r="L273"/>
  <c r="K273"/>
  <c r="J273"/>
  <c r="I273"/>
  <c r="H273"/>
  <c r="G273"/>
  <c r="F273"/>
  <c r="E273"/>
  <c r="D272"/>
  <c r="P272"/>
  <c r="O272"/>
  <c r="N272"/>
  <c r="M272"/>
  <c r="L272"/>
  <c r="K272"/>
  <c r="J272"/>
  <c r="I272"/>
  <c r="H272"/>
  <c r="G272"/>
  <c r="F272"/>
  <c r="E272"/>
  <c r="D271"/>
  <c r="P271"/>
  <c r="O271"/>
  <c r="N271"/>
  <c r="M271"/>
  <c r="L271"/>
  <c r="K271"/>
  <c r="J271"/>
  <c r="I271"/>
  <c r="H271"/>
  <c r="G271"/>
  <c r="F271"/>
  <c r="E271"/>
  <c r="D270"/>
  <c r="P270"/>
  <c r="O270"/>
  <c r="N270"/>
  <c r="M270"/>
  <c r="L270"/>
  <c r="K270"/>
  <c r="J270"/>
  <c r="I270"/>
  <c r="H270"/>
  <c r="G270"/>
  <c r="F270"/>
  <c r="E270"/>
  <c r="D269"/>
  <c r="P269"/>
  <c r="O269"/>
  <c r="N269"/>
  <c r="M269"/>
  <c r="L269"/>
  <c r="K269"/>
  <c r="J269"/>
  <c r="I269"/>
  <c r="H269"/>
  <c r="G269"/>
  <c r="F269"/>
  <c r="E269"/>
  <c r="D268"/>
  <c r="P268"/>
  <c r="O268"/>
  <c r="N268"/>
  <c r="M268"/>
  <c r="L268"/>
  <c r="K268"/>
  <c r="J268"/>
  <c r="I268"/>
  <c r="H268"/>
  <c r="G268"/>
  <c r="F268"/>
  <c r="E268"/>
  <c r="D267"/>
  <c r="P267"/>
  <c r="O267"/>
  <c r="N267"/>
  <c r="M267"/>
  <c r="L267"/>
  <c r="K267"/>
  <c r="J267"/>
  <c r="I267"/>
  <c r="H267"/>
  <c r="G267"/>
  <c r="F267"/>
  <c r="E267"/>
  <c r="D266"/>
  <c r="P266"/>
  <c r="O266"/>
  <c r="N266"/>
  <c r="M266"/>
  <c r="L266"/>
  <c r="K266"/>
  <c r="J266"/>
  <c r="I266"/>
  <c r="H266"/>
  <c r="G266"/>
  <c r="F266"/>
  <c r="E266"/>
  <c r="D265"/>
  <c r="P265"/>
  <c r="O265"/>
  <c r="N265"/>
  <c r="M265"/>
  <c r="L265"/>
  <c r="K265"/>
  <c r="J265"/>
  <c r="I265"/>
  <c r="H265"/>
  <c r="G265"/>
  <c r="F265"/>
  <c r="E265"/>
  <c r="D264"/>
  <c r="P264"/>
  <c r="O264"/>
  <c r="N264"/>
  <c r="M264"/>
  <c r="L264"/>
  <c r="K264"/>
  <c r="J264"/>
  <c r="I264"/>
  <c r="H264"/>
  <c r="G264"/>
  <c r="F264"/>
  <c r="E264"/>
  <c r="D263"/>
  <c r="P263"/>
  <c r="O263"/>
  <c r="N263"/>
  <c r="M263"/>
  <c r="L263"/>
  <c r="K263"/>
  <c r="J263"/>
  <c r="I263"/>
  <c r="H263"/>
  <c r="G263"/>
  <c r="F263"/>
  <c r="E263"/>
  <c r="D262"/>
  <c r="P262"/>
  <c r="O262"/>
  <c r="N262"/>
  <c r="M262"/>
  <c r="L262"/>
  <c r="K262"/>
  <c r="J262"/>
  <c r="I262"/>
  <c r="H262"/>
  <c r="G262"/>
  <c r="F262"/>
  <c r="E262"/>
  <c r="D261"/>
  <c r="P261"/>
  <c r="O261"/>
  <c r="N261"/>
  <c r="M261"/>
  <c r="L261"/>
  <c r="K261"/>
  <c r="J261"/>
  <c r="I261"/>
  <c r="H261"/>
  <c r="G261"/>
  <c r="F261"/>
  <c r="E261"/>
  <c r="D260"/>
  <c r="P260"/>
  <c r="O260"/>
  <c r="N260"/>
  <c r="M260"/>
  <c r="L260"/>
  <c r="K260"/>
  <c r="J260"/>
  <c r="I260"/>
  <c r="H260"/>
  <c r="G260"/>
  <c r="F260"/>
  <c r="E260"/>
  <c r="D259"/>
  <c r="P259"/>
  <c r="O259"/>
  <c r="N259"/>
  <c r="M259"/>
  <c r="L259"/>
  <c r="K259"/>
  <c r="J259"/>
  <c r="I259"/>
  <c r="H259"/>
  <c r="G259"/>
  <c r="F259"/>
  <c r="E259"/>
  <c r="D258"/>
  <c r="P258"/>
  <c r="O258"/>
  <c r="N258"/>
  <c r="M258"/>
  <c r="L258"/>
  <c r="K258"/>
  <c r="J258"/>
  <c r="I258"/>
  <c r="H258"/>
  <c r="G258"/>
  <c r="F258"/>
  <c r="E258"/>
  <c r="D257"/>
  <c r="P257"/>
  <c r="O257"/>
  <c r="N257"/>
  <c r="M257"/>
  <c r="L257"/>
  <c r="K257"/>
  <c r="J257"/>
  <c r="I257"/>
  <c r="H257"/>
  <c r="G257"/>
  <c r="F257"/>
  <c r="E257"/>
  <c r="D256"/>
  <c r="P256"/>
  <c r="O256"/>
  <c r="N256"/>
  <c r="M256"/>
  <c r="L256"/>
  <c r="K256"/>
  <c r="J256"/>
  <c r="I256"/>
  <c r="H256"/>
  <c r="G256"/>
  <c r="F256"/>
  <c r="E256"/>
  <c r="D255"/>
  <c r="P255"/>
  <c r="O255"/>
  <c r="N255"/>
  <c r="M255"/>
  <c r="L255"/>
  <c r="K255"/>
  <c r="J255"/>
  <c r="I255"/>
  <c r="H255"/>
  <c r="G255"/>
  <c r="F255"/>
  <c r="E255"/>
  <c r="D254"/>
  <c r="P254"/>
  <c r="O254"/>
  <c r="N254"/>
  <c r="M254"/>
  <c r="L254"/>
  <c r="K254"/>
  <c r="J254"/>
  <c r="I254"/>
  <c r="H254"/>
  <c r="G254"/>
  <c r="F254"/>
  <c r="E254"/>
  <c r="D253"/>
  <c r="P253"/>
  <c r="O253"/>
  <c r="N253"/>
  <c r="M253"/>
  <c r="L253"/>
  <c r="K253"/>
  <c r="J253"/>
  <c r="I253"/>
  <c r="H253"/>
  <c r="G253"/>
  <c r="F253"/>
  <c r="E253"/>
  <c r="D252"/>
  <c r="P252"/>
  <c r="O252"/>
  <c r="N252"/>
  <c r="M252"/>
  <c r="L252"/>
  <c r="K252"/>
  <c r="J252"/>
  <c r="I252"/>
  <c r="H252"/>
  <c r="G252"/>
  <c r="F252"/>
  <c r="E252"/>
  <c r="D251"/>
  <c r="P251"/>
  <c r="O251"/>
  <c r="N251"/>
  <c r="M251"/>
  <c r="L251"/>
  <c r="K251"/>
  <c r="J251"/>
  <c r="I251"/>
  <c r="H251"/>
  <c r="G251"/>
  <c r="F251"/>
  <c r="E251"/>
  <c r="D250"/>
  <c r="P250"/>
  <c r="O250"/>
  <c r="N250"/>
  <c r="M250"/>
  <c r="L250"/>
  <c r="K250"/>
  <c r="J250"/>
  <c r="I250"/>
  <c r="H250"/>
  <c r="G250"/>
  <c r="F250"/>
  <c r="E250"/>
  <c r="D249"/>
  <c r="P249"/>
  <c r="O249"/>
  <c r="N249"/>
  <c r="M249"/>
  <c r="L249"/>
  <c r="K249"/>
  <c r="J249"/>
  <c r="I249"/>
  <c r="H249"/>
  <c r="G249"/>
  <c r="F249"/>
  <c r="E249"/>
  <c r="D248"/>
  <c r="P248"/>
  <c r="O248"/>
  <c r="N248"/>
  <c r="M248"/>
  <c r="L248"/>
  <c r="K248"/>
  <c r="J248"/>
  <c r="I248"/>
  <c r="H248"/>
  <c r="G248"/>
  <c r="F248"/>
  <c r="E248"/>
  <c r="D247"/>
  <c r="P247"/>
  <c r="O247"/>
  <c r="N247"/>
  <c r="M247"/>
  <c r="L247"/>
  <c r="K247"/>
  <c r="J247"/>
  <c r="I247"/>
  <c r="H247"/>
  <c r="G247"/>
  <c r="F247"/>
  <c r="E247"/>
  <c r="D246"/>
  <c r="P246"/>
  <c r="O246"/>
  <c r="N246"/>
  <c r="M246"/>
  <c r="L246"/>
  <c r="K246"/>
  <c r="J246"/>
  <c r="I246"/>
  <c r="H246"/>
  <c r="G246"/>
  <c r="F246"/>
  <c r="E246"/>
  <c r="D245"/>
  <c r="P245"/>
  <c r="O245"/>
  <c r="N245"/>
  <c r="M245"/>
  <c r="L245"/>
  <c r="K245"/>
  <c r="J245"/>
  <c r="I245"/>
  <c r="H245"/>
  <c r="G245"/>
  <c r="F245"/>
  <c r="E245"/>
  <c r="D244"/>
  <c r="P244"/>
  <c r="O244"/>
  <c r="N244"/>
  <c r="M244"/>
  <c r="L244"/>
  <c r="K244"/>
  <c r="J244"/>
  <c r="I244"/>
  <c r="H244"/>
  <c r="G244"/>
  <c r="F244"/>
  <c r="E244"/>
  <c r="D243"/>
  <c r="P243"/>
  <c r="O243"/>
  <c r="N243"/>
  <c r="M243"/>
  <c r="L243"/>
  <c r="K243"/>
  <c r="J243"/>
  <c r="I243"/>
  <c r="H243"/>
  <c r="G243"/>
  <c r="F243"/>
  <c r="E243"/>
  <c r="D242"/>
  <c r="P242"/>
  <c r="O242"/>
  <c r="N242"/>
  <c r="M242"/>
  <c r="L242"/>
  <c r="K242"/>
  <c r="J242"/>
  <c r="I242"/>
  <c r="H242"/>
  <c r="G242"/>
  <c r="F242"/>
  <c r="E242"/>
  <c r="D241"/>
  <c r="P241"/>
  <c r="O241"/>
  <c r="N241"/>
  <c r="M241"/>
  <c r="L241"/>
  <c r="K241"/>
  <c r="J241"/>
  <c r="I241"/>
  <c r="H241"/>
  <c r="G241"/>
  <c r="F241"/>
  <c r="E241"/>
  <c r="D240"/>
  <c r="P240"/>
  <c r="O240"/>
  <c r="N240"/>
  <c r="M240"/>
  <c r="L240"/>
  <c r="K240"/>
  <c r="J240"/>
  <c r="I240"/>
  <c r="H240"/>
  <c r="G240"/>
  <c r="F240"/>
  <c r="E240"/>
  <c r="D239"/>
  <c r="P239"/>
  <c r="O239"/>
  <c r="N239"/>
  <c r="M239"/>
  <c r="L239"/>
  <c r="K239"/>
  <c r="J239"/>
  <c r="I239"/>
  <c r="H239"/>
  <c r="G239"/>
  <c r="F239"/>
  <c r="E239"/>
  <c r="D238"/>
  <c r="P238"/>
  <c r="O238"/>
  <c r="N238"/>
  <c r="M238"/>
  <c r="L238"/>
  <c r="K238"/>
  <c r="J238"/>
  <c r="I238"/>
  <c r="H238"/>
  <c r="G238"/>
  <c r="F238"/>
  <c r="E238"/>
  <c r="D237"/>
  <c r="P237"/>
  <c r="O237"/>
  <c r="N237"/>
  <c r="M237"/>
  <c r="L237"/>
  <c r="K237"/>
  <c r="J237"/>
  <c r="I237"/>
  <c r="H237"/>
  <c r="G237"/>
  <c r="F237"/>
  <c r="E237"/>
  <c r="D236"/>
  <c r="P236"/>
  <c r="O236"/>
  <c r="N236"/>
  <c r="M236"/>
  <c r="L236"/>
  <c r="K236"/>
  <c r="J236"/>
  <c r="I236"/>
  <c r="H236"/>
  <c r="G236"/>
  <c r="F236"/>
  <c r="E236"/>
  <c r="D235"/>
  <c r="P235"/>
  <c r="O235"/>
  <c r="N235"/>
  <c r="M235"/>
  <c r="L235"/>
  <c r="K235"/>
  <c r="J235"/>
  <c r="I235"/>
  <c r="H235"/>
  <c r="G235"/>
  <c r="F235"/>
  <c r="E235"/>
  <c r="D234"/>
  <c r="P234"/>
  <c r="O234"/>
  <c r="N234"/>
  <c r="M234"/>
  <c r="L234"/>
  <c r="K234"/>
  <c r="J234"/>
  <c r="I234"/>
  <c r="H234"/>
  <c r="G234"/>
  <c r="F234"/>
  <c r="E234"/>
  <c r="D233"/>
  <c r="P233"/>
  <c r="O233"/>
  <c r="N233"/>
  <c r="M233"/>
  <c r="L233"/>
  <c r="K233"/>
  <c r="J233"/>
  <c r="I233"/>
  <c r="H233"/>
  <c r="G233"/>
  <c r="F233"/>
  <c r="E233"/>
  <c r="D232"/>
  <c r="P232"/>
  <c r="O232"/>
  <c r="N232"/>
  <c r="M232"/>
  <c r="L232"/>
  <c r="K232"/>
  <c r="J232"/>
  <c r="I232"/>
  <c r="H232"/>
  <c r="G232"/>
  <c r="F232"/>
  <c r="E232"/>
  <c r="D231"/>
  <c r="P231"/>
  <c r="O231"/>
  <c r="N231"/>
  <c r="M231"/>
  <c r="L231"/>
  <c r="K231"/>
  <c r="J231"/>
  <c r="I231"/>
  <c r="H231"/>
  <c r="G231"/>
  <c r="F231"/>
  <c r="E231"/>
  <c r="D230"/>
  <c r="P230"/>
  <c r="O230"/>
  <c r="N230"/>
  <c r="M230"/>
  <c r="L230"/>
  <c r="K230"/>
  <c r="J230"/>
  <c r="I230"/>
  <c r="H230"/>
  <c r="G230"/>
  <c r="F230"/>
  <c r="E230"/>
  <c r="D229"/>
  <c r="P229"/>
  <c r="O229"/>
  <c r="N229"/>
  <c r="M229"/>
  <c r="L229"/>
  <c r="K229"/>
  <c r="J229"/>
  <c r="I229"/>
  <c r="H229"/>
  <c r="G229"/>
  <c r="F229"/>
  <c r="E229"/>
  <c r="D228"/>
  <c r="P228"/>
  <c r="O228"/>
  <c r="N228"/>
  <c r="M228"/>
  <c r="L228"/>
  <c r="K228"/>
  <c r="J228"/>
  <c r="I228"/>
  <c r="H228"/>
  <c r="G228"/>
  <c r="F228"/>
  <c r="E228"/>
  <c r="D227"/>
  <c r="P227"/>
  <c r="O227"/>
  <c r="N227"/>
  <c r="M227"/>
  <c r="L227"/>
  <c r="K227"/>
  <c r="J227"/>
  <c r="I227"/>
  <c r="H227"/>
  <c r="G227"/>
  <c r="F227"/>
  <c r="E227"/>
  <c r="D226"/>
  <c r="P226"/>
  <c r="O226"/>
  <c r="N226"/>
  <c r="M226"/>
  <c r="L226"/>
  <c r="K226"/>
  <c r="J226"/>
  <c r="I226"/>
  <c r="H226"/>
  <c r="G226"/>
  <c r="F226"/>
  <c r="E226"/>
  <c r="D225"/>
  <c r="P225"/>
  <c r="O225"/>
  <c r="N225"/>
  <c r="M225"/>
  <c r="L225"/>
  <c r="K225"/>
  <c r="J225"/>
  <c r="I225"/>
  <c r="H225"/>
  <c r="G225"/>
  <c r="F225"/>
  <c r="E225"/>
  <c r="D224"/>
  <c r="P224"/>
  <c r="O224"/>
  <c r="N224"/>
  <c r="M224"/>
  <c r="L224"/>
  <c r="K224"/>
  <c r="J224"/>
  <c r="I224"/>
  <c r="H224"/>
  <c r="G224"/>
  <c r="F224"/>
  <c r="E224"/>
  <c r="D223"/>
  <c r="P223"/>
  <c r="O223"/>
  <c r="N223"/>
  <c r="M223"/>
  <c r="L223"/>
  <c r="K223"/>
  <c r="J223"/>
  <c r="I223"/>
  <c r="H223"/>
  <c r="G223"/>
  <c r="F223"/>
  <c r="E223"/>
  <c r="D222"/>
  <c r="P222"/>
  <c r="O222"/>
  <c r="N222"/>
  <c r="M222"/>
  <c r="L222"/>
  <c r="K222"/>
  <c r="J222"/>
  <c r="I222"/>
  <c r="H222"/>
  <c r="G222"/>
  <c r="F222"/>
  <c r="E222"/>
  <c r="D221"/>
  <c r="P221"/>
  <c r="O221"/>
  <c r="N221"/>
  <c r="M221"/>
  <c r="L221"/>
  <c r="K221"/>
  <c r="J221"/>
  <c r="I221"/>
  <c r="H221"/>
  <c r="G221"/>
  <c r="F221"/>
  <c r="E221"/>
  <c r="D220"/>
  <c r="P220"/>
  <c r="O220"/>
  <c r="N220"/>
  <c r="M220"/>
  <c r="L220"/>
  <c r="K220"/>
  <c r="J220"/>
  <c r="I220"/>
  <c r="H220"/>
  <c r="G220"/>
  <c r="F220"/>
  <c r="E220"/>
  <c r="D219"/>
  <c r="P219"/>
  <c r="O219"/>
  <c r="N219"/>
  <c r="M219"/>
  <c r="L219"/>
  <c r="K219"/>
  <c r="J219"/>
  <c r="I219"/>
  <c r="H219"/>
  <c r="G219"/>
  <c r="F219"/>
  <c r="E219"/>
  <c r="D218"/>
  <c r="P218"/>
  <c r="O218"/>
  <c r="N218"/>
  <c r="M218"/>
  <c r="L218"/>
  <c r="K218"/>
  <c r="J218"/>
  <c r="I218"/>
  <c r="H218"/>
  <c r="G218"/>
  <c r="F218"/>
  <c r="E218"/>
  <c r="D217"/>
  <c r="P217"/>
  <c r="O217"/>
  <c r="N217"/>
  <c r="M217"/>
  <c r="L217"/>
  <c r="K217"/>
  <c r="J217"/>
  <c r="I217"/>
  <c r="H217"/>
  <c r="G217"/>
  <c r="F217"/>
  <c r="E217"/>
  <c r="D216"/>
  <c r="P216"/>
  <c r="O216"/>
  <c r="N216"/>
  <c r="M216"/>
  <c r="L216"/>
  <c r="K216"/>
  <c r="J216"/>
  <c r="I216"/>
  <c r="H216"/>
  <c r="G216"/>
  <c r="F216"/>
  <c r="E216"/>
  <c r="D215"/>
  <c r="P215"/>
  <c r="O215"/>
  <c r="N215"/>
  <c r="M215"/>
  <c r="L215"/>
  <c r="K215"/>
  <c r="J215"/>
  <c r="I215"/>
  <c r="H215"/>
  <c r="G215"/>
  <c r="F215"/>
  <c r="E215"/>
  <c r="D214"/>
  <c r="P214"/>
  <c r="O214"/>
  <c r="N214"/>
  <c r="M214"/>
  <c r="L214"/>
  <c r="K214"/>
  <c r="J214"/>
  <c r="I214"/>
  <c r="H214"/>
  <c r="G214"/>
  <c r="F214"/>
  <c r="E214"/>
  <c r="D213"/>
  <c r="P213"/>
  <c r="O213"/>
  <c r="N213"/>
  <c r="M213"/>
  <c r="L213"/>
  <c r="K213"/>
  <c r="J213"/>
  <c r="I213"/>
  <c r="H213"/>
  <c r="G213"/>
  <c r="F213"/>
  <c r="E213"/>
  <c r="D212"/>
  <c r="P212"/>
  <c r="O212"/>
  <c r="N212"/>
  <c r="M212"/>
  <c r="L212"/>
  <c r="K212"/>
  <c r="J212"/>
  <c r="I212"/>
  <c r="H212"/>
  <c r="G212"/>
  <c r="F212"/>
  <c r="E212"/>
  <c r="D211"/>
  <c r="P211"/>
  <c r="O211"/>
  <c r="N211"/>
  <c r="M211"/>
  <c r="L211"/>
  <c r="K211"/>
  <c r="J211"/>
  <c r="I211"/>
  <c r="H211"/>
  <c r="G211"/>
  <c r="F211"/>
  <c r="E211"/>
  <c r="D210"/>
  <c r="P210"/>
  <c r="O210"/>
  <c r="N210"/>
  <c r="M210"/>
  <c r="L210"/>
  <c r="K210"/>
  <c r="J210"/>
  <c r="I210"/>
  <c r="H210"/>
  <c r="G210"/>
  <c r="F210"/>
  <c r="E210"/>
  <c r="D209"/>
  <c r="P209"/>
  <c r="O209"/>
  <c r="N209"/>
  <c r="M209"/>
  <c r="L209"/>
  <c r="K209"/>
  <c r="J209"/>
  <c r="I209"/>
  <c r="H209"/>
  <c r="G209"/>
  <c r="F209"/>
  <c r="E209"/>
  <c r="C207"/>
  <c r="D207"/>
  <c r="P207"/>
  <c r="O207"/>
  <c r="N207"/>
  <c r="M207"/>
  <c r="L207"/>
  <c r="K207"/>
  <c r="J207"/>
  <c r="I207"/>
  <c r="H207"/>
  <c r="G207"/>
  <c r="F207"/>
  <c r="E207"/>
  <c r="C206"/>
  <c r="D206"/>
  <c r="P206"/>
  <c r="O206"/>
  <c r="N206"/>
  <c r="M206"/>
  <c r="L206"/>
  <c r="K206"/>
  <c r="J206"/>
  <c r="I206"/>
  <c r="H206"/>
  <c r="G206"/>
  <c r="F206"/>
  <c r="E206"/>
  <c r="C205"/>
  <c r="D205"/>
  <c r="P205"/>
  <c r="O205"/>
  <c r="N205"/>
  <c r="M205"/>
  <c r="L205"/>
  <c r="K205"/>
  <c r="J205"/>
  <c r="I205"/>
  <c r="H205"/>
  <c r="G205"/>
  <c r="F205"/>
  <c r="E205"/>
  <c r="C204"/>
  <c r="D204"/>
  <c r="P204"/>
  <c r="O204"/>
  <c r="N204"/>
  <c r="M204"/>
  <c r="L204"/>
  <c r="K204"/>
  <c r="J204"/>
  <c r="I204"/>
  <c r="H204"/>
  <c r="G204"/>
  <c r="F204"/>
  <c r="E204"/>
  <c r="C203"/>
  <c r="D203"/>
  <c r="P203"/>
  <c r="O203"/>
  <c r="N203"/>
  <c r="M203"/>
  <c r="L203"/>
  <c r="K203"/>
  <c r="J203"/>
  <c r="I203"/>
  <c r="H203"/>
  <c r="G203"/>
  <c r="F203"/>
  <c r="E203"/>
  <c r="C202"/>
  <c r="D202"/>
  <c r="P202"/>
  <c r="O202"/>
  <c r="N202"/>
  <c r="M202"/>
  <c r="L202"/>
  <c r="K202"/>
  <c r="J202"/>
  <c r="I202"/>
  <c r="H202"/>
  <c r="G202"/>
  <c r="F202"/>
  <c r="E202"/>
  <c r="C201"/>
  <c r="D201"/>
  <c r="P201"/>
  <c r="O201"/>
  <c r="N201"/>
  <c r="M201"/>
  <c r="L201"/>
  <c r="K201"/>
  <c r="J201"/>
  <c r="I201"/>
  <c r="H201"/>
  <c r="G201"/>
  <c r="F201"/>
  <c r="E201"/>
  <c r="C200"/>
  <c r="D200"/>
  <c r="P200"/>
  <c r="O200"/>
  <c r="N200"/>
  <c r="M200"/>
  <c r="L200"/>
  <c r="K200"/>
  <c r="J200"/>
  <c r="I200"/>
  <c r="H200"/>
  <c r="G200"/>
  <c r="F200"/>
  <c r="E200"/>
  <c r="C199"/>
  <c r="D199"/>
  <c r="P199"/>
  <c r="O199"/>
  <c r="N199"/>
  <c r="M199"/>
  <c r="L199"/>
  <c r="K199"/>
  <c r="J199"/>
  <c r="I199"/>
  <c r="H199"/>
  <c r="G199"/>
  <c r="F199"/>
  <c r="E199"/>
  <c r="C198"/>
  <c r="D198"/>
  <c r="P198"/>
  <c r="O198"/>
  <c r="N198"/>
  <c r="M198"/>
  <c r="L198"/>
  <c r="K198"/>
  <c r="J198"/>
  <c r="I198"/>
  <c r="H198"/>
  <c r="G198"/>
  <c r="F198"/>
  <c r="E198"/>
  <c r="C197"/>
  <c r="D197"/>
  <c r="P197"/>
  <c r="O197"/>
  <c r="N197"/>
  <c r="M197"/>
  <c r="L197"/>
  <c r="K197"/>
  <c r="J197"/>
  <c r="I197"/>
  <c r="H197"/>
  <c r="G197"/>
  <c r="F197"/>
  <c r="E197"/>
  <c r="C196"/>
  <c r="D196"/>
  <c r="P196"/>
  <c r="O196"/>
  <c r="N196"/>
  <c r="M196"/>
  <c r="L196"/>
  <c r="K196"/>
  <c r="J196"/>
  <c r="I196"/>
  <c r="H196"/>
  <c r="G196"/>
  <c r="F196"/>
  <c r="E196"/>
  <c r="C195"/>
  <c r="D195"/>
  <c r="P195"/>
  <c r="O195"/>
  <c r="N195"/>
  <c r="M195"/>
  <c r="L195"/>
  <c r="K195"/>
  <c r="J195"/>
  <c r="I195"/>
  <c r="H195"/>
  <c r="G195"/>
  <c r="F195"/>
  <c r="E195"/>
  <c r="C194"/>
  <c r="D194"/>
  <c r="P194"/>
  <c r="O194"/>
  <c r="N194"/>
  <c r="M194"/>
  <c r="L194"/>
  <c r="K194"/>
  <c r="J194"/>
  <c r="I194"/>
  <c r="H194"/>
  <c r="G194"/>
  <c r="F194"/>
  <c r="E194"/>
  <c r="C193"/>
  <c r="D193"/>
  <c r="P193"/>
  <c r="O193"/>
  <c r="N193"/>
  <c r="M193"/>
  <c r="L193"/>
  <c r="K193"/>
  <c r="J193"/>
  <c r="I193"/>
  <c r="H193"/>
  <c r="G193"/>
  <c r="F193"/>
  <c r="E193"/>
  <c r="C192"/>
  <c r="D192"/>
  <c r="P192"/>
  <c r="O192"/>
  <c r="N192"/>
  <c r="M192"/>
  <c r="L192"/>
  <c r="K192"/>
  <c r="J192"/>
  <c r="I192"/>
  <c r="H192"/>
  <c r="G192"/>
  <c r="F192"/>
  <c r="E192"/>
  <c r="C191"/>
  <c r="D191"/>
  <c r="P191"/>
  <c r="O191"/>
  <c r="N191"/>
  <c r="M191"/>
  <c r="L191"/>
  <c r="K191"/>
  <c r="J191"/>
  <c r="I191"/>
  <c r="H191"/>
  <c r="G191"/>
  <c r="F191"/>
  <c r="E191"/>
  <c r="C190"/>
  <c r="D190"/>
  <c r="P190"/>
  <c r="O190"/>
  <c r="N190"/>
  <c r="M190"/>
  <c r="L190"/>
  <c r="K190"/>
  <c r="J190"/>
  <c r="I190"/>
  <c r="H190"/>
  <c r="G190"/>
  <c r="F190"/>
  <c r="E190"/>
  <c r="C189"/>
  <c r="D189"/>
  <c r="P189"/>
  <c r="O189"/>
  <c r="N189"/>
  <c r="M189"/>
  <c r="L189"/>
  <c r="K189"/>
  <c r="J189"/>
  <c r="I189"/>
  <c r="H189"/>
  <c r="G189"/>
  <c r="F189"/>
  <c r="E189"/>
  <c r="C188"/>
  <c r="D188"/>
  <c r="P188"/>
  <c r="O188"/>
  <c r="N188"/>
  <c r="M188"/>
  <c r="L188"/>
  <c r="K188"/>
  <c r="J188"/>
  <c r="I188"/>
  <c r="H188"/>
  <c r="G188"/>
  <c r="F188"/>
  <c r="E188"/>
  <c r="C187"/>
  <c r="D187"/>
  <c r="P187"/>
  <c r="O187"/>
  <c r="N187"/>
  <c r="M187"/>
  <c r="L187"/>
  <c r="K187"/>
  <c r="J187"/>
  <c r="I187"/>
  <c r="H187"/>
  <c r="G187"/>
  <c r="F187"/>
  <c r="E187"/>
  <c r="C186"/>
  <c r="D186"/>
  <c r="P186"/>
  <c r="O186"/>
  <c r="N186"/>
  <c r="M186"/>
  <c r="L186"/>
  <c r="K186"/>
  <c r="J186"/>
  <c r="I186"/>
  <c r="H186"/>
  <c r="G186"/>
  <c r="F186"/>
  <c r="E186"/>
  <c r="C185"/>
  <c r="D185"/>
  <c r="P185"/>
  <c r="O185"/>
  <c r="N185"/>
  <c r="M185"/>
  <c r="L185"/>
  <c r="K185"/>
  <c r="J185"/>
  <c r="I185"/>
  <c r="H185"/>
  <c r="G185"/>
  <c r="F185"/>
  <c r="E185"/>
  <c r="C184"/>
  <c r="D184"/>
  <c r="P184"/>
  <c r="O184"/>
  <c r="N184"/>
  <c r="M184"/>
  <c r="L184"/>
  <c r="K184"/>
  <c r="J184"/>
  <c r="I184"/>
  <c r="H184"/>
  <c r="G184"/>
  <c r="F184"/>
  <c r="E184"/>
  <c r="C183"/>
  <c r="D183"/>
  <c r="P183"/>
  <c r="O183"/>
  <c r="N183"/>
  <c r="M183"/>
  <c r="L183"/>
  <c r="K183"/>
  <c r="J183"/>
  <c r="I183"/>
  <c r="H183"/>
  <c r="G183"/>
  <c r="F183"/>
  <c r="E183"/>
  <c r="C182"/>
  <c r="D182"/>
  <c r="P182"/>
  <c r="O182"/>
  <c r="N182"/>
  <c r="M182"/>
  <c r="L182"/>
  <c r="K182"/>
  <c r="J182"/>
  <c r="I182"/>
  <c r="H182"/>
  <c r="G182"/>
  <c r="F182"/>
  <c r="E182"/>
  <c r="C181"/>
  <c r="D181"/>
  <c r="P181"/>
  <c r="O181"/>
  <c r="N181"/>
  <c r="M181"/>
  <c r="L181"/>
  <c r="K181"/>
  <c r="J181"/>
  <c r="I181"/>
  <c r="H181"/>
  <c r="G181"/>
  <c r="F181"/>
  <c r="E181"/>
  <c r="C180"/>
  <c r="D180"/>
  <c r="P180"/>
  <c r="O180"/>
  <c r="N180"/>
  <c r="M180"/>
  <c r="L180"/>
  <c r="K180"/>
  <c r="J180"/>
  <c r="I180"/>
  <c r="H180"/>
  <c r="G180"/>
  <c r="F180"/>
  <c r="E180"/>
  <c r="C179"/>
  <c r="D179"/>
  <c r="P179"/>
  <c r="O179"/>
  <c r="N179"/>
  <c r="M179"/>
  <c r="L179"/>
  <c r="K179"/>
  <c r="J179"/>
  <c r="I179"/>
  <c r="H179"/>
  <c r="G179"/>
  <c r="F179"/>
  <c r="E179"/>
  <c r="C178"/>
  <c r="D178"/>
  <c r="P178"/>
  <c r="O178"/>
  <c r="N178"/>
  <c r="M178"/>
  <c r="L178"/>
  <c r="K178"/>
  <c r="J178"/>
  <c r="I178"/>
  <c r="H178"/>
  <c r="G178"/>
  <c r="F178"/>
  <c r="E178"/>
  <c r="C177"/>
  <c r="D177"/>
  <c r="P177"/>
  <c r="O177"/>
  <c r="N177"/>
  <c r="M177"/>
  <c r="L177"/>
  <c r="K177"/>
  <c r="J177"/>
  <c r="I177"/>
  <c r="H177"/>
  <c r="G177"/>
  <c r="F177"/>
  <c r="E177"/>
  <c r="C176"/>
  <c r="D176"/>
  <c r="P176"/>
  <c r="O176"/>
  <c r="N176"/>
  <c r="M176"/>
  <c r="L176"/>
  <c r="K176"/>
  <c r="J176"/>
  <c r="I176"/>
  <c r="H176"/>
  <c r="G176"/>
  <c r="F176"/>
  <c r="E176"/>
  <c r="C175"/>
  <c r="D175"/>
  <c r="P175"/>
  <c r="O175"/>
  <c r="N175"/>
  <c r="M175"/>
  <c r="L175"/>
  <c r="K175"/>
  <c r="J175"/>
  <c r="I175"/>
  <c r="H175"/>
  <c r="G175"/>
  <c r="F175"/>
  <c r="E175"/>
  <c r="C174"/>
  <c r="D174"/>
  <c r="P174"/>
  <c r="O174"/>
  <c r="N174"/>
  <c r="M174"/>
  <c r="L174"/>
  <c r="K174"/>
  <c r="J174"/>
  <c r="I174"/>
  <c r="H174"/>
  <c r="G174"/>
  <c r="F174"/>
  <c r="E174"/>
  <c r="C173"/>
  <c r="D173"/>
  <c r="P173"/>
  <c r="O173"/>
  <c r="N173"/>
  <c r="M173"/>
  <c r="L173"/>
  <c r="K173"/>
  <c r="J173"/>
  <c r="I173"/>
  <c r="H173"/>
  <c r="G173"/>
  <c r="F173"/>
  <c r="E173"/>
  <c r="C172"/>
  <c r="D172"/>
  <c r="P172"/>
  <c r="O172"/>
  <c r="N172"/>
  <c r="M172"/>
  <c r="L172"/>
  <c r="K172"/>
  <c r="J172"/>
  <c r="I172"/>
  <c r="H172"/>
  <c r="G172"/>
  <c r="F172"/>
  <c r="E172"/>
  <c r="C171"/>
  <c r="D171"/>
  <c r="P171"/>
  <c r="O171"/>
  <c r="N171"/>
  <c r="M171"/>
  <c r="L171"/>
  <c r="K171"/>
  <c r="J171"/>
  <c r="I171"/>
  <c r="H171"/>
  <c r="G171"/>
  <c r="F171"/>
  <c r="E171"/>
  <c r="C170"/>
  <c r="D170"/>
  <c r="P170"/>
  <c r="O170"/>
  <c r="N170"/>
  <c r="M170"/>
  <c r="L170"/>
  <c r="K170"/>
  <c r="J170"/>
  <c r="I170"/>
  <c r="H170"/>
  <c r="G170"/>
  <c r="F170"/>
  <c r="E170"/>
  <c r="C169"/>
  <c r="D169"/>
  <c r="P169"/>
  <c r="O169"/>
  <c r="N169"/>
  <c r="M169"/>
  <c r="L169"/>
  <c r="K169"/>
  <c r="J169"/>
  <c r="I169"/>
  <c r="H169"/>
  <c r="G169"/>
  <c r="F169"/>
  <c r="E169"/>
  <c r="C168"/>
  <c r="D168"/>
  <c r="P168"/>
  <c r="O168"/>
  <c r="N168"/>
  <c r="M168"/>
  <c r="L168"/>
  <c r="K168"/>
  <c r="J168"/>
  <c r="I168"/>
  <c r="H168"/>
  <c r="G168"/>
  <c r="F168"/>
  <c r="E168"/>
  <c r="C167"/>
  <c r="D167"/>
  <c r="P167"/>
  <c r="O167"/>
  <c r="N167"/>
  <c r="M167"/>
  <c r="L167"/>
  <c r="K167"/>
  <c r="J167"/>
  <c r="I167"/>
  <c r="H167"/>
  <c r="G167"/>
  <c r="F167"/>
  <c r="E167"/>
  <c r="C166"/>
  <c r="D166"/>
  <c r="P166"/>
  <c r="O166"/>
  <c r="N166"/>
  <c r="M166"/>
  <c r="L166"/>
  <c r="K166"/>
  <c r="J166"/>
  <c r="I166"/>
  <c r="H166"/>
  <c r="G166"/>
  <c r="F166"/>
  <c r="E166"/>
  <c r="C165"/>
  <c r="D165"/>
  <c r="P165"/>
  <c r="O165"/>
  <c r="N165"/>
  <c r="M165"/>
  <c r="L165"/>
  <c r="K165"/>
  <c r="J165"/>
  <c r="I165"/>
  <c r="H165"/>
  <c r="G165"/>
  <c r="F165"/>
  <c r="E165"/>
  <c r="C164"/>
  <c r="D164"/>
  <c r="P164"/>
  <c r="O164"/>
  <c r="N164"/>
  <c r="M164"/>
  <c r="L164"/>
  <c r="K164"/>
  <c r="J164"/>
  <c r="I164"/>
  <c r="H164"/>
  <c r="G164"/>
  <c r="F164"/>
  <c r="E164"/>
  <c r="C163"/>
  <c r="D163"/>
  <c r="P163"/>
  <c r="O163"/>
  <c r="N163"/>
  <c r="M163"/>
  <c r="L163"/>
  <c r="K163"/>
  <c r="J163"/>
  <c r="I163"/>
  <c r="H163"/>
  <c r="G163"/>
  <c r="F163"/>
  <c r="E163"/>
  <c r="C162"/>
  <c r="D162"/>
  <c r="P162"/>
  <c r="O162"/>
  <c r="N162"/>
  <c r="M162"/>
  <c r="L162"/>
  <c r="K162"/>
  <c r="J162"/>
  <c r="I162"/>
  <c r="H162"/>
  <c r="G162"/>
  <c r="F162"/>
  <c r="E162"/>
  <c r="C161"/>
  <c r="D161"/>
  <c r="P161"/>
  <c r="O161"/>
  <c r="N161"/>
  <c r="M161"/>
  <c r="L161"/>
  <c r="K161"/>
  <c r="J161"/>
  <c r="I161"/>
  <c r="H161"/>
  <c r="G161"/>
  <c r="F161"/>
  <c r="E161"/>
  <c r="C160"/>
  <c r="D160"/>
  <c r="P160"/>
  <c r="O160"/>
  <c r="N160"/>
  <c r="M160"/>
  <c r="L160"/>
  <c r="K160"/>
  <c r="J160"/>
  <c r="I160"/>
  <c r="H160"/>
  <c r="G160"/>
  <c r="F160"/>
  <c r="E160"/>
  <c r="C159"/>
  <c r="D159"/>
  <c r="P159"/>
  <c r="O159"/>
  <c r="N159"/>
  <c r="M159"/>
  <c r="L159"/>
  <c r="K159"/>
  <c r="J159"/>
  <c r="I159"/>
  <c r="H159"/>
  <c r="G159"/>
  <c r="F159"/>
  <c r="E159"/>
  <c r="C158"/>
  <c r="D158"/>
  <c r="P158"/>
  <c r="O158"/>
  <c r="N158"/>
  <c r="M158"/>
  <c r="L158"/>
  <c r="K158"/>
  <c r="J158"/>
  <c r="I158"/>
  <c r="H158"/>
  <c r="G158"/>
  <c r="F158"/>
  <c r="E158"/>
  <c r="C157"/>
  <c r="D157"/>
  <c r="P157"/>
  <c r="O157"/>
  <c r="N157"/>
  <c r="M157"/>
  <c r="L157"/>
  <c r="K157"/>
  <c r="J157"/>
  <c r="I157"/>
  <c r="H157"/>
  <c r="G157"/>
  <c r="F157"/>
  <c r="E157"/>
  <c r="C156"/>
  <c r="D156"/>
  <c r="P156"/>
  <c r="O156"/>
  <c r="N156"/>
  <c r="M156"/>
  <c r="L156"/>
  <c r="K156"/>
  <c r="J156"/>
  <c r="I156"/>
  <c r="H156"/>
  <c r="G156"/>
  <c r="F156"/>
  <c r="E156"/>
  <c r="C155"/>
  <c r="D155"/>
  <c r="P155"/>
  <c r="O155"/>
  <c r="N155"/>
  <c r="M155"/>
  <c r="L155"/>
  <c r="K155"/>
  <c r="J155"/>
  <c r="I155"/>
  <c r="H155"/>
  <c r="G155"/>
  <c r="F155"/>
  <c r="E155"/>
  <c r="C154"/>
  <c r="D154"/>
  <c r="P154"/>
  <c r="O154"/>
  <c r="N154"/>
  <c r="M154"/>
  <c r="L154"/>
  <c r="K154"/>
  <c r="J154"/>
  <c r="I154"/>
  <c r="H154"/>
  <c r="G154"/>
  <c r="F154"/>
  <c r="E154"/>
  <c r="C153"/>
  <c r="D153"/>
  <c r="P153"/>
  <c r="O153"/>
  <c r="N153"/>
  <c r="M153"/>
  <c r="L153"/>
  <c r="K153"/>
  <c r="J153"/>
  <c r="I153"/>
  <c r="H153"/>
  <c r="G153"/>
  <c r="F153"/>
  <c r="E153"/>
  <c r="C152"/>
  <c r="D152"/>
  <c r="P152"/>
  <c r="O152"/>
  <c r="N152"/>
  <c r="M152"/>
  <c r="L152"/>
  <c r="K152"/>
  <c r="J152"/>
  <c r="I152"/>
  <c r="H152"/>
  <c r="G152"/>
  <c r="F152"/>
  <c r="E152"/>
  <c r="C151"/>
  <c r="D151"/>
  <c r="P151"/>
  <c r="O151"/>
  <c r="N151"/>
  <c r="M151"/>
  <c r="L151"/>
  <c r="K151"/>
  <c r="J151"/>
  <c r="I151"/>
  <c r="H151"/>
  <c r="G151"/>
  <c r="F151"/>
  <c r="E151"/>
  <c r="C150"/>
  <c r="D150"/>
  <c r="P150"/>
  <c r="O150"/>
  <c r="N150"/>
  <c r="M150"/>
  <c r="L150"/>
  <c r="K150"/>
  <c r="J150"/>
  <c r="I150"/>
  <c r="H150"/>
  <c r="G150"/>
  <c r="F150"/>
  <c r="E150"/>
  <c r="C149"/>
  <c r="D149"/>
  <c r="P149"/>
  <c r="O149"/>
  <c r="N149"/>
  <c r="M149"/>
  <c r="L149"/>
  <c r="K149"/>
  <c r="J149"/>
  <c r="I149"/>
  <c r="H149"/>
  <c r="G149"/>
  <c r="F149"/>
  <c r="E149"/>
  <c r="C148"/>
  <c r="D148"/>
  <c r="P148"/>
  <c r="O148"/>
  <c r="N148"/>
  <c r="M148"/>
  <c r="L148"/>
  <c r="K148"/>
  <c r="J148"/>
  <c r="I148"/>
  <c r="H148"/>
  <c r="G148"/>
  <c r="F148"/>
  <c r="E148"/>
  <c r="C147"/>
  <c r="D147"/>
  <c r="P147"/>
  <c r="O147"/>
  <c r="N147"/>
  <c r="M147"/>
  <c r="L147"/>
  <c r="K147"/>
  <c r="J147"/>
  <c r="I147"/>
  <c r="H147"/>
  <c r="G147"/>
  <c r="F147"/>
  <c r="E147"/>
  <c r="C146"/>
  <c r="D146"/>
  <c r="P146"/>
  <c r="O146"/>
  <c r="N146"/>
  <c r="M146"/>
  <c r="L146"/>
  <c r="K146"/>
  <c r="J146"/>
  <c r="I146"/>
  <c r="H146"/>
  <c r="G146"/>
  <c r="F146"/>
  <c r="E146"/>
  <c r="C145"/>
  <c r="D145"/>
  <c r="P145"/>
  <c r="O145"/>
  <c r="N145"/>
  <c r="M145"/>
  <c r="L145"/>
  <c r="K145"/>
  <c r="J145"/>
  <c r="I145"/>
  <c r="H145"/>
  <c r="G145"/>
  <c r="F145"/>
  <c r="E145"/>
  <c r="C144"/>
  <c r="D144"/>
  <c r="P144"/>
  <c r="O144"/>
  <c r="N144"/>
  <c r="M144"/>
  <c r="L144"/>
  <c r="K144"/>
  <c r="J144"/>
  <c r="I144"/>
  <c r="H144"/>
  <c r="G144"/>
  <c r="F144"/>
  <c r="E144"/>
  <c r="C143"/>
  <c r="D143"/>
  <c r="P143"/>
  <c r="O143"/>
  <c r="N143"/>
  <c r="M143"/>
  <c r="L143"/>
  <c r="K143"/>
  <c r="J143"/>
  <c r="I143"/>
  <c r="H143"/>
  <c r="G143"/>
  <c r="F143"/>
  <c r="E143"/>
  <c r="C142"/>
  <c r="D142"/>
  <c r="P142"/>
  <c r="O142"/>
  <c r="N142"/>
  <c r="M142"/>
  <c r="L142"/>
  <c r="K142"/>
  <c r="J142"/>
  <c r="I142"/>
  <c r="H142"/>
  <c r="G142"/>
  <c r="F142"/>
  <c r="E142"/>
  <c r="C141"/>
  <c r="D141"/>
  <c r="P141"/>
  <c r="O141"/>
  <c r="N141"/>
  <c r="M141"/>
  <c r="L141"/>
  <c r="K141"/>
  <c r="J141"/>
  <c r="I141"/>
  <c r="H141"/>
  <c r="G141"/>
  <c r="F141"/>
  <c r="E141"/>
  <c r="C140"/>
  <c r="D140"/>
  <c r="P140"/>
  <c r="O140"/>
  <c r="N140"/>
  <c r="M140"/>
  <c r="L140"/>
  <c r="K140"/>
  <c r="J140"/>
  <c r="I140"/>
  <c r="H140"/>
  <c r="G140"/>
  <c r="F140"/>
  <c r="E140"/>
  <c r="C139"/>
  <c r="D139"/>
  <c r="P139"/>
  <c r="O139"/>
  <c r="N139"/>
  <c r="M139"/>
  <c r="L139"/>
  <c r="K139"/>
  <c r="J139"/>
  <c r="I139"/>
  <c r="H139"/>
  <c r="G139"/>
  <c r="F139"/>
  <c r="E139"/>
  <c r="C138"/>
  <c r="D138"/>
  <c r="P138"/>
  <c r="O138"/>
  <c r="N138"/>
  <c r="M138"/>
  <c r="L138"/>
  <c r="K138"/>
  <c r="J138"/>
  <c r="I138"/>
  <c r="H138"/>
  <c r="G138"/>
  <c r="F138"/>
  <c r="E138"/>
  <c r="C137"/>
  <c r="D137"/>
  <c r="P137"/>
  <c r="O137"/>
  <c r="N137"/>
  <c r="M137"/>
  <c r="L137"/>
  <c r="K137"/>
  <c r="J137"/>
  <c r="I137"/>
  <c r="H137"/>
  <c r="G137"/>
  <c r="F137"/>
  <c r="E137"/>
  <c r="C136"/>
  <c r="D136"/>
  <c r="P136"/>
  <c r="O136"/>
  <c r="N136"/>
  <c r="M136"/>
  <c r="L136"/>
  <c r="K136"/>
  <c r="J136"/>
  <c r="I136"/>
  <c r="H136"/>
  <c r="G136"/>
  <c r="F136"/>
  <c r="E136"/>
  <c r="C135"/>
  <c r="D135"/>
  <c r="P135"/>
  <c r="O135"/>
  <c r="N135"/>
  <c r="M135"/>
  <c r="L135"/>
  <c r="K135"/>
  <c r="J135"/>
  <c r="I135"/>
  <c r="H135"/>
  <c r="G135"/>
  <c r="F135"/>
  <c r="E135"/>
  <c r="C134"/>
  <c r="D134"/>
  <c r="P134"/>
  <c r="O134"/>
  <c r="N134"/>
  <c r="M134"/>
  <c r="L134"/>
  <c r="K134"/>
  <c r="J134"/>
  <c r="I134"/>
  <c r="H134"/>
  <c r="G134"/>
  <c r="F134"/>
  <c r="E134"/>
  <c r="C133"/>
  <c r="D133"/>
  <c r="P133"/>
  <c r="O133"/>
  <c r="N133"/>
  <c r="M133"/>
  <c r="L133"/>
  <c r="K133"/>
  <c r="J133"/>
  <c r="I133"/>
  <c r="H133"/>
  <c r="G133"/>
  <c r="F133"/>
  <c r="E133"/>
  <c r="C132"/>
  <c r="D132"/>
  <c r="P132"/>
  <c r="O132"/>
  <c r="N132"/>
  <c r="M132"/>
  <c r="L132"/>
  <c r="K132"/>
  <c r="J132"/>
  <c r="I132"/>
  <c r="H132"/>
  <c r="G132"/>
  <c r="F132"/>
  <c r="E132"/>
  <c r="C131"/>
  <c r="D131"/>
  <c r="P131"/>
  <c r="O131"/>
  <c r="N131"/>
  <c r="M131"/>
  <c r="L131"/>
  <c r="K131"/>
  <c r="J131"/>
  <c r="I131"/>
  <c r="H131"/>
  <c r="G131"/>
  <c r="F131"/>
  <c r="E131"/>
  <c r="C130"/>
  <c r="D130"/>
  <c r="P130"/>
  <c r="O130"/>
  <c r="N130"/>
  <c r="M130"/>
  <c r="L130"/>
  <c r="K130"/>
  <c r="J130"/>
  <c r="I130"/>
  <c r="H130"/>
  <c r="G130"/>
  <c r="F130"/>
  <c r="E130"/>
  <c r="C129"/>
  <c r="D129"/>
  <c r="P129"/>
  <c r="O129"/>
  <c r="N129"/>
  <c r="M129"/>
  <c r="L129"/>
  <c r="K129"/>
  <c r="J129"/>
  <c r="I129"/>
  <c r="H129"/>
  <c r="G129"/>
  <c r="F129"/>
  <c r="E129"/>
  <c r="C128"/>
  <c r="D128"/>
  <c r="P128"/>
  <c r="O128"/>
  <c r="N128"/>
  <c r="M128"/>
  <c r="L128"/>
  <c r="K128"/>
  <c r="J128"/>
  <c r="I128"/>
  <c r="H128"/>
  <c r="G128"/>
  <c r="F128"/>
  <c r="E128"/>
  <c r="C127"/>
  <c r="D127"/>
  <c r="P127"/>
  <c r="O127"/>
  <c r="N127"/>
  <c r="M127"/>
  <c r="L127"/>
  <c r="K127"/>
  <c r="J127"/>
  <c r="I127"/>
  <c r="H127"/>
  <c r="G127"/>
  <c r="F127"/>
  <c r="E127"/>
  <c r="C126"/>
  <c r="D126"/>
  <c r="P126"/>
  <c r="O126"/>
  <c r="N126"/>
  <c r="M126"/>
  <c r="L126"/>
  <c r="K126"/>
  <c r="J126"/>
  <c r="I126"/>
  <c r="H126"/>
  <c r="G126"/>
  <c r="F126"/>
  <c r="E126"/>
  <c r="C125"/>
  <c r="D125"/>
  <c r="P125"/>
  <c r="O125"/>
  <c r="N125"/>
  <c r="M125"/>
  <c r="L125"/>
  <c r="K125"/>
  <c r="J125"/>
  <c r="I125"/>
  <c r="H125"/>
  <c r="G125"/>
  <c r="F125"/>
  <c r="E125"/>
  <c r="C124"/>
  <c r="D124"/>
  <c r="P124"/>
  <c r="O124"/>
  <c r="N124"/>
  <c r="M124"/>
  <c r="L124"/>
  <c r="K124"/>
  <c r="J124"/>
  <c r="I124"/>
  <c r="H124"/>
  <c r="G124"/>
  <c r="F124"/>
  <c r="E124"/>
  <c r="C123"/>
  <c r="D123"/>
  <c r="P123"/>
  <c r="O123"/>
  <c r="N123"/>
  <c r="M123"/>
  <c r="L123"/>
  <c r="K123"/>
  <c r="J123"/>
  <c r="I123"/>
  <c r="H123"/>
  <c r="G123"/>
  <c r="F123"/>
  <c r="E123"/>
  <c r="C122"/>
  <c r="D122"/>
  <c r="P122"/>
  <c r="O122"/>
  <c r="N122"/>
  <c r="M122"/>
  <c r="L122"/>
  <c r="K122"/>
  <c r="J122"/>
  <c r="I122"/>
  <c r="H122"/>
  <c r="G122"/>
  <c r="F122"/>
  <c r="E122"/>
  <c r="C121"/>
  <c r="D121"/>
  <c r="P121"/>
  <c r="O121"/>
  <c r="N121"/>
  <c r="M121"/>
  <c r="L121"/>
  <c r="K121"/>
  <c r="J121"/>
  <c r="I121"/>
  <c r="H121"/>
  <c r="G121"/>
  <c r="F121"/>
  <c r="E121"/>
  <c r="C120"/>
  <c r="D120"/>
  <c r="P120"/>
  <c r="O120"/>
  <c r="N120"/>
  <c r="M120"/>
  <c r="L120"/>
  <c r="K120"/>
  <c r="J120"/>
  <c r="I120"/>
  <c r="H120"/>
  <c r="G120"/>
  <c r="F120"/>
  <c r="E120"/>
  <c r="C119"/>
  <c r="D119"/>
  <c r="P119"/>
  <c r="O119"/>
  <c r="N119"/>
  <c r="M119"/>
  <c r="L119"/>
  <c r="K119"/>
  <c r="J119"/>
  <c r="I119"/>
  <c r="H119"/>
  <c r="G119"/>
  <c r="F119"/>
  <c r="E119"/>
  <c r="C118"/>
  <c r="D118"/>
  <c r="P118"/>
  <c r="O118"/>
  <c r="N118"/>
  <c r="M118"/>
  <c r="L118"/>
  <c r="K118"/>
  <c r="J118"/>
  <c r="I118"/>
  <c r="H118"/>
  <c r="G118"/>
  <c r="F118"/>
  <c r="E118"/>
  <c r="C117"/>
  <c r="D117"/>
  <c r="P117"/>
  <c r="O117"/>
  <c r="N117"/>
  <c r="M117"/>
  <c r="L117"/>
  <c r="K117"/>
  <c r="J117"/>
  <c r="I117"/>
  <c r="H117"/>
  <c r="G117"/>
  <c r="F117"/>
  <c r="E117"/>
  <c r="C116"/>
  <c r="D116"/>
  <c r="P116"/>
  <c r="O116"/>
  <c r="N116"/>
  <c r="M116"/>
  <c r="L116"/>
  <c r="K116"/>
  <c r="J116"/>
  <c r="I116"/>
  <c r="H116"/>
  <c r="G116"/>
  <c r="F116"/>
  <c r="E116"/>
  <c r="C115"/>
  <c r="D115"/>
  <c r="P115"/>
  <c r="O115"/>
  <c r="N115"/>
  <c r="M115"/>
  <c r="L115"/>
  <c r="K115"/>
  <c r="J115"/>
  <c r="I115"/>
  <c r="H115"/>
  <c r="G115"/>
  <c r="F115"/>
  <c r="E115"/>
  <c r="C114"/>
  <c r="D114"/>
  <c r="P114"/>
  <c r="O114"/>
  <c r="N114"/>
  <c r="M114"/>
  <c r="L114"/>
  <c r="K114"/>
  <c r="J114"/>
  <c r="I114"/>
  <c r="H114"/>
  <c r="G114"/>
  <c r="F114"/>
  <c r="E114"/>
  <c r="C113"/>
  <c r="D113"/>
  <c r="P113"/>
  <c r="O113"/>
  <c r="N113"/>
  <c r="M113"/>
  <c r="L113"/>
  <c r="K113"/>
  <c r="J113"/>
  <c r="I113"/>
  <c r="H113"/>
  <c r="G113"/>
  <c r="F113"/>
  <c r="E113"/>
  <c r="C112"/>
  <c r="D112"/>
  <c r="P112"/>
  <c r="O112"/>
  <c r="N112"/>
  <c r="M112"/>
  <c r="L112"/>
  <c r="K112"/>
  <c r="J112"/>
  <c r="I112"/>
  <c r="H112"/>
  <c r="G112"/>
  <c r="F112"/>
  <c r="E112"/>
  <c r="C111"/>
  <c r="D111"/>
  <c r="P111"/>
  <c r="O111"/>
  <c r="N111"/>
  <c r="M111"/>
  <c r="L111"/>
  <c r="K111"/>
  <c r="J111"/>
  <c r="I111"/>
  <c r="H111"/>
  <c r="G111"/>
  <c r="F111"/>
  <c r="E111"/>
  <c r="C110"/>
  <c r="D110"/>
  <c r="P110"/>
  <c r="O110"/>
  <c r="N110"/>
  <c r="M110"/>
  <c r="L110"/>
  <c r="K110"/>
  <c r="J110"/>
  <c r="I110"/>
  <c r="H110"/>
  <c r="G110"/>
  <c r="F110"/>
  <c r="E110"/>
  <c r="C109"/>
  <c r="D109"/>
  <c r="P109"/>
  <c r="O109"/>
  <c r="N109"/>
  <c r="M109"/>
  <c r="L109"/>
  <c r="K109"/>
  <c r="J109"/>
  <c r="I109"/>
  <c r="H109"/>
  <c r="G109"/>
  <c r="F109"/>
  <c r="E109"/>
  <c r="C10"/>
  <c r="D10"/>
  <c r="E10"/>
  <c r="F10"/>
  <c r="G10"/>
  <c r="H10"/>
  <c r="I10"/>
  <c r="J10"/>
  <c r="K10"/>
  <c r="L10"/>
  <c r="M10"/>
  <c r="N10"/>
  <c r="O10"/>
  <c r="P10"/>
  <c r="C11"/>
  <c r="D11"/>
  <c r="E11"/>
  <c r="F11"/>
  <c r="G11"/>
  <c r="H11"/>
  <c r="I11"/>
  <c r="J11"/>
  <c r="K11"/>
  <c r="L11"/>
  <c r="M11"/>
  <c r="N11"/>
  <c r="O11"/>
  <c r="P11"/>
  <c r="C12"/>
  <c r="D12"/>
  <c r="E12"/>
  <c r="F12"/>
  <c r="G12"/>
  <c r="H12"/>
  <c r="I12"/>
  <c r="J12"/>
  <c r="K12"/>
  <c r="L12"/>
  <c r="M12"/>
  <c r="N12"/>
  <c r="O12"/>
  <c r="P12"/>
  <c r="C13"/>
  <c r="D13"/>
  <c r="E13"/>
  <c r="F13"/>
  <c r="G13"/>
  <c r="H13"/>
  <c r="I13"/>
  <c r="J13"/>
  <c r="K13"/>
  <c r="L13"/>
  <c r="M13"/>
  <c r="N13"/>
  <c r="O13"/>
  <c r="P13"/>
  <c r="C14"/>
  <c r="D14"/>
  <c r="E14"/>
  <c r="F14"/>
  <c r="G14"/>
  <c r="H14"/>
  <c r="I14"/>
  <c r="J14"/>
  <c r="K14"/>
  <c r="L14"/>
  <c r="M14"/>
  <c r="N14"/>
  <c r="O14"/>
  <c r="P14"/>
  <c r="C15"/>
  <c r="D15"/>
  <c r="E15"/>
  <c r="F15"/>
  <c r="G15"/>
  <c r="H15"/>
  <c r="I15"/>
  <c r="J15"/>
  <c r="K15"/>
  <c r="L15"/>
  <c r="M15"/>
  <c r="N15"/>
  <c r="O15"/>
  <c r="P15"/>
  <c r="C16"/>
  <c r="D16"/>
  <c r="E16"/>
  <c r="F16"/>
  <c r="G16"/>
  <c r="H16"/>
  <c r="I16"/>
  <c r="J16"/>
  <c r="K16"/>
  <c r="L16"/>
  <c r="M16"/>
  <c r="N16"/>
  <c r="O16"/>
  <c r="P16"/>
  <c r="C17"/>
  <c r="D17"/>
  <c r="E17"/>
  <c r="F17"/>
  <c r="G17"/>
  <c r="H17"/>
  <c r="I17"/>
  <c r="J17"/>
  <c r="K17"/>
  <c r="L17"/>
  <c r="M17"/>
  <c r="N17"/>
  <c r="O17"/>
  <c r="P17"/>
  <c r="C18"/>
  <c r="D18"/>
  <c r="E18"/>
  <c r="F18"/>
  <c r="G18"/>
  <c r="H18"/>
  <c r="I18"/>
  <c r="J18"/>
  <c r="K18"/>
  <c r="L18"/>
  <c r="M18"/>
  <c r="N18"/>
  <c r="O18"/>
  <c r="P18"/>
  <c r="C19"/>
  <c r="D19"/>
  <c r="E19"/>
  <c r="F19"/>
  <c r="G19"/>
  <c r="H19"/>
  <c r="I19"/>
  <c r="J19"/>
  <c r="K19"/>
  <c r="L19"/>
  <c r="M19"/>
  <c r="N19"/>
  <c r="O19"/>
  <c r="P19"/>
  <c r="C20"/>
  <c r="D20"/>
  <c r="E20"/>
  <c r="F20"/>
  <c r="G20"/>
  <c r="H20"/>
  <c r="I20"/>
  <c r="J20"/>
  <c r="K20"/>
  <c r="L20"/>
  <c r="M20"/>
  <c r="N20"/>
  <c r="O20"/>
  <c r="P20"/>
  <c r="C21"/>
  <c r="D21"/>
  <c r="E21"/>
  <c r="F21"/>
  <c r="G21"/>
  <c r="H21"/>
  <c r="I21"/>
  <c r="J21"/>
  <c r="K21"/>
  <c r="L21"/>
  <c r="M21"/>
  <c r="N21"/>
  <c r="O21"/>
  <c r="P21"/>
  <c r="C22"/>
  <c r="D22"/>
  <c r="E22"/>
  <c r="F22"/>
  <c r="G22"/>
  <c r="H22"/>
  <c r="I22"/>
  <c r="J22"/>
  <c r="K22"/>
  <c r="L22"/>
  <c r="M22"/>
  <c r="N22"/>
  <c r="O22"/>
  <c r="P22"/>
  <c r="C23"/>
  <c r="D23"/>
  <c r="E23"/>
  <c r="F23"/>
  <c r="G23"/>
  <c r="H23"/>
  <c r="I23"/>
  <c r="J23"/>
  <c r="K23"/>
  <c r="L23"/>
  <c r="M23"/>
  <c r="N23"/>
  <c r="O23"/>
  <c r="P23"/>
  <c r="C24"/>
  <c r="D24"/>
  <c r="E24"/>
  <c r="F24"/>
  <c r="G24"/>
  <c r="H24"/>
  <c r="I24"/>
  <c r="J24"/>
  <c r="K24"/>
  <c r="L24"/>
  <c r="M24"/>
  <c r="N24"/>
  <c r="O24"/>
  <c r="P24"/>
  <c r="C25"/>
  <c r="D25"/>
  <c r="E25"/>
  <c r="F25"/>
  <c r="G25"/>
  <c r="H25"/>
  <c r="I25"/>
  <c r="J25"/>
  <c r="K25"/>
  <c r="L25"/>
  <c r="M25"/>
  <c r="N25"/>
  <c r="O25"/>
  <c r="P25"/>
  <c r="C26"/>
  <c r="D26"/>
  <c r="E26"/>
  <c r="F26"/>
  <c r="G26"/>
  <c r="H26"/>
  <c r="I26"/>
  <c r="J26"/>
  <c r="K26"/>
  <c r="L26"/>
  <c r="M26"/>
  <c r="N26"/>
  <c r="O26"/>
  <c r="P26"/>
  <c r="C27"/>
  <c r="D27"/>
  <c r="E27"/>
  <c r="F27"/>
  <c r="G27"/>
  <c r="H27"/>
  <c r="I27"/>
  <c r="J27"/>
  <c r="K27"/>
  <c r="L27"/>
  <c r="M27"/>
  <c r="N27"/>
  <c r="O27"/>
  <c r="P27"/>
  <c r="C28"/>
  <c r="D28"/>
  <c r="E28"/>
  <c r="F28"/>
  <c r="G28"/>
  <c r="H28"/>
  <c r="I28"/>
  <c r="J28"/>
  <c r="K28"/>
  <c r="L28"/>
  <c r="M28"/>
  <c r="N28"/>
  <c r="O28"/>
  <c r="P28"/>
  <c r="C29"/>
  <c r="D29"/>
  <c r="E29"/>
  <c r="F29"/>
  <c r="G29"/>
  <c r="H29"/>
  <c r="I29"/>
  <c r="J29"/>
  <c r="K29"/>
  <c r="L29"/>
  <c r="M29"/>
  <c r="N29"/>
  <c r="O29"/>
  <c r="P29"/>
  <c r="C30"/>
  <c r="D30"/>
  <c r="E30"/>
  <c r="F30"/>
  <c r="G30"/>
  <c r="H30"/>
  <c r="I30"/>
  <c r="J30"/>
  <c r="K30"/>
  <c r="L30"/>
  <c r="M30"/>
  <c r="N30"/>
  <c r="O30"/>
  <c r="P30"/>
  <c r="C31"/>
  <c r="D31"/>
  <c r="E31"/>
  <c r="F31"/>
  <c r="G31"/>
  <c r="H31"/>
  <c r="I31"/>
  <c r="J31"/>
  <c r="K31"/>
  <c r="L31"/>
  <c r="M31"/>
  <c r="N31"/>
  <c r="O31"/>
  <c r="P31"/>
  <c r="C32"/>
  <c r="D32"/>
  <c r="E32"/>
  <c r="F32"/>
  <c r="G32"/>
  <c r="H32"/>
  <c r="I32"/>
  <c r="J32"/>
  <c r="K32"/>
  <c r="L32"/>
  <c r="M32"/>
  <c r="N32"/>
  <c r="O32"/>
  <c r="P32"/>
  <c r="C33"/>
  <c r="D33"/>
  <c r="E33"/>
  <c r="F33"/>
  <c r="G33"/>
  <c r="H33"/>
  <c r="I33"/>
  <c r="J33"/>
  <c r="K33"/>
  <c r="L33"/>
  <c r="M33"/>
  <c r="N33"/>
  <c r="O33"/>
  <c r="P33"/>
  <c r="C34"/>
  <c r="D34"/>
  <c r="E34"/>
  <c r="F34"/>
  <c r="G34"/>
  <c r="H34"/>
  <c r="I34"/>
  <c r="J34"/>
  <c r="K34"/>
  <c r="L34"/>
  <c r="M34"/>
  <c r="N34"/>
  <c r="O34"/>
  <c r="P34"/>
  <c r="C35"/>
  <c r="D35"/>
  <c r="E35"/>
  <c r="F35"/>
  <c r="G35"/>
  <c r="H35"/>
  <c r="I35"/>
  <c r="J35"/>
  <c r="K35"/>
  <c r="L35"/>
  <c r="M35"/>
  <c r="N35"/>
  <c r="O35"/>
  <c r="P35"/>
  <c r="C36"/>
  <c r="D36"/>
  <c r="E36"/>
  <c r="F36"/>
  <c r="G36"/>
  <c r="H36"/>
  <c r="I36"/>
  <c r="J36"/>
  <c r="K36"/>
  <c r="L36"/>
  <c r="M36"/>
  <c r="N36"/>
  <c r="O36"/>
  <c r="P36"/>
  <c r="C37"/>
  <c r="D37"/>
  <c r="E37"/>
  <c r="F37"/>
  <c r="G37"/>
  <c r="H37"/>
  <c r="I37"/>
  <c r="J37"/>
  <c r="K37"/>
  <c r="L37"/>
  <c r="M37"/>
  <c r="N37"/>
  <c r="O37"/>
  <c r="P37"/>
  <c r="C38"/>
  <c r="D38"/>
  <c r="E38"/>
  <c r="F38"/>
  <c r="G38"/>
  <c r="H38"/>
  <c r="I38"/>
  <c r="J38"/>
  <c r="K38"/>
  <c r="L38"/>
  <c r="M38"/>
  <c r="N38"/>
  <c r="O38"/>
  <c r="P38"/>
  <c r="C39"/>
  <c r="D39"/>
  <c r="E39"/>
  <c r="F39"/>
  <c r="G39"/>
  <c r="H39"/>
  <c r="I39"/>
  <c r="J39"/>
  <c r="K39"/>
  <c r="L39"/>
  <c r="M39"/>
  <c r="N39"/>
  <c r="O39"/>
  <c r="P39"/>
  <c r="C40"/>
  <c r="D40"/>
  <c r="E40"/>
  <c r="F40"/>
  <c r="G40"/>
  <c r="H40"/>
  <c r="I40"/>
  <c r="J40"/>
  <c r="K40"/>
  <c r="L40"/>
  <c r="M40"/>
  <c r="N40"/>
  <c r="O40"/>
  <c r="P40"/>
  <c r="C41"/>
  <c r="D41"/>
  <c r="E41"/>
  <c r="F41"/>
  <c r="G41"/>
  <c r="H41"/>
  <c r="I41"/>
  <c r="J41"/>
  <c r="K41"/>
  <c r="L41"/>
  <c r="M41"/>
  <c r="N41"/>
  <c r="O41"/>
  <c r="P41"/>
  <c r="C42"/>
  <c r="D42"/>
  <c r="E42"/>
  <c r="F42"/>
  <c r="G42"/>
  <c r="H42"/>
  <c r="I42"/>
  <c r="J42"/>
  <c r="K42"/>
  <c r="L42"/>
  <c r="M42"/>
  <c r="N42"/>
  <c r="O42"/>
  <c r="P42"/>
  <c r="C43"/>
  <c r="D43"/>
  <c r="E43"/>
  <c r="F43"/>
  <c r="G43"/>
  <c r="H43"/>
  <c r="I43"/>
  <c r="J43"/>
  <c r="K43"/>
  <c r="L43"/>
  <c r="M43"/>
  <c r="N43"/>
  <c r="O43"/>
  <c r="P43"/>
  <c r="C44"/>
  <c r="D44"/>
  <c r="E44"/>
  <c r="F44"/>
  <c r="G44"/>
  <c r="H44"/>
  <c r="I44"/>
  <c r="J44"/>
  <c r="K44"/>
  <c r="L44"/>
  <c r="M44"/>
  <c r="N44"/>
  <c r="O44"/>
  <c r="P44"/>
  <c r="C45"/>
  <c r="D45"/>
  <c r="E45"/>
  <c r="F45"/>
  <c r="G45"/>
  <c r="H45"/>
  <c r="I45"/>
  <c r="J45"/>
  <c r="K45"/>
  <c r="L45"/>
  <c r="M45"/>
  <c r="N45"/>
  <c r="O45"/>
  <c r="P45"/>
  <c r="C46"/>
  <c r="D46"/>
  <c r="E46"/>
  <c r="F46"/>
  <c r="G46"/>
  <c r="H46"/>
  <c r="I46"/>
  <c r="J46"/>
  <c r="K46"/>
  <c r="L46"/>
  <c r="M46"/>
  <c r="N46"/>
  <c r="O46"/>
  <c r="P46"/>
  <c r="C47"/>
  <c r="D47"/>
  <c r="E47"/>
  <c r="F47"/>
  <c r="G47"/>
  <c r="H47"/>
  <c r="I47"/>
  <c r="J47"/>
  <c r="K47"/>
  <c r="L47"/>
  <c r="M47"/>
  <c r="N47"/>
  <c r="O47"/>
  <c r="P47"/>
  <c r="C48"/>
  <c r="D48"/>
  <c r="E48"/>
  <c r="F48"/>
  <c r="G48"/>
  <c r="H48"/>
  <c r="I48"/>
  <c r="J48"/>
  <c r="K48"/>
  <c r="L48"/>
  <c r="M48"/>
  <c r="N48"/>
  <c r="O48"/>
  <c r="P48"/>
  <c r="C49"/>
  <c r="D49"/>
  <c r="E49"/>
  <c r="F49"/>
  <c r="G49"/>
  <c r="H49"/>
  <c r="I49"/>
  <c r="J49"/>
  <c r="K49"/>
  <c r="L49"/>
  <c r="M49"/>
  <c r="N49"/>
  <c r="O49"/>
  <c r="P49"/>
  <c r="C50"/>
  <c r="D50"/>
  <c r="E50"/>
  <c r="F50"/>
  <c r="G50"/>
  <c r="H50"/>
  <c r="I50"/>
  <c r="J50"/>
  <c r="K50"/>
  <c r="L50"/>
  <c r="M50"/>
  <c r="N50"/>
  <c r="O50"/>
  <c r="P50"/>
  <c r="C51"/>
  <c r="D51"/>
  <c r="E51"/>
  <c r="F51"/>
  <c r="G51"/>
  <c r="H51"/>
  <c r="I51"/>
  <c r="J51"/>
  <c r="K51"/>
  <c r="L51"/>
  <c r="M51"/>
  <c r="N51"/>
  <c r="O51"/>
  <c r="P51"/>
  <c r="C52"/>
  <c r="D52"/>
  <c r="E52"/>
  <c r="F52"/>
  <c r="G52"/>
  <c r="H52"/>
  <c r="I52"/>
  <c r="J52"/>
  <c r="K52"/>
  <c r="L52"/>
  <c r="M52"/>
  <c r="N52"/>
  <c r="O52"/>
  <c r="P52"/>
  <c r="C53"/>
  <c r="D53"/>
  <c r="E53"/>
  <c r="F53"/>
  <c r="G53"/>
  <c r="H53"/>
  <c r="I53"/>
  <c r="J53"/>
  <c r="K53"/>
  <c r="L53"/>
  <c r="M53"/>
  <c r="N53"/>
  <c r="O53"/>
  <c r="P53"/>
  <c r="C54"/>
  <c r="D54"/>
  <c r="E54"/>
  <c r="F54"/>
  <c r="G54"/>
  <c r="H54"/>
  <c r="I54"/>
  <c r="J54"/>
  <c r="K54"/>
  <c r="L54"/>
  <c r="M54"/>
  <c r="N54"/>
  <c r="O54"/>
  <c r="P54"/>
  <c r="C55"/>
  <c r="D55"/>
  <c r="E55"/>
  <c r="F55"/>
  <c r="G55"/>
  <c r="H55"/>
  <c r="I55"/>
  <c r="J55"/>
  <c r="K55"/>
  <c r="L55"/>
  <c r="M55"/>
  <c r="N55"/>
  <c r="O55"/>
  <c r="P55"/>
  <c r="C56"/>
  <c r="D56"/>
  <c r="E56"/>
  <c r="F56"/>
  <c r="G56"/>
  <c r="H56"/>
  <c r="I56"/>
  <c r="J56"/>
  <c r="K56"/>
  <c r="L56"/>
  <c r="M56"/>
  <c r="N56"/>
  <c r="O56"/>
  <c r="P56"/>
  <c r="C57"/>
  <c r="D57"/>
  <c r="E57"/>
  <c r="F57"/>
  <c r="G57"/>
  <c r="H57"/>
  <c r="I57"/>
  <c r="J57"/>
  <c r="K57"/>
  <c r="L57"/>
  <c r="M57"/>
  <c r="N57"/>
  <c r="O57"/>
  <c r="P57"/>
  <c r="C58"/>
  <c r="D58"/>
  <c r="E58"/>
  <c r="F58"/>
  <c r="G58"/>
  <c r="H58"/>
  <c r="I58"/>
  <c r="J58"/>
  <c r="K58"/>
  <c r="L58"/>
  <c r="M58"/>
  <c r="N58"/>
  <c r="O58"/>
  <c r="P58"/>
  <c r="C59"/>
  <c r="D59"/>
  <c r="E59"/>
  <c r="F59"/>
  <c r="G59"/>
  <c r="H59"/>
  <c r="I59"/>
  <c r="J59"/>
  <c r="K59"/>
  <c r="L59"/>
  <c r="M59"/>
  <c r="N59"/>
  <c r="O59"/>
  <c r="P59"/>
  <c r="C60"/>
  <c r="D60"/>
  <c r="E60"/>
  <c r="F60"/>
  <c r="G60"/>
  <c r="H60"/>
  <c r="I60"/>
  <c r="J60"/>
  <c r="K60"/>
  <c r="L60"/>
  <c r="M60"/>
  <c r="N60"/>
  <c r="O60"/>
  <c r="P60"/>
  <c r="C61"/>
  <c r="D61"/>
  <c r="E61"/>
  <c r="F61"/>
  <c r="G61"/>
  <c r="H61"/>
  <c r="I61"/>
  <c r="J61"/>
  <c r="K61"/>
  <c r="L61"/>
  <c r="M61"/>
  <c r="N61"/>
  <c r="O61"/>
  <c r="P61"/>
  <c r="C62"/>
  <c r="D62"/>
  <c r="E62"/>
  <c r="F62"/>
  <c r="G62"/>
  <c r="H62"/>
  <c r="I62"/>
  <c r="J62"/>
  <c r="K62"/>
  <c r="L62"/>
  <c r="M62"/>
  <c r="N62"/>
  <c r="O62"/>
  <c r="P62"/>
  <c r="C63"/>
  <c r="D63"/>
  <c r="E63"/>
  <c r="F63"/>
  <c r="G63"/>
  <c r="H63"/>
  <c r="I63"/>
  <c r="J63"/>
  <c r="K63"/>
  <c r="L63"/>
  <c r="M63"/>
  <c r="N63"/>
  <c r="O63"/>
  <c r="P63"/>
  <c r="C64"/>
  <c r="D64"/>
  <c r="E64"/>
  <c r="F64"/>
  <c r="G64"/>
  <c r="H64"/>
  <c r="I64"/>
  <c r="J64"/>
  <c r="K64"/>
  <c r="L64"/>
  <c r="M64"/>
  <c r="N64"/>
  <c r="O64"/>
  <c r="P64"/>
  <c r="C65"/>
  <c r="D65"/>
  <c r="E65"/>
  <c r="F65"/>
  <c r="G65"/>
  <c r="H65"/>
  <c r="I65"/>
  <c r="J65"/>
  <c r="K65"/>
  <c r="L65"/>
  <c r="M65"/>
  <c r="N65"/>
  <c r="O65"/>
  <c r="P65"/>
  <c r="C66"/>
  <c r="D66"/>
  <c r="E66"/>
  <c r="F66"/>
  <c r="G66"/>
  <c r="H66"/>
  <c r="I66"/>
  <c r="J66"/>
  <c r="K66"/>
  <c r="L66"/>
  <c r="M66"/>
  <c r="N66"/>
  <c r="O66"/>
  <c r="P66"/>
  <c r="C67"/>
  <c r="D67"/>
  <c r="E67"/>
  <c r="F67"/>
  <c r="G67"/>
  <c r="H67"/>
  <c r="I67"/>
  <c r="J67"/>
  <c r="K67"/>
  <c r="L67"/>
  <c r="M67"/>
  <c r="N67"/>
  <c r="O67"/>
  <c r="P67"/>
  <c r="C68"/>
  <c r="D68"/>
  <c r="E68"/>
  <c r="F68"/>
  <c r="G68"/>
  <c r="H68"/>
  <c r="I68"/>
  <c r="J68"/>
  <c r="K68"/>
  <c r="L68"/>
  <c r="M68"/>
  <c r="N68"/>
  <c r="O68"/>
  <c r="P68"/>
  <c r="C69"/>
  <c r="D69"/>
  <c r="E69"/>
  <c r="F69"/>
  <c r="G69"/>
  <c r="H69"/>
  <c r="I69"/>
  <c r="J69"/>
  <c r="K69"/>
  <c r="L69"/>
  <c r="M69"/>
  <c r="N69"/>
  <c r="O69"/>
  <c r="P69"/>
  <c r="C70"/>
  <c r="D70"/>
  <c r="E70"/>
  <c r="F70"/>
  <c r="G70"/>
  <c r="H70"/>
  <c r="I70"/>
  <c r="J70"/>
  <c r="K70"/>
  <c r="L70"/>
  <c r="M70"/>
  <c r="N70"/>
  <c r="O70"/>
  <c r="P70"/>
  <c r="C71"/>
  <c r="D71"/>
  <c r="E71"/>
  <c r="F71"/>
  <c r="G71"/>
  <c r="H71"/>
  <c r="I71"/>
  <c r="J71"/>
  <c r="K71"/>
  <c r="L71"/>
  <c r="M71"/>
  <c r="N71"/>
  <c r="O71"/>
  <c r="P71"/>
  <c r="C72"/>
  <c r="D72"/>
  <c r="E72"/>
  <c r="F72"/>
  <c r="G72"/>
  <c r="H72"/>
  <c r="I72"/>
  <c r="J72"/>
  <c r="K72"/>
  <c r="L72"/>
  <c r="M72"/>
  <c r="N72"/>
  <c r="O72"/>
  <c r="P72"/>
  <c r="C73"/>
  <c r="D73"/>
  <c r="E73"/>
  <c r="F73"/>
  <c r="G73"/>
  <c r="H73"/>
  <c r="I73"/>
  <c r="J73"/>
  <c r="K73"/>
  <c r="L73"/>
  <c r="M73"/>
  <c r="N73"/>
  <c r="O73"/>
  <c r="P73"/>
  <c r="C74"/>
  <c r="D74"/>
  <c r="E74"/>
  <c r="F74"/>
  <c r="G74"/>
  <c r="H74"/>
  <c r="I74"/>
  <c r="J74"/>
  <c r="K74"/>
  <c r="L74"/>
  <c r="M74"/>
  <c r="N74"/>
  <c r="O74"/>
  <c r="P74"/>
  <c r="C75"/>
  <c r="D75"/>
  <c r="E75"/>
  <c r="F75"/>
  <c r="G75"/>
  <c r="H75"/>
  <c r="I75"/>
  <c r="J75"/>
  <c r="K75"/>
  <c r="L75"/>
  <c r="M75"/>
  <c r="N75"/>
  <c r="O75"/>
  <c r="P75"/>
  <c r="C76"/>
  <c r="D76"/>
  <c r="E76"/>
  <c r="F76"/>
  <c r="G76"/>
  <c r="H76"/>
  <c r="I76"/>
  <c r="J76"/>
  <c r="K76"/>
  <c r="L76"/>
  <c r="M76"/>
  <c r="N76"/>
  <c r="O76"/>
  <c r="P76"/>
  <c r="C77"/>
  <c r="D77"/>
  <c r="E77"/>
  <c r="F77"/>
  <c r="G77"/>
  <c r="H77"/>
  <c r="I77"/>
  <c r="J77"/>
  <c r="K77"/>
  <c r="L77"/>
  <c r="M77"/>
  <c r="N77"/>
  <c r="O77"/>
  <c r="P77"/>
  <c r="C78"/>
  <c r="D78"/>
  <c r="E78"/>
  <c r="F78"/>
  <c r="G78"/>
  <c r="H78"/>
  <c r="I78"/>
  <c r="J78"/>
  <c r="K78"/>
  <c r="L78"/>
  <c r="M78"/>
  <c r="N78"/>
  <c r="O78"/>
  <c r="P78"/>
  <c r="C79"/>
  <c r="D79"/>
  <c r="E79"/>
  <c r="F79"/>
  <c r="G79"/>
  <c r="H79"/>
  <c r="I79"/>
  <c r="J79"/>
  <c r="K79"/>
  <c r="L79"/>
  <c r="M79"/>
  <c r="N79"/>
  <c r="O79"/>
  <c r="P79"/>
  <c r="C80"/>
  <c r="D80"/>
  <c r="E80"/>
  <c r="F80"/>
  <c r="G80"/>
  <c r="H80"/>
  <c r="I80"/>
  <c r="J80"/>
  <c r="K80"/>
  <c r="L80"/>
  <c r="M80"/>
  <c r="N80"/>
  <c r="O80"/>
  <c r="P80"/>
  <c r="C81"/>
  <c r="D81"/>
  <c r="E81"/>
  <c r="F81"/>
  <c r="G81"/>
  <c r="H81"/>
  <c r="I81"/>
  <c r="J81"/>
  <c r="K81"/>
  <c r="L81"/>
  <c r="M81"/>
  <c r="N81"/>
  <c r="O81"/>
  <c r="P81"/>
  <c r="C82"/>
  <c r="D82"/>
  <c r="E82"/>
  <c r="F82"/>
  <c r="G82"/>
  <c r="H82"/>
  <c r="I82"/>
  <c r="J82"/>
  <c r="K82"/>
  <c r="L82"/>
  <c r="M82"/>
  <c r="N82"/>
  <c r="O82"/>
  <c r="P82"/>
  <c r="C83"/>
  <c r="D83"/>
  <c r="E83"/>
  <c r="F83"/>
  <c r="G83"/>
  <c r="H83"/>
  <c r="I83"/>
  <c r="J83"/>
  <c r="K83"/>
  <c r="L83"/>
  <c r="M83"/>
  <c r="N83"/>
  <c r="O83"/>
  <c r="P83"/>
  <c r="C84"/>
  <c r="D84"/>
  <c r="E84"/>
  <c r="F84"/>
  <c r="G84"/>
  <c r="H84"/>
  <c r="I84"/>
  <c r="J84"/>
  <c r="K84"/>
  <c r="L84"/>
  <c r="M84"/>
  <c r="N84"/>
  <c r="O84"/>
  <c r="P84"/>
  <c r="C85"/>
  <c r="D85"/>
  <c r="E85"/>
  <c r="F85"/>
  <c r="G85"/>
  <c r="H85"/>
  <c r="I85"/>
  <c r="J85"/>
  <c r="K85"/>
  <c r="L85"/>
  <c r="M85"/>
  <c r="N85"/>
  <c r="O85"/>
  <c r="P85"/>
  <c r="C86"/>
  <c r="D86"/>
  <c r="E86"/>
  <c r="F86"/>
  <c r="G86"/>
  <c r="H86"/>
  <c r="I86"/>
  <c r="J86"/>
  <c r="K86"/>
  <c r="L86"/>
  <c r="M86"/>
  <c r="N86"/>
  <c r="O86"/>
  <c r="P86"/>
  <c r="C87"/>
  <c r="D87"/>
  <c r="E87"/>
  <c r="F87"/>
  <c r="G87"/>
  <c r="H87"/>
  <c r="I87"/>
  <c r="J87"/>
  <c r="K87"/>
  <c r="L87"/>
  <c r="M87"/>
  <c r="N87"/>
  <c r="O87"/>
  <c r="P87"/>
  <c r="C88"/>
  <c r="D88"/>
  <c r="E88"/>
  <c r="F88"/>
  <c r="G88"/>
  <c r="H88"/>
  <c r="I88"/>
  <c r="J88"/>
  <c r="K88"/>
  <c r="L88"/>
  <c r="M88"/>
  <c r="N88"/>
  <c r="O88"/>
  <c r="P88"/>
  <c r="C89"/>
  <c r="D89"/>
  <c r="E89"/>
  <c r="F89"/>
  <c r="G89"/>
  <c r="H89"/>
  <c r="I89"/>
  <c r="J89"/>
  <c r="K89"/>
  <c r="L89"/>
  <c r="M89"/>
  <c r="N89"/>
  <c r="O89"/>
  <c r="P89"/>
  <c r="C90"/>
  <c r="D90"/>
  <c r="E90"/>
  <c r="F90"/>
  <c r="G90"/>
  <c r="H90"/>
  <c r="I90"/>
  <c r="J90"/>
  <c r="K90"/>
  <c r="L90"/>
  <c r="M90"/>
  <c r="N90"/>
  <c r="O90"/>
  <c r="P90"/>
  <c r="C91"/>
  <c r="D91"/>
  <c r="E91"/>
  <c r="F91"/>
  <c r="G91"/>
  <c r="H91"/>
  <c r="I91"/>
  <c r="J91"/>
  <c r="K91"/>
  <c r="L91"/>
  <c r="M91"/>
  <c r="N91"/>
  <c r="O91"/>
  <c r="P91"/>
  <c r="C92"/>
  <c r="D92"/>
  <c r="E92"/>
  <c r="F92"/>
  <c r="G92"/>
  <c r="H92"/>
  <c r="I92"/>
  <c r="J92"/>
  <c r="K92"/>
  <c r="L92"/>
  <c r="M92"/>
  <c r="N92"/>
  <c r="O92"/>
  <c r="P92"/>
  <c r="C93"/>
  <c r="D93"/>
  <c r="E93"/>
  <c r="F93"/>
  <c r="G93"/>
  <c r="H93"/>
  <c r="I93"/>
  <c r="J93"/>
  <c r="K93"/>
  <c r="L93"/>
  <c r="M93"/>
  <c r="N93"/>
  <c r="O93"/>
  <c r="P93"/>
  <c r="C94"/>
  <c r="D94"/>
  <c r="E94"/>
  <c r="F94"/>
  <c r="G94"/>
  <c r="H94"/>
  <c r="I94"/>
  <c r="J94"/>
  <c r="K94"/>
  <c r="L94"/>
  <c r="M94"/>
  <c r="N94"/>
  <c r="O94"/>
  <c r="P94"/>
  <c r="C95"/>
  <c r="D95"/>
  <c r="E95"/>
  <c r="F95"/>
  <c r="G95"/>
  <c r="H95"/>
  <c r="I95"/>
  <c r="J95"/>
  <c r="K95"/>
  <c r="L95"/>
  <c r="M95"/>
  <c r="N95"/>
  <c r="O95"/>
  <c r="P95"/>
  <c r="C96"/>
  <c r="D96"/>
  <c r="E96"/>
  <c r="F96"/>
  <c r="G96"/>
  <c r="H96"/>
  <c r="I96"/>
  <c r="J96"/>
  <c r="K96"/>
  <c r="L96"/>
  <c r="M96"/>
  <c r="N96"/>
  <c r="O96"/>
  <c r="P96"/>
  <c r="C97"/>
  <c r="D97"/>
  <c r="E97"/>
  <c r="F97"/>
  <c r="G97"/>
  <c r="H97"/>
  <c r="I97"/>
  <c r="J97"/>
  <c r="K97"/>
  <c r="L97"/>
  <c r="M97"/>
  <c r="N97"/>
  <c r="O97"/>
  <c r="P97"/>
  <c r="C98"/>
  <c r="D98"/>
  <c r="E98"/>
  <c r="F98"/>
  <c r="G98"/>
  <c r="H98"/>
  <c r="I98"/>
  <c r="J98"/>
  <c r="K98"/>
  <c r="L98"/>
  <c r="M98"/>
  <c r="N98"/>
  <c r="O98"/>
  <c r="P98"/>
  <c r="C99"/>
  <c r="D99"/>
  <c r="E99"/>
  <c r="F99"/>
  <c r="G99"/>
  <c r="H99"/>
  <c r="I99"/>
  <c r="J99"/>
  <c r="K99"/>
  <c r="L99"/>
  <c r="M99"/>
  <c r="N99"/>
  <c r="O99"/>
  <c r="P99"/>
  <c r="C100"/>
  <c r="D100"/>
  <c r="E100"/>
  <c r="F100"/>
  <c r="G100"/>
  <c r="H100"/>
  <c r="I100"/>
  <c r="J100"/>
  <c r="K100"/>
  <c r="L100"/>
  <c r="M100"/>
  <c r="N100"/>
  <c r="O100"/>
  <c r="P100"/>
  <c r="C101"/>
  <c r="D101"/>
  <c r="E101"/>
  <c r="F101"/>
  <c r="G101"/>
  <c r="H101"/>
  <c r="I101"/>
  <c r="J101"/>
  <c r="K101"/>
  <c r="L101"/>
  <c r="M101"/>
  <c r="N101"/>
  <c r="O101"/>
  <c r="P101"/>
  <c r="C102"/>
  <c r="D102"/>
  <c r="E102"/>
  <c r="F102"/>
  <c r="G102"/>
  <c r="H102"/>
  <c r="I102"/>
  <c r="J102"/>
  <c r="K102"/>
  <c r="L102"/>
  <c r="M102"/>
  <c r="N102"/>
  <c r="O102"/>
  <c r="P102"/>
  <c r="C103"/>
  <c r="D103"/>
  <c r="E103"/>
  <c r="F103"/>
  <c r="G103"/>
  <c r="H103"/>
  <c r="I103"/>
  <c r="J103"/>
  <c r="K103"/>
  <c r="L103"/>
  <c r="M103"/>
  <c r="N103"/>
  <c r="O103"/>
  <c r="P103"/>
  <c r="C104"/>
  <c r="D104"/>
  <c r="E104"/>
  <c r="F104"/>
  <c r="G104"/>
  <c r="H104"/>
  <c r="I104"/>
  <c r="J104"/>
  <c r="K104"/>
  <c r="L104"/>
  <c r="M104"/>
  <c r="N104"/>
  <c r="O104"/>
  <c r="P104"/>
  <c r="C105"/>
  <c r="D105"/>
  <c r="E105"/>
  <c r="F105"/>
  <c r="G105"/>
  <c r="H105"/>
  <c r="I105"/>
  <c r="J105"/>
  <c r="K105"/>
  <c r="L105"/>
  <c r="M105"/>
  <c r="N105"/>
  <c r="O105"/>
  <c r="P105"/>
  <c r="C106"/>
  <c r="D106"/>
  <c r="E106"/>
  <c r="F106"/>
  <c r="G106"/>
  <c r="H106"/>
  <c r="I106"/>
  <c r="J106"/>
  <c r="K106"/>
  <c r="L106"/>
  <c r="M106"/>
  <c r="N106"/>
  <c r="O106"/>
  <c r="P106"/>
  <c r="C107"/>
  <c r="D107"/>
  <c r="E107"/>
  <c r="F107"/>
  <c r="G107"/>
  <c r="H107"/>
  <c r="I107"/>
  <c r="J107"/>
  <c r="K107"/>
  <c r="L107"/>
  <c r="M107"/>
  <c r="N107"/>
  <c r="O107"/>
  <c r="P107"/>
  <c r="C9"/>
  <c r="D9"/>
  <c r="P9"/>
  <c r="O9"/>
  <c r="N9"/>
  <c r="M9"/>
  <c r="L9"/>
  <c r="K9"/>
  <c r="J9"/>
  <c r="I9"/>
  <c r="H9"/>
  <c r="G9"/>
  <c r="F9"/>
  <c r="E9"/>
  <c r="D208"/>
  <c r="C108"/>
  <c r="D108"/>
  <c r="C8"/>
  <c r="D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E208"/>
  <c r="F208"/>
  <c r="G208"/>
  <c r="H208"/>
  <c r="I208"/>
  <c r="J208"/>
  <c r="K208"/>
  <c r="L208"/>
  <c r="M208"/>
  <c r="N208"/>
  <c r="O208"/>
  <c r="P208"/>
  <c r="Q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E108"/>
  <c r="F108"/>
  <c r="G108"/>
  <c r="H108"/>
  <c r="I108"/>
  <c r="J108"/>
  <c r="K108"/>
  <c r="L108"/>
  <c r="M108"/>
  <c r="N108"/>
  <c r="O108"/>
  <c r="P108"/>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6"/>
  <c r="Q15"/>
  <c r="Q14"/>
  <c r="Q13"/>
  <c r="Q12"/>
  <c r="Q11"/>
  <c r="Q10"/>
  <c r="Q9"/>
  <c r="E8"/>
  <c r="F8"/>
  <c r="G8"/>
  <c r="H8"/>
  <c r="I8"/>
  <c r="J8"/>
  <c r="K8"/>
  <c r="L8"/>
  <c r="M8"/>
  <c r="N8"/>
  <c r="O8"/>
  <c r="P8"/>
  <c r="Q8"/>
  <c r="Q6"/>
  <c r="P6"/>
  <c r="O6"/>
  <c r="N6"/>
  <c r="M6"/>
  <c r="L6"/>
  <c r="K6"/>
  <c r="J6"/>
  <c r="I6"/>
  <c r="H6"/>
  <c r="G6"/>
  <c r="F6"/>
  <c r="E6"/>
  <c r="P13" i="17"/>
  <c r="C709" i="39"/>
  <c r="D709"/>
  <c r="E709"/>
  <c r="C807"/>
  <c r="D807"/>
  <c r="P807"/>
  <c r="O807"/>
  <c r="N807"/>
  <c r="M807"/>
  <c r="L807"/>
  <c r="K807"/>
  <c r="J807"/>
  <c r="I807"/>
  <c r="H807"/>
  <c r="G807"/>
  <c r="F807"/>
  <c r="E807"/>
  <c r="C806"/>
  <c r="D806"/>
  <c r="P806"/>
  <c r="O806"/>
  <c r="N806"/>
  <c r="M806"/>
  <c r="L806"/>
  <c r="K806"/>
  <c r="J806"/>
  <c r="I806"/>
  <c r="H806"/>
  <c r="G806"/>
  <c r="F806"/>
  <c r="E806"/>
  <c r="C805"/>
  <c r="D805"/>
  <c r="P805"/>
  <c r="O805"/>
  <c r="N805"/>
  <c r="M805"/>
  <c r="L805"/>
  <c r="K805"/>
  <c r="J805"/>
  <c r="I805"/>
  <c r="H805"/>
  <c r="G805"/>
  <c r="F805"/>
  <c r="E805"/>
  <c r="C804"/>
  <c r="D804"/>
  <c r="P804"/>
  <c r="O804"/>
  <c r="N804"/>
  <c r="M804"/>
  <c r="L804"/>
  <c r="K804"/>
  <c r="J804"/>
  <c r="I804"/>
  <c r="H804"/>
  <c r="G804"/>
  <c r="F804"/>
  <c r="E804"/>
  <c r="C803"/>
  <c r="D803"/>
  <c r="P803"/>
  <c r="O803"/>
  <c r="N803"/>
  <c r="M803"/>
  <c r="L803"/>
  <c r="K803"/>
  <c r="J803"/>
  <c r="I803"/>
  <c r="H803"/>
  <c r="G803"/>
  <c r="F803"/>
  <c r="E803"/>
  <c r="C802"/>
  <c r="D802"/>
  <c r="P802"/>
  <c r="O802"/>
  <c r="N802"/>
  <c r="M802"/>
  <c r="L802"/>
  <c r="K802"/>
  <c r="J802"/>
  <c r="I802"/>
  <c r="H802"/>
  <c r="G802"/>
  <c r="F802"/>
  <c r="E802"/>
  <c r="C801"/>
  <c r="D801"/>
  <c r="P801"/>
  <c r="O801"/>
  <c r="N801"/>
  <c r="M801"/>
  <c r="L801"/>
  <c r="K801"/>
  <c r="J801"/>
  <c r="I801"/>
  <c r="H801"/>
  <c r="G801"/>
  <c r="F801"/>
  <c r="E801"/>
  <c r="C800"/>
  <c r="D800"/>
  <c r="P800"/>
  <c r="O800"/>
  <c r="N800"/>
  <c r="M800"/>
  <c r="L800"/>
  <c r="K800"/>
  <c r="J800"/>
  <c r="I800"/>
  <c r="H800"/>
  <c r="G800"/>
  <c r="F800"/>
  <c r="E800"/>
  <c r="C799"/>
  <c r="D799"/>
  <c r="P799"/>
  <c r="O799"/>
  <c r="N799"/>
  <c r="M799"/>
  <c r="L799"/>
  <c r="K799"/>
  <c r="J799"/>
  <c r="I799"/>
  <c r="H799"/>
  <c r="G799"/>
  <c r="F799"/>
  <c r="E799"/>
  <c r="C798"/>
  <c r="D798"/>
  <c r="P798"/>
  <c r="O798"/>
  <c r="N798"/>
  <c r="M798"/>
  <c r="L798"/>
  <c r="K798"/>
  <c r="J798"/>
  <c r="I798"/>
  <c r="H798"/>
  <c r="G798"/>
  <c r="F798"/>
  <c r="E798"/>
  <c r="C797"/>
  <c r="D797"/>
  <c r="P797"/>
  <c r="O797"/>
  <c r="N797"/>
  <c r="M797"/>
  <c r="L797"/>
  <c r="K797"/>
  <c r="J797"/>
  <c r="I797"/>
  <c r="H797"/>
  <c r="G797"/>
  <c r="F797"/>
  <c r="E797"/>
  <c r="C796"/>
  <c r="D796"/>
  <c r="P796"/>
  <c r="O796"/>
  <c r="N796"/>
  <c r="M796"/>
  <c r="L796"/>
  <c r="K796"/>
  <c r="J796"/>
  <c r="I796"/>
  <c r="H796"/>
  <c r="G796"/>
  <c r="F796"/>
  <c r="E796"/>
  <c r="C795"/>
  <c r="D795"/>
  <c r="P795"/>
  <c r="O795"/>
  <c r="N795"/>
  <c r="M795"/>
  <c r="L795"/>
  <c r="K795"/>
  <c r="J795"/>
  <c r="I795"/>
  <c r="H795"/>
  <c r="G795"/>
  <c r="F795"/>
  <c r="E795"/>
  <c r="C794"/>
  <c r="D794"/>
  <c r="P794"/>
  <c r="O794"/>
  <c r="N794"/>
  <c r="M794"/>
  <c r="L794"/>
  <c r="K794"/>
  <c r="J794"/>
  <c r="I794"/>
  <c r="H794"/>
  <c r="G794"/>
  <c r="F794"/>
  <c r="E794"/>
  <c r="C793"/>
  <c r="D793"/>
  <c r="P793"/>
  <c r="O793"/>
  <c r="N793"/>
  <c r="M793"/>
  <c r="L793"/>
  <c r="K793"/>
  <c r="J793"/>
  <c r="I793"/>
  <c r="H793"/>
  <c r="G793"/>
  <c r="F793"/>
  <c r="E793"/>
  <c r="C792"/>
  <c r="D792"/>
  <c r="P792"/>
  <c r="O792"/>
  <c r="N792"/>
  <c r="M792"/>
  <c r="L792"/>
  <c r="K792"/>
  <c r="J792"/>
  <c r="I792"/>
  <c r="H792"/>
  <c r="G792"/>
  <c r="F792"/>
  <c r="E792"/>
  <c r="C791"/>
  <c r="D791"/>
  <c r="P791"/>
  <c r="O791"/>
  <c r="N791"/>
  <c r="M791"/>
  <c r="L791"/>
  <c r="K791"/>
  <c r="J791"/>
  <c r="I791"/>
  <c r="H791"/>
  <c r="G791"/>
  <c r="F791"/>
  <c r="E791"/>
  <c r="C790"/>
  <c r="D790"/>
  <c r="P790"/>
  <c r="O790"/>
  <c r="N790"/>
  <c r="M790"/>
  <c r="L790"/>
  <c r="K790"/>
  <c r="J790"/>
  <c r="I790"/>
  <c r="H790"/>
  <c r="G790"/>
  <c r="F790"/>
  <c r="E790"/>
  <c r="C789"/>
  <c r="D789"/>
  <c r="P789"/>
  <c r="O789"/>
  <c r="N789"/>
  <c r="M789"/>
  <c r="L789"/>
  <c r="K789"/>
  <c r="J789"/>
  <c r="I789"/>
  <c r="H789"/>
  <c r="G789"/>
  <c r="F789"/>
  <c r="E789"/>
  <c r="C788"/>
  <c r="D788"/>
  <c r="P788"/>
  <c r="O788"/>
  <c r="N788"/>
  <c r="M788"/>
  <c r="L788"/>
  <c r="K788"/>
  <c r="J788"/>
  <c r="I788"/>
  <c r="H788"/>
  <c r="G788"/>
  <c r="F788"/>
  <c r="E788"/>
  <c r="C787"/>
  <c r="D787"/>
  <c r="P787"/>
  <c r="O787"/>
  <c r="N787"/>
  <c r="M787"/>
  <c r="L787"/>
  <c r="K787"/>
  <c r="J787"/>
  <c r="I787"/>
  <c r="H787"/>
  <c r="G787"/>
  <c r="F787"/>
  <c r="E787"/>
  <c r="C786"/>
  <c r="D786"/>
  <c r="P786"/>
  <c r="O786"/>
  <c r="N786"/>
  <c r="M786"/>
  <c r="L786"/>
  <c r="K786"/>
  <c r="J786"/>
  <c r="I786"/>
  <c r="H786"/>
  <c r="G786"/>
  <c r="F786"/>
  <c r="E786"/>
  <c r="C785"/>
  <c r="D785"/>
  <c r="P785"/>
  <c r="O785"/>
  <c r="N785"/>
  <c r="M785"/>
  <c r="L785"/>
  <c r="K785"/>
  <c r="J785"/>
  <c r="I785"/>
  <c r="H785"/>
  <c r="G785"/>
  <c r="F785"/>
  <c r="E785"/>
  <c r="C784"/>
  <c r="D784"/>
  <c r="P784"/>
  <c r="O784"/>
  <c r="N784"/>
  <c r="M784"/>
  <c r="L784"/>
  <c r="K784"/>
  <c r="J784"/>
  <c r="I784"/>
  <c r="H784"/>
  <c r="G784"/>
  <c r="F784"/>
  <c r="E784"/>
  <c r="C783"/>
  <c r="D783"/>
  <c r="P783"/>
  <c r="O783"/>
  <c r="N783"/>
  <c r="M783"/>
  <c r="L783"/>
  <c r="K783"/>
  <c r="J783"/>
  <c r="I783"/>
  <c r="H783"/>
  <c r="G783"/>
  <c r="F783"/>
  <c r="E783"/>
  <c r="C782"/>
  <c r="D782"/>
  <c r="P782"/>
  <c r="O782"/>
  <c r="N782"/>
  <c r="M782"/>
  <c r="L782"/>
  <c r="K782"/>
  <c r="J782"/>
  <c r="I782"/>
  <c r="H782"/>
  <c r="G782"/>
  <c r="F782"/>
  <c r="E782"/>
  <c r="C781"/>
  <c r="D781"/>
  <c r="P781"/>
  <c r="O781"/>
  <c r="N781"/>
  <c r="M781"/>
  <c r="L781"/>
  <c r="K781"/>
  <c r="J781"/>
  <c r="I781"/>
  <c r="H781"/>
  <c r="G781"/>
  <c r="F781"/>
  <c r="E781"/>
  <c r="C780"/>
  <c r="D780"/>
  <c r="P780"/>
  <c r="O780"/>
  <c r="N780"/>
  <c r="M780"/>
  <c r="L780"/>
  <c r="K780"/>
  <c r="J780"/>
  <c r="I780"/>
  <c r="H780"/>
  <c r="G780"/>
  <c r="F780"/>
  <c r="E780"/>
  <c r="C779"/>
  <c r="D779"/>
  <c r="P779"/>
  <c r="O779"/>
  <c r="N779"/>
  <c r="M779"/>
  <c r="L779"/>
  <c r="K779"/>
  <c r="J779"/>
  <c r="I779"/>
  <c r="H779"/>
  <c r="G779"/>
  <c r="F779"/>
  <c r="E779"/>
  <c r="C778"/>
  <c r="D778"/>
  <c r="P778"/>
  <c r="O778"/>
  <c r="N778"/>
  <c r="M778"/>
  <c r="L778"/>
  <c r="K778"/>
  <c r="J778"/>
  <c r="I778"/>
  <c r="H778"/>
  <c r="G778"/>
  <c r="F778"/>
  <c r="E778"/>
  <c r="C777"/>
  <c r="D777"/>
  <c r="P777"/>
  <c r="O777"/>
  <c r="N777"/>
  <c r="M777"/>
  <c r="L777"/>
  <c r="K777"/>
  <c r="J777"/>
  <c r="I777"/>
  <c r="H777"/>
  <c r="G777"/>
  <c r="F777"/>
  <c r="E777"/>
  <c r="C776"/>
  <c r="D776"/>
  <c r="P776"/>
  <c r="O776"/>
  <c r="N776"/>
  <c r="M776"/>
  <c r="L776"/>
  <c r="K776"/>
  <c r="J776"/>
  <c r="I776"/>
  <c r="H776"/>
  <c r="G776"/>
  <c r="F776"/>
  <c r="E776"/>
  <c r="C775"/>
  <c r="D775"/>
  <c r="P775"/>
  <c r="O775"/>
  <c r="N775"/>
  <c r="M775"/>
  <c r="L775"/>
  <c r="K775"/>
  <c r="J775"/>
  <c r="I775"/>
  <c r="H775"/>
  <c r="G775"/>
  <c r="F775"/>
  <c r="E775"/>
  <c r="C774"/>
  <c r="D774"/>
  <c r="P774"/>
  <c r="O774"/>
  <c r="N774"/>
  <c r="M774"/>
  <c r="L774"/>
  <c r="K774"/>
  <c r="J774"/>
  <c r="I774"/>
  <c r="H774"/>
  <c r="G774"/>
  <c r="F774"/>
  <c r="E774"/>
  <c r="C773"/>
  <c r="D773"/>
  <c r="P773"/>
  <c r="O773"/>
  <c r="N773"/>
  <c r="M773"/>
  <c r="L773"/>
  <c r="K773"/>
  <c r="J773"/>
  <c r="I773"/>
  <c r="H773"/>
  <c r="G773"/>
  <c r="F773"/>
  <c r="E773"/>
  <c r="C772"/>
  <c r="D772"/>
  <c r="P772"/>
  <c r="O772"/>
  <c r="N772"/>
  <c r="M772"/>
  <c r="L772"/>
  <c r="K772"/>
  <c r="J772"/>
  <c r="I772"/>
  <c r="H772"/>
  <c r="G772"/>
  <c r="F772"/>
  <c r="E772"/>
  <c r="C771"/>
  <c r="D771"/>
  <c r="P771"/>
  <c r="O771"/>
  <c r="N771"/>
  <c r="M771"/>
  <c r="L771"/>
  <c r="K771"/>
  <c r="J771"/>
  <c r="I771"/>
  <c r="H771"/>
  <c r="G771"/>
  <c r="F771"/>
  <c r="E771"/>
  <c r="C770"/>
  <c r="D770"/>
  <c r="P770"/>
  <c r="O770"/>
  <c r="N770"/>
  <c r="M770"/>
  <c r="L770"/>
  <c r="K770"/>
  <c r="J770"/>
  <c r="I770"/>
  <c r="H770"/>
  <c r="G770"/>
  <c r="F770"/>
  <c r="E770"/>
  <c r="C769"/>
  <c r="D769"/>
  <c r="P769"/>
  <c r="O769"/>
  <c r="N769"/>
  <c r="M769"/>
  <c r="L769"/>
  <c r="K769"/>
  <c r="J769"/>
  <c r="I769"/>
  <c r="H769"/>
  <c r="G769"/>
  <c r="F769"/>
  <c r="E769"/>
  <c r="C768"/>
  <c r="D768"/>
  <c r="P768"/>
  <c r="O768"/>
  <c r="N768"/>
  <c r="M768"/>
  <c r="L768"/>
  <c r="K768"/>
  <c r="J768"/>
  <c r="I768"/>
  <c r="H768"/>
  <c r="G768"/>
  <c r="F768"/>
  <c r="E768"/>
  <c r="C767"/>
  <c r="D767"/>
  <c r="P767"/>
  <c r="O767"/>
  <c r="N767"/>
  <c r="M767"/>
  <c r="L767"/>
  <c r="K767"/>
  <c r="J767"/>
  <c r="I767"/>
  <c r="H767"/>
  <c r="G767"/>
  <c r="F767"/>
  <c r="E767"/>
  <c r="C766"/>
  <c r="D766"/>
  <c r="P766"/>
  <c r="O766"/>
  <c r="N766"/>
  <c r="M766"/>
  <c r="L766"/>
  <c r="K766"/>
  <c r="J766"/>
  <c r="I766"/>
  <c r="H766"/>
  <c r="G766"/>
  <c r="F766"/>
  <c r="E766"/>
  <c r="C765"/>
  <c r="D765"/>
  <c r="P765"/>
  <c r="O765"/>
  <c r="N765"/>
  <c r="M765"/>
  <c r="L765"/>
  <c r="K765"/>
  <c r="J765"/>
  <c r="I765"/>
  <c r="H765"/>
  <c r="G765"/>
  <c r="F765"/>
  <c r="E765"/>
  <c r="C764"/>
  <c r="D764"/>
  <c r="P764"/>
  <c r="O764"/>
  <c r="N764"/>
  <c r="M764"/>
  <c r="L764"/>
  <c r="K764"/>
  <c r="J764"/>
  <c r="I764"/>
  <c r="H764"/>
  <c r="G764"/>
  <c r="F764"/>
  <c r="E764"/>
  <c r="C763"/>
  <c r="D763"/>
  <c r="P763"/>
  <c r="O763"/>
  <c r="N763"/>
  <c r="M763"/>
  <c r="L763"/>
  <c r="K763"/>
  <c r="J763"/>
  <c r="I763"/>
  <c r="H763"/>
  <c r="G763"/>
  <c r="F763"/>
  <c r="E763"/>
  <c r="C762"/>
  <c r="D762"/>
  <c r="P762"/>
  <c r="O762"/>
  <c r="N762"/>
  <c r="M762"/>
  <c r="L762"/>
  <c r="K762"/>
  <c r="J762"/>
  <c r="I762"/>
  <c r="H762"/>
  <c r="G762"/>
  <c r="F762"/>
  <c r="E762"/>
  <c r="C761"/>
  <c r="D761"/>
  <c r="P761"/>
  <c r="O761"/>
  <c r="N761"/>
  <c r="M761"/>
  <c r="L761"/>
  <c r="K761"/>
  <c r="J761"/>
  <c r="I761"/>
  <c r="H761"/>
  <c r="G761"/>
  <c r="F761"/>
  <c r="E761"/>
  <c r="C760"/>
  <c r="D760"/>
  <c r="P760"/>
  <c r="O760"/>
  <c r="N760"/>
  <c r="M760"/>
  <c r="L760"/>
  <c r="K760"/>
  <c r="J760"/>
  <c r="I760"/>
  <c r="H760"/>
  <c r="G760"/>
  <c r="F760"/>
  <c r="E760"/>
  <c r="C759"/>
  <c r="D759"/>
  <c r="P759"/>
  <c r="O759"/>
  <c r="N759"/>
  <c r="M759"/>
  <c r="L759"/>
  <c r="K759"/>
  <c r="J759"/>
  <c r="I759"/>
  <c r="H759"/>
  <c r="G759"/>
  <c r="F759"/>
  <c r="E759"/>
  <c r="C758"/>
  <c r="D758"/>
  <c r="P758"/>
  <c r="O758"/>
  <c r="N758"/>
  <c r="M758"/>
  <c r="L758"/>
  <c r="K758"/>
  <c r="J758"/>
  <c r="I758"/>
  <c r="H758"/>
  <c r="G758"/>
  <c r="F758"/>
  <c r="E758"/>
  <c r="C757"/>
  <c r="D757"/>
  <c r="P757"/>
  <c r="O757"/>
  <c r="N757"/>
  <c r="M757"/>
  <c r="L757"/>
  <c r="K757"/>
  <c r="J757"/>
  <c r="I757"/>
  <c r="H757"/>
  <c r="G757"/>
  <c r="F757"/>
  <c r="E757"/>
  <c r="C756"/>
  <c r="D756"/>
  <c r="P756"/>
  <c r="O756"/>
  <c r="N756"/>
  <c r="M756"/>
  <c r="L756"/>
  <c r="K756"/>
  <c r="J756"/>
  <c r="I756"/>
  <c r="H756"/>
  <c r="G756"/>
  <c r="F756"/>
  <c r="E756"/>
  <c r="C755"/>
  <c r="D755"/>
  <c r="P755"/>
  <c r="O755"/>
  <c r="N755"/>
  <c r="M755"/>
  <c r="L755"/>
  <c r="K755"/>
  <c r="J755"/>
  <c r="I755"/>
  <c r="H755"/>
  <c r="G755"/>
  <c r="F755"/>
  <c r="E755"/>
  <c r="C754"/>
  <c r="D754"/>
  <c r="P754"/>
  <c r="O754"/>
  <c r="N754"/>
  <c r="M754"/>
  <c r="L754"/>
  <c r="K754"/>
  <c r="J754"/>
  <c r="I754"/>
  <c r="H754"/>
  <c r="G754"/>
  <c r="F754"/>
  <c r="E754"/>
  <c r="C753"/>
  <c r="D753"/>
  <c r="P753"/>
  <c r="O753"/>
  <c r="N753"/>
  <c r="M753"/>
  <c r="L753"/>
  <c r="K753"/>
  <c r="J753"/>
  <c r="I753"/>
  <c r="H753"/>
  <c r="G753"/>
  <c r="F753"/>
  <c r="E753"/>
  <c r="C752"/>
  <c r="D752"/>
  <c r="P752"/>
  <c r="O752"/>
  <c r="N752"/>
  <c r="M752"/>
  <c r="L752"/>
  <c r="K752"/>
  <c r="J752"/>
  <c r="I752"/>
  <c r="H752"/>
  <c r="G752"/>
  <c r="F752"/>
  <c r="E752"/>
  <c r="C751"/>
  <c r="D751"/>
  <c r="P751"/>
  <c r="O751"/>
  <c r="N751"/>
  <c r="M751"/>
  <c r="L751"/>
  <c r="K751"/>
  <c r="J751"/>
  <c r="I751"/>
  <c r="H751"/>
  <c r="G751"/>
  <c r="F751"/>
  <c r="E751"/>
  <c r="C750"/>
  <c r="D750"/>
  <c r="P750"/>
  <c r="O750"/>
  <c r="N750"/>
  <c r="M750"/>
  <c r="L750"/>
  <c r="K750"/>
  <c r="J750"/>
  <c r="I750"/>
  <c r="H750"/>
  <c r="G750"/>
  <c r="F750"/>
  <c r="E750"/>
  <c r="C749"/>
  <c r="D749"/>
  <c r="P749"/>
  <c r="O749"/>
  <c r="N749"/>
  <c r="M749"/>
  <c r="L749"/>
  <c r="K749"/>
  <c r="J749"/>
  <c r="I749"/>
  <c r="H749"/>
  <c r="G749"/>
  <c r="F749"/>
  <c r="E749"/>
  <c r="C748"/>
  <c r="D748"/>
  <c r="P748"/>
  <c r="O748"/>
  <c r="N748"/>
  <c r="M748"/>
  <c r="L748"/>
  <c r="K748"/>
  <c r="J748"/>
  <c r="I748"/>
  <c r="H748"/>
  <c r="G748"/>
  <c r="F748"/>
  <c r="E748"/>
  <c r="C747"/>
  <c r="D747"/>
  <c r="P747"/>
  <c r="O747"/>
  <c r="N747"/>
  <c r="M747"/>
  <c r="L747"/>
  <c r="K747"/>
  <c r="J747"/>
  <c r="I747"/>
  <c r="H747"/>
  <c r="G747"/>
  <c r="F747"/>
  <c r="E747"/>
  <c r="C746"/>
  <c r="D746"/>
  <c r="P746"/>
  <c r="O746"/>
  <c r="N746"/>
  <c r="M746"/>
  <c r="L746"/>
  <c r="K746"/>
  <c r="J746"/>
  <c r="I746"/>
  <c r="H746"/>
  <c r="G746"/>
  <c r="F746"/>
  <c r="E746"/>
  <c r="C745"/>
  <c r="D745"/>
  <c r="P745"/>
  <c r="O745"/>
  <c r="N745"/>
  <c r="M745"/>
  <c r="L745"/>
  <c r="K745"/>
  <c r="J745"/>
  <c r="I745"/>
  <c r="H745"/>
  <c r="G745"/>
  <c r="F745"/>
  <c r="E745"/>
  <c r="C744"/>
  <c r="D744"/>
  <c r="P744"/>
  <c r="O744"/>
  <c r="N744"/>
  <c r="M744"/>
  <c r="L744"/>
  <c r="K744"/>
  <c r="J744"/>
  <c r="I744"/>
  <c r="H744"/>
  <c r="G744"/>
  <c r="F744"/>
  <c r="E744"/>
  <c r="C743"/>
  <c r="D743"/>
  <c r="P743"/>
  <c r="O743"/>
  <c r="N743"/>
  <c r="M743"/>
  <c r="L743"/>
  <c r="K743"/>
  <c r="J743"/>
  <c r="I743"/>
  <c r="H743"/>
  <c r="G743"/>
  <c r="F743"/>
  <c r="E743"/>
  <c r="C742"/>
  <c r="D742"/>
  <c r="P742"/>
  <c r="O742"/>
  <c r="N742"/>
  <c r="M742"/>
  <c r="L742"/>
  <c r="K742"/>
  <c r="J742"/>
  <c r="I742"/>
  <c r="H742"/>
  <c r="G742"/>
  <c r="F742"/>
  <c r="E742"/>
  <c r="C741"/>
  <c r="D741"/>
  <c r="P741"/>
  <c r="O741"/>
  <c r="N741"/>
  <c r="M741"/>
  <c r="L741"/>
  <c r="K741"/>
  <c r="J741"/>
  <c r="I741"/>
  <c r="H741"/>
  <c r="G741"/>
  <c r="F741"/>
  <c r="E741"/>
  <c r="C740"/>
  <c r="D740"/>
  <c r="P740"/>
  <c r="O740"/>
  <c r="N740"/>
  <c r="M740"/>
  <c r="L740"/>
  <c r="K740"/>
  <c r="J740"/>
  <c r="I740"/>
  <c r="H740"/>
  <c r="G740"/>
  <c r="F740"/>
  <c r="E740"/>
  <c r="C739"/>
  <c r="D739"/>
  <c r="P739"/>
  <c r="O739"/>
  <c r="N739"/>
  <c r="M739"/>
  <c r="L739"/>
  <c r="K739"/>
  <c r="J739"/>
  <c r="I739"/>
  <c r="H739"/>
  <c r="G739"/>
  <c r="F739"/>
  <c r="E739"/>
  <c r="C738"/>
  <c r="D738"/>
  <c r="P738"/>
  <c r="O738"/>
  <c r="N738"/>
  <c r="M738"/>
  <c r="L738"/>
  <c r="K738"/>
  <c r="J738"/>
  <c r="I738"/>
  <c r="H738"/>
  <c r="G738"/>
  <c r="F738"/>
  <c r="E738"/>
  <c r="C737"/>
  <c r="D737"/>
  <c r="P737"/>
  <c r="O737"/>
  <c r="N737"/>
  <c r="M737"/>
  <c r="L737"/>
  <c r="K737"/>
  <c r="J737"/>
  <c r="I737"/>
  <c r="H737"/>
  <c r="G737"/>
  <c r="F737"/>
  <c r="E737"/>
  <c r="C736"/>
  <c r="D736"/>
  <c r="P736"/>
  <c r="O736"/>
  <c r="N736"/>
  <c r="M736"/>
  <c r="L736"/>
  <c r="K736"/>
  <c r="J736"/>
  <c r="I736"/>
  <c r="H736"/>
  <c r="G736"/>
  <c r="F736"/>
  <c r="E736"/>
  <c r="C735"/>
  <c r="D735"/>
  <c r="P735"/>
  <c r="O735"/>
  <c r="N735"/>
  <c r="M735"/>
  <c r="L735"/>
  <c r="K735"/>
  <c r="J735"/>
  <c r="I735"/>
  <c r="H735"/>
  <c r="G735"/>
  <c r="F735"/>
  <c r="E735"/>
  <c r="C734"/>
  <c r="D734"/>
  <c r="P734"/>
  <c r="O734"/>
  <c r="N734"/>
  <c r="M734"/>
  <c r="L734"/>
  <c r="K734"/>
  <c r="J734"/>
  <c r="I734"/>
  <c r="H734"/>
  <c r="G734"/>
  <c r="F734"/>
  <c r="E734"/>
  <c r="C733"/>
  <c r="D733"/>
  <c r="P733"/>
  <c r="O733"/>
  <c r="N733"/>
  <c r="M733"/>
  <c r="L733"/>
  <c r="K733"/>
  <c r="J733"/>
  <c r="I733"/>
  <c r="H733"/>
  <c r="G733"/>
  <c r="F733"/>
  <c r="E733"/>
  <c r="C732"/>
  <c r="D732"/>
  <c r="P732"/>
  <c r="O732"/>
  <c r="N732"/>
  <c r="M732"/>
  <c r="L732"/>
  <c r="K732"/>
  <c r="J732"/>
  <c r="I732"/>
  <c r="H732"/>
  <c r="G732"/>
  <c r="F732"/>
  <c r="E732"/>
  <c r="C731"/>
  <c r="D731"/>
  <c r="P731"/>
  <c r="O731"/>
  <c r="N731"/>
  <c r="M731"/>
  <c r="L731"/>
  <c r="K731"/>
  <c r="J731"/>
  <c r="I731"/>
  <c r="H731"/>
  <c r="G731"/>
  <c r="F731"/>
  <c r="E731"/>
  <c r="C730"/>
  <c r="D730"/>
  <c r="P730"/>
  <c r="O730"/>
  <c r="N730"/>
  <c r="M730"/>
  <c r="L730"/>
  <c r="K730"/>
  <c r="J730"/>
  <c r="I730"/>
  <c r="H730"/>
  <c r="G730"/>
  <c r="F730"/>
  <c r="E730"/>
  <c r="C729"/>
  <c r="D729"/>
  <c r="P729"/>
  <c r="O729"/>
  <c r="N729"/>
  <c r="M729"/>
  <c r="L729"/>
  <c r="K729"/>
  <c r="J729"/>
  <c r="I729"/>
  <c r="H729"/>
  <c r="G729"/>
  <c r="F729"/>
  <c r="E729"/>
  <c r="C728"/>
  <c r="D728"/>
  <c r="P728"/>
  <c r="O728"/>
  <c r="N728"/>
  <c r="M728"/>
  <c r="L728"/>
  <c r="K728"/>
  <c r="J728"/>
  <c r="I728"/>
  <c r="H728"/>
  <c r="G728"/>
  <c r="F728"/>
  <c r="E728"/>
  <c r="C727"/>
  <c r="D727"/>
  <c r="P727"/>
  <c r="O727"/>
  <c r="N727"/>
  <c r="M727"/>
  <c r="L727"/>
  <c r="K727"/>
  <c r="J727"/>
  <c r="I727"/>
  <c r="H727"/>
  <c r="G727"/>
  <c r="F727"/>
  <c r="E727"/>
  <c r="C726"/>
  <c r="D726"/>
  <c r="P726"/>
  <c r="O726"/>
  <c r="N726"/>
  <c r="M726"/>
  <c r="L726"/>
  <c r="K726"/>
  <c r="J726"/>
  <c r="I726"/>
  <c r="H726"/>
  <c r="G726"/>
  <c r="F726"/>
  <c r="E726"/>
  <c r="C725"/>
  <c r="D725"/>
  <c r="P725"/>
  <c r="O725"/>
  <c r="N725"/>
  <c r="M725"/>
  <c r="L725"/>
  <c r="K725"/>
  <c r="J725"/>
  <c r="I725"/>
  <c r="H725"/>
  <c r="G725"/>
  <c r="F725"/>
  <c r="E725"/>
  <c r="C724"/>
  <c r="D724"/>
  <c r="P724"/>
  <c r="O724"/>
  <c r="N724"/>
  <c r="M724"/>
  <c r="L724"/>
  <c r="K724"/>
  <c r="J724"/>
  <c r="I724"/>
  <c r="H724"/>
  <c r="G724"/>
  <c r="F724"/>
  <c r="E724"/>
  <c r="C723"/>
  <c r="D723"/>
  <c r="P723"/>
  <c r="O723"/>
  <c r="N723"/>
  <c r="M723"/>
  <c r="L723"/>
  <c r="K723"/>
  <c r="J723"/>
  <c r="I723"/>
  <c r="H723"/>
  <c r="G723"/>
  <c r="F723"/>
  <c r="E723"/>
  <c r="C722"/>
  <c r="D722"/>
  <c r="P722"/>
  <c r="O722"/>
  <c r="N722"/>
  <c r="M722"/>
  <c r="L722"/>
  <c r="K722"/>
  <c r="J722"/>
  <c r="I722"/>
  <c r="H722"/>
  <c r="G722"/>
  <c r="F722"/>
  <c r="E722"/>
  <c r="C721"/>
  <c r="D721"/>
  <c r="P721"/>
  <c r="O721"/>
  <c r="N721"/>
  <c r="M721"/>
  <c r="L721"/>
  <c r="K721"/>
  <c r="J721"/>
  <c r="I721"/>
  <c r="H721"/>
  <c r="G721"/>
  <c r="F721"/>
  <c r="E721"/>
  <c r="C720"/>
  <c r="D720"/>
  <c r="P720"/>
  <c r="O720"/>
  <c r="N720"/>
  <c r="M720"/>
  <c r="L720"/>
  <c r="K720"/>
  <c r="J720"/>
  <c r="I720"/>
  <c r="H720"/>
  <c r="G720"/>
  <c r="F720"/>
  <c r="E720"/>
  <c r="C719"/>
  <c r="D719"/>
  <c r="P719"/>
  <c r="O719"/>
  <c r="N719"/>
  <c r="M719"/>
  <c r="L719"/>
  <c r="K719"/>
  <c r="J719"/>
  <c r="I719"/>
  <c r="H719"/>
  <c r="G719"/>
  <c r="F719"/>
  <c r="E719"/>
  <c r="C718"/>
  <c r="D718"/>
  <c r="P718"/>
  <c r="O718"/>
  <c r="N718"/>
  <c r="M718"/>
  <c r="L718"/>
  <c r="K718"/>
  <c r="J718"/>
  <c r="I718"/>
  <c r="H718"/>
  <c r="G718"/>
  <c r="F718"/>
  <c r="E718"/>
  <c r="C717"/>
  <c r="D717"/>
  <c r="P717"/>
  <c r="O717"/>
  <c r="N717"/>
  <c r="M717"/>
  <c r="L717"/>
  <c r="K717"/>
  <c r="J717"/>
  <c r="I717"/>
  <c r="H717"/>
  <c r="G717"/>
  <c r="F717"/>
  <c r="E717"/>
  <c r="C716"/>
  <c r="D716"/>
  <c r="P716"/>
  <c r="O716"/>
  <c r="N716"/>
  <c r="M716"/>
  <c r="L716"/>
  <c r="K716"/>
  <c r="J716"/>
  <c r="I716"/>
  <c r="H716"/>
  <c r="G716"/>
  <c r="F716"/>
  <c r="E716"/>
  <c r="C715"/>
  <c r="D715"/>
  <c r="P715"/>
  <c r="O715"/>
  <c r="N715"/>
  <c r="M715"/>
  <c r="L715"/>
  <c r="K715"/>
  <c r="J715"/>
  <c r="I715"/>
  <c r="H715"/>
  <c r="G715"/>
  <c r="F715"/>
  <c r="E715"/>
  <c r="C714"/>
  <c r="D714"/>
  <c r="P714"/>
  <c r="O714"/>
  <c r="N714"/>
  <c r="M714"/>
  <c r="L714"/>
  <c r="K714"/>
  <c r="J714"/>
  <c r="I714"/>
  <c r="H714"/>
  <c r="G714"/>
  <c r="F714"/>
  <c r="E714"/>
  <c r="C713"/>
  <c r="D713"/>
  <c r="P713"/>
  <c r="O713"/>
  <c r="N713"/>
  <c r="M713"/>
  <c r="L713"/>
  <c r="K713"/>
  <c r="J713"/>
  <c r="I713"/>
  <c r="H713"/>
  <c r="G713"/>
  <c r="F713"/>
  <c r="E713"/>
  <c r="C712"/>
  <c r="D712"/>
  <c r="P712"/>
  <c r="O712"/>
  <c r="N712"/>
  <c r="M712"/>
  <c r="L712"/>
  <c r="K712"/>
  <c r="J712"/>
  <c r="I712"/>
  <c r="H712"/>
  <c r="G712"/>
  <c r="F712"/>
  <c r="E712"/>
  <c r="C711"/>
  <c r="D711"/>
  <c r="P711"/>
  <c r="O711"/>
  <c r="N711"/>
  <c r="M711"/>
  <c r="L711"/>
  <c r="K711"/>
  <c r="J711"/>
  <c r="I711"/>
  <c r="H711"/>
  <c r="G711"/>
  <c r="F711"/>
  <c r="E711"/>
  <c r="C710"/>
  <c r="D710"/>
  <c r="P710"/>
  <c r="O710"/>
  <c r="N710"/>
  <c r="M710"/>
  <c r="L710"/>
  <c r="K710"/>
  <c r="J710"/>
  <c r="I710"/>
  <c r="H710"/>
  <c r="G710"/>
  <c r="F710"/>
  <c r="E710"/>
  <c r="P709"/>
  <c r="O709"/>
  <c r="N709"/>
  <c r="M709"/>
  <c r="L709"/>
  <c r="K709"/>
  <c r="J709"/>
  <c r="I709"/>
  <c r="H709"/>
  <c r="G709"/>
  <c r="F709"/>
  <c r="C707"/>
  <c r="D707"/>
  <c r="P707"/>
  <c r="O707"/>
  <c r="N707"/>
  <c r="M707"/>
  <c r="L707"/>
  <c r="K707"/>
  <c r="J707"/>
  <c r="I707"/>
  <c r="H707"/>
  <c r="G707"/>
  <c r="F707"/>
  <c r="E707"/>
  <c r="C706"/>
  <c r="D706"/>
  <c r="P706"/>
  <c r="O706"/>
  <c r="N706"/>
  <c r="M706"/>
  <c r="L706"/>
  <c r="K706"/>
  <c r="J706"/>
  <c r="I706"/>
  <c r="H706"/>
  <c r="G706"/>
  <c r="F706"/>
  <c r="E706"/>
  <c r="C705"/>
  <c r="D705"/>
  <c r="P705"/>
  <c r="O705"/>
  <c r="N705"/>
  <c r="M705"/>
  <c r="L705"/>
  <c r="K705"/>
  <c r="J705"/>
  <c r="I705"/>
  <c r="H705"/>
  <c r="G705"/>
  <c r="F705"/>
  <c r="E705"/>
  <c r="C704"/>
  <c r="D704"/>
  <c r="P704"/>
  <c r="O704"/>
  <c r="N704"/>
  <c r="M704"/>
  <c r="L704"/>
  <c r="K704"/>
  <c r="J704"/>
  <c r="I704"/>
  <c r="H704"/>
  <c r="G704"/>
  <c r="F704"/>
  <c r="E704"/>
  <c r="C703"/>
  <c r="D703"/>
  <c r="P703"/>
  <c r="O703"/>
  <c r="N703"/>
  <c r="M703"/>
  <c r="L703"/>
  <c r="K703"/>
  <c r="J703"/>
  <c r="I703"/>
  <c r="H703"/>
  <c r="G703"/>
  <c r="F703"/>
  <c r="E703"/>
  <c r="C702"/>
  <c r="D702"/>
  <c r="P702"/>
  <c r="O702"/>
  <c r="N702"/>
  <c r="M702"/>
  <c r="L702"/>
  <c r="K702"/>
  <c r="J702"/>
  <c r="I702"/>
  <c r="H702"/>
  <c r="G702"/>
  <c r="F702"/>
  <c r="E702"/>
  <c r="C701"/>
  <c r="D701"/>
  <c r="P701"/>
  <c r="O701"/>
  <c r="N701"/>
  <c r="M701"/>
  <c r="L701"/>
  <c r="K701"/>
  <c r="J701"/>
  <c r="I701"/>
  <c r="H701"/>
  <c r="G701"/>
  <c r="F701"/>
  <c r="E701"/>
  <c r="C700"/>
  <c r="D700"/>
  <c r="P700"/>
  <c r="O700"/>
  <c r="N700"/>
  <c r="M700"/>
  <c r="L700"/>
  <c r="K700"/>
  <c r="J700"/>
  <c r="I700"/>
  <c r="H700"/>
  <c r="G700"/>
  <c r="F700"/>
  <c r="E700"/>
  <c r="C699"/>
  <c r="D699"/>
  <c r="P699"/>
  <c r="O699"/>
  <c r="N699"/>
  <c r="M699"/>
  <c r="L699"/>
  <c r="K699"/>
  <c r="J699"/>
  <c r="I699"/>
  <c r="H699"/>
  <c r="G699"/>
  <c r="F699"/>
  <c r="E699"/>
  <c r="C698"/>
  <c r="D698"/>
  <c r="P698"/>
  <c r="O698"/>
  <c r="N698"/>
  <c r="M698"/>
  <c r="L698"/>
  <c r="K698"/>
  <c r="J698"/>
  <c r="I698"/>
  <c r="H698"/>
  <c r="G698"/>
  <c r="F698"/>
  <c r="E698"/>
  <c r="C697"/>
  <c r="D697"/>
  <c r="P697"/>
  <c r="O697"/>
  <c r="N697"/>
  <c r="M697"/>
  <c r="L697"/>
  <c r="K697"/>
  <c r="J697"/>
  <c r="I697"/>
  <c r="H697"/>
  <c r="G697"/>
  <c r="F697"/>
  <c r="E697"/>
  <c r="C696"/>
  <c r="D696"/>
  <c r="P696"/>
  <c r="O696"/>
  <c r="N696"/>
  <c r="M696"/>
  <c r="L696"/>
  <c r="K696"/>
  <c r="J696"/>
  <c r="I696"/>
  <c r="H696"/>
  <c r="G696"/>
  <c r="F696"/>
  <c r="E696"/>
  <c r="C695"/>
  <c r="D695"/>
  <c r="P695"/>
  <c r="O695"/>
  <c r="N695"/>
  <c r="M695"/>
  <c r="L695"/>
  <c r="K695"/>
  <c r="J695"/>
  <c r="I695"/>
  <c r="H695"/>
  <c r="G695"/>
  <c r="F695"/>
  <c r="E695"/>
  <c r="C694"/>
  <c r="D694"/>
  <c r="P694"/>
  <c r="O694"/>
  <c r="N694"/>
  <c r="M694"/>
  <c r="L694"/>
  <c r="K694"/>
  <c r="J694"/>
  <c r="I694"/>
  <c r="H694"/>
  <c r="G694"/>
  <c r="F694"/>
  <c r="E694"/>
  <c r="C693"/>
  <c r="D693"/>
  <c r="P693"/>
  <c r="O693"/>
  <c r="N693"/>
  <c r="M693"/>
  <c r="L693"/>
  <c r="K693"/>
  <c r="J693"/>
  <c r="I693"/>
  <c r="H693"/>
  <c r="G693"/>
  <c r="F693"/>
  <c r="E693"/>
  <c r="C692"/>
  <c r="D692"/>
  <c r="P692"/>
  <c r="O692"/>
  <c r="N692"/>
  <c r="M692"/>
  <c r="L692"/>
  <c r="K692"/>
  <c r="J692"/>
  <c r="I692"/>
  <c r="H692"/>
  <c r="G692"/>
  <c r="F692"/>
  <c r="E692"/>
  <c r="C691"/>
  <c r="D691"/>
  <c r="P691"/>
  <c r="O691"/>
  <c r="N691"/>
  <c r="M691"/>
  <c r="L691"/>
  <c r="K691"/>
  <c r="J691"/>
  <c r="I691"/>
  <c r="H691"/>
  <c r="G691"/>
  <c r="F691"/>
  <c r="E691"/>
  <c r="C690"/>
  <c r="D690"/>
  <c r="P690"/>
  <c r="O690"/>
  <c r="N690"/>
  <c r="M690"/>
  <c r="L690"/>
  <c r="K690"/>
  <c r="J690"/>
  <c r="I690"/>
  <c r="H690"/>
  <c r="G690"/>
  <c r="F690"/>
  <c r="E690"/>
  <c r="C689"/>
  <c r="D689"/>
  <c r="P689"/>
  <c r="O689"/>
  <c r="N689"/>
  <c r="M689"/>
  <c r="L689"/>
  <c r="K689"/>
  <c r="J689"/>
  <c r="I689"/>
  <c r="H689"/>
  <c r="G689"/>
  <c r="F689"/>
  <c r="E689"/>
  <c r="C688"/>
  <c r="D688"/>
  <c r="P688"/>
  <c r="O688"/>
  <c r="N688"/>
  <c r="M688"/>
  <c r="L688"/>
  <c r="K688"/>
  <c r="J688"/>
  <c r="I688"/>
  <c r="H688"/>
  <c r="G688"/>
  <c r="F688"/>
  <c r="E688"/>
  <c r="C687"/>
  <c r="D687"/>
  <c r="P687"/>
  <c r="O687"/>
  <c r="N687"/>
  <c r="M687"/>
  <c r="L687"/>
  <c r="K687"/>
  <c r="J687"/>
  <c r="I687"/>
  <c r="H687"/>
  <c r="G687"/>
  <c r="F687"/>
  <c r="E687"/>
  <c r="C686"/>
  <c r="D686"/>
  <c r="P686"/>
  <c r="O686"/>
  <c r="N686"/>
  <c r="M686"/>
  <c r="L686"/>
  <c r="K686"/>
  <c r="J686"/>
  <c r="I686"/>
  <c r="H686"/>
  <c r="G686"/>
  <c r="F686"/>
  <c r="E686"/>
  <c r="C685"/>
  <c r="D685"/>
  <c r="P685"/>
  <c r="O685"/>
  <c r="N685"/>
  <c r="M685"/>
  <c r="L685"/>
  <c r="K685"/>
  <c r="J685"/>
  <c r="I685"/>
  <c r="H685"/>
  <c r="G685"/>
  <c r="F685"/>
  <c r="E685"/>
  <c r="C684"/>
  <c r="D684"/>
  <c r="P684"/>
  <c r="O684"/>
  <c r="N684"/>
  <c r="M684"/>
  <c r="L684"/>
  <c r="K684"/>
  <c r="J684"/>
  <c r="I684"/>
  <c r="H684"/>
  <c r="G684"/>
  <c r="F684"/>
  <c r="E684"/>
  <c r="C683"/>
  <c r="D683"/>
  <c r="P683"/>
  <c r="O683"/>
  <c r="N683"/>
  <c r="M683"/>
  <c r="L683"/>
  <c r="K683"/>
  <c r="J683"/>
  <c r="I683"/>
  <c r="H683"/>
  <c r="G683"/>
  <c r="F683"/>
  <c r="E683"/>
  <c r="C682"/>
  <c r="D682"/>
  <c r="P682"/>
  <c r="O682"/>
  <c r="N682"/>
  <c r="M682"/>
  <c r="L682"/>
  <c r="K682"/>
  <c r="J682"/>
  <c r="I682"/>
  <c r="H682"/>
  <c r="G682"/>
  <c r="F682"/>
  <c r="E682"/>
  <c r="C681"/>
  <c r="D681"/>
  <c r="P681"/>
  <c r="O681"/>
  <c r="N681"/>
  <c r="M681"/>
  <c r="L681"/>
  <c r="K681"/>
  <c r="J681"/>
  <c r="I681"/>
  <c r="H681"/>
  <c r="G681"/>
  <c r="F681"/>
  <c r="E681"/>
  <c r="C680"/>
  <c r="D680"/>
  <c r="P680"/>
  <c r="O680"/>
  <c r="N680"/>
  <c r="M680"/>
  <c r="L680"/>
  <c r="K680"/>
  <c r="J680"/>
  <c r="I680"/>
  <c r="H680"/>
  <c r="G680"/>
  <c r="F680"/>
  <c r="E680"/>
  <c r="C679"/>
  <c r="D679"/>
  <c r="P679"/>
  <c r="O679"/>
  <c r="N679"/>
  <c r="M679"/>
  <c r="L679"/>
  <c r="K679"/>
  <c r="J679"/>
  <c r="I679"/>
  <c r="H679"/>
  <c r="G679"/>
  <c r="F679"/>
  <c r="E679"/>
  <c r="C678"/>
  <c r="D678"/>
  <c r="P678"/>
  <c r="O678"/>
  <c r="N678"/>
  <c r="M678"/>
  <c r="L678"/>
  <c r="K678"/>
  <c r="J678"/>
  <c r="I678"/>
  <c r="H678"/>
  <c r="G678"/>
  <c r="F678"/>
  <c r="E678"/>
  <c r="C677"/>
  <c r="D677"/>
  <c r="P677"/>
  <c r="O677"/>
  <c r="N677"/>
  <c r="M677"/>
  <c r="L677"/>
  <c r="K677"/>
  <c r="J677"/>
  <c r="I677"/>
  <c r="H677"/>
  <c r="G677"/>
  <c r="F677"/>
  <c r="E677"/>
  <c r="C676"/>
  <c r="D676"/>
  <c r="P676"/>
  <c r="O676"/>
  <c r="N676"/>
  <c r="M676"/>
  <c r="L676"/>
  <c r="K676"/>
  <c r="J676"/>
  <c r="I676"/>
  <c r="H676"/>
  <c r="G676"/>
  <c r="F676"/>
  <c r="E676"/>
  <c r="C675"/>
  <c r="D675"/>
  <c r="P675"/>
  <c r="O675"/>
  <c r="N675"/>
  <c r="M675"/>
  <c r="L675"/>
  <c r="K675"/>
  <c r="J675"/>
  <c r="I675"/>
  <c r="H675"/>
  <c r="G675"/>
  <c r="F675"/>
  <c r="E675"/>
  <c r="C674"/>
  <c r="D674"/>
  <c r="P674"/>
  <c r="O674"/>
  <c r="N674"/>
  <c r="M674"/>
  <c r="L674"/>
  <c r="K674"/>
  <c r="J674"/>
  <c r="I674"/>
  <c r="H674"/>
  <c r="G674"/>
  <c r="F674"/>
  <c r="E674"/>
  <c r="C673"/>
  <c r="D673"/>
  <c r="P673"/>
  <c r="O673"/>
  <c r="N673"/>
  <c r="M673"/>
  <c r="L673"/>
  <c r="K673"/>
  <c r="J673"/>
  <c r="I673"/>
  <c r="H673"/>
  <c r="G673"/>
  <c r="F673"/>
  <c r="E673"/>
  <c r="C672"/>
  <c r="D672"/>
  <c r="P672"/>
  <c r="O672"/>
  <c r="N672"/>
  <c r="M672"/>
  <c r="L672"/>
  <c r="K672"/>
  <c r="J672"/>
  <c r="I672"/>
  <c r="H672"/>
  <c r="G672"/>
  <c r="F672"/>
  <c r="E672"/>
  <c r="C671"/>
  <c r="D671"/>
  <c r="P671"/>
  <c r="O671"/>
  <c r="N671"/>
  <c r="M671"/>
  <c r="L671"/>
  <c r="K671"/>
  <c r="J671"/>
  <c r="I671"/>
  <c r="H671"/>
  <c r="G671"/>
  <c r="F671"/>
  <c r="E671"/>
  <c r="C670"/>
  <c r="D670"/>
  <c r="P670"/>
  <c r="O670"/>
  <c r="N670"/>
  <c r="M670"/>
  <c r="L670"/>
  <c r="K670"/>
  <c r="J670"/>
  <c r="I670"/>
  <c r="H670"/>
  <c r="G670"/>
  <c r="F670"/>
  <c r="E670"/>
  <c r="C669"/>
  <c r="D669"/>
  <c r="P669"/>
  <c r="O669"/>
  <c r="N669"/>
  <c r="M669"/>
  <c r="L669"/>
  <c r="K669"/>
  <c r="J669"/>
  <c r="I669"/>
  <c r="H669"/>
  <c r="G669"/>
  <c r="F669"/>
  <c r="E669"/>
  <c r="C668"/>
  <c r="D668"/>
  <c r="P668"/>
  <c r="O668"/>
  <c r="N668"/>
  <c r="M668"/>
  <c r="L668"/>
  <c r="K668"/>
  <c r="J668"/>
  <c r="I668"/>
  <c r="H668"/>
  <c r="G668"/>
  <c r="F668"/>
  <c r="E668"/>
  <c r="C667"/>
  <c r="D667"/>
  <c r="P667"/>
  <c r="O667"/>
  <c r="N667"/>
  <c r="M667"/>
  <c r="L667"/>
  <c r="K667"/>
  <c r="J667"/>
  <c r="I667"/>
  <c r="H667"/>
  <c r="G667"/>
  <c r="F667"/>
  <c r="E667"/>
  <c r="C666"/>
  <c r="D666"/>
  <c r="P666"/>
  <c r="O666"/>
  <c r="N666"/>
  <c r="M666"/>
  <c r="L666"/>
  <c r="K666"/>
  <c r="J666"/>
  <c r="I666"/>
  <c r="H666"/>
  <c r="G666"/>
  <c r="F666"/>
  <c r="E666"/>
  <c r="C665"/>
  <c r="D665"/>
  <c r="P665"/>
  <c r="O665"/>
  <c r="N665"/>
  <c r="M665"/>
  <c r="L665"/>
  <c r="K665"/>
  <c r="J665"/>
  <c r="I665"/>
  <c r="H665"/>
  <c r="G665"/>
  <c r="F665"/>
  <c r="E665"/>
  <c r="C664"/>
  <c r="D664"/>
  <c r="P664"/>
  <c r="O664"/>
  <c r="N664"/>
  <c r="M664"/>
  <c r="L664"/>
  <c r="K664"/>
  <c r="J664"/>
  <c r="I664"/>
  <c r="H664"/>
  <c r="G664"/>
  <c r="F664"/>
  <c r="E664"/>
  <c r="C663"/>
  <c r="D663"/>
  <c r="P663"/>
  <c r="O663"/>
  <c r="N663"/>
  <c r="M663"/>
  <c r="L663"/>
  <c r="K663"/>
  <c r="J663"/>
  <c r="I663"/>
  <c r="H663"/>
  <c r="G663"/>
  <c r="F663"/>
  <c r="E663"/>
  <c r="C662"/>
  <c r="D662"/>
  <c r="P662"/>
  <c r="O662"/>
  <c r="N662"/>
  <c r="M662"/>
  <c r="L662"/>
  <c r="K662"/>
  <c r="J662"/>
  <c r="I662"/>
  <c r="H662"/>
  <c r="G662"/>
  <c r="F662"/>
  <c r="E662"/>
  <c r="C661"/>
  <c r="D661"/>
  <c r="P661"/>
  <c r="O661"/>
  <c r="N661"/>
  <c r="M661"/>
  <c r="L661"/>
  <c r="K661"/>
  <c r="J661"/>
  <c r="I661"/>
  <c r="H661"/>
  <c r="G661"/>
  <c r="F661"/>
  <c r="E661"/>
  <c r="C660"/>
  <c r="D660"/>
  <c r="P660"/>
  <c r="O660"/>
  <c r="N660"/>
  <c r="M660"/>
  <c r="L660"/>
  <c r="K660"/>
  <c r="J660"/>
  <c r="I660"/>
  <c r="H660"/>
  <c r="G660"/>
  <c r="F660"/>
  <c r="E660"/>
  <c r="C659"/>
  <c r="D659"/>
  <c r="P659"/>
  <c r="O659"/>
  <c r="N659"/>
  <c r="M659"/>
  <c r="L659"/>
  <c r="K659"/>
  <c r="J659"/>
  <c r="I659"/>
  <c r="H659"/>
  <c r="G659"/>
  <c r="F659"/>
  <c r="E659"/>
  <c r="C658"/>
  <c r="D658"/>
  <c r="P658"/>
  <c r="O658"/>
  <c r="N658"/>
  <c r="M658"/>
  <c r="L658"/>
  <c r="K658"/>
  <c r="J658"/>
  <c r="I658"/>
  <c r="H658"/>
  <c r="G658"/>
  <c r="F658"/>
  <c r="E658"/>
  <c r="C657"/>
  <c r="D657"/>
  <c r="P657"/>
  <c r="O657"/>
  <c r="N657"/>
  <c r="M657"/>
  <c r="L657"/>
  <c r="K657"/>
  <c r="J657"/>
  <c r="I657"/>
  <c r="H657"/>
  <c r="G657"/>
  <c r="F657"/>
  <c r="E657"/>
  <c r="C656"/>
  <c r="D656"/>
  <c r="P656"/>
  <c r="O656"/>
  <c r="N656"/>
  <c r="M656"/>
  <c r="L656"/>
  <c r="K656"/>
  <c r="J656"/>
  <c r="I656"/>
  <c r="H656"/>
  <c r="G656"/>
  <c r="F656"/>
  <c r="E656"/>
  <c r="C655"/>
  <c r="D655"/>
  <c r="P655"/>
  <c r="O655"/>
  <c r="N655"/>
  <c r="M655"/>
  <c r="L655"/>
  <c r="K655"/>
  <c r="J655"/>
  <c r="I655"/>
  <c r="H655"/>
  <c r="G655"/>
  <c r="F655"/>
  <c r="E655"/>
  <c r="C654"/>
  <c r="D654"/>
  <c r="P654"/>
  <c r="O654"/>
  <c r="N654"/>
  <c r="M654"/>
  <c r="L654"/>
  <c r="K654"/>
  <c r="J654"/>
  <c r="I654"/>
  <c r="H654"/>
  <c r="G654"/>
  <c r="F654"/>
  <c r="E654"/>
  <c r="C653"/>
  <c r="D653"/>
  <c r="P653"/>
  <c r="O653"/>
  <c r="N653"/>
  <c r="M653"/>
  <c r="L653"/>
  <c r="K653"/>
  <c r="J653"/>
  <c r="I653"/>
  <c r="H653"/>
  <c r="G653"/>
  <c r="F653"/>
  <c r="E653"/>
  <c r="C652"/>
  <c r="D652"/>
  <c r="P652"/>
  <c r="O652"/>
  <c r="N652"/>
  <c r="M652"/>
  <c r="L652"/>
  <c r="K652"/>
  <c r="J652"/>
  <c r="I652"/>
  <c r="H652"/>
  <c r="G652"/>
  <c r="F652"/>
  <c r="E652"/>
  <c r="C651"/>
  <c r="D651"/>
  <c r="P651"/>
  <c r="O651"/>
  <c r="N651"/>
  <c r="M651"/>
  <c r="L651"/>
  <c r="K651"/>
  <c r="J651"/>
  <c r="I651"/>
  <c r="H651"/>
  <c r="G651"/>
  <c r="F651"/>
  <c r="E651"/>
  <c r="C650"/>
  <c r="D650"/>
  <c r="P650"/>
  <c r="O650"/>
  <c r="N650"/>
  <c r="M650"/>
  <c r="L650"/>
  <c r="K650"/>
  <c r="J650"/>
  <c r="I650"/>
  <c r="H650"/>
  <c r="G650"/>
  <c r="F650"/>
  <c r="E650"/>
  <c r="C649"/>
  <c r="D649"/>
  <c r="P649"/>
  <c r="O649"/>
  <c r="N649"/>
  <c r="M649"/>
  <c r="L649"/>
  <c r="K649"/>
  <c r="J649"/>
  <c r="I649"/>
  <c r="H649"/>
  <c r="G649"/>
  <c r="F649"/>
  <c r="E649"/>
  <c r="C648"/>
  <c r="D648"/>
  <c r="P648"/>
  <c r="O648"/>
  <c r="N648"/>
  <c r="M648"/>
  <c r="L648"/>
  <c r="K648"/>
  <c r="J648"/>
  <c r="I648"/>
  <c r="H648"/>
  <c r="G648"/>
  <c r="F648"/>
  <c r="E648"/>
  <c r="C647"/>
  <c r="D647"/>
  <c r="P647"/>
  <c r="O647"/>
  <c r="N647"/>
  <c r="M647"/>
  <c r="L647"/>
  <c r="K647"/>
  <c r="J647"/>
  <c r="I647"/>
  <c r="H647"/>
  <c r="G647"/>
  <c r="F647"/>
  <c r="E647"/>
  <c r="C646"/>
  <c r="D646"/>
  <c r="P646"/>
  <c r="O646"/>
  <c r="N646"/>
  <c r="M646"/>
  <c r="L646"/>
  <c r="K646"/>
  <c r="J646"/>
  <c r="I646"/>
  <c r="H646"/>
  <c r="G646"/>
  <c r="F646"/>
  <c r="E646"/>
  <c r="C645"/>
  <c r="D645"/>
  <c r="P645"/>
  <c r="O645"/>
  <c r="N645"/>
  <c r="M645"/>
  <c r="L645"/>
  <c r="K645"/>
  <c r="J645"/>
  <c r="I645"/>
  <c r="H645"/>
  <c r="G645"/>
  <c r="F645"/>
  <c r="E645"/>
  <c r="C644"/>
  <c r="D644"/>
  <c r="P644"/>
  <c r="O644"/>
  <c r="N644"/>
  <c r="M644"/>
  <c r="L644"/>
  <c r="K644"/>
  <c r="J644"/>
  <c r="I644"/>
  <c r="H644"/>
  <c r="G644"/>
  <c r="F644"/>
  <c r="E644"/>
  <c r="C643"/>
  <c r="D643"/>
  <c r="P643"/>
  <c r="O643"/>
  <c r="N643"/>
  <c r="M643"/>
  <c r="L643"/>
  <c r="K643"/>
  <c r="J643"/>
  <c r="I643"/>
  <c r="H643"/>
  <c r="G643"/>
  <c r="F643"/>
  <c r="E643"/>
  <c r="C642"/>
  <c r="D642"/>
  <c r="P642"/>
  <c r="O642"/>
  <c r="N642"/>
  <c r="M642"/>
  <c r="L642"/>
  <c r="K642"/>
  <c r="J642"/>
  <c r="I642"/>
  <c r="H642"/>
  <c r="G642"/>
  <c r="F642"/>
  <c r="E642"/>
  <c r="C641"/>
  <c r="D641"/>
  <c r="P641"/>
  <c r="O641"/>
  <c r="N641"/>
  <c r="M641"/>
  <c r="L641"/>
  <c r="K641"/>
  <c r="J641"/>
  <c r="I641"/>
  <c r="H641"/>
  <c r="G641"/>
  <c r="F641"/>
  <c r="E641"/>
  <c r="C640"/>
  <c r="D640"/>
  <c r="P640"/>
  <c r="O640"/>
  <c r="N640"/>
  <c r="M640"/>
  <c r="L640"/>
  <c r="K640"/>
  <c r="J640"/>
  <c r="I640"/>
  <c r="H640"/>
  <c r="G640"/>
  <c r="F640"/>
  <c r="E640"/>
  <c r="C639"/>
  <c r="D639"/>
  <c r="P639"/>
  <c r="O639"/>
  <c r="N639"/>
  <c r="M639"/>
  <c r="L639"/>
  <c r="K639"/>
  <c r="J639"/>
  <c r="I639"/>
  <c r="H639"/>
  <c r="G639"/>
  <c r="F639"/>
  <c r="E639"/>
  <c r="C638"/>
  <c r="D638"/>
  <c r="P638"/>
  <c r="O638"/>
  <c r="N638"/>
  <c r="M638"/>
  <c r="L638"/>
  <c r="K638"/>
  <c r="J638"/>
  <c r="I638"/>
  <c r="H638"/>
  <c r="G638"/>
  <c r="F638"/>
  <c r="E638"/>
  <c r="C637"/>
  <c r="D637"/>
  <c r="P637"/>
  <c r="O637"/>
  <c r="N637"/>
  <c r="M637"/>
  <c r="L637"/>
  <c r="K637"/>
  <c r="J637"/>
  <c r="I637"/>
  <c r="H637"/>
  <c r="G637"/>
  <c r="F637"/>
  <c r="E637"/>
  <c r="C636"/>
  <c r="D636"/>
  <c r="P636"/>
  <c r="O636"/>
  <c r="N636"/>
  <c r="M636"/>
  <c r="L636"/>
  <c r="K636"/>
  <c r="J636"/>
  <c r="I636"/>
  <c r="H636"/>
  <c r="G636"/>
  <c r="F636"/>
  <c r="E636"/>
  <c r="C635"/>
  <c r="D635"/>
  <c r="P635"/>
  <c r="O635"/>
  <c r="N635"/>
  <c r="M635"/>
  <c r="L635"/>
  <c r="K635"/>
  <c r="J635"/>
  <c r="I635"/>
  <c r="H635"/>
  <c r="G635"/>
  <c r="F635"/>
  <c r="E635"/>
  <c r="C634"/>
  <c r="D634"/>
  <c r="P634"/>
  <c r="O634"/>
  <c r="N634"/>
  <c r="M634"/>
  <c r="L634"/>
  <c r="K634"/>
  <c r="J634"/>
  <c r="I634"/>
  <c r="H634"/>
  <c r="G634"/>
  <c r="F634"/>
  <c r="E634"/>
  <c r="C633"/>
  <c r="D633"/>
  <c r="P633"/>
  <c r="O633"/>
  <c r="N633"/>
  <c r="M633"/>
  <c r="L633"/>
  <c r="K633"/>
  <c r="J633"/>
  <c r="I633"/>
  <c r="H633"/>
  <c r="G633"/>
  <c r="F633"/>
  <c r="E633"/>
  <c r="C632"/>
  <c r="D632"/>
  <c r="P632"/>
  <c r="O632"/>
  <c r="N632"/>
  <c r="M632"/>
  <c r="L632"/>
  <c r="K632"/>
  <c r="J632"/>
  <c r="I632"/>
  <c r="H632"/>
  <c r="G632"/>
  <c r="F632"/>
  <c r="E632"/>
  <c r="C631"/>
  <c r="D631"/>
  <c r="P631"/>
  <c r="O631"/>
  <c r="N631"/>
  <c r="M631"/>
  <c r="L631"/>
  <c r="K631"/>
  <c r="J631"/>
  <c r="I631"/>
  <c r="H631"/>
  <c r="G631"/>
  <c r="F631"/>
  <c r="E631"/>
  <c r="C630"/>
  <c r="D630"/>
  <c r="P630"/>
  <c r="O630"/>
  <c r="N630"/>
  <c r="M630"/>
  <c r="L630"/>
  <c r="K630"/>
  <c r="J630"/>
  <c r="I630"/>
  <c r="H630"/>
  <c r="G630"/>
  <c r="F630"/>
  <c r="E630"/>
  <c r="C629"/>
  <c r="D629"/>
  <c r="P629"/>
  <c r="O629"/>
  <c r="N629"/>
  <c r="M629"/>
  <c r="L629"/>
  <c r="K629"/>
  <c r="J629"/>
  <c r="I629"/>
  <c r="H629"/>
  <c r="G629"/>
  <c r="F629"/>
  <c r="E629"/>
  <c r="C628"/>
  <c r="D628"/>
  <c r="P628"/>
  <c r="O628"/>
  <c r="N628"/>
  <c r="M628"/>
  <c r="L628"/>
  <c r="K628"/>
  <c r="J628"/>
  <c r="I628"/>
  <c r="H628"/>
  <c r="G628"/>
  <c r="F628"/>
  <c r="E628"/>
  <c r="C627"/>
  <c r="D627"/>
  <c r="P627"/>
  <c r="O627"/>
  <c r="N627"/>
  <c r="M627"/>
  <c r="L627"/>
  <c r="K627"/>
  <c r="J627"/>
  <c r="I627"/>
  <c r="H627"/>
  <c r="G627"/>
  <c r="F627"/>
  <c r="E627"/>
  <c r="C626"/>
  <c r="D626"/>
  <c r="P626"/>
  <c r="O626"/>
  <c r="N626"/>
  <c r="M626"/>
  <c r="L626"/>
  <c r="K626"/>
  <c r="J626"/>
  <c r="I626"/>
  <c r="H626"/>
  <c r="G626"/>
  <c r="F626"/>
  <c r="E626"/>
  <c r="C625"/>
  <c r="D625"/>
  <c r="P625"/>
  <c r="O625"/>
  <c r="N625"/>
  <c r="M625"/>
  <c r="L625"/>
  <c r="K625"/>
  <c r="J625"/>
  <c r="I625"/>
  <c r="H625"/>
  <c r="G625"/>
  <c r="F625"/>
  <c r="E625"/>
  <c r="C624"/>
  <c r="D624"/>
  <c r="P624"/>
  <c r="O624"/>
  <c r="N624"/>
  <c r="M624"/>
  <c r="L624"/>
  <c r="K624"/>
  <c r="J624"/>
  <c r="I624"/>
  <c r="H624"/>
  <c r="G624"/>
  <c r="F624"/>
  <c r="E624"/>
  <c r="C623"/>
  <c r="D623"/>
  <c r="P623"/>
  <c r="O623"/>
  <c r="N623"/>
  <c r="M623"/>
  <c r="L623"/>
  <c r="K623"/>
  <c r="J623"/>
  <c r="I623"/>
  <c r="H623"/>
  <c r="G623"/>
  <c r="F623"/>
  <c r="E623"/>
  <c r="C622"/>
  <c r="D622"/>
  <c r="P622"/>
  <c r="O622"/>
  <c r="N622"/>
  <c r="M622"/>
  <c r="L622"/>
  <c r="K622"/>
  <c r="J622"/>
  <c r="I622"/>
  <c r="H622"/>
  <c r="G622"/>
  <c r="F622"/>
  <c r="E622"/>
  <c r="C621"/>
  <c r="D621"/>
  <c r="P621"/>
  <c r="O621"/>
  <c r="N621"/>
  <c r="M621"/>
  <c r="L621"/>
  <c r="K621"/>
  <c r="J621"/>
  <c r="I621"/>
  <c r="H621"/>
  <c r="G621"/>
  <c r="F621"/>
  <c r="E621"/>
  <c r="C620"/>
  <c r="D620"/>
  <c r="P620"/>
  <c r="O620"/>
  <c r="N620"/>
  <c r="M620"/>
  <c r="L620"/>
  <c r="K620"/>
  <c r="J620"/>
  <c r="I620"/>
  <c r="H620"/>
  <c r="G620"/>
  <c r="F620"/>
  <c r="E620"/>
  <c r="C619"/>
  <c r="D619"/>
  <c r="P619"/>
  <c r="O619"/>
  <c r="N619"/>
  <c r="M619"/>
  <c r="L619"/>
  <c r="K619"/>
  <c r="J619"/>
  <c r="I619"/>
  <c r="H619"/>
  <c r="G619"/>
  <c r="F619"/>
  <c r="E619"/>
  <c r="C618"/>
  <c r="D618"/>
  <c r="P618"/>
  <c r="O618"/>
  <c r="N618"/>
  <c r="M618"/>
  <c r="L618"/>
  <c r="K618"/>
  <c r="J618"/>
  <c r="I618"/>
  <c r="H618"/>
  <c r="G618"/>
  <c r="F618"/>
  <c r="E618"/>
  <c r="C617"/>
  <c r="D617"/>
  <c r="P617"/>
  <c r="O617"/>
  <c r="N617"/>
  <c r="M617"/>
  <c r="L617"/>
  <c r="K617"/>
  <c r="J617"/>
  <c r="I617"/>
  <c r="H617"/>
  <c r="G617"/>
  <c r="F617"/>
  <c r="E617"/>
  <c r="C616"/>
  <c r="D616"/>
  <c r="P616"/>
  <c r="O616"/>
  <c r="N616"/>
  <c r="M616"/>
  <c r="L616"/>
  <c r="K616"/>
  <c r="J616"/>
  <c r="I616"/>
  <c r="H616"/>
  <c r="G616"/>
  <c r="F616"/>
  <c r="E616"/>
  <c r="C615"/>
  <c r="D615"/>
  <c r="P615"/>
  <c r="O615"/>
  <c r="N615"/>
  <c r="M615"/>
  <c r="L615"/>
  <c r="K615"/>
  <c r="J615"/>
  <c r="I615"/>
  <c r="H615"/>
  <c r="G615"/>
  <c r="F615"/>
  <c r="E615"/>
  <c r="C614"/>
  <c r="D614"/>
  <c r="P614"/>
  <c r="O614"/>
  <c r="N614"/>
  <c r="M614"/>
  <c r="L614"/>
  <c r="K614"/>
  <c r="J614"/>
  <c r="I614"/>
  <c r="H614"/>
  <c r="G614"/>
  <c r="F614"/>
  <c r="E614"/>
  <c r="C613"/>
  <c r="D613"/>
  <c r="P613"/>
  <c r="O613"/>
  <c r="N613"/>
  <c r="M613"/>
  <c r="L613"/>
  <c r="K613"/>
  <c r="J613"/>
  <c r="I613"/>
  <c r="H613"/>
  <c r="G613"/>
  <c r="F613"/>
  <c r="E613"/>
  <c r="C612"/>
  <c r="D612"/>
  <c r="P612"/>
  <c r="O612"/>
  <c r="N612"/>
  <c r="M612"/>
  <c r="L612"/>
  <c r="K612"/>
  <c r="J612"/>
  <c r="I612"/>
  <c r="H612"/>
  <c r="G612"/>
  <c r="F612"/>
  <c r="E612"/>
  <c r="C611"/>
  <c r="D611"/>
  <c r="P611"/>
  <c r="O611"/>
  <c r="N611"/>
  <c r="M611"/>
  <c r="L611"/>
  <c r="K611"/>
  <c r="J611"/>
  <c r="I611"/>
  <c r="H611"/>
  <c r="G611"/>
  <c r="F611"/>
  <c r="E611"/>
  <c r="C610"/>
  <c r="D610"/>
  <c r="P610"/>
  <c r="O610"/>
  <c r="N610"/>
  <c r="M610"/>
  <c r="L610"/>
  <c r="K610"/>
  <c r="J610"/>
  <c r="I610"/>
  <c r="H610"/>
  <c r="G610"/>
  <c r="F610"/>
  <c r="E610"/>
  <c r="C609"/>
  <c r="D609"/>
  <c r="P609"/>
  <c r="O609"/>
  <c r="N609"/>
  <c r="M609"/>
  <c r="L609"/>
  <c r="K609"/>
  <c r="J609"/>
  <c r="I609"/>
  <c r="H609"/>
  <c r="G609"/>
  <c r="F609"/>
  <c r="E609"/>
  <c r="C510"/>
  <c r="D510"/>
  <c r="E510"/>
  <c r="F510"/>
  <c r="G510"/>
  <c r="H510"/>
  <c r="I510"/>
  <c r="J510"/>
  <c r="K510"/>
  <c r="L510"/>
  <c r="M510"/>
  <c r="N510"/>
  <c r="O510"/>
  <c r="P510"/>
  <c r="C511"/>
  <c r="D511"/>
  <c r="E511"/>
  <c r="F511"/>
  <c r="G511"/>
  <c r="H511"/>
  <c r="I511"/>
  <c r="J511"/>
  <c r="K511"/>
  <c r="L511"/>
  <c r="M511"/>
  <c r="N511"/>
  <c r="O511"/>
  <c r="P511"/>
  <c r="C512"/>
  <c r="D512"/>
  <c r="E512"/>
  <c r="F512"/>
  <c r="G512"/>
  <c r="H512"/>
  <c r="I512"/>
  <c r="J512"/>
  <c r="K512"/>
  <c r="L512"/>
  <c r="M512"/>
  <c r="N512"/>
  <c r="O512"/>
  <c r="P512"/>
  <c r="C513"/>
  <c r="D513"/>
  <c r="E513"/>
  <c r="F513"/>
  <c r="G513"/>
  <c r="H513"/>
  <c r="I513"/>
  <c r="J513"/>
  <c r="K513"/>
  <c r="L513"/>
  <c r="M513"/>
  <c r="N513"/>
  <c r="O513"/>
  <c r="P513"/>
  <c r="C514"/>
  <c r="D514"/>
  <c r="E514"/>
  <c r="F514"/>
  <c r="G514"/>
  <c r="H514"/>
  <c r="I514"/>
  <c r="J514"/>
  <c r="K514"/>
  <c r="L514"/>
  <c r="M514"/>
  <c r="N514"/>
  <c r="O514"/>
  <c r="P514"/>
  <c r="C515"/>
  <c r="D515"/>
  <c r="E515"/>
  <c r="F515"/>
  <c r="G515"/>
  <c r="H515"/>
  <c r="I515"/>
  <c r="J515"/>
  <c r="K515"/>
  <c r="L515"/>
  <c r="M515"/>
  <c r="N515"/>
  <c r="O515"/>
  <c r="P515"/>
  <c r="C516"/>
  <c r="D516"/>
  <c r="E516"/>
  <c r="F516"/>
  <c r="G516"/>
  <c r="H516"/>
  <c r="I516"/>
  <c r="J516"/>
  <c r="K516"/>
  <c r="L516"/>
  <c r="M516"/>
  <c r="N516"/>
  <c r="O516"/>
  <c r="P516"/>
  <c r="C517"/>
  <c r="D517"/>
  <c r="E517"/>
  <c r="F517"/>
  <c r="G517"/>
  <c r="H517"/>
  <c r="I517"/>
  <c r="J517"/>
  <c r="K517"/>
  <c r="L517"/>
  <c r="M517"/>
  <c r="N517"/>
  <c r="O517"/>
  <c r="P517"/>
  <c r="C518"/>
  <c r="D518"/>
  <c r="E518"/>
  <c r="F518"/>
  <c r="G518"/>
  <c r="H518"/>
  <c r="I518"/>
  <c r="J518"/>
  <c r="K518"/>
  <c r="L518"/>
  <c r="M518"/>
  <c r="N518"/>
  <c r="O518"/>
  <c r="P518"/>
  <c r="C519"/>
  <c r="D519"/>
  <c r="E519"/>
  <c r="F519"/>
  <c r="G519"/>
  <c r="H519"/>
  <c r="I519"/>
  <c r="J519"/>
  <c r="K519"/>
  <c r="L519"/>
  <c r="M519"/>
  <c r="N519"/>
  <c r="O519"/>
  <c r="P519"/>
  <c r="C520"/>
  <c r="D520"/>
  <c r="E520"/>
  <c r="F520"/>
  <c r="G520"/>
  <c r="H520"/>
  <c r="I520"/>
  <c r="J520"/>
  <c r="K520"/>
  <c r="L520"/>
  <c r="M520"/>
  <c r="N520"/>
  <c r="O520"/>
  <c r="P520"/>
  <c r="C521"/>
  <c r="D521"/>
  <c r="E521"/>
  <c r="F521"/>
  <c r="G521"/>
  <c r="H521"/>
  <c r="I521"/>
  <c r="J521"/>
  <c r="K521"/>
  <c r="L521"/>
  <c r="M521"/>
  <c r="N521"/>
  <c r="O521"/>
  <c r="P521"/>
  <c r="C522"/>
  <c r="D522"/>
  <c r="E522"/>
  <c r="F522"/>
  <c r="G522"/>
  <c r="H522"/>
  <c r="I522"/>
  <c r="J522"/>
  <c r="K522"/>
  <c r="L522"/>
  <c r="M522"/>
  <c r="N522"/>
  <c r="O522"/>
  <c r="P522"/>
  <c r="C523"/>
  <c r="D523"/>
  <c r="E523"/>
  <c r="F523"/>
  <c r="G523"/>
  <c r="H523"/>
  <c r="I523"/>
  <c r="J523"/>
  <c r="K523"/>
  <c r="L523"/>
  <c r="M523"/>
  <c r="N523"/>
  <c r="O523"/>
  <c r="P523"/>
  <c r="C524"/>
  <c r="D524"/>
  <c r="E524"/>
  <c r="F524"/>
  <c r="G524"/>
  <c r="H524"/>
  <c r="I524"/>
  <c r="J524"/>
  <c r="K524"/>
  <c r="L524"/>
  <c r="M524"/>
  <c r="N524"/>
  <c r="O524"/>
  <c r="P524"/>
  <c r="C525"/>
  <c r="D525"/>
  <c r="E525"/>
  <c r="F525"/>
  <c r="G525"/>
  <c r="H525"/>
  <c r="I525"/>
  <c r="J525"/>
  <c r="K525"/>
  <c r="L525"/>
  <c r="M525"/>
  <c r="N525"/>
  <c r="O525"/>
  <c r="P525"/>
  <c r="C526"/>
  <c r="D526"/>
  <c r="E526"/>
  <c r="F526"/>
  <c r="G526"/>
  <c r="H526"/>
  <c r="I526"/>
  <c r="J526"/>
  <c r="K526"/>
  <c r="L526"/>
  <c r="M526"/>
  <c r="N526"/>
  <c r="O526"/>
  <c r="P526"/>
  <c r="C527"/>
  <c r="D527"/>
  <c r="E527"/>
  <c r="F527"/>
  <c r="G527"/>
  <c r="H527"/>
  <c r="I527"/>
  <c r="J527"/>
  <c r="K527"/>
  <c r="L527"/>
  <c r="M527"/>
  <c r="N527"/>
  <c r="O527"/>
  <c r="P527"/>
  <c r="C528"/>
  <c r="D528"/>
  <c r="E528"/>
  <c r="F528"/>
  <c r="G528"/>
  <c r="H528"/>
  <c r="I528"/>
  <c r="J528"/>
  <c r="K528"/>
  <c r="L528"/>
  <c r="M528"/>
  <c r="N528"/>
  <c r="O528"/>
  <c r="P528"/>
  <c r="C529"/>
  <c r="D529"/>
  <c r="E529"/>
  <c r="F529"/>
  <c r="G529"/>
  <c r="H529"/>
  <c r="I529"/>
  <c r="J529"/>
  <c r="K529"/>
  <c r="L529"/>
  <c r="M529"/>
  <c r="N529"/>
  <c r="O529"/>
  <c r="P529"/>
  <c r="C530"/>
  <c r="D530"/>
  <c r="E530"/>
  <c r="F530"/>
  <c r="G530"/>
  <c r="H530"/>
  <c r="I530"/>
  <c r="J530"/>
  <c r="K530"/>
  <c r="L530"/>
  <c r="M530"/>
  <c r="N530"/>
  <c r="O530"/>
  <c r="P530"/>
  <c r="C531"/>
  <c r="D531"/>
  <c r="E531"/>
  <c r="F531"/>
  <c r="G531"/>
  <c r="H531"/>
  <c r="I531"/>
  <c r="J531"/>
  <c r="K531"/>
  <c r="L531"/>
  <c r="M531"/>
  <c r="N531"/>
  <c r="O531"/>
  <c r="P531"/>
  <c r="C532"/>
  <c r="D532"/>
  <c r="E532"/>
  <c r="F532"/>
  <c r="G532"/>
  <c r="H532"/>
  <c r="I532"/>
  <c r="J532"/>
  <c r="K532"/>
  <c r="L532"/>
  <c r="M532"/>
  <c r="N532"/>
  <c r="O532"/>
  <c r="P532"/>
  <c r="C533"/>
  <c r="D533"/>
  <c r="E533"/>
  <c r="F533"/>
  <c r="G533"/>
  <c r="H533"/>
  <c r="I533"/>
  <c r="J533"/>
  <c r="K533"/>
  <c r="L533"/>
  <c r="M533"/>
  <c r="N533"/>
  <c r="O533"/>
  <c r="P533"/>
  <c r="C534"/>
  <c r="D534"/>
  <c r="E534"/>
  <c r="F534"/>
  <c r="G534"/>
  <c r="H534"/>
  <c r="I534"/>
  <c r="J534"/>
  <c r="K534"/>
  <c r="L534"/>
  <c r="M534"/>
  <c r="N534"/>
  <c r="O534"/>
  <c r="P534"/>
  <c r="C535"/>
  <c r="D535"/>
  <c r="E535"/>
  <c r="F535"/>
  <c r="G535"/>
  <c r="H535"/>
  <c r="I535"/>
  <c r="J535"/>
  <c r="K535"/>
  <c r="L535"/>
  <c r="M535"/>
  <c r="N535"/>
  <c r="O535"/>
  <c r="P535"/>
  <c r="C536"/>
  <c r="D536"/>
  <c r="E536"/>
  <c r="F536"/>
  <c r="G536"/>
  <c r="H536"/>
  <c r="I536"/>
  <c r="J536"/>
  <c r="K536"/>
  <c r="L536"/>
  <c r="M536"/>
  <c r="N536"/>
  <c r="O536"/>
  <c r="P536"/>
  <c r="C537"/>
  <c r="D537"/>
  <c r="E537"/>
  <c r="F537"/>
  <c r="G537"/>
  <c r="H537"/>
  <c r="I537"/>
  <c r="J537"/>
  <c r="K537"/>
  <c r="L537"/>
  <c r="M537"/>
  <c r="N537"/>
  <c r="O537"/>
  <c r="P537"/>
  <c r="C538"/>
  <c r="D538"/>
  <c r="E538"/>
  <c r="F538"/>
  <c r="G538"/>
  <c r="H538"/>
  <c r="I538"/>
  <c r="J538"/>
  <c r="K538"/>
  <c r="L538"/>
  <c r="M538"/>
  <c r="N538"/>
  <c r="O538"/>
  <c r="P538"/>
  <c r="C539"/>
  <c r="D539"/>
  <c r="E539"/>
  <c r="F539"/>
  <c r="G539"/>
  <c r="H539"/>
  <c r="I539"/>
  <c r="J539"/>
  <c r="K539"/>
  <c r="L539"/>
  <c r="M539"/>
  <c r="N539"/>
  <c r="O539"/>
  <c r="P539"/>
  <c r="C540"/>
  <c r="D540"/>
  <c r="E540"/>
  <c r="F540"/>
  <c r="G540"/>
  <c r="H540"/>
  <c r="I540"/>
  <c r="J540"/>
  <c r="K540"/>
  <c r="L540"/>
  <c r="M540"/>
  <c r="N540"/>
  <c r="O540"/>
  <c r="P540"/>
  <c r="C541"/>
  <c r="D541"/>
  <c r="E541"/>
  <c r="F541"/>
  <c r="G541"/>
  <c r="H541"/>
  <c r="I541"/>
  <c r="J541"/>
  <c r="K541"/>
  <c r="L541"/>
  <c r="M541"/>
  <c r="N541"/>
  <c r="O541"/>
  <c r="P541"/>
  <c r="C542"/>
  <c r="D542"/>
  <c r="E542"/>
  <c r="F542"/>
  <c r="G542"/>
  <c r="H542"/>
  <c r="I542"/>
  <c r="J542"/>
  <c r="K542"/>
  <c r="L542"/>
  <c r="M542"/>
  <c r="N542"/>
  <c r="O542"/>
  <c r="P542"/>
  <c r="C543"/>
  <c r="D543"/>
  <c r="E543"/>
  <c r="F543"/>
  <c r="G543"/>
  <c r="H543"/>
  <c r="I543"/>
  <c r="J543"/>
  <c r="K543"/>
  <c r="L543"/>
  <c r="M543"/>
  <c r="N543"/>
  <c r="O543"/>
  <c r="P543"/>
  <c r="C544"/>
  <c r="D544"/>
  <c r="E544"/>
  <c r="F544"/>
  <c r="G544"/>
  <c r="H544"/>
  <c r="I544"/>
  <c r="J544"/>
  <c r="K544"/>
  <c r="L544"/>
  <c r="M544"/>
  <c r="N544"/>
  <c r="O544"/>
  <c r="P544"/>
  <c r="C545"/>
  <c r="D545"/>
  <c r="E545"/>
  <c r="F545"/>
  <c r="G545"/>
  <c r="H545"/>
  <c r="I545"/>
  <c r="J545"/>
  <c r="K545"/>
  <c r="L545"/>
  <c r="M545"/>
  <c r="N545"/>
  <c r="O545"/>
  <c r="P545"/>
  <c r="C546"/>
  <c r="D546"/>
  <c r="E546"/>
  <c r="F546"/>
  <c r="G546"/>
  <c r="H546"/>
  <c r="I546"/>
  <c r="J546"/>
  <c r="K546"/>
  <c r="L546"/>
  <c r="M546"/>
  <c r="N546"/>
  <c r="O546"/>
  <c r="P546"/>
  <c r="C547"/>
  <c r="D547"/>
  <c r="E547"/>
  <c r="F547"/>
  <c r="G547"/>
  <c r="H547"/>
  <c r="I547"/>
  <c r="J547"/>
  <c r="K547"/>
  <c r="L547"/>
  <c r="M547"/>
  <c r="N547"/>
  <c r="O547"/>
  <c r="P547"/>
  <c r="C548"/>
  <c r="D548"/>
  <c r="E548"/>
  <c r="F548"/>
  <c r="G548"/>
  <c r="H548"/>
  <c r="I548"/>
  <c r="J548"/>
  <c r="K548"/>
  <c r="L548"/>
  <c r="M548"/>
  <c r="N548"/>
  <c r="O548"/>
  <c r="P548"/>
  <c r="C549"/>
  <c r="D549"/>
  <c r="E549"/>
  <c r="F549"/>
  <c r="G549"/>
  <c r="H549"/>
  <c r="I549"/>
  <c r="J549"/>
  <c r="K549"/>
  <c r="L549"/>
  <c r="M549"/>
  <c r="N549"/>
  <c r="O549"/>
  <c r="P549"/>
  <c r="C550"/>
  <c r="D550"/>
  <c r="E550"/>
  <c r="F550"/>
  <c r="G550"/>
  <c r="H550"/>
  <c r="I550"/>
  <c r="J550"/>
  <c r="K550"/>
  <c r="L550"/>
  <c r="M550"/>
  <c r="N550"/>
  <c r="O550"/>
  <c r="P550"/>
  <c r="C551"/>
  <c r="D551"/>
  <c r="E551"/>
  <c r="F551"/>
  <c r="G551"/>
  <c r="H551"/>
  <c r="I551"/>
  <c r="J551"/>
  <c r="K551"/>
  <c r="L551"/>
  <c r="M551"/>
  <c r="N551"/>
  <c r="O551"/>
  <c r="P551"/>
  <c r="C552"/>
  <c r="D552"/>
  <c r="E552"/>
  <c r="F552"/>
  <c r="G552"/>
  <c r="H552"/>
  <c r="I552"/>
  <c r="J552"/>
  <c r="K552"/>
  <c r="L552"/>
  <c r="M552"/>
  <c r="N552"/>
  <c r="O552"/>
  <c r="P552"/>
  <c r="C553"/>
  <c r="D553"/>
  <c r="E553"/>
  <c r="F553"/>
  <c r="G553"/>
  <c r="H553"/>
  <c r="I553"/>
  <c r="J553"/>
  <c r="K553"/>
  <c r="L553"/>
  <c r="M553"/>
  <c r="N553"/>
  <c r="O553"/>
  <c r="P553"/>
  <c r="C554"/>
  <c r="D554"/>
  <c r="E554"/>
  <c r="F554"/>
  <c r="G554"/>
  <c r="H554"/>
  <c r="I554"/>
  <c r="J554"/>
  <c r="K554"/>
  <c r="L554"/>
  <c r="M554"/>
  <c r="N554"/>
  <c r="O554"/>
  <c r="P554"/>
  <c r="C555"/>
  <c r="D555"/>
  <c r="E555"/>
  <c r="F555"/>
  <c r="G555"/>
  <c r="H555"/>
  <c r="I555"/>
  <c r="J555"/>
  <c r="K555"/>
  <c r="L555"/>
  <c r="M555"/>
  <c r="N555"/>
  <c r="O555"/>
  <c r="P555"/>
  <c r="C556"/>
  <c r="D556"/>
  <c r="E556"/>
  <c r="F556"/>
  <c r="G556"/>
  <c r="H556"/>
  <c r="I556"/>
  <c r="J556"/>
  <c r="K556"/>
  <c r="L556"/>
  <c r="M556"/>
  <c r="N556"/>
  <c r="O556"/>
  <c r="P556"/>
  <c r="C557"/>
  <c r="D557"/>
  <c r="E557"/>
  <c r="F557"/>
  <c r="G557"/>
  <c r="H557"/>
  <c r="I557"/>
  <c r="J557"/>
  <c r="K557"/>
  <c r="L557"/>
  <c r="M557"/>
  <c r="N557"/>
  <c r="O557"/>
  <c r="P557"/>
  <c r="C558"/>
  <c r="D558"/>
  <c r="E558"/>
  <c r="F558"/>
  <c r="G558"/>
  <c r="H558"/>
  <c r="I558"/>
  <c r="J558"/>
  <c r="K558"/>
  <c r="L558"/>
  <c r="M558"/>
  <c r="N558"/>
  <c r="O558"/>
  <c r="P558"/>
  <c r="C559"/>
  <c r="D559"/>
  <c r="E559"/>
  <c r="F559"/>
  <c r="G559"/>
  <c r="H559"/>
  <c r="I559"/>
  <c r="J559"/>
  <c r="K559"/>
  <c r="L559"/>
  <c r="M559"/>
  <c r="N559"/>
  <c r="O559"/>
  <c r="P559"/>
  <c r="C560"/>
  <c r="D560"/>
  <c r="E560"/>
  <c r="F560"/>
  <c r="G560"/>
  <c r="H560"/>
  <c r="I560"/>
  <c r="J560"/>
  <c r="K560"/>
  <c r="L560"/>
  <c r="M560"/>
  <c r="N560"/>
  <c r="O560"/>
  <c r="P560"/>
  <c r="C561"/>
  <c r="D561"/>
  <c r="E561"/>
  <c r="F561"/>
  <c r="G561"/>
  <c r="H561"/>
  <c r="I561"/>
  <c r="J561"/>
  <c r="K561"/>
  <c r="L561"/>
  <c r="M561"/>
  <c r="N561"/>
  <c r="O561"/>
  <c r="P561"/>
  <c r="C562"/>
  <c r="D562"/>
  <c r="E562"/>
  <c r="F562"/>
  <c r="G562"/>
  <c r="H562"/>
  <c r="I562"/>
  <c r="J562"/>
  <c r="K562"/>
  <c r="L562"/>
  <c r="M562"/>
  <c r="N562"/>
  <c r="O562"/>
  <c r="P562"/>
  <c r="C563"/>
  <c r="D563"/>
  <c r="E563"/>
  <c r="F563"/>
  <c r="G563"/>
  <c r="H563"/>
  <c r="I563"/>
  <c r="J563"/>
  <c r="K563"/>
  <c r="L563"/>
  <c r="M563"/>
  <c r="N563"/>
  <c r="O563"/>
  <c r="P563"/>
  <c r="C564"/>
  <c r="D564"/>
  <c r="E564"/>
  <c r="F564"/>
  <c r="G564"/>
  <c r="H564"/>
  <c r="I564"/>
  <c r="J564"/>
  <c r="K564"/>
  <c r="L564"/>
  <c r="M564"/>
  <c r="N564"/>
  <c r="O564"/>
  <c r="P564"/>
  <c r="C565"/>
  <c r="D565"/>
  <c r="E565"/>
  <c r="F565"/>
  <c r="G565"/>
  <c r="H565"/>
  <c r="I565"/>
  <c r="J565"/>
  <c r="K565"/>
  <c r="L565"/>
  <c r="M565"/>
  <c r="N565"/>
  <c r="O565"/>
  <c r="P565"/>
  <c r="C566"/>
  <c r="D566"/>
  <c r="E566"/>
  <c r="F566"/>
  <c r="G566"/>
  <c r="H566"/>
  <c r="I566"/>
  <c r="J566"/>
  <c r="K566"/>
  <c r="L566"/>
  <c r="M566"/>
  <c r="N566"/>
  <c r="O566"/>
  <c r="P566"/>
  <c r="C567"/>
  <c r="D567"/>
  <c r="E567"/>
  <c r="F567"/>
  <c r="G567"/>
  <c r="H567"/>
  <c r="I567"/>
  <c r="J567"/>
  <c r="K567"/>
  <c r="L567"/>
  <c r="M567"/>
  <c r="N567"/>
  <c r="O567"/>
  <c r="P567"/>
  <c r="C568"/>
  <c r="D568"/>
  <c r="E568"/>
  <c r="F568"/>
  <c r="G568"/>
  <c r="H568"/>
  <c r="I568"/>
  <c r="J568"/>
  <c r="K568"/>
  <c r="L568"/>
  <c r="M568"/>
  <c r="N568"/>
  <c r="O568"/>
  <c r="P568"/>
  <c r="C569"/>
  <c r="D569"/>
  <c r="E569"/>
  <c r="F569"/>
  <c r="G569"/>
  <c r="H569"/>
  <c r="I569"/>
  <c r="J569"/>
  <c r="K569"/>
  <c r="L569"/>
  <c r="M569"/>
  <c r="N569"/>
  <c r="O569"/>
  <c r="P569"/>
  <c r="C570"/>
  <c r="D570"/>
  <c r="E570"/>
  <c r="F570"/>
  <c r="G570"/>
  <c r="H570"/>
  <c r="I570"/>
  <c r="J570"/>
  <c r="K570"/>
  <c r="L570"/>
  <c r="M570"/>
  <c r="N570"/>
  <c r="O570"/>
  <c r="P570"/>
  <c r="C571"/>
  <c r="D571"/>
  <c r="E571"/>
  <c r="F571"/>
  <c r="G571"/>
  <c r="H571"/>
  <c r="I571"/>
  <c r="J571"/>
  <c r="K571"/>
  <c r="L571"/>
  <c r="M571"/>
  <c r="N571"/>
  <c r="O571"/>
  <c r="P571"/>
  <c r="C572"/>
  <c r="D572"/>
  <c r="E572"/>
  <c r="F572"/>
  <c r="G572"/>
  <c r="H572"/>
  <c r="I572"/>
  <c r="J572"/>
  <c r="K572"/>
  <c r="L572"/>
  <c r="M572"/>
  <c r="N572"/>
  <c r="O572"/>
  <c r="P572"/>
  <c r="C573"/>
  <c r="D573"/>
  <c r="E573"/>
  <c r="F573"/>
  <c r="G573"/>
  <c r="H573"/>
  <c r="I573"/>
  <c r="J573"/>
  <c r="K573"/>
  <c r="L573"/>
  <c r="M573"/>
  <c r="N573"/>
  <c r="O573"/>
  <c r="P573"/>
  <c r="C574"/>
  <c r="D574"/>
  <c r="E574"/>
  <c r="F574"/>
  <c r="G574"/>
  <c r="H574"/>
  <c r="I574"/>
  <c r="J574"/>
  <c r="K574"/>
  <c r="L574"/>
  <c r="M574"/>
  <c r="N574"/>
  <c r="O574"/>
  <c r="P574"/>
  <c r="C575"/>
  <c r="D575"/>
  <c r="E575"/>
  <c r="F575"/>
  <c r="G575"/>
  <c r="H575"/>
  <c r="I575"/>
  <c r="J575"/>
  <c r="K575"/>
  <c r="L575"/>
  <c r="M575"/>
  <c r="N575"/>
  <c r="O575"/>
  <c r="P575"/>
  <c r="C576"/>
  <c r="D576"/>
  <c r="E576"/>
  <c r="F576"/>
  <c r="G576"/>
  <c r="H576"/>
  <c r="I576"/>
  <c r="J576"/>
  <c r="K576"/>
  <c r="L576"/>
  <c r="M576"/>
  <c r="N576"/>
  <c r="O576"/>
  <c r="P576"/>
  <c r="C577"/>
  <c r="D577"/>
  <c r="E577"/>
  <c r="F577"/>
  <c r="G577"/>
  <c r="H577"/>
  <c r="I577"/>
  <c r="J577"/>
  <c r="K577"/>
  <c r="L577"/>
  <c r="M577"/>
  <c r="N577"/>
  <c r="O577"/>
  <c r="P577"/>
  <c r="C578"/>
  <c r="D578"/>
  <c r="E578"/>
  <c r="F578"/>
  <c r="G578"/>
  <c r="H578"/>
  <c r="I578"/>
  <c r="J578"/>
  <c r="K578"/>
  <c r="L578"/>
  <c r="M578"/>
  <c r="N578"/>
  <c r="O578"/>
  <c r="P578"/>
  <c r="C579"/>
  <c r="D579"/>
  <c r="E579"/>
  <c r="F579"/>
  <c r="G579"/>
  <c r="H579"/>
  <c r="I579"/>
  <c r="J579"/>
  <c r="K579"/>
  <c r="L579"/>
  <c r="M579"/>
  <c r="N579"/>
  <c r="O579"/>
  <c r="P579"/>
  <c r="C580"/>
  <c r="D580"/>
  <c r="E580"/>
  <c r="F580"/>
  <c r="G580"/>
  <c r="H580"/>
  <c r="I580"/>
  <c r="J580"/>
  <c r="K580"/>
  <c r="L580"/>
  <c r="M580"/>
  <c r="N580"/>
  <c r="O580"/>
  <c r="P580"/>
  <c r="C581"/>
  <c r="D581"/>
  <c r="E581"/>
  <c r="F581"/>
  <c r="G581"/>
  <c r="H581"/>
  <c r="I581"/>
  <c r="J581"/>
  <c r="K581"/>
  <c r="L581"/>
  <c r="M581"/>
  <c r="N581"/>
  <c r="O581"/>
  <c r="P581"/>
  <c r="C582"/>
  <c r="D582"/>
  <c r="E582"/>
  <c r="F582"/>
  <c r="G582"/>
  <c r="H582"/>
  <c r="I582"/>
  <c r="J582"/>
  <c r="K582"/>
  <c r="L582"/>
  <c r="M582"/>
  <c r="N582"/>
  <c r="O582"/>
  <c r="P582"/>
  <c r="C583"/>
  <c r="D583"/>
  <c r="E583"/>
  <c r="F583"/>
  <c r="G583"/>
  <c r="H583"/>
  <c r="I583"/>
  <c r="J583"/>
  <c r="K583"/>
  <c r="L583"/>
  <c r="M583"/>
  <c r="N583"/>
  <c r="O583"/>
  <c r="P583"/>
  <c r="C584"/>
  <c r="D584"/>
  <c r="E584"/>
  <c r="F584"/>
  <c r="G584"/>
  <c r="H584"/>
  <c r="I584"/>
  <c r="J584"/>
  <c r="K584"/>
  <c r="L584"/>
  <c r="M584"/>
  <c r="N584"/>
  <c r="O584"/>
  <c r="P584"/>
  <c r="C585"/>
  <c r="D585"/>
  <c r="E585"/>
  <c r="F585"/>
  <c r="G585"/>
  <c r="H585"/>
  <c r="I585"/>
  <c r="J585"/>
  <c r="K585"/>
  <c r="L585"/>
  <c r="M585"/>
  <c r="N585"/>
  <c r="O585"/>
  <c r="P585"/>
  <c r="C586"/>
  <c r="D586"/>
  <c r="E586"/>
  <c r="F586"/>
  <c r="G586"/>
  <c r="H586"/>
  <c r="I586"/>
  <c r="J586"/>
  <c r="K586"/>
  <c r="L586"/>
  <c r="M586"/>
  <c r="N586"/>
  <c r="O586"/>
  <c r="P586"/>
  <c r="C587"/>
  <c r="D587"/>
  <c r="E587"/>
  <c r="F587"/>
  <c r="G587"/>
  <c r="H587"/>
  <c r="I587"/>
  <c r="J587"/>
  <c r="K587"/>
  <c r="L587"/>
  <c r="M587"/>
  <c r="N587"/>
  <c r="O587"/>
  <c r="P587"/>
  <c r="C588"/>
  <c r="D588"/>
  <c r="E588"/>
  <c r="F588"/>
  <c r="G588"/>
  <c r="H588"/>
  <c r="I588"/>
  <c r="J588"/>
  <c r="K588"/>
  <c r="L588"/>
  <c r="M588"/>
  <c r="N588"/>
  <c r="O588"/>
  <c r="P588"/>
  <c r="C589"/>
  <c r="D589"/>
  <c r="E589"/>
  <c r="F589"/>
  <c r="G589"/>
  <c r="H589"/>
  <c r="I589"/>
  <c r="J589"/>
  <c r="K589"/>
  <c r="L589"/>
  <c r="M589"/>
  <c r="N589"/>
  <c r="O589"/>
  <c r="P589"/>
  <c r="C590"/>
  <c r="D590"/>
  <c r="E590"/>
  <c r="F590"/>
  <c r="G590"/>
  <c r="H590"/>
  <c r="I590"/>
  <c r="J590"/>
  <c r="K590"/>
  <c r="L590"/>
  <c r="M590"/>
  <c r="N590"/>
  <c r="O590"/>
  <c r="P590"/>
  <c r="C591"/>
  <c r="D591"/>
  <c r="E591"/>
  <c r="F591"/>
  <c r="G591"/>
  <c r="H591"/>
  <c r="I591"/>
  <c r="J591"/>
  <c r="K591"/>
  <c r="L591"/>
  <c r="M591"/>
  <c r="N591"/>
  <c r="O591"/>
  <c r="P591"/>
  <c r="C592"/>
  <c r="D592"/>
  <c r="E592"/>
  <c r="F592"/>
  <c r="G592"/>
  <c r="H592"/>
  <c r="I592"/>
  <c r="J592"/>
  <c r="K592"/>
  <c r="L592"/>
  <c r="M592"/>
  <c r="N592"/>
  <c r="O592"/>
  <c r="P592"/>
  <c r="C593"/>
  <c r="D593"/>
  <c r="E593"/>
  <c r="F593"/>
  <c r="G593"/>
  <c r="H593"/>
  <c r="I593"/>
  <c r="J593"/>
  <c r="K593"/>
  <c r="L593"/>
  <c r="M593"/>
  <c r="N593"/>
  <c r="O593"/>
  <c r="P593"/>
  <c r="C594"/>
  <c r="D594"/>
  <c r="E594"/>
  <c r="F594"/>
  <c r="G594"/>
  <c r="H594"/>
  <c r="I594"/>
  <c r="J594"/>
  <c r="K594"/>
  <c r="L594"/>
  <c r="M594"/>
  <c r="N594"/>
  <c r="O594"/>
  <c r="P594"/>
  <c r="C595"/>
  <c r="D595"/>
  <c r="E595"/>
  <c r="F595"/>
  <c r="G595"/>
  <c r="H595"/>
  <c r="I595"/>
  <c r="J595"/>
  <c r="K595"/>
  <c r="L595"/>
  <c r="M595"/>
  <c r="N595"/>
  <c r="O595"/>
  <c r="P595"/>
  <c r="C596"/>
  <c r="D596"/>
  <c r="E596"/>
  <c r="F596"/>
  <c r="G596"/>
  <c r="H596"/>
  <c r="I596"/>
  <c r="J596"/>
  <c r="K596"/>
  <c r="L596"/>
  <c r="M596"/>
  <c r="N596"/>
  <c r="O596"/>
  <c r="P596"/>
  <c r="C597"/>
  <c r="D597"/>
  <c r="E597"/>
  <c r="F597"/>
  <c r="G597"/>
  <c r="H597"/>
  <c r="I597"/>
  <c r="J597"/>
  <c r="K597"/>
  <c r="L597"/>
  <c r="M597"/>
  <c r="N597"/>
  <c r="O597"/>
  <c r="P597"/>
  <c r="C598"/>
  <c r="D598"/>
  <c r="E598"/>
  <c r="F598"/>
  <c r="G598"/>
  <c r="H598"/>
  <c r="I598"/>
  <c r="J598"/>
  <c r="K598"/>
  <c r="L598"/>
  <c r="M598"/>
  <c r="N598"/>
  <c r="O598"/>
  <c r="P598"/>
  <c r="C599"/>
  <c r="D599"/>
  <c r="E599"/>
  <c r="F599"/>
  <c r="G599"/>
  <c r="H599"/>
  <c r="I599"/>
  <c r="J599"/>
  <c r="K599"/>
  <c r="L599"/>
  <c r="M599"/>
  <c r="N599"/>
  <c r="O599"/>
  <c r="P599"/>
  <c r="C600"/>
  <c r="D600"/>
  <c r="E600"/>
  <c r="F600"/>
  <c r="G600"/>
  <c r="H600"/>
  <c r="I600"/>
  <c r="J600"/>
  <c r="K600"/>
  <c r="L600"/>
  <c r="M600"/>
  <c r="N600"/>
  <c r="O600"/>
  <c r="P600"/>
  <c r="C601"/>
  <c r="D601"/>
  <c r="E601"/>
  <c r="F601"/>
  <c r="G601"/>
  <c r="H601"/>
  <c r="I601"/>
  <c r="J601"/>
  <c r="K601"/>
  <c r="L601"/>
  <c r="M601"/>
  <c r="N601"/>
  <c r="O601"/>
  <c r="P601"/>
  <c r="C602"/>
  <c r="D602"/>
  <c r="E602"/>
  <c r="F602"/>
  <c r="G602"/>
  <c r="H602"/>
  <c r="I602"/>
  <c r="J602"/>
  <c r="K602"/>
  <c r="L602"/>
  <c r="M602"/>
  <c r="N602"/>
  <c r="O602"/>
  <c r="P602"/>
  <c r="C603"/>
  <c r="D603"/>
  <c r="E603"/>
  <c r="F603"/>
  <c r="G603"/>
  <c r="H603"/>
  <c r="I603"/>
  <c r="J603"/>
  <c r="K603"/>
  <c r="L603"/>
  <c r="M603"/>
  <c r="N603"/>
  <c r="O603"/>
  <c r="P603"/>
  <c r="C604"/>
  <c r="D604"/>
  <c r="E604"/>
  <c r="F604"/>
  <c r="G604"/>
  <c r="H604"/>
  <c r="I604"/>
  <c r="J604"/>
  <c r="K604"/>
  <c r="L604"/>
  <c r="M604"/>
  <c r="N604"/>
  <c r="O604"/>
  <c r="P604"/>
  <c r="C605"/>
  <c r="D605"/>
  <c r="E605"/>
  <c r="F605"/>
  <c r="G605"/>
  <c r="H605"/>
  <c r="I605"/>
  <c r="J605"/>
  <c r="K605"/>
  <c r="L605"/>
  <c r="M605"/>
  <c r="N605"/>
  <c r="O605"/>
  <c r="P605"/>
  <c r="C606"/>
  <c r="D606"/>
  <c r="E606"/>
  <c r="F606"/>
  <c r="G606"/>
  <c r="H606"/>
  <c r="I606"/>
  <c r="J606"/>
  <c r="K606"/>
  <c r="L606"/>
  <c r="M606"/>
  <c r="N606"/>
  <c r="O606"/>
  <c r="P606"/>
  <c r="C607"/>
  <c r="D607"/>
  <c r="E607"/>
  <c r="F607"/>
  <c r="G607"/>
  <c r="H607"/>
  <c r="I607"/>
  <c r="J607"/>
  <c r="K607"/>
  <c r="L607"/>
  <c r="M607"/>
  <c r="N607"/>
  <c r="O607"/>
  <c r="P607"/>
  <c r="C509"/>
  <c r="D509"/>
  <c r="P509"/>
  <c r="O509"/>
  <c r="N509"/>
  <c r="M509"/>
  <c r="L509"/>
  <c r="K509"/>
  <c r="J509"/>
  <c r="I509"/>
  <c r="H509"/>
  <c r="G509"/>
  <c r="F509"/>
  <c r="E509"/>
  <c r="C410"/>
  <c r="D410"/>
  <c r="E410"/>
  <c r="F410"/>
  <c r="G410"/>
  <c r="H410"/>
  <c r="I410"/>
  <c r="J410"/>
  <c r="K410"/>
  <c r="L410"/>
  <c r="M410"/>
  <c r="N410"/>
  <c r="O410"/>
  <c r="P410"/>
  <c r="C411"/>
  <c r="D411"/>
  <c r="E411"/>
  <c r="F411"/>
  <c r="G411"/>
  <c r="H411"/>
  <c r="I411"/>
  <c r="J411"/>
  <c r="K411"/>
  <c r="L411"/>
  <c r="M411"/>
  <c r="N411"/>
  <c r="O411"/>
  <c r="P411"/>
  <c r="C412"/>
  <c r="D412"/>
  <c r="E412"/>
  <c r="F412"/>
  <c r="G412"/>
  <c r="H412"/>
  <c r="I412"/>
  <c r="J412"/>
  <c r="K412"/>
  <c r="L412"/>
  <c r="M412"/>
  <c r="N412"/>
  <c r="O412"/>
  <c r="P412"/>
  <c r="C413"/>
  <c r="D413"/>
  <c r="E413"/>
  <c r="F413"/>
  <c r="G413"/>
  <c r="H413"/>
  <c r="I413"/>
  <c r="J413"/>
  <c r="K413"/>
  <c r="L413"/>
  <c r="M413"/>
  <c r="N413"/>
  <c r="O413"/>
  <c r="P413"/>
  <c r="C414"/>
  <c r="D414"/>
  <c r="E414"/>
  <c r="F414"/>
  <c r="G414"/>
  <c r="H414"/>
  <c r="I414"/>
  <c r="J414"/>
  <c r="K414"/>
  <c r="L414"/>
  <c r="M414"/>
  <c r="N414"/>
  <c r="O414"/>
  <c r="P414"/>
  <c r="C415"/>
  <c r="D415"/>
  <c r="E415"/>
  <c r="F415"/>
  <c r="G415"/>
  <c r="H415"/>
  <c r="I415"/>
  <c r="J415"/>
  <c r="K415"/>
  <c r="L415"/>
  <c r="M415"/>
  <c r="N415"/>
  <c r="O415"/>
  <c r="P415"/>
  <c r="C416"/>
  <c r="D416"/>
  <c r="E416"/>
  <c r="F416"/>
  <c r="G416"/>
  <c r="H416"/>
  <c r="I416"/>
  <c r="J416"/>
  <c r="K416"/>
  <c r="L416"/>
  <c r="M416"/>
  <c r="N416"/>
  <c r="O416"/>
  <c r="P416"/>
  <c r="C417"/>
  <c r="D417"/>
  <c r="E417"/>
  <c r="F417"/>
  <c r="G417"/>
  <c r="H417"/>
  <c r="I417"/>
  <c r="J417"/>
  <c r="K417"/>
  <c r="L417"/>
  <c r="M417"/>
  <c r="N417"/>
  <c r="O417"/>
  <c r="P417"/>
  <c r="C418"/>
  <c r="D418"/>
  <c r="E418"/>
  <c r="F418"/>
  <c r="G418"/>
  <c r="H418"/>
  <c r="I418"/>
  <c r="J418"/>
  <c r="K418"/>
  <c r="L418"/>
  <c r="M418"/>
  <c r="N418"/>
  <c r="O418"/>
  <c r="P418"/>
  <c r="C419"/>
  <c r="D419"/>
  <c r="E419"/>
  <c r="F419"/>
  <c r="G419"/>
  <c r="H419"/>
  <c r="I419"/>
  <c r="J419"/>
  <c r="K419"/>
  <c r="L419"/>
  <c r="M419"/>
  <c r="N419"/>
  <c r="O419"/>
  <c r="P419"/>
  <c r="C420"/>
  <c r="D420"/>
  <c r="E420"/>
  <c r="F420"/>
  <c r="G420"/>
  <c r="H420"/>
  <c r="I420"/>
  <c r="J420"/>
  <c r="K420"/>
  <c r="L420"/>
  <c r="M420"/>
  <c r="N420"/>
  <c r="O420"/>
  <c r="P420"/>
  <c r="C421"/>
  <c r="D421"/>
  <c r="E421"/>
  <c r="F421"/>
  <c r="G421"/>
  <c r="H421"/>
  <c r="I421"/>
  <c r="J421"/>
  <c r="K421"/>
  <c r="L421"/>
  <c r="M421"/>
  <c r="N421"/>
  <c r="O421"/>
  <c r="P421"/>
  <c r="C422"/>
  <c r="D422"/>
  <c r="E422"/>
  <c r="F422"/>
  <c r="G422"/>
  <c r="H422"/>
  <c r="I422"/>
  <c r="J422"/>
  <c r="K422"/>
  <c r="L422"/>
  <c r="M422"/>
  <c r="N422"/>
  <c r="O422"/>
  <c r="P422"/>
  <c r="C423"/>
  <c r="D423"/>
  <c r="E423"/>
  <c r="F423"/>
  <c r="G423"/>
  <c r="H423"/>
  <c r="I423"/>
  <c r="J423"/>
  <c r="K423"/>
  <c r="L423"/>
  <c r="M423"/>
  <c r="N423"/>
  <c r="O423"/>
  <c r="P423"/>
  <c r="C424"/>
  <c r="D424"/>
  <c r="E424"/>
  <c r="F424"/>
  <c r="G424"/>
  <c r="H424"/>
  <c r="I424"/>
  <c r="J424"/>
  <c r="K424"/>
  <c r="L424"/>
  <c r="M424"/>
  <c r="N424"/>
  <c r="O424"/>
  <c r="P424"/>
  <c r="C425"/>
  <c r="D425"/>
  <c r="E425"/>
  <c r="F425"/>
  <c r="G425"/>
  <c r="H425"/>
  <c r="I425"/>
  <c r="J425"/>
  <c r="K425"/>
  <c r="L425"/>
  <c r="M425"/>
  <c r="N425"/>
  <c r="O425"/>
  <c r="P425"/>
  <c r="C426"/>
  <c r="D426"/>
  <c r="E426"/>
  <c r="F426"/>
  <c r="G426"/>
  <c r="H426"/>
  <c r="I426"/>
  <c r="J426"/>
  <c r="K426"/>
  <c r="L426"/>
  <c r="M426"/>
  <c r="N426"/>
  <c r="O426"/>
  <c r="P426"/>
  <c r="C427"/>
  <c r="D427"/>
  <c r="E427"/>
  <c r="F427"/>
  <c r="G427"/>
  <c r="H427"/>
  <c r="I427"/>
  <c r="J427"/>
  <c r="K427"/>
  <c r="L427"/>
  <c r="M427"/>
  <c r="N427"/>
  <c r="O427"/>
  <c r="P427"/>
  <c r="C428"/>
  <c r="D428"/>
  <c r="E428"/>
  <c r="F428"/>
  <c r="G428"/>
  <c r="H428"/>
  <c r="I428"/>
  <c r="J428"/>
  <c r="K428"/>
  <c r="L428"/>
  <c r="M428"/>
  <c r="N428"/>
  <c r="O428"/>
  <c r="P428"/>
  <c r="C429"/>
  <c r="D429"/>
  <c r="E429"/>
  <c r="F429"/>
  <c r="G429"/>
  <c r="H429"/>
  <c r="I429"/>
  <c r="J429"/>
  <c r="K429"/>
  <c r="L429"/>
  <c r="M429"/>
  <c r="N429"/>
  <c r="O429"/>
  <c r="P429"/>
  <c r="C430"/>
  <c r="D430"/>
  <c r="E430"/>
  <c r="F430"/>
  <c r="G430"/>
  <c r="H430"/>
  <c r="I430"/>
  <c r="J430"/>
  <c r="K430"/>
  <c r="L430"/>
  <c r="M430"/>
  <c r="N430"/>
  <c r="O430"/>
  <c r="P430"/>
  <c r="C431"/>
  <c r="D431"/>
  <c r="E431"/>
  <c r="F431"/>
  <c r="G431"/>
  <c r="H431"/>
  <c r="I431"/>
  <c r="J431"/>
  <c r="K431"/>
  <c r="L431"/>
  <c r="M431"/>
  <c r="N431"/>
  <c r="O431"/>
  <c r="P431"/>
  <c r="C432"/>
  <c r="D432"/>
  <c r="E432"/>
  <c r="F432"/>
  <c r="G432"/>
  <c r="H432"/>
  <c r="I432"/>
  <c r="J432"/>
  <c r="K432"/>
  <c r="L432"/>
  <c r="M432"/>
  <c r="N432"/>
  <c r="O432"/>
  <c r="P432"/>
  <c r="C433"/>
  <c r="D433"/>
  <c r="E433"/>
  <c r="F433"/>
  <c r="G433"/>
  <c r="H433"/>
  <c r="I433"/>
  <c r="J433"/>
  <c r="K433"/>
  <c r="L433"/>
  <c r="M433"/>
  <c r="N433"/>
  <c r="O433"/>
  <c r="P433"/>
  <c r="C434"/>
  <c r="D434"/>
  <c r="E434"/>
  <c r="F434"/>
  <c r="G434"/>
  <c r="H434"/>
  <c r="I434"/>
  <c r="J434"/>
  <c r="K434"/>
  <c r="L434"/>
  <c r="M434"/>
  <c r="N434"/>
  <c r="O434"/>
  <c r="P434"/>
  <c r="C435"/>
  <c r="D435"/>
  <c r="E435"/>
  <c r="F435"/>
  <c r="G435"/>
  <c r="H435"/>
  <c r="I435"/>
  <c r="J435"/>
  <c r="K435"/>
  <c r="L435"/>
  <c r="M435"/>
  <c r="N435"/>
  <c r="O435"/>
  <c r="P435"/>
  <c r="C436"/>
  <c r="D436"/>
  <c r="E436"/>
  <c r="F436"/>
  <c r="G436"/>
  <c r="H436"/>
  <c r="I436"/>
  <c r="J436"/>
  <c r="K436"/>
  <c r="L436"/>
  <c r="M436"/>
  <c r="N436"/>
  <c r="O436"/>
  <c r="P436"/>
  <c r="C437"/>
  <c r="D437"/>
  <c r="E437"/>
  <c r="F437"/>
  <c r="G437"/>
  <c r="H437"/>
  <c r="I437"/>
  <c r="J437"/>
  <c r="K437"/>
  <c r="L437"/>
  <c r="M437"/>
  <c r="N437"/>
  <c r="O437"/>
  <c r="P437"/>
  <c r="C438"/>
  <c r="D438"/>
  <c r="E438"/>
  <c r="F438"/>
  <c r="G438"/>
  <c r="H438"/>
  <c r="I438"/>
  <c r="J438"/>
  <c r="K438"/>
  <c r="L438"/>
  <c r="M438"/>
  <c r="N438"/>
  <c r="O438"/>
  <c r="P438"/>
  <c r="C439"/>
  <c r="D439"/>
  <c r="E439"/>
  <c r="F439"/>
  <c r="G439"/>
  <c r="H439"/>
  <c r="I439"/>
  <c r="J439"/>
  <c r="K439"/>
  <c r="L439"/>
  <c r="M439"/>
  <c r="N439"/>
  <c r="O439"/>
  <c r="P439"/>
  <c r="C440"/>
  <c r="D440"/>
  <c r="E440"/>
  <c r="F440"/>
  <c r="G440"/>
  <c r="H440"/>
  <c r="I440"/>
  <c r="J440"/>
  <c r="K440"/>
  <c r="L440"/>
  <c r="M440"/>
  <c r="N440"/>
  <c r="O440"/>
  <c r="P440"/>
  <c r="C441"/>
  <c r="D441"/>
  <c r="E441"/>
  <c r="F441"/>
  <c r="G441"/>
  <c r="H441"/>
  <c r="I441"/>
  <c r="J441"/>
  <c r="K441"/>
  <c r="L441"/>
  <c r="M441"/>
  <c r="N441"/>
  <c r="O441"/>
  <c r="P441"/>
  <c r="C442"/>
  <c r="D442"/>
  <c r="E442"/>
  <c r="F442"/>
  <c r="G442"/>
  <c r="H442"/>
  <c r="I442"/>
  <c r="J442"/>
  <c r="K442"/>
  <c r="L442"/>
  <c r="M442"/>
  <c r="N442"/>
  <c r="O442"/>
  <c r="P442"/>
  <c r="C443"/>
  <c r="D443"/>
  <c r="E443"/>
  <c r="F443"/>
  <c r="G443"/>
  <c r="H443"/>
  <c r="I443"/>
  <c r="J443"/>
  <c r="K443"/>
  <c r="L443"/>
  <c r="M443"/>
  <c r="N443"/>
  <c r="O443"/>
  <c r="P443"/>
  <c r="C444"/>
  <c r="D444"/>
  <c r="E444"/>
  <c r="F444"/>
  <c r="G444"/>
  <c r="H444"/>
  <c r="I444"/>
  <c r="J444"/>
  <c r="K444"/>
  <c r="L444"/>
  <c r="M444"/>
  <c r="N444"/>
  <c r="O444"/>
  <c r="P444"/>
  <c r="C445"/>
  <c r="D445"/>
  <c r="E445"/>
  <c r="F445"/>
  <c r="G445"/>
  <c r="H445"/>
  <c r="I445"/>
  <c r="J445"/>
  <c r="K445"/>
  <c r="L445"/>
  <c r="M445"/>
  <c r="N445"/>
  <c r="O445"/>
  <c r="P445"/>
  <c r="C446"/>
  <c r="D446"/>
  <c r="E446"/>
  <c r="F446"/>
  <c r="G446"/>
  <c r="H446"/>
  <c r="I446"/>
  <c r="J446"/>
  <c r="K446"/>
  <c r="L446"/>
  <c r="M446"/>
  <c r="N446"/>
  <c r="O446"/>
  <c r="P446"/>
  <c r="C447"/>
  <c r="D447"/>
  <c r="E447"/>
  <c r="F447"/>
  <c r="G447"/>
  <c r="H447"/>
  <c r="I447"/>
  <c r="J447"/>
  <c r="K447"/>
  <c r="L447"/>
  <c r="M447"/>
  <c r="N447"/>
  <c r="O447"/>
  <c r="P447"/>
  <c r="C448"/>
  <c r="D448"/>
  <c r="E448"/>
  <c r="F448"/>
  <c r="G448"/>
  <c r="H448"/>
  <c r="I448"/>
  <c r="J448"/>
  <c r="K448"/>
  <c r="L448"/>
  <c r="M448"/>
  <c r="N448"/>
  <c r="O448"/>
  <c r="P448"/>
  <c r="C449"/>
  <c r="D449"/>
  <c r="E449"/>
  <c r="F449"/>
  <c r="G449"/>
  <c r="H449"/>
  <c r="I449"/>
  <c r="J449"/>
  <c r="K449"/>
  <c r="L449"/>
  <c r="M449"/>
  <c r="N449"/>
  <c r="O449"/>
  <c r="P449"/>
  <c r="C450"/>
  <c r="D450"/>
  <c r="E450"/>
  <c r="F450"/>
  <c r="G450"/>
  <c r="H450"/>
  <c r="I450"/>
  <c r="J450"/>
  <c r="K450"/>
  <c r="L450"/>
  <c r="M450"/>
  <c r="N450"/>
  <c r="O450"/>
  <c r="P450"/>
  <c r="C451"/>
  <c r="D451"/>
  <c r="E451"/>
  <c r="F451"/>
  <c r="G451"/>
  <c r="H451"/>
  <c r="I451"/>
  <c r="J451"/>
  <c r="K451"/>
  <c r="L451"/>
  <c r="M451"/>
  <c r="N451"/>
  <c r="O451"/>
  <c r="P451"/>
  <c r="C452"/>
  <c r="D452"/>
  <c r="E452"/>
  <c r="F452"/>
  <c r="G452"/>
  <c r="H452"/>
  <c r="I452"/>
  <c r="J452"/>
  <c r="K452"/>
  <c r="L452"/>
  <c r="M452"/>
  <c r="N452"/>
  <c r="O452"/>
  <c r="P452"/>
  <c r="C453"/>
  <c r="D453"/>
  <c r="E453"/>
  <c r="F453"/>
  <c r="G453"/>
  <c r="H453"/>
  <c r="I453"/>
  <c r="J453"/>
  <c r="K453"/>
  <c r="L453"/>
  <c r="M453"/>
  <c r="N453"/>
  <c r="O453"/>
  <c r="P453"/>
  <c r="C454"/>
  <c r="D454"/>
  <c r="E454"/>
  <c r="F454"/>
  <c r="G454"/>
  <c r="H454"/>
  <c r="I454"/>
  <c r="J454"/>
  <c r="K454"/>
  <c r="L454"/>
  <c r="M454"/>
  <c r="N454"/>
  <c r="O454"/>
  <c r="P454"/>
  <c r="C455"/>
  <c r="D455"/>
  <c r="E455"/>
  <c r="F455"/>
  <c r="G455"/>
  <c r="H455"/>
  <c r="I455"/>
  <c r="J455"/>
  <c r="K455"/>
  <c r="L455"/>
  <c r="M455"/>
  <c r="N455"/>
  <c r="O455"/>
  <c r="P455"/>
  <c r="C456"/>
  <c r="D456"/>
  <c r="E456"/>
  <c r="F456"/>
  <c r="G456"/>
  <c r="H456"/>
  <c r="I456"/>
  <c r="J456"/>
  <c r="K456"/>
  <c r="L456"/>
  <c r="M456"/>
  <c r="N456"/>
  <c r="O456"/>
  <c r="P456"/>
  <c r="C457"/>
  <c r="D457"/>
  <c r="E457"/>
  <c r="F457"/>
  <c r="G457"/>
  <c r="H457"/>
  <c r="I457"/>
  <c r="J457"/>
  <c r="K457"/>
  <c r="L457"/>
  <c r="M457"/>
  <c r="N457"/>
  <c r="O457"/>
  <c r="P457"/>
  <c r="C458"/>
  <c r="D458"/>
  <c r="E458"/>
  <c r="F458"/>
  <c r="G458"/>
  <c r="H458"/>
  <c r="I458"/>
  <c r="J458"/>
  <c r="K458"/>
  <c r="L458"/>
  <c r="M458"/>
  <c r="N458"/>
  <c r="O458"/>
  <c r="P458"/>
  <c r="C459"/>
  <c r="D459"/>
  <c r="E459"/>
  <c r="F459"/>
  <c r="G459"/>
  <c r="H459"/>
  <c r="I459"/>
  <c r="J459"/>
  <c r="K459"/>
  <c r="L459"/>
  <c r="M459"/>
  <c r="N459"/>
  <c r="O459"/>
  <c r="P459"/>
  <c r="C460"/>
  <c r="D460"/>
  <c r="E460"/>
  <c r="F460"/>
  <c r="G460"/>
  <c r="H460"/>
  <c r="I460"/>
  <c r="J460"/>
  <c r="K460"/>
  <c r="L460"/>
  <c r="M460"/>
  <c r="N460"/>
  <c r="O460"/>
  <c r="P460"/>
  <c r="C461"/>
  <c r="D461"/>
  <c r="E461"/>
  <c r="F461"/>
  <c r="G461"/>
  <c r="H461"/>
  <c r="I461"/>
  <c r="J461"/>
  <c r="K461"/>
  <c r="L461"/>
  <c r="M461"/>
  <c r="N461"/>
  <c r="O461"/>
  <c r="P461"/>
  <c r="C462"/>
  <c r="D462"/>
  <c r="E462"/>
  <c r="F462"/>
  <c r="G462"/>
  <c r="H462"/>
  <c r="I462"/>
  <c r="J462"/>
  <c r="K462"/>
  <c r="L462"/>
  <c r="M462"/>
  <c r="N462"/>
  <c r="O462"/>
  <c r="P462"/>
  <c r="C463"/>
  <c r="D463"/>
  <c r="E463"/>
  <c r="F463"/>
  <c r="G463"/>
  <c r="H463"/>
  <c r="I463"/>
  <c r="J463"/>
  <c r="K463"/>
  <c r="L463"/>
  <c r="M463"/>
  <c r="N463"/>
  <c r="O463"/>
  <c r="P463"/>
  <c r="C464"/>
  <c r="D464"/>
  <c r="E464"/>
  <c r="F464"/>
  <c r="G464"/>
  <c r="H464"/>
  <c r="I464"/>
  <c r="J464"/>
  <c r="K464"/>
  <c r="L464"/>
  <c r="M464"/>
  <c r="N464"/>
  <c r="O464"/>
  <c r="P464"/>
  <c r="C465"/>
  <c r="D465"/>
  <c r="E465"/>
  <c r="F465"/>
  <c r="G465"/>
  <c r="H465"/>
  <c r="I465"/>
  <c r="J465"/>
  <c r="K465"/>
  <c r="L465"/>
  <c r="M465"/>
  <c r="N465"/>
  <c r="O465"/>
  <c r="P465"/>
  <c r="C466"/>
  <c r="D466"/>
  <c r="E466"/>
  <c r="F466"/>
  <c r="G466"/>
  <c r="H466"/>
  <c r="I466"/>
  <c r="J466"/>
  <c r="K466"/>
  <c r="L466"/>
  <c r="M466"/>
  <c r="N466"/>
  <c r="O466"/>
  <c r="P466"/>
  <c r="C467"/>
  <c r="D467"/>
  <c r="E467"/>
  <c r="F467"/>
  <c r="G467"/>
  <c r="H467"/>
  <c r="I467"/>
  <c r="J467"/>
  <c r="K467"/>
  <c r="L467"/>
  <c r="M467"/>
  <c r="N467"/>
  <c r="O467"/>
  <c r="P467"/>
  <c r="C468"/>
  <c r="D468"/>
  <c r="E468"/>
  <c r="F468"/>
  <c r="G468"/>
  <c r="H468"/>
  <c r="I468"/>
  <c r="J468"/>
  <c r="K468"/>
  <c r="L468"/>
  <c r="M468"/>
  <c r="N468"/>
  <c r="O468"/>
  <c r="P468"/>
  <c r="C469"/>
  <c r="D469"/>
  <c r="E469"/>
  <c r="F469"/>
  <c r="G469"/>
  <c r="H469"/>
  <c r="I469"/>
  <c r="J469"/>
  <c r="K469"/>
  <c r="L469"/>
  <c r="M469"/>
  <c r="N469"/>
  <c r="O469"/>
  <c r="P469"/>
  <c r="C470"/>
  <c r="D470"/>
  <c r="E470"/>
  <c r="F470"/>
  <c r="G470"/>
  <c r="H470"/>
  <c r="I470"/>
  <c r="J470"/>
  <c r="K470"/>
  <c r="L470"/>
  <c r="M470"/>
  <c r="N470"/>
  <c r="O470"/>
  <c r="P470"/>
  <c r="C471"/>
  <c r="D471"/>
  <c r="E471"/>
  <c r="F471"/>
  <c r="G471"/>
  <c r="H471"/>
  <c r="I471"/>
  <c r="J471"/>
  <c r="K471"/>
  <c r="L471"/>
  <c r="M471"/>
  <c r="N471"/>
  <c r="O471"/>
  <c r="P471"/>
  <c r="C472"/>
  <c r="D472"/>
  <c r="E472"/>
  <c r="F472"/>
  <c r="G472"/>
  <c r="H472"/>
  <c r="I472"/>
  <c r="J472"/>
  <c r="K472"/>
  <c r="L472"/>
  <c r="M472"/>
  <c r="N472"/>
  <c r="O472"/>
  <c r="P472"/>
  <c r="C473"/>
  <c r="D473"/>
  <c r="E473"/>
  <c r="F473"/>
  <c r="G473"/>
  <c r="H473"/>
  <c r="I473"/>
  <c r="J473"/>
  <c r="K473"/>
  <c r="L473"/>
  <c r="M473"/>
  <c r="N473"/>
  <c r="O473"/>
  <c r="P473"/>
  <c r="C474"/>
  <c r="D474"/>
  <c r="E474"/>
  <c r="F474"/>
  <c r="G474"/>
  <c r="H474"/>
  <c r="I474"/>
  <c r="J474"/>
  <c r="K474"/>
  <c r="L474"/>
  <c r="M474"/>
  <c r="N474"/>
  <c r="O474"/>
  <c r="P474"/>
  <c r="C475"/>
  <c r="D475"/>
  <c r="E475"/>
  <c r="F475"/>
  <c r="G475"/>
  <c r="H475"/>
  <c r="I475"/>
  <c r="J475"/>
  <c r="K475"/>
  <c r="L475"/>
  <c r="M475"/>
  <c r="N475"/>
  <c r="O475"/>
  <c r="P475"/>
  <c r="C476"/>
  <c r="D476"/>
  <c r="E476"/>
  <c r="F476"/>
  <c r="G476"/>
  <c r="H476"/>
  <c r="I476"/>
  <c r="J476"/>
  <c r="K476"/>
  <c r="L476"/>
  <c r="M476"/>
  <c r="N476"/>
  <c r="O476"/>
  <c r="P476"/>
  <c r="C477"/>
  <c r="D477"/>
  <c r="E477"/>
  <c r="F477"/>
  <c r="G477"/>
  <c r="H477"/>
  <c r="I477"/>
  <c r="J477"/>
  <c r="K477"/>
  <c r="L477"/>
  <c r="M477"/>
  <c r="N477"/>
  <c r="O477"/>
  <c r="P477"/>
  <c r="C478"/>
  <c r="D478"/>
  <c r="E478"/>
  <c r="F478"/>
  <c r="G478"/>
  <c r="H478"/>
  <c r="I478"/>
  <c r="J478"/>
  <c r="K478"/>
  <c r="L478"/>
  <c r="M478"/>
  <c r="N478"/>
  <c r="O478"/>
  <c r="P478"/>
  <c r="C479"/>
  <c r="D479"/>
  <c r="E479"/>
  <c r="F479"/>
  <c r="G479"/>
  <c r="H479"/>
  <c r="I479"/>
  <c r="J479"/>
  <c r="K479"/>
  <c r="L479"/>
  <c r="M479"/>
  <c r="N479"/>
  <c r="O479"/>
  <c r="P479"/>
  <c r="C480"/>
  <c r="D480"/>
  <c r="E480"/>
  <c r="F480"/>
  <c r="G480"/>
  <c r="H480"/>
  <c r="I480"/>
  <c r="J480"/>
  <c r="K480"/>
  <c r="L480"/>
  <c r="M480"/>
  <c r="N480"/>
  <c r="O480"/>
  <c r="P480"/>
  <c r="C481"/>
  <c r="D481"/>
  <c r="E481"/>
  <c r="F481"/>
  <c r="G481"/>
  <c r="H481"/>
  <c r="I481"/>
  <c r="J481"/>
  <c r="K481"/>
  <c r="L481"/>
  <c r="M481"/>
  <c r="N481"/>
  <c r="O481"/>
  <c r="P481"/>
  <c r="C482"/>
  <c r="D482"/>
  <c r="E482"/>
  <c r="F482"/>
  <c r="G482"/>
  <c r="H482"/>
  <c r="I482"/>
  <c r="J482"/>
  <c r="K482"/>
  <c r="L482"/>
  <c r="M482"/>
  <c r="N482"/>
  <c r="O482"/>
  <c r="P482"/>
  <c r="C483"/>
  <c r="D483"/>
  <c r="E483"/>
  <c r="F483"/>
  <c r="G483"/>
  <c r="H483"/>
  <c r="I483"/>
  <c r="J483"/>
  <c r="K483"/>
  <c r="L483"/>
  <c r="M483"/>
  <c r="N483"/>
  <c r="O483"/>
  <c r="P483"/>
  <c r="C484"/>
  <c r="D484"/>
  <c r="E484"/>
  <c r="F484"/>
  <c r="G484"/>
  <c r="H484"/>
  <c r="I484"/>
  <c r="J484"/>
  <c r="K484"/>
  <c r="L484"/>
  <c r="M484"/>
  <c r="N484"/>
  <c r="O484"/>
  <c r="P484"/>
  <c r="C485"/>
  <c r="D485"/>
  <c r="E485"/>
  <c r="F485"/>
  <c r="G485"/>
  <c r="H485"/>
  <c r="I485"/>
  <c r="J485"/>
  <c r="K485"/>
  <c r="L485"/>
  <c r="M485"/>
  <c r="N485"/>
  <c r="O485"/>
  <c r="P485"/>
  <c r="C486"/>
  <c r="D486"/>
  <c r="E486"/>
  <c r="F486"/>
  <c r="G486"/>
  <c r="H486"/>
  <c r="I486"/>
  <c r="J486"/>
  <c r="K486"/>
  <c r="L486"/>
  <c r="M486"/>
  <c r="N486"/>
  <c r="O486"/>
  <c r="P486"/>
  <c r="C487"/>
  <c r="D487"/>
  <c r="E487"/>
  <c r="F487"/>
  <c r="G487"/>
  <c r="H487"/>
  <c r="I487"/>
  <c r="J487"/>
  <c r="K487"/>
  <c r="L487"/>
  <c r="M487"/>
  <c r="N487"/>
  <c r="O487"/>
  <c r="P487"/>
  <c r="C488"/>
  <c r="D488"/>
  <c r="E488"/>
  <c r="F488"/>
  <c r="G488"/>
  <c r="H488"/>
  <c r="I488"/>
  <c r="J488"/>
  <c r="K488"/>
  <c r="L488"/>
  <c r="M488"/>
  <c r="N488"/>
  <c r="O488"/>
  <c r="P488"/>
  <c r="C489"/>
  <c r="D489"/>
  <c r="E489"/>
  <c r="F489"/>
  <c r="G489"/>
  <c r="H489"/>
  <c r="I489"/>
  <c r="J489"/>
  <c r="K489"/>
  <c r="L489"/>
  <c r="M489"/>
  <c r="N489"/>
  <c r="O489"/>
  <c r="P489"/>
  <c r="C490"/>
  <c r="D490"/>
  <c r="E490"/>
  <c r="F490"/>
  <c r="G490"/>
  <c r="H490"/>
  <c r="I490"/>
  <c r="J490"/>
  <c r="K490"/>
  <c r="L490"/>
  <c r="M490"/>
  <c r="N490"/>
  <c r="O490"/>
  <c r="P490"/>
  <c r="C491"/>
  <c r="D491"/>
  <c r="E491"/>
  <c r="F491"/>
  <c r="G491"/>
  <c r="H491"/>
  <c r="I491"/>
  <c r="J491"/>
  <c r="K491"/>
  <c r="L491"/>
  <c r="M491"/>
  <c r="N491"/>
  <c r="O491"/>
  <c r="P491"/>
  <c r="C492"/>
  <c r="D492"/>
  <c r="E492"/>
  <c r="F492"/>
  <c r="G492"/>
  <c r="H492"/>
  <c r="I492"/>
  <c r="J492"/>
  <c r="K492"/>
  <c r="L492"/>
  <c r="M492"/>
  <c r="N492"/>
  <c r="O492"/>
  <c r="P492"/>
  <c r="C493"/>
  <c r="D493"/>
  <c r="E493"/>
  <c r="F493"/>
  <c r="G493"/>
  <c r="H493"/>
  <c r="I493"/>
  <c r="J493"/>
  <c r="K493"/>
  <c r="L493"/>
  <c r="M493"/>
  <c r="N493"/>
  <c r="O493"/>
  <c r="P493"/>
  <c r="C494"/>
  <c r="D494"/>
  <c r="E494"/>
  <c r="F494"/>
  <c r="G494"/>
  <c r="H494"/>
  <c r="I494"/>
  <c r="J494"/>
  <c r="K494"/>
  <c r="L494"/>
  <c r="M494"/>
  <c r="N494"/>
  <c r="O494"/>
  <c r="P494"/>
  <c r="C495"/>
  <c r="D495"/>
  <c r="E495"/>
  <c r="F495"/>
  <c r="G495"/>
  <c r="H495"/>
  <c r="I495"/>
  <c r="J495"/>
  <c r="K495"/>
  <c r="L495"/>
  <c r="M495"/>
  <c r="N495"/>
  <c r="O495"/>
  <c r="P495"/>
  <c r="C496"/>
  <c r="D496"/>
  <c r="E496"/>
  <c r="F496"/>
  <c r="G496"/>
  <c r="H496"/>
  <c r="I496"/>
  <c r="J496"/>
  <c r="K496"/>
  <c r="L496"/>
  <c r="M496"/>
  <c r="N496"/>
  <c r="O496"/>
  <c r="P496"/>
  <c r="C497"/>
  <c r="D497"/>
  <c r="E497"/>
  <c r="F497"/>
  <c r="G497"/>
  <c r="H497"/>
  <c r="I497"/>
  <c r="J497"/>
  <c r="K497"/>
  <c r="L497"/>
  <c r="M497"/>
  <c r="N497"/>
  <c r="O497"/>
  <c r="P497"/>
  <c r="C498"/>
  <c r="D498"/>
  <c r="E498"/>
  <c r="F498"/>
  <c r="G498"/>
  <c r="H498"/>
  <c r="I498"/>
  <c r="J498"/>
  <c r="K498"/>
  <c r="L498"/>
  <c r="M498"/>
  <c r="N498"/>
  <c r="O498"/>
  <c r="P498"/>
  <c r="C499"/>
  <c r="D499"/>
  <c r="E499"/>
  <c r="F499"/>
  <c r="G499"/>
  <c r="H499"/>
  <c r="I499"/>
  <c r="J499"/>
  <c r="K499"/>
  <c r="L499"/>
  <c r="M499"/>
  <c r="N499"/>
  <c r="O499"/>
  <c r="P499"/>
  <c r="C500"/>
  <c r="D500"/>
  <c r="E500"/>
  <c r="F500"/>
  <c r="G500"/>
  <c r="H500"/>
  <c r="I500"/>
  <c r="J500"/>
  <c r="K500"/>
  <c r="L500"/>
  <c r="M500"/>
  <c r="N500"/>
  <c r="O500"/>
  <c r="P500"/>
  <c r="C501"/>
  <c r="D501"/>
  <c r="E501"/>
  <c r="F501"/>
  <c r="G501"/>
  <c r="H501"/>
  <c r="I501"/>
  <c r="J501"/>
  <c r="K501"/>
  <c r="L501"/>
  <c r="M501"/>
  <c r="N501"/>
  <c r="O501"/>
  <c r="P501"/>
  <c r="C502"/>
  <c r="D502"/>
  <c r="E502"/>
  <c r="F502"/>
  <c r="G502"/>
  <c r="H502"/>
  <c r="I502"/>
  <c r="J502"/>
  <c r="K502"/>
  <c r="L502"/>
  <c r="M502"/>
  <c r="N502"/>
  <c r="O502"/>
  <c r="P502"/>
  <c r="C503"/>
  <c r="D503"/>
  <c r="E503"/>
  <c r="F503"/>
  <c r="G503"/>
  <c r="H503"/>
  <c r="I503"/>
  <c r="J503"/>
  <c r="K503"/>
  <c r="L503"/>
  <c r="M503"/>
  <c r="N503"/>
  <c r="O503"/>
  <c r="P503"/>
  <c r="C504"/>
  <c r="D504"/>
  <c r="E504"/>
  <c r="F504"/>
  <c r="G504"/>
  <c r="H504"/>
  <c r="I504"/>
  <c r="J504"/>
  <c r="K504"/>
  <c r="L504"/>
  <c r="M504"/>
  <c r="N504"/>
  <c r="O504"/>
  <c r="P504"/>
  <c r="C505"/>
  <c r="D505"/>
  <c r="E505"/>
  <c r="F505"/>
  <c r="G505"/>
  <c r="H505"/>
  <c r="I505"/>
  <c r="J505"/>
  <c r="K505"/>
  <c r="L505"/>
  <c r="M505"/>
  <c r="N505"/>
  <c r="O505"/>
  <c r="P505"/>
  <c r="C506"/>
  <c r="D506"/>
  <c r="E506"/>
  <c r="F506"/>
  <c r="G506"/>
  <c r="H506"/>
  <c r="I506"/>
  <c r="J506"/>
  <c r="K506"/>
  <c r="L506"/>
  <c r="M506"/>
  <c r="N506"/>
  <c r="O506"/>
  <c r="P506"/>
  <c r="C507"/>
  <c r="D507"/>
  <c r="E507"/>
  <c r="F507"/>
  <c r="G507"/>
  <c r="H507"/>
  <c r="I507"/>
  <c r="J507"/>
  <c r="K507"/>
  <c r="L507"/>
  <c r="M507"/>
  <c r="N507"/>
  <c r="O507"/>
  <c r="P507"/>
  <c r="C409"/>
  <c r="D409"/>
  <c r="P409"/>
  <c r="O409"/>
  <c r="N409"/>
  <c r="M409"/>
  <c r="L409"/>
  <c r="K409"/>
  <c r="J409"/>
  <c r="I409"/>
  <c r="H409"/>
  <c r="G409"/>
  <c r="F409"/>
  <c r="E409"/>
  <c r="C310"/>
  <c r="D310"/>
  <c r="E310"/>
  <c r="F310"/>
  <c r="G310"/>
  <c r="H310"/>
  <c r="I310"/>
  <c r="J310"/>
  <c r="K310"/>
  <c r="L310"/>
  <c r="M310"/>
  <c r="N310"/>
  <c r="O310"/>
  <c r="P310"/>
  <c r="C311"/>
  <c r="D311"/>
  <c r="E311"/>
  <c r="F311"/>
  <c r="G311"/>
  <c r="H311"/>
  <c r="I311"/>
  <c r="J311"/>
  <c r="K311"/>
  <c r="L311"/>
  <c r="M311"/>
  <c r="N311"/>
  <c r="O311"/>
  <c r="P311"/>
  <c r="C312"/>
  <c r="D312"/>
  <c r="E312"/>
  <c r="F312"/>
  <c r="G312"/>
  <c r="H312"/>
  <c r="I312"/>
  <c r="J312"/>
  <c r="K312"/>
  <c r="L312"/>
  <c r="M312"/>
  <c r="N312"/>
  <c r="O312"/>
  <c r="P312"/>
  <c r="C313"/>
  <c r="D313"/>
  <c r="E313"/>
  <c r="F313"/>
  <c r="G313"/>
  <c r="H313"/>
  <c r="I313"/>
  <c r="J313"/>
  <c r="K313"/>
  <c r="L313"/>
  <c r="M313"/>
  <c r="N313"/>
  <c r="O313"/>
  <c r="P313"/>
  <c r="C314"/>
  <c r="D314"/>
  <c r="E314"/>
  <c r="F314"/>
  <c r="G314"/>
  <c r="H314"/>
  <c r="I314"/>
  <c r="J314"/>
  <c r="K314"/>
  <c r="L314"/>
  <c r="M314"/>
  <c r="N314"/>
  <c r="O314"/>
  <c r="P314"/>
  <c r="C315"/>
  <c r="D315"/>
  <c r="E315"/>
  <c r="F315"/>
  <c r="G315"/>
  <c r="H315"/>
  <c r="I315"/>
  <c r="J315"/>
  <c r="K315"/>
  <c r="L315"/>
  <c r="M315"/>
  <c r="N315"/>
  <c r="O315"/>
  <c r="P315"/>
  <c r="C316"/>
  <c r="D316"/>
  <c r="E316"/>
  <c r="F316"/>
  <c r="G316"/>
  <c r="H316"/>
  <c r="I316"/>
  <c r="J316"/>
  <c r="K316"/>
  <c r="L316"/>
  <c r="M316"/>
  <c r="N316"/>
  <c r="O316"/>
  <c r="P316"/>
  <c r="C317"/>
  <c r="D317"/>
  <c r="E317"/>
  <c r="F317"/>
  <c r="G317"/>
  <c r="H317"/>
  <c r="I317"/>
  <c r="J317"/>
  <c r="K317"/>
  <c r="L317"/>
  <c r="M317"/>
  <c r="N317"/>
  <c r="O317"/>
  <c r="P317"/>
  <c r="C318"/>
  <c r="D318"/>
  <c r="E318"/>
  <c r="F318"/>
  <c r="G318"/>
  <c r="H318"/>
  <c r="I318"/>
  <c r="J318"/>
  <c r="K318"/>
  <c r="L318"/>
  <c r="M318"/>
  <c r="N318"/>
  <c r="O318"/>
  <c r="P318"/>
  <c r="C319"/>
  <c r="D319"/>
  <c r="E319"/>
  <c r="F319"/>
  <c r="G319"/>
  <c r="H319"/>
  <c r="I319"/>
  <c r="J319"/>
  <c r="K319"/>
  <c r="L319"/>
  <c r="M319"/>
  <c r="N319"/>
  <c r="O319"/>
  <c r="P319"/>
  <c r="C320"/>
  <c r="D320"/>
  <c r="E320"/>
  <c r="F320"/>
  <c r="G320"/>
  <c r="H320"/>
  <c r="I320"/>
  <c r="J320"/>
  <c r="K320"/>
  <c r="L320"/>
  <c r="M320"/>
  <c r="N320"/>
  <c r="O320"/>
  <c r="P320"/>
  <c r="C321"/>
  <c r="D321"/>
  <c r="E321"/>
  <c r="F321"/>
  <c r="G321"/>
  <c r="H321"/>
  <c r="I321"/>
  <c r="J321"/>
  <c r="K321"/>
  <c r="L321"/>
  <c r="M321"/>
  <c r="N321"/>
  <c r="O321"/>
  <c r="P321"/>
  <c r="C322"/>
  <c r="D322"/>
  <c r="E322"/>
  <c r="F322"/>
  <c r="G322"/>
  <c r="H322"/>
  <c r="I322"/>
  <c r="J322"/>
  <c r="K322"/>
  <c r="L322"/>
  <c r="M322"/>
  <c r="N322"/>
  <c r="O322"/>
  <c r="P322"/>
  <c r="C323"/>
  <c r="D323"/>
  <c r="E323"/>
  <c r="F323"/>
  <c r="G323"/>
  <c r="H323"/>
  <c r="I323"/>
  <c r="J323"/>
  <c r="K323"/>
  <c r="L323"/>
  <c r="M323"/>
  <c r="N323"/>
  <c r="O323"/>
  <c r="P323"/>
  <c r="C324"/>
  <c r="D324"/>
  <c r="E324"/>
  <c r="F324"/>
  <c r="G324"/>
  <c r="H324"/>
  <c r="I324"/>
  <c r="J324"/>
  <c r="K324"/>
  <c r="L324"/>
  <c r="M324"/>
  <c r="N324"/>
  <c r="O324"/>
  <c r="P324"/>
  <c r="C325"/>
  <c r="D325"/>
  <c r="E325"/>
  <c r="F325"/>
  <c r="G325"/>
  <c r="H325"/>
  <c r="I325"/>
  <c r="J325"/>
  <c r="K325"/>
  <c r="L325"/>
  <c r="M325"/>
  <c r="N325"/>
  <c r="O325"/>
  <c r="P325"/>
  <c r="C326"/>
  <c r="D326"/>
  <c r="E326"/>
  <c r="F326"/>
  <c r="G326"/>
  <c r="H326"/>
  <c r="I326"/>
  <c r="J326"/>
  <c r="K326"/>
  <c r="L326"/>
  <c r="M326"/>
  <c r="N326"/>
  <c r="O326"/>
  <c r="P326"/>
  <c r="C327"/>
  <c r="D327"/>
  <c r="E327"/>
  <c r="F327"/>
  <c r="G327"/>
  <c r="H327"/>
  <c r="I327"/>
  <c r="J327"/>
  <c r="K327"/>
  <c r="L327"/>
  <c r="M327"/>
  <c r="N327"/>
  <c r="O327"/>
  <c r="P327"/>
  <c r="C328"/>
  <c r="D328"/>
  <c r="E328"/>
  <c r="F328"/>
  <c r="G328"/>
  <c r="H328"/>
  <c r="I328"/>
  <c r="J328"/>
  <c r="K328"/>
  <c r="L328"/>
  <c r="M328"/>
  <c r="N328"/>
  <c r="O328"/>
  <c r="P328"/>
  <c r="C329"/>
  <c r="D329"/>
  <c r="E329"/>
  <c r="F329"/>
  <c r="G329"/>
  <c r="H329"/>
  <c r="I329"/>
  <c r="J329"/>
  <c r="K329"/>
  <c r="L329"/>
  <c r="M329"/>
  <c r="N329"/>
  <c r="O329"/>
  <c r="P329"/>
  <c r="C330"/>
  <c r="D330"/>
  <c r="E330"/>
  <c r="F330"/>
  <c r="G330"/>
  <c r="H330"/>
  <c r="I330"/>
  <c r="J330"/>
  <c r="K330"/>
  <c r="L330"/>
  <c r="M330"/>
  <c r="N330"/>
  <c r="O330"/>
  <c r="P330"/>
  <c r="C331"/>
  <c r="D331"/>
  <c r="E331"/>
  <c r="F331"/>
  <c r="G331"/>
  <c r="H331"/>
  <c r="I331"/>
  <c r="J331"/>
  <c r="K331"/>
  <c r="L331"/>
  <c r="M331"/>
  <c r="N331"/>
  <c r="O331"/>
  <c r="P331"/>
  <c r="C332"/>
  <c r="D332"/>
  <c r="E332"/>
  <c r="F332"/>
  <c r="G332"/>
  <c r="H332"/>
  <c r="I332"/>
  <c r="J332"/>
  <c r="K332"/>
  <c r="L332"/>
  <c r="M332"/>
  <c r="N332"/>
  <c r="O332"/>
  <c r="P332"/>
  <c r="C333"/>
  <c r="D333"/>
  <c r="E333"/>
  <c r="F333"/>
  <c r="G333"/>
  <c r="H333"/>
  <c r="I333"/>
  <c r="J333"/>
  <c r="K333"/>
  <c r="L333"/>
  <c r="M333"/>
  <c r="N333"/>
  <c r="O333"/>
  <c r="P333"/>
  <c r="C334"/>
  <c r="D334"/>
  <c r="E334"/>
  <c r="F334"/>
  <c r="G334"/>
  <c r="H334"/>
  <c r="I334"/>
  <c r="J334"/>
  <c r="K334"/>
  <c r="L334"/>
  <c r="M334"/>
  <c r="N334"/>
  <c r="O334"/>
  <c r="P334"/>
  <c r="C335"/>
  <c r="D335"/>
  <c r="E335"/>
  <c r="F335"/>
  <c r="G335"/>
  <c r="H335"/>
  <c r="I335"/>
  <c r="J335"/>
  <c r="K335"/>
  <c r="L335"/>
  <c r="M335"/>
  <c r="N335"/>
  <c r="O335"/>
  <c r="P335"/>
  <c r="C336"/>
  <c r="D336"/>
  <c r="E336"/>
  <c r="F336"/>
  <c r="G336"/>
  <c r="H336"/>
  <c r="I336"/>
  <c r="J336"/>
  <c r="K336"/>
  <c r="L336"/>
  <c r="M336"/>
  <c r="N336"/>
  <c r="O336"/>
  <c r="P336"/>
  <c r="C337"/>
  <c r="D337"/>
  <c r="E337"/>
  <c r="F337"/>
  <c r="G337"/>
  <c r="H337"/>
  <c r="I337"/>
  <c r="J337"/>
  <c r="K337"/>
  <c r="L337"/>
  <c r="M337"/>
  <c r="N337"/>
  <c r="O337"/>
  <c r="P337"/>
  <c r="C338"/>
  <c r="D338"/>
  <c r="E338"/>
  <c r="F338"/>
  <c r="G338"/>
  <c r="H338"/>
  <c r="I338"/>
  <c r="J338"/>
  <c r="K338"/>
  <c r="L338"/>
  <c r="M338"/>
  <c r="N338"/>
  <c r="O338"/>
  <c r="P338"/>
  <c r="C339"/>
  <c r="D339"/>
  <c r="E339"/>
  <c r="F339"/>
  <c r="G339"/>
  <c r="H339"/>
  <c r="I339"/>
  <c r="J339"/>
  <c r="K339"/>
  <c r="L339"/>
  <c r="M339"/>
  <c r="N339"/>
  <c r="O339"/>
  <c r="P339"/>
  <c r="C340"/>
  <c r="D340"/>
  <c r="E340"/>
  <c r="F340"/>
  <c r="G340"/>
  <c r="H340"/>
  <c r="I340"/>
  <c r="J340"/>
  <c r="K340"/>
  <c r="L340"/>
  <c r="M340"/>
  <c r="N340"/>
  <c r="O340"/>
  <c r="P340"/>
  <c r="C341"/>
  <c r="D341"/>
  <c r="E341"/>
  <c r="F341"/>
  <c r="G341"/>
  <c r="H341"/>
  <c r="I341"/>
  <c r="J341"/>
  <c r="K341"/>
  <c r="L341"/>
  <c r="M341"/>
  <c r="N341"/>
  <c r="O341"/>
  <c r="P341"/>
  <c r="C342"/>
  <c r="D342"/>
  <c r="E342"/>
  <c r="F342"/>
  <c r="G342"/>
  <c r="H342"/>
  <c r="I342"/>
  <c r="J342"/>
  <c r="K342"/>
  <c r="L342"/>
  <c r="M342"/>
  <c r="N342"/>
  <c r="O342"/>
  <c r="P342"/>
  <c r="C343"/>
  <c r="D343"/>
  <c r="E343"/>
  <c r="F343"/>
  <c r="G343"/>
  <c r="H343"/>
  <c r="I343"/>
  <c r="J343"/>
  <c r="K343"/>
  <c r="L343"/>
  <c r="M343"/>
  <c r="N343"/>
  <c r="O343"/>
  <c r="P343"/>
  <c r="C344"/>
  <c r="D344"/>
  <c r="E344"/>
  <c r="F344"/>
  <c r="G344"/>
  <c r="H344"/>
  <c r="I344"/>
  <c r="J344"/>
  <c r="K344"/>
  <c r="L344"/>
  <c r="M344"/>
  <c r="N344"/>
  <c r="O344"/>
  <c r="P344"/>
  <c r="C345"/>
  <c r="D345"/>
  <c r="E345"/>
  <c r="F345"/>
  <c r="G345"/>
  <c r="H345"/>
  <c r="I345"/>
  <c r="J345"/>
  <c r="K345"/>
  <c r="L345"/>
  <c r="M345"/>
  <c r="N345"/>
  <c r="O345"/>
  <c r="P345"/>
  <c r="C346"/>
  <c r="D346"/>
  <c r="E346"/>
  <c r="F346"/>
  <c r="G346"/>
  <c r="H346"/>
  <c r="I346"/>
  <c r="J346"/>
  <c r="K346"/>
  <c r="L346"/>
  <c r="M346"/>
  <c r="N346"/>
  <c r="O346"/>
  <c r="P346"/>
  <c r="C347"/>
  <c r="D347"/>
  <c r="E347"/>
  <c r="F347"/>
  <c r="G347"/>
  <c r="H347"/>
  <c r="I347"/>
  <c r="J347"/>
  <c r="K347"/>
  <c r="L347"/>
  <c r="M347"/>
  <c r="N347"/>
  <c r="O347"/>
  <c r="P347"/>
  <c r="C348"/>
  <c r="D348"/>
  <c r="E348"/>
  <c r="F348"/>
  <c r="G348"/>
  <c r="H348"/>
  <c r="I348"/>
  <c r="J348"/>
  <c r="K348"/>
  <c r="L348"/>
  <c r="M348"/>
  <c r="N348"/>
  <c r="O348"/>
  <c r="P348"/>
  <c r="C349"/>
  <c r="D349"/>
  <c r="E349"/>
  <c r="F349"/>
  <c r="G349"/>
  <c r="H349"/>
  <c r="I349"/>
  <c r="J349"/>
  <c r="K349"/>
  <c r="L349"/>
  <c r="M349"/>
  <c r="N349"/>
  <c r="O349"/>
  <c r="P349"/>
  <c r="C350"/>
  <c r="D350"/>
  <c r="E350"/>
  <c r="F350"/>
  <c r="G350"/>
  <c r="H350"/>
  <c r="I350"/>
  <c r="J350"/>
  <c r="K350"/>
  <c r="L350"/>
  <c r="M350"/>
  <c r="N350"/>
  <c r="O350"/>
  <c r="P350"/>
  <c r="C351"/>
  <c r="D351"/>
  <c r="E351"/>
  <c r="F351"/>
  <c r="G351"/>
  <c r="H351"/>
  <c r="I351"/>
  <c r="J351"/>
  <c r="K351"/>
  <c r="L351"/>
  <c r="M351"/>
  <c r="N351"/>
  <c r="O351"/>
  <c r="P351"/>
  <c r="C352"/>
  <c r="D352"/>
  <c r="E352"/>
  <c r="F352"/>
  <c r="G352"/>
  <c r="H352"/>
  <c r="I352"/>
  <c r="J352"/>
  <c r="K352"/>
  <c r="L352"/>
  <c r="M352"/>
  <c r="N352"/>
  <c r="O352"/>
  <c r="P352"/>
  <c r="C353"/>
  <c r="D353"/>
  <c r="E353"/>
  <c r="F353"/>
  <c r="G353"/>
  <c r="H353"/>
  <c r="I353"/>
  <c r="J353"/>
  <c r="K353"/>
  <c r="L353"/>
  <c r="M353"/>
  <c r="N353"/>
  <c r="O353"/>
  <c r="P353"/>
  <c r="C354"/>
  <c r="D354"/>
  <c r="E354"/>
  <c r="F354"/>
  <c r="G354"/>
  <c r="H354"/>
  <c r="I354"/>
  <c r="J354"/>
  <c r="K354"/>
  <c r="L354"/>
  <c r="M354"/>
  <c r="N354"/>
  <c r="O354"/>
  <c r="P354"/>
  <c r="C355"/>
  <c r="D355"/>
  <c r="E355"/>
  <c r="F355"/>
  <c r="G355"/>
  <c r="H355"/>
  <c r="I355"/>
  <c r="J355"/>
  <c r="K355"/>
  <c r="L355"/>
  <c r="M355"/>
  <c r="N355"/>
  <c r="O355"/>
  <c r="P355"/>
  <c r="C356"/>
  <c r="D356"/>
  <c r="E356"/>
  <c r="F356"/>
  <c r="G356"/>
  <c r="H356"/>
  <c r="I356"/>
  <c r="J356"/>
  <c r="K356"/>
  <c r="L356"/>
  <c r="M356"/>
  <c r="N356"/>
  <c r="O356"/>
  <c r="P356"/>
  <c r="C357"/>
  <c r="D357"/>
  <c r="E357"/>
  <c r="F357"/>
  <c r="G357"/>
  <c r="H357"/>
  <c r="I357"/>
  <c r="J357"/>
  <c r="K357"/>
  <c r="L357"/>
  <c r="M357"/>
  <c r="N357"/>
  <c r="O357"/>
  <c r="P357"/>
  <c r="C358"/>
  <c r="D358"/>
  <c r="E358"/>
  <c r="F358"/>
  <c r="G358"/>
  <c r="H358"/>
  <c r="I358"/>
  <c r="J358"/>
  <c r="K358"/>
  <c r="L358"/>
  <c r="M358"/>
  <c r="N358"/>
  <c r="O358"/>
  <c r="P358"/>
  <c r="C359"/>
  <c r="D359"/>
  <c r="E359"/>
  <c r="F359"/>
  <c r="G359"/>
  <c r="H359"/>
  <c r="I359"/>
  <c r="J359"/>
  <c r="K359"/>
  <c r="L359"/>
  <c r="M359"/>
  <c r="N359"/>
  <c r="O359"/>
  <c r="P359"/>
  <c r="C360"/>
  <c r="D360"/>
  <c r="E360"/>
  <c r="F360"/>
  <c r="G360"/>
  <c r="H360"/>
  <c r="I360"/>
  <c r="J360"/>
  <c r="K360"/>
  <c r="L360"/>
  <c r="M360"/>
  <c r="N360"/>
  <c r="O360"/>
  <c r="P360"/>
  <c r="C361"/>
  <c r="D361"/>
  <c r="E361"/>
  <c r="F361"/>
  <c r="G361"/>
  <c r="H361"/>
  <c r="I361"/>
  <c r="J361"/>
  <c r="K361"/>
  <c r="L361"/>
  <c r="M361"/>
  <c r="N361"/>
  <c r="O361"/>
  <c r="P361"/>
  <c r="C362"/>
  <c r="D362"/>
  <c r="E362"/>
  <c r="F362"/>
  <c r="G362"/>
  <c r="H362"/>
  <c r="I362"/>
  <c r="J362"/>
  <c r="K362"/>
  <c r="L362"/>
  <c r="M362"/>
  <c r="N362"/>
  <c r="O362"/>
  <c r="P362"/>
  <c r="C363"/>
  <c r="D363"/>
  <c r="E363"/>
  <c r="F363"/>
  <c r="G363"/>
  <c r="H363"/>
  <c r="I363"/>
  <c r="J363"/>
  <c r="K363"/>
  <c r="L363"/>
  <c r="M363"/>
  <c r="N363"/>
  <c r="O363"/>
  <c r="P363"/>
  <c r="C364"/>
  <c r="D364"/>
  <c r="E364"/>
  <c r="F364"/>
  <c r="G364"/>
  <c r="H364"/>
  <c r="I364"/>
  <c r="J364"/>
  <c r="K364"/>
  <c r="L364"/>
  <c r="M364"/>
  <c r="N364"/>
  <c r="O364"/>
  <c r="P364"/>
  <c r="C365"/>
  <c r="D365"/>
  <c r="E365"/>
  <c r="F365"/>
  <c r="G365"/>
  <c r="H365"/>
  <c r="I365"/>
  <c r="J365"/>
  <c r="K365"/>
  <c r="L365"/>
  <c r="M365"/>
  <c r="N365"/>
  <c r="O365"/>
  <c r="P365"/>
  <c r="C366"/>
  <c r="D366"/>
  <c r="E366"/>
  <c r="F366"/>
  <c r="G366"/>
  <c r="H366"/>
  <c r="I366"/>
  <c r="J366"/>
  <c r="K366"/>
  <c r="L366"/>
  <c r="M366"/>
  <c r="N366"/>
  <c r="O366"/>
  <c r="P366"/>
  <c r="C367"/>
  <c r="D367"/>
  <c r="E367"/>
  <c r="F367"/>
  <c r="G367"/>
  <c r="H367"/>
  <c r="I367"/>
  <c r="J367"/>
  <c r="K367"/>
  <c r="L367"/>
  <c r="M367"/>
  <c r="N367"/>
  <c r="O367"/>
  <c r="P367"/>
  <c r="C368"/>
  <c r="D368"/>
  <c r="E368"/>
  <c r="F368"/>
  <c r="G368"/>
  <c r="H368"/>
  <c r="I368"/>
  <c r="J368"/>
  <c r="K368"/>
  <c r="L368"/>
  <c r="M368"/>
  <c r="N368"/>
  <c r="O368"/>
  <c r="P368"/>
  <c r="C369"/>
  <c r="D369"/>
  <c r="E369"/>
  <c r="F369"/>
  <c r="G369"/>
  <c r="H369"/>
  <c r="I369"/>
  <c r="J369"/>
  <c r="K369"/>
  <c r="L369"/>
  <c r="M369"/>
  <c r="N369"/>
  <c r="O369"/>
  <c r="P369"/>
  <c r="C370"/>
  <c r="D370"/>
  <c r="E370"/>
  <c r="F370"/>
  <c r="G370"/>
  <c r="H370"/>
  <c r="I370"/>
  <c r="J370"/>
  <c r="K370"/>
  <c r="L370"/>
  <c r="M370"/>
  <c r="N370"/>
  <c r="O370"/>
  <c r="P370"/>
  <c r="C371"/>
  <c r="D371"/>
  <c r="E371"/>
  <c r="F371"/>
  <c r="G371"/>
  <c r="H371"/>
  <c r="I371"/>
  <c r="J371"/>
  <c r="K371"/>
  <c r="L371"/>
  <c r="M371"/>
  <c r="N371"/>
  <c r="O371"/>
  <c r="P371"/>
  <c r="C372"/>
  <c r="D372"/>
  <c r="E372"/>
  <c r="F372"/>
  <c r="G372"/>
  <c r="H372"/>
  <c r="I372"/>
  <c r="J372"/>
  <c r="K372"/>
  <c r="L372"/>
  <c r="M372"/>
  <c r="N372"/>
  <c r="O372"/>
  <c r="P372"/>
  <c r="C373"/>
  <c r="D373"/>
  <c r="E373"/>
  <c r="F373"/>
  <c r="G373"/>
  <c r="H373"/>
  <c r="I373"/>
  <c r="J373"/>
  <c r="K373"/>
  <c r="L373"/>
  <c r="M373"/>
  <c r="N373"/>
  <c r="O373"/>
  <c r="P373"/>
  <c r="C374"/>
  <c r="D374"/>
  <c r="E374"/>
  <c r="F374"/>
  <c r="G374"/>
  <c r="H374"/>
  <c r="I374"/>
  <c r="J374"/>
  <c r="K374"/>
  <c r="L374"/>
  <c r="M374"/>
  <c r="N374"/>
  <c r="O374"/>
  <c r="P374"/>
  <c r="C375"/>
  <c r="D375"/>
  <c r="E375"/>
  <c r="F375"/>
  <c r="G375"/>
  <c r="H375"/>
  <c r="I375"/>
  <c r="J375"/>
  <c r="K375"/>
  <c r="L375"/>
  <c r="M375"/>
  <c r="N375"/>
  <c r="O375"/>
  <c r="P375"/>
  <c r="C376"/>
  <c r="D376"/>
  <c r="E376"/>
  <c r="F376"/>
  <c r="G376"/>
  <c r="H376"/>
  <c r="I376"/>
  <c r="J376"/>
  <c r="K376"/>
  <c r="L376"/>
  <c r="M376"/>
  <c r="N376"/>
  <c r="O376"/>
  <c r="P376"/>
  <c r="C377"/>
  <c r="D377"/>
  <c r="E377"/>
  <c r="F377"/>
  <c r="G377"/>
  <c r="H377"/>
  <c r="I377"/>
  <c r="J377"/>
  <c r="K377"/>
  <c r="L377"/>
  <c r="M377"/>
  <c r="N377"/>
  <c r="O377"/>
  <c r="P377"/>
  <c r="C378"/>
  <c r="D378"/>
  <c r="E378"/>
  <c r="F378"/>
  <c r="G378"/>
  <c r="H378"/>
  <c r="I378"/>
  <c r="J378"/>
  <c r="K378"/>
  <c r="L378"/>
  <c r="M378"/>
  <c r="N378"/>
  <c r="O378"/>
  <c r="P378"/>
  <c r="C379"/>
  <c r="D379"/>
  <c r="E379"/>
  <c r="F379"/>
  <c r="G379"/>
  <c r="H379"/>
  <c r="I379"/>
  <c r="J379"/>
  <c r="K379"/>
  <c r="L379"/>
  <c r="M379"/>
  <c r="N379"/>
  <c r="O379"/>
  <c r="P379"/>
  <c r="C380"/>
  <c r="D380"/>
  <c r="E380"/>
  <c r="F380"/>
  <c r="G380"/>
  <c r="H380"/>
  <c r="I380"/>
  <c r="J380"/>
  <c r="K380"/>
  <c r="L380"/>
  <c r="M380"/>
  <c r="N380"/>
  <c r="O380"/>
  <c r="P380"/>
  <c r="C381"/>
  <c r="D381"/>
  <c r="E381"/>
  <c r="F381"/>
  <c r="G381"/>
  <c r="H381"/>
  <c r="I381"/>
  <c r="J381"/>
  <c r="K381"/>
  <c r="L381"/>
  <c r="M381"/>
  <c r="N381"/>
  <c r="O381"/>
  <c r="P381"/>
  <c r="C382"/>
  <c r="D382"/>
  <c r="E382"/>
  <c r="F382"/>
  <c r="G382"/>
  <c r="H382"/>
  <c r="I382"/>
  <c r="J382"/>
  <c r="K382"/>
  <c r="L382"/>
  <c r="M382"/>
  <c r="N382"/>
  <c r="O382"/>
  <c r="P382"/>
  <c r="C383"/>
  <c r="D383"/>
  <c r="E383"/>
  <c r="F383"/>
  <c r="G383"/>
  <c r="H383"/>
  <c r="I383"/>
  <c r="J383"/>
  <c r="K383"/>
  <c r="L383"/>
  <c r="M383"/>
  <c r="N383"/>
  <c r="O383"/>
  <c r="P383"/>
  <c r="C384"/>
  <c r="D384"/>
  <c r="E384"/>
  <c r="F384"/>
  <c r="G384"/>
  <c r="H384"/>
  <c r="I384"/>
  <c r="J384"/>
  <c r="K384"/>
  <c r="L384"/>
  <c r="M384"/>
  <c r="N384"/>
  <c r="O384"/>
  <c r="P384"/>
  <c r="C385"/>
  <c r="D385"/>
  <c r="E385"/>
  <c r="F385"/>
  <c r="G385"/>
  <c r="H385"/>
  <c r="I385"/>
  <c r="J385"/>
  <c r="K385"/>
  <c r="L385"/>
  <c r="M385"/>
  <c r="N385"/>
  <c r="O385"/>
  <c r="P385"/>
  <c r="C386"/>
  <c r="D386"/>
  <c r="E386"/>
  <c r="F386"/>
  <c r="G386"/>
  <c r="H386"/>
  <c r="I386"/>
  <c r="J386"/>
  <c r="K386"/>
  <c r="L386"/>
  <c r="M386"/>
  <c r="N386"/>
  <c r="O386"/>
  <c r="P386"/>
  <c r="C387"/>
  <c r="D387"/>
  <c r="E387"/>
  <c r="F387"/>
  <c r="G387"/>
  <c r="H387"/>
  <c r="I387"/>
  <c r="J387"/>
  <c r="K387"/>
  <c r="L387"/>
  <c r="M387"/>
  <c r="N387"/>
  <c r="O387"/>
  <c r="P387"/>
  <c r="C388"/>
  <c r="D388"/>
  <c r="E388"/>
  <c r="F388"/>
  <c r="G388"/>
  <c r="H388"/>
  <c r="I388"/>
  <c r="J388"/>
  <c r="K388"/>
  <c r="L388"/>
  <c r="M388"/>
  <c r="N388"/>
  <c r="O388"/>
  <c r="P388"/>
  <c r="C389"/>
  <c r="D389"/>
  <c r="E389"/>
  <c r="F389"/>
  <c r="G389"/>
  <c r="H389"/>
  <c r="I389"/>
  <c r="J389"/>
  <c r="K389"/>
  <c r="L389"/>
  <c r="M389"/>
  <c r="N389"/>
  <c r="O389"/>
  <c r="P389"/>
  <c r="C390"/>
  <c r="D390"/>
  <c r="E390"/>
  <c r="F390"/>
  <c r="G390"/>
  <c r="H390"/>
  <c r="I390"/>
  <c r="J390"/>
  <c r="K390"/>
  <c r="L390"/>
  <c r="M390"/>
  <c r="N390"/>
  <c r="O390"/>
  <c r="P390"/>
  <c r="C391"/>
  <c r="D391"/>
  <c r="E391"/>
  <c r="F391"/>
  <c r="G391"/>
  <c r="H391"/>
  <c r="I391"/>
  <c r="J391"/>
  <c r="K391"/>
  <c r="L391"/>
  <c r="M391"/>
  <c r="N391"/>
  <c r="O391"/>
  <c r="P391"/>
  <c r="C392"/>
  <c r="D392"/>
  <c r="E392"/>
  <c r="F392"/>
  <c r="G392"/>
  <c r="H392"/>
  <c r="I392"/>
  <c r="J392"/>
  <c r="K392"/>
  <c r="L392"/>
  <c r="M392"/>
  <c r="N392"/>
  <c r="O392"/>
  <c r="P392"/>
  <c r="C393"/>
  <c r="D393"/>
  <c r="E393"/>
  <c r="F393"/>
  <c r="G393"/>
  <c r="H393"/>
  <c r="I393"/>
  <c r="J393"/>
  <c r="K393"/>
  <c r="L393"/>
  <c r="M393"/>
  <c r="N393"/>
  <c r="O393"/>
  <c r="P393"/>
  <c r="C394"/>
  <c r="D394"/>
  <c r="E394"/>
  <c r="F394"/>
  <c r="G394"/>
  <c r="H394"/>
  <c r="I394"/>
  <c r="J394"/>
  <c r="K394"/>
  <c r="L394"/>
  <c r="M394"/>
  <c r="N394"/>
  <c r="O394"/>
  <c r="P394"/>
  <c r="C395"/>
  <c r="D395"/>
  <c r="E395"/>
  <c r="F395"/>
  <c r="G395"/>
  <c r="H395"/>
  <c r="I395"/>
  <c r="J395"/>
  <c r="K395"/>
  <c r="L395"/>
  <c r="M395"/>
  <c r="N395"/>
  <c r="O395"/>
  <c r="P395"/>
  <c r="C396"/>
  <c r="D396"/>
  <c r="E396"/>
  <c r="F396"/>
  <c r="G396"/>
  <c r="H396"/>
  <c r="I396"/>
  <c r="J396"/>
  <c r="K396"/>
  <c r="L396"/>
  <c r="M396"/>
  <c r="N396"/>
  <c r="O396"/>
  <c r="P396"/>
  <c r="C397"/>
  <c r="D397"/>
  <c r="E397"/>
  <c r="F397"/>
  <c r="G397"/>
  <c r="H397"/>
  <c r="I397"/>
  <c r="J397"/>
  <c r="K397"/>
  <c r="L397"/>
  <c r="M397"/>
  <c r="N397"/>
  <c r="O397"/>
  <c r="P397"/>
  <c r="C398"/>
  <c r="D398"/>
  <c r="E398"/>
  <c r="F398"/>
  <c r="G398"/>
  <c r="H398"/>
  <c r="I398"/>
  <c r="J398"/>
  <c r="K398"/>
  <c r="L398"/>
  <c r="M398"/>
  <c r="N398"/>
  <c r="O398"/>
  <c r="P398"/>
  <c r="C399"/>
  <c r="D399"/>
  <c r="E399"/>
  <c r="F399"/>
  <c r="G399"/>
  <c r="H399"/>
  <c r="I399"/>
  <c r="J399"/>
  <c r="K399"/>
  <c r="L399"/>
  <c r="M399"/>
  <c r="N399"/>
  <c r="O399"/>
  <c r="P399"/>
  <c r="C400"/>
  <c r="D400"/>
  <c r="E400"/>
  <c r="F400"/>
  <c r="G400"/>
  <c r="H400"/>
  <c r="I400"/>
  <c r="J400"/>
  <c r="K400"/>
  <c r="L400"/>
  <c r="M400"/>
  <c r="N400"/>
  <c r="O400"/>
  <c r="P400"/>
  <c r="C401"/>
  <c r="D401"/>
  <c r="E401"/>
  <c r="F401"/>
  <c r="G401"/>
  <c r="H401"/>
  <c r="I401"/>
  <c r="J401"/>
  <c r="K401"/>
  <c r="L401"/>
  <c r="M401"/>
  <c r="N401"/>
  <c r="O401"/>
  <c r="P401"/>
  <c r="C402"/>
  <c r="D402"/>
  <c r="E402"/>
  <c r="F402"/>
  <c r="G402"/>
  <c r="H402"/>
  <c r="I402"/>
  <c r="J402"/>
  <c r="K402"/>
  <c r="L402"/>
  <c r="M402"/>
  <c r="N402"/>
  <c r="O402"/>
  <c r="P402"/>
  <c r="C403"/>
  <c r="D403"/>
  <c r="E403"/>
  <c r="F403"/>
  <c r="G403"/>
  <c r="H403"/>
  <c r="I403"/>
  <c r="J403"/>
  <c r="K403"/>
  <c r="L403"/>
  <c r="M403"/>
  <c r="N403"/>
  <c r="O403"/>
  <c r="P403"/>
  <c r="C404"/>
  <c r="D404"/>
  <c r="E404"/>
  <c r="F404"/>
  <c r="G404"/>
  <c r="H404"/>
  <c r="I404"/>
  <c r="J404"/>
  <c r="K404"/>
  <c r="L404"/>
  <c r="M404"/>
  <c r="N404"/>
  <c r="O404"/>
  <c r="P404"/>
  <c r="C405"/>
  <c r="D405"/>
  <c r="E405"/>
  <c r="F405"/>
  <c r="G405"/>
  <c r="H405"/>
  <c r="I405"/>
  <c r="J405"/>
  <c r="K405"/>
  <c r="L405"/>
  <c r="M405"/>
  <c r="N405"/>
  <c r="O405"/>
  <c r="P405"/>
  <c r="C406"/>
  <c r="D406"/>
  <c r="E406"/>
  <c r="F406"/>
  <c r="G406"/>
  <c r="H406"/>
  <c r="I406"/>
  <c r="J406"/>
  <c r="K406"/>
  <c r="L406"/>
  <c r="M406"/>
  <c r="N406"/>
  <c r="O406"/>
  <c r="P406"/>
  <c r="C407"/>
  <c r="D407"/>
  <c r="E407"/>
  <c r="F407"/>
  <c r="G407"/>
  <c r="H407"/>
  <c r="I407"/>
  <c r="J407"/>
  <c r="K407"/>
  <c r="L407"/>
  <c r="M407"/>
  <c r="N407"/>
  <c r="O407"/>
  <c r="P407"/>
  <c r="C309"/>
  <c r="D309"/>
  <c r="P309"/>
  <c r="O309"/>
  <c r="N309"/>
  <c r="M309"/>
  <c r="L309"/>
  <c r="K309"/>
  <c r="J309"/>
  <c r="I309"/>
  <c r="H309"/>
  <c r="G309"/>
  <c r="F309"/>
  <c r="E309"/>
  <c r="C210"/>
  <c r="D210"/>
  <c r="E210"/>
  <c r="F210"/>
  <c r="G210"/>
  <c r="H210"/>
  <c r="I210"/>
  <c r="J210"/>
  <c r="K210"/>
  <c r="L210"/>
  <c r="M210"/>
  <c r="N210"/>
  <c r="O210"/>
  <c r="P210"/>
  <c r="C211"/>
  <c r="D211"/>
  <c r="E211"/>
  <c r="F211"/>
  <c r="G211"/>
  <c r="H211"/>
  <c r="I211"/>
  <c r="J211"/>
  <c r="K211"/>
  <c r="L211"/>
  <c r="M211"/>
  <c r="N211"/>
  <c r="O211"/>
  <c r="P211"/>
  <c r="C212"/>
  <c r="D212"/>
  <c r="E212"/>
  <c r="F212"/>
  <c r="G212"/>
  <c r="H212"/>
  <c r="I212"/>
  <c r="J212"/>
  <c r="K212"/>
  <c r="L212"/>
  <c r="M212"/>
  <c r="N212"/>
  <c r="O212"/>
  <c r="P212"/>
  <c r="C213"/>
  <c r="D213"/>
  <c r="E213"/>
  <c r="F213"/>
  <c r="G213"/>
  <c r="H213"/>
  <c r="I213"/>
  <c r="J213"/>
  <c r="K213"/>
  <c r="L213"/>
  <c r="M213"/>
  <c r="N213"/>
  <c r="O213"/>
  <c r="P213"/>
  <c r="C214"/>
  <c r="D214"/>
  <c r="E214"/>
  <c r="F214"/>
  <c r="G214"/>
  <c r="H214"/>
  <c r="I214"/>
  <c r="J214"/>
  <c r="K214"/>
  <c r="L214"/>
  <c r="M214"/>
  <c r="N214"/>
  <c r="O214"/>
  <c r="P214"/>
  <c r="C215"/>
  <c r="D215"/>
  <c r="E215"/>
  <c r="F215"/>
  <c r="G215"/>
  <c r="H215"/>
  <c r="I215"/>
  <c r="J215"/>
  <c r="K215"/>
  <c r="L215"/>
  <c r="M215"/>
  <c r="N215"/>
  <c r="O215"/>
  <c r="P215"/>
  <c r="C216"/>
  <c r="D216"/>
  <c r="E216"/>
  <c r="F216"/>
  <c r="G216"/>
  <c r="H216"/>
  <c r="I216"/>
  <c r="J216"/>
  <c r="K216"/>
  <c r="L216"/>
  <c r="M216"/>
  <c r="N216"/>
  <c r="O216"/>
  <c r="P216"/>
  <c r="C217"/>
  <c r="D217"/>
  <c r="E217"/>
  <c r="F217"/>
  <c r="G217"/>
  <c r="H217"/>
  <c r="I217"/>
  <c r="J217"/>
  <c r="K217"/>
  <c r="L217"/>
  <c r="M217"/>
  <c r="N217"/>
  <c r="O217"/>
  <c r="P217"/>
  <c r="C218"/>
  <c r="D218"/>
  <c r="E218"/>
  <c r="F218"/>
  <c r="G218"/>
  <c r="H218"/>
  <c r="I218"/>
  <c r="J218"/>
  <c r="K218"/>
  <c r="L218"/>
  <c r="M218"/>
  <c r="N218"/>
  <c r="O218"/>
  <c r="P218"/>
  <c r="C219"/>
  <c r="D219"/>
  <c r="E219"/>
  <c r="F219"/>
  <c r="G219"/>
  <c r="H219"/>
  <c r="I219"/>
  <c r="J219"/>
  <c r="K219"/>
  <c r="L219"/>
  <c r="M219"/>
  <c r="N219"/>
  <c r="O219"/>
  <c r="P219"/>
  <c r="C220"/>
  <c r="D220"/>
  <c r="E220"/>
  <c r="F220"/>
  <c r="G220"/>
  <c r="H220"/>
  <c r="I220"/>
  <c r="J220"/>
  <c r="K220"/>
  <c r="L220"/>
  <c r="M220"/>
  <c r="N220"/>
  <c r="O220"/>
  <c r="P220"/>
  <c r="C221"/>
  <c r="D221"/>
  <c r="E221"/>
  <c r="F221"/>
  <c r="G221"/>
  <c r="H221"/>
  <c r="I221"/>
  <c r="J221"/>
  <c r="K221"/>
  <c r="L221"/>
  <c r="M221"/>
  <c r="N221"/>
  <c r="O221"/>
  <c r="P221"/>
  <c r="C222"/>
  <c r="D222"/>
  <c r="E222"/>
  <c r="F222"/>
  <c r="G222"/>
  <c r="H222"/>
  <c r="I222"/>
  <c r="J222"/>
  <c r="K222"/>
  <c r="L222"/>
  <c r="M222"/>
  <c r="N222"/>
  <c r="O222"/>
  <c r="P222"/>
  <c r="C223"/>
  <c r="D223"/>
  <c r="E223"/>
  <c r="F223"/>
  <c r="G223"/>
  <c r="H223"/>
  <c r="I223"/>
  <c r="J223"/>
  <c r="K223"/>
  <c r="L223"/>
  <c r="M223"/>
  <c r="N223"/>
  <c r="O223"/>
  <c r="P223"/>
  <c r="C224"/>
  <c r="D224"/>
  <c r="E224"/>
  <c r="F224"/>
  <c r="G224"/>
  <c r="H224"/>
  <c r="I224"/>
  <c r="J224"/>
  <c r="K224"/>
  <c r="L224"/>
  <c r="M224"/>
  <c r="N224"/>
  <c r="O224"/>
  <c r="P224"/>
  <c r="C225"/>
  <c r="D225"/>
  <c r="E225"/>
  <c r="F225"/>
  <c r="G225"/>
  <c r="H225"/>
  <c r="I225"/>
  <c r="J225"/>
  <c r="K225"/>
  <c r="L225"/>
  <c r="M225"/>
  <c r="N225"/>
  <c r="O225"/>
  <c r="P225"/>
  <c r="C226"/>
  <c r="D226"/>
  <c r="E226"/>
  <c r="F226"/>
  <c r="G226"/>
  <c r="H226"/>
  <c r="I226"/>
  <c r="J226"/>
  <c r="K226"/>
  <c r="L226"/>
  <c r="M226"/>
  <c r="N226"/>
  <c r="O226"/>
  <c r="P226"/>
  <c r="C227"/>
  <c r="D227"/>
  <c r="E227"/>
  <c r="F227"/>
  <c r="G227"/>
  <c r="H227"/>
  <c r="I227"/>
  <c r="J227"/>
  <c r="K227"/>
  <c r="L227"/>
  <c r="M227"/>
  <c r="N227"/>
  <c r="O227"/>
  <c r="P227"/>
  <c r="C228"/>
  <c r="D228"/>
  <c r="E228"/>
  <c r="F228"/>
  <c r="G228"/>
  <c r="H228"/>
  <c r="I228"/>
  <c r="J228"/>
  <c r="K228"/>
  <c r="L228"/>
  <c r="M228"/>
  <c r="N228"/>
  <c r="O228"/>
  <c r="P228"/>
  <c r="C229"/>
  <c r="D229"/>
  <c r="E229"/>
  <c r="F229"/>
  <c r="G229"/>
  <c r="H229"/>
  <c r="I229"/>
  <c r="J229"/>
  <c r="K229"/>
  <c r="L229"/>
  <c r="M229"/>
  <c r="N229"/>
  <c r="O229"/>
  <c r="P229"/>
  <c r="C230"/>
  <c r="D230"/>
  <c r="E230"/>
  <c r="F230"/>
  <c r="G230"/>
  <c r="H230"/>
  <c r="I230"/>
  <c r="J230"/>
  <c r="K230"/>
  <c r="L230"/>
  <c r="M230"/>
  <c r="N230"/>
  <c r="O230"/>
  <c r="P230"/>
  <c r="C231"/>
  <c r="D231"/>
  <c r="E231"/>
  <c r="F231"/>
  <c r="G231"/>
  <c r="H231"/>
  <c r="I231"/>
  <c r="J231"/>
  <c r="K231"/>
  <c r="L231"/>
  <c r="M231"/>
  <c r="N231"/>
  <c r="O231"/>
  <c r="P231"/>
  <c r="C232"/>
  <c r="D232"/>
  <c r="E232"/>
  <c r="F232"/>
  <c r="G232"/>
  <c r="H232"/>
  <c r="I232"/>
  <c r="J232"/>
  <c r="K232"/>
  <c r="L232"/>
  <c r="M232"/>
  <c r="N232"/>
  <c r="O232"/>
  <c r="P232"/>
  <c r="C233"/>
  <c r="D233"/>
  <c r="E233"/>
  <c r="F233"/>
  <c r="G233"/>
  <c r="H233"/>
  <c r="I233"/>
  <c r="J233"/>
  <c r="K233"/>
  <c r="L233"/>
  <c r="M233"/>
  <c r="N233"/>
  <c r="O233"/>
  <c r="P233"/>
  <c r="C234"/>
  <c r="D234"/>
  <c r="E234"/>
  <c r="F234"/>
  <c r="G234"/>
  <c r="H234"/>
  <c r="I234"/>
  <c r="J234"/>
  <c r="K234"/>
  <c r="L234"/>
  <c r="M234"/>
  <c r="N234"/>
  <c r="O234"/>
  <c r="P234"/>
  <c r="C235"/>
  <c r="D235"/>
  <c r="E235"/>
  <c r="F235"/>
  <c r="G235"/>
  <c r="H235"/>
  <c r="I235"/>
  <c r="J235"/>
  <c r="K235"/>
  <c r="L235"/>
  <c r="M235"/>
  <c r="N235"/>
  <c r="O235"/>
  <c r="P235"/>
  <c r="C236"/>
  <c r="D236"/>
  <c r="E236"/>
  <c r="F236"/>
  <c r="G236"/>
  <c r="H236"/>
  <c r="I236"/>
  <c r="J236"/>
  <c r="K236"/>
  <c r="L236"/>
  <c r="M236"/>
  <c r="N236"/>
  <c r="O236"/>
  <c r="P236"/>
  <c r="C237"/>
  <c r="D237"/>
  <c r="E237"/>
  <c r="F237"/>
  <c r="G237"/>
  <c r="H237"/>
  <c r="I237"/>
  <c r="J237"/>
  <c r="K237"/>
  <c r="L237"/>
  <c r="M237"/>
  <c r="N237"/>
  <c r="O237"/>
  <c r="P237"/>
  <c r="C238"/>
  <c r="D238"/>
  <c r="E238"/>
  <c r="F238"/>
  <c r="G238"/>
  <c r="H238"/>
  <c r="I238"/>
  <c r="J238"/>
  <c r="K238"/>
  <c r="L238"/>
  <c r="M238"/>
  <c r="N238"/>
  <c r="O238"/>
  <c r="P238"/>
  <c r="C239"/>
  <c r="D239"/>
  <c r="E239"/>
  <c r="F239"/>
  <c r="G239"/>
  <c r="H239"/>
  <c r="I239"/>
  <c r="J239"/>
  <c r="K239"/>
  <c r="L239"/>
  <c r="M239"/>
  <c r="N239"/>
  <c r="O239"/>
  <c r="P239"/>
  <c r="C240"/>
  <c r="D240"/>
  <c r="E240"/>
  <c r="F240"/>
  <c r="G240"/>
  <c r="H240"/>
  <c r="I240"/>
  <c r="J240"/>
  <c r="K240"/>
  <c r="L240"/>
  <c r="M240"/>
  <c r="N240"/>
  <c r="O240"/>
  <c r="P240"/>
  <c r="C241"/>
  <c r="D241"/>
  <c r="E241"/>
  <c r="F241"/>
  <c r="G241"/>
  <c r="H241"/>
  <c r="I241"/>
  <c r="J241"/>
  <c r="K241"/>
  <c r="L241"/>
  <c r="M241"/>
  <c r="N241"/>
  <c r="O241"/>
  <c r="P241"/>
  <c r="C242"/>
  <c r="D242"/>
  <c r="E242"/>
  <c r="F242"/>
  <c r="G242"/>
  <c r="H242"/>
  <c r="I242"/>
  <c r="J242"/>
  <c r="K242"/>
  <c r="L242"/>
  <c r="M242"/>
  <c r="N242"/>
  <c r="O242"/>
  <c r="P242"/>
  <c r="C243"/>
  <c r="D243"/>
  <c r="E243"/>
  <c r="F243"/>
  <c r="G243"/>
  <c r="H243"/>
  <c r="I243"/>
  <c r="J243"/>
  <c r="K243"/>
  <c r="L243"/>
  <c r="M243"/>
  <c r="N243"/>
  <c r="O243"/>
  <c r="P243"/>
  <c r="C244"/>
  <c r="D244"/>
  <c r="E244"/>
  <c r="F244"/>
  <c r="G244"/>
  <c r="H244"/>
  <c r="I244"/>
  <c r="J244"/>
  <c r="K244"/>
  <c r="L244"/>
  <c r="M244"/>
  <c r="N244"/>
  <c r="O244"/>
  <c r="P244"/>
  <c r="C245"/>
  <c r="D245"/>
  <c r="E245"/>
  <c r="F245"/>
  <c r="G245"/>
  <c r="H245"/>
  <c r="I245"/>
  <c r="J245"/>
  <c r="K245"/>
  <c r="L245"/>
  <c r="M245"/>
  <c r="N245"/>
  <c r="O245"/>
  <c r="P245"/>
  <c r="C246"/>
  <c r="D246"/>
  <c r="E246"/>
  <c r="F246"/>
  <c r="G246"/>
  <c r="H246"/>
  <c r="I246"/>
  <c r="J246"/>
  <c r="K246"/>
  <c r="L246"/>
  <c r="M246"/>
  <c r="N246"/>
  <c r="O246"/>
  <c r="P246"/>
  <c r="C247"/>
  <c r="D247"/>
  <c r="E247"/>
  <c r="F247"/>
  <c r="G247"/>
  <c r="H247"/>
  <c r="I247"/>
  <c r="J247"/>
  <c r="K247"/>
  <c r="L247"/>
  <c r="M247"/>
  <c r="N247"/>
  <c r="O247"/>
  <c r="P247"/>
  <c r="C248"/>
  <c r="D248"/>
  <c r="E248"/>
  <c r="F248"/>
  <c r="G248"/>
  <c r="H248"/>
  <c r="I248"/>
  <c r="J248"/>
  <c r="K248"/>
  <c r="L248"/>
  <c r="M248"/>
  <c r="N248"/>
  <c r="O248"/>
  <c r="P248"/>
  <c r="C249"/>
  <c r="D249"/>
  <c r="E249"/>
  <c r="F249"/>
  <c r="G249"/>
  <c r="H249"/>
  <c r="I249"/>
  <c r="J249"/>
  <c r="K249"/>
  <c r="L249"/>
  <c r="M249"/>
  <c r="N249"/>
  <c r="O249"/>
  <c r="P249"/>
  <c r="C250"/>
  <c r="D250"/>
  <c r="E250"/>
  <c r="F250"/>
  <c r="G250"/>
  <c r="H250"/>
  <c r="I250"/>
  <c r="J250"/>
  <c r="K250"/>
  <c r="L250"/>
  <c r="M250"/>
  <c r="N250"/>
  <c r="O250"/>
  <c r="P250"/>
  <c r="C251"/>
  <c r="D251"/>
  <c r="E251"/>
  <c r="F251"/>
  <c r="G251"/>
  <c r="H251"/>
  <c r="I251"/>
  <c r="J251"/>
  <c r="K251"/>
  <c r="L251"/>
  <c r="M251"/>
  <c r="N251"/>
  <c r="O251"/>
  <c r="P251"/>
  <c r="C252"/>
  <c r="D252"/>
  <c r="E252"/>
  <c r="F252"/>
  <c r="G252"/>
  <c r="H252"/>
  <c r="I252"/>
  <c r="J252"/>
  <c r="K252"/>
  <c r="L252"/>
  <c r="M252"/>
  <c r="N252"/>
  <c r="O252"/>
  <c r="P252"/>
  <c r="C253"/>
  <c r="D253"/>
  <c r="E253"/>
  <c r="F253"/>
  <c r="G253"/>
  <c r="H253"/>
  <c r="I253"/>
  <c r="J253"/>
  <c r="K253"/>
  <c r="L253"/>
  <c r="M253"/>
  <c r="N253"/>
  <c r="O253"/>
  <c r="P253"/>
  <c r="C254"/>
  <c r="D254"/>
  <c r="E254"/>
  <c r="F254"/>
  <c r="G254"/>
  <c r="H254"/>
  <c r="I254"/>
  <c r="J254"/>
  <c r="K254"/>
  <c r="L254"/>
  <c r="M254"/>
  <c r="N254"/>
  <c r="O254"/>
  <c r="P254"/>
  <c r="C255"/>
  <c r="D255"/>
  <c r="E255"/>
  <c r="F255"/>
  <c r="G255"/>
  <c r="H255"/>
  <c r="I255"/>
  <c r="J255"/>
  <c r="K255"/>
  <c r="L255"/>
  <c r="M255"/>
  <c r="N255"/>
  <c r="O255"/>
  <c r="P255"/>
  <c r="C256"/>
  <c r="D256"/>
  <c r="E256"/>
  <c r="F256"/>
  <c r="G256"/>
  <c r="H256"/>
  <c r="I256"/>
  <c r="J256"/>
  <c r="K256"/>
  <c r="L256"/>
  <c r="M256"/>
  <c r="N256"/>
  <c r="O256"/>
  <c r="P256"/>
  <c r="C257"/>
  <c r="D257"/>
  <c r="E257"/>
  <c r="F257"/>
  <c r="G257"/>
  <c r="H257"/>
  <c r="I257"/>
  <c r="J257"/>
  <c r="K257"/>
  <c r="L257"/>
  <c r="M257"/>
  <c r="N257"/>
  <c r="O257"/>
  <c r="P257"/>
  <c r="C258"/>
  <c r="D258"/>
  <c r="E258"/>
  <c r="F258"/>
  <c r="G258"/>
  <c r="H258"/>
  <c r="I258"/>
  <c r="J258"/>
  <c r="K258"/>
  <c r="L258"/>
  <c r="M258"/>
  <c r="N258"/>
  <c r="O258"/>
  <c r="P258"/>
  <c r="C259"/>
  <c r="D259"/>
  <c r="E259"/>
  <c r="F259"/>
  <c r="G259"/>
  <c r="H259"/>
  <c r="I259"/>
  <c r="J259"/>
  <c r="K259"/>
  <c r="L259"/>
  <c r="M259"/>
  <c r="N259"/>
  <c r="O259"/>
  <c r="P259"/>
  <c r="C260"/>
  <c r="D260"/>
  <c r="E260"/>
  <c r="F260"/>
  <c r="G260"/>
  <c r="H260"/>
  <c r="I260"/>
  <c r="J260"/>
  <c r="K260"/>
  <c r="L260"/>
  <c r="M260"/>
  <c r="N260"/>
  <c r="O260"/>
  <c r="P260"/>
  <c r="C261"/>
  <c r="D261"/>
  <c r="E261"/>
  <c r="F261"/>
  <c r="G261"/>
  <c r="H261"/>
  <c r="I261"/>
  <c r="J261"/>
  <c r="K261"/>
  <c r="L261"/>
  <c r="M261"/>
  <c r="N261"/>
  <c r="O261"/>
  <c r="P261"/>
  <c r="C262"/>
  <c r="D262"/>
  <c r="E262"/>
  <c r="F262"/>
  <c r="G262"/>
  <c r="H262"/>
  <c r="I262"/>
  <c r="J262"/>
  <c r="K262"/>
  <c r="L262"/>
  <c r="M262"/>
  <c r="N262"/>
  <c r="O262"/>
  <c r="P262"/>
  <c r="C263"/>
  <c r="D263"/>
  <c r="E263"/>
  <c r="F263"/>
  <c r="G263"/>
  <c r="H263"/>
  <c r="I263"/>
  <c r="J263"/>
  <c r="K263"/>
  <c r="L263"/>
  <c r="M263"/>
  <c r="N263"/>
  <c r="O263"/>
  <c r="P263"/>
  <c r="C264"/>
  <c r="D264"/>
  <c r="E264"/>
  <c r="F264"/>
  <c r="G264"/>
  <c r="H264"/>
  <c r="I264"/>
  <c r="J264"/>
  <c r="K264"/>
  <c r="L264"/>
  <c r="M264"/>
  <c r="N264"/>
  <c r="O264"/>
  <c r="P264"/>
  <c r="C265"/>
  <c r="D265"/>
  <c r="E265"/>
  <c r="F265"/>
  <c r="G265"/>
  <c r="H265"/>
  <c r="I265"/>
  <c r="J265"/>
  <c r="K265"/>
  <c r="L265"/>
  <c r="M265"/>
  <c r="N265"/>
  <c r="O265"/>
  <c r="P265"/>
  <c r="C266"/>
  <c r="D266"/>
  <c r="E266"/>
  <c r="F266"/>
  <c r="G266"/>
  <c r="H266"/>
  <c r="I266"/>
  <c r="J266"/>
  <c r="K266"/>
  <c r="L266"/>
  <c r="M266"/>
  <c r="N266"/>
  <c r="O266"/>
  <c r="P266"/>
  <c r="C267"/>
  <c r="D267"/>
  <c r="E267"/>
  <c r="F267"/>
  <c r="G267"/>
  <c r="H267"/>
  <c r="I267"/>
  <c r="J267"/>
  <c r="K267"/>
  <c r="L267"/>
  <c r="M267"/>
  <c r="N267"/>
  <c r="O267"/>
  <c r="P267"/>
  <c r="C268"/>
  <c r="D268"/>
  <c r="E268"/>
  <c r="F268"/>
  <c r="G268"/>
  <c r="H268"/>
  <c r="I268"/>
  <c r="J268"/>
  <c r="K268"/>
  <c r="L268"/>
  <c r="M268"/>
  <c r="N268"/>
  <c r="O268"/>
  <c r="P268"/>
  <c r="C269"/>
  <c r="D269"/>
  <c r="E269"/>
  <c r="F269"/>
  <c r="G269"/>
  <c r="H269"/>
  <c r="I269"/>
  <c r="J269"/>
  <c r="K269"/>
  <c r="L269"/>
  <c r="M269"/>
  <c r="N269"/>
  <c r="O269"/>
  <c r="P269"/>
  <c r="C270"/>
  <c r="D270"/>
  <c r="E270"/>
  <c r="F270"/>
  <c r="G270"/>
  <c r="H270"/>
  <c r="I270"/>
  <c r="J270"/>
  <c r="K270"/>
  <c r="L270"/>
  <c r="M270"/>
  <c r="N270"/>
  <c r="O270"/>
  <c r="P270"/>
  <c r="C271"/>
  <c r="D271"/>
  <c r="E271"/>
  <c r="F271"/>
  <c r="G271"/>
  <c r="H271"/>
  <c r="I271"/>
  <c r="J271"/>
  <c r="K271"/>
  <c r="L271"/>
  <c r="M271"/>
  <c r="N271"/>
  <c r="O271"/>
  <c r="P271"/>
  <c r="C272"/>
  <c r="D272"/>
  <c r="E272"/>
  <c r="F272"/>
  <c r="G272"/>
  <c r="H272"/>
  <c r="I272"/>
  <c r="J272"/>
  <c r="K272"/>
  <c r="L272"/>
  <c r="M272"/>
  <c r="N272"/>
  <c r="O272"/>
  <c r="P272"/>
  <c r="C273"/>
  <c r="D273"/>
  <c r="E273"/>
  <c r="F273"/>
  <c r="G273"/>
  <c r="H273"/>
  <c r="I273"/>
  <c r="J273"/>
  <c r="K273"/>
  <c r="L273"/>
  <c r="M273"/>
  <c r="N273"/>
  <c r="O273"/>
  <c r="P273"/>
  <c r="C274"/>
  <c r="D274"/>
  <c r="E274"/>
  <c r="F274"/>
  <c r="G274"/>
  <c r="H274"/>
  <c r="I274"/>
  <c r="J274"/>
  <c r="K274"/>
  <c r="L274"/>
  <c r="M274"/>
  <c r="N274"/>
  <c r="O274"/>
  <c r="P274"/>
  <c r="C275"/>
  <c r="D275"/>
  <c r="E275"/>
  <c r="F275"/>
  <c r="G275"/>
  <c r="H275"/>
  <c r="I275"/>
  <c r="J275"/>
  <c r="K275"/>
  <c r="L275"/>
  <c r="M275"/>
  <c r="N275"/>
  <c r="O275"/>
  <c r="P275"/>
  <c r="C276"/>
  <c r="D276"/>
  <c r="E276"/>
  <c r="F276"/>
  <c r="G276"/>
  <c r="H276"/>
  <c r="I276"/>
  <c r="J276"/>
  <c r="K276"/>
  <c r="L276"/>
  <c r="M276"/>
  <c r="N276"/>
  <c r="O276"/>
  <c r="P276"/>
  <c r="C277"/>
  <c r="D277"/>
  <c r="E277"/>
  <c r="F277"/>
  <c r="G277"/>
  <c r="H277"/>
  <c r="I277"/>
  <c r="J277"/>
  <c r="K277"/>
  <c r="L277"/>
  <c r="M277"/>
  <c r="N277"/>
  <c r="O277"/>
  <c r="P277"/>
  <c r="C278"/>
  <c r="D278"/>
  <c r="E278"/>
  <c r="F278"/>
  <c r="G278"/>
  <c r="H278"/>
  <c r="I278"/>
  <c r="J278"/>
  <c r="K278"/>
  <c r="L278"/>
  <c r="M278"/>
  <c r="N278"/>
  <c r="O278"/>
  <c r="P278"/>
  <c r="C279"/>
  <c r="D279"/>
  <c r="E279"/>
  <c r="F279"/>
  <c r="G279"/>
  <c r="H279"/>
  <c r="I279"/>
  <c r="J279"/>
  <c r="K279"/>
  <c r="L279"/>
  <c r="M279"/>
  <c r="N279"/>
  <c r="O279"/>
  <c r="P279"/>
  <c r="C280"/>
  <c r="D280"/>
  <c r="E280"/>
  <c r="F280"/>
  <c r="G280"/>
  <c r="H280"/>
  <c r="I280"/>
  <c r="J280"/>
  <c r="K280"/>
  <c r="L280"/>
  <c r="M280"/>
  <c r="N280"/>
  <c r="O280"/>
  <c r="P280"/>
  <c r="C281"/>
  <c r="D281"/>
  <c r="E281"/>
  <c r="F281"/>
  <c r="G281"/>
  <c r="H281"/>
  <c r="I281"/>
  <c r="J281"/>
  <c r="K281"/>
  <c r="L281"/>
  <c r="M281"/>
  <c r="N281"/>
  <c r="O281"/>
  <c r="P281"/>
  <c r="C282"/>
  <c r="D282"/>
  <c r="E282"/>
  <c r="F282"/>
  <c r="G282"/>
  <c r="H282"/>
  <c r="I282"/>
  <c r="J282"/>
  <c r="K282"/>
  <c r="L282"/>
  <c r="M282"/>
  <c r="N282"/>
  <c r="O282"/>
  <c r="P282"/>
  <c r="C283"/>
  <c r="D283"/>
  <c r="E283"/>
  <c r="F283"/>
  <c r="G283"/>
  <c r="H283"/>
  <c r="I283"/>
  <c r="J283"/>
  <c r="K283"/>
  <c r="L283"/>
  <c r="M283"/>
  <c r="N283"/>
  <c r="O283"/>
  <c r="P283"/>
  <c r="C284"/>
  <c r="D284"/>
  <c r="E284"/>
  <c r="F284"/>
  <c r="G284"/>
  <c r="H284"/>
  <c r="I284"/>
  <c r="J284"/>
  <c r="K284"/>
  <c r="L284"/>
  <c r="M284"/>
  <c r="N284"/>
  <c r="O284"/>
  <c r="P284"/>
  <c r="C285"/>
  <c r="D285"/>
  <c r="E285"/>
  <c r="F285"/>
  <c r="G285"/>
  <c r="H285"/>
  <c r="I285"/>
  <c r="J285"/>
  <c r="K285"/>
  <c r="L285"/>
  <c r="M285"/>
  <c r="N285"/>
  <c r="O285"/>
  <c r="P285"/>
  <c r="C286"/>
  <c r="D286"/>
  <c r="E286"/>
  <c r="F286"/>
  <c r="G286"/>
  <c r="H286"/>
  <c r="I286"/>
  <c r="J286"/>
  <c r="K286"/>
  <c r="L286"/>
  <c r="M286"/>
  <c r="N286"/>
  <c r="O286"/>
  <c r="P286"/>
  <c r="C287"/>
  <c r="D287"/>
  <c r="E287"/>
  <c r="F287"/>
  <c r="G287"/>
  <c r="H287"/>
  <c r="I287"/>
  <c r="J287"/>
  <c r="K287"/>
  <c r="L287"/>
  <c r="M287"/>
  <c r="N287"/>
  <c r="O287"/>
  <c r="P287"/>
  <c r="C288"/>
  <c r="D288"/>
  <c r="E288"/>
  <c r="F288"/>
  <c r="G288"/>
  <c r="H288"/>
  <c r="I288"/>
  <c r="J288"/>
  <c r="K288"/>
  <c r="L288"/>
  <c r="M288"/>
  <c r="N288"/>
  <c r="O288"/>
  <c r="P288"/>
  <c r="C289"/>
  <c r="D289"/>
  <c r="E289"/>
  <c r="F289"/>
  <c r="G289"/>
  <c r="H289"/>
  <c r="I289"/>
  <c r="J289"/>
  <c r="K289"/>
  <c r="L289"/>
  <c r="M289"/>
  <c r="N289"/>
  <c r="O289"/>
  <c r="P289"/>
  <c r="C290"/>
  <c r="D290"/>
  <c r="E290"/>
  <c r="F290"/>
  <c r="G290"/>
  <c r="H290"/>
  <c r="I290"/>
  <c r="J290"/>
  <c r="K290"/>
  <c r="L290"/>
  <c r="M290"/>
  <c r="N290"/>
  <c r="O290"/>
  <c r="P290"/>
  <c r="C291"/>
  <c r="D291"/>
  <c r="E291"/>
  <c r="F291"/>
  <c r="G291"/>
  <c r="H291"/>
  <c r="I291"/>
  <c r="J291"/>
  <c r="K291"/>
  <c r="L291"/>
  <c r="M291"/>
  <c r="N291"/>
  <c r="O291"/>
  <c r="P291"/>
  <c r="C292"/>
  <c r="D292"/>
  <c r="E292"/>
  <c r="F292"/>
  <c r="G292"/>
  <c r="H292"/>
  <c r="I292"/>
  <c r="J292"/>
  <c r="K292"/>
  <c r="L292"/>
  <c r="M292"/>
  <c r="N292"/>
  <c r="O292"/>
  <c r="P292"/>
  <c r="C293"/>
  <c r="D293"/>
  <c r="E293"/>
  <c r="F293"/>
  <c r="G293"/>
  <c r="H293"/>
  <c r="I293"/>
  <c r="J293"/>
  <c r="K293"/>
  <c r="L293"/>
  <c r="M293"/>
  <c r="N293"/>
  <c r="O293"/>
  <c r="P293"/>
  <c r="C294"/>
  <c r="D294"/>
  <c r="E294"/>
  <c r="F294"/>
  <c r="G294"/>
  <c r="H294"/>
  <c r="I294"/>
  <c r="J294"/>
  <c r="K294"/>
  <c r="L294"/>
  <c r="M294"/>
  <c r="N294"/>
  <c r="O294"/>
  <c r="P294"/>
  <c r="C295"/>
  <c r="D295"/>
  <c r="E295"/>
  <c r="F295"/>
  <c r="G295"/>
  <c r="H295"/>
  <c r="I295"/>
  <c r="J295"/>
  <c r="K295"/>
  <c r="L295"/>
  <c r="M295"/>
  <c r="N295"/>
  <c r="O295"/>
  <c r="P295"/>
  <c r="C296"/>
  <c r="D296"/>
  <c r="E296"/>
  <c r="F296"/>
  <c r="G296"/>
  <c r="H296"/>
  <c r="I296"/>
  <c r="J296"/>
  <c r="K296"/>
  <c r="L296"/>
  <c r="M296"/>
  <c r="N296"/>
  <c r="O296"/>
  <c r="P296"/>
  <c r="C297"/>
  <c r="D297"/>
  <c r="E297"/>
  <c r="F297"/>
  <c r="G297"/>
  <c r="H297"/>
  <c r="I297"/>
  <c r="J297"/>
  <c r="K297"/>
  <c r="L297"/>
  <c r="M297"/>
  <c r="N297"/>
  <c r="O297"/>
  <c r="P297"/>
  <c r="C298"/>
  <c r="D298"/>
  <c r="E298"/>
  <c r="F298"/>
  <c r="G298"/>
  <c r="H298"/>
  <c r="I298"/>
  <c r="J298"/>
  <c r="K298"/>
  <c r="L298"/>
  <c r="M298"/>
  <c r="N298"/>
  <c r="O298"/>
  <c r="P298"/>
  <c r="C299"/>
  <c r="D299"/>
  <c r="E299"/>
  <c r="F299"/>
  <c r="G299"/>
  <c r="H299"/>
  <c r="I299"/>
  <c r="J299"/>
  <c r="K299"/>
  <c r="L299"/>
  <c r="M299"/>
  <c r="N299"/>
  <c r="O299"/>
  <c r="P299"/>
  <c r="C300"/>
  <c r="D300"/>
  <c r="E300"/>
  <c r="F300"/>
  <c r="G300"/>
  <c r="H300"/>
  <c r="I300"/>
  <c r="J300"/>
  <c r="K300"/>
  <c r="L300"/>
  <c r="M300"/>
  <c r="N300"/>
  <c r="O300"/>
  <c r="P300"/>
  <c r="C301"/>
  <c r="D301"/>
  <c r="E301"/>
  <c r="F301"/>
  <c r="G301"/>
  <c r="H301"/>
  <c r="I301"/>
  <c r="J301"/>
  <c r="K301"/>
  <c r="L301"/>
  <c r="M301"/>
  <c r="N301"/>
  <c r="O301"/>
  <c r="P301"/>
  <c r="C302"/>
  <c r="D302"/>
  <c r="E302"/>
  <c r="F302"/>
  <c r="G302"/>
  <c r="H302"/>
  <c r="I302"/>
  <c r="J302"/>
  <c r="K302"/>
  <c r="L302"/>
  <c r="M302"/>
  <c r="N302"/>
  <c r="O302"/>
  <c r="P302"/>
  <c r="C303"/>
  <c r="D303"/>
  <c r="E303"/>
  <c r="F303"/>
  <c r="G303"/>
  <c r="H303"/>
  <c r="I303"/>
  <c r="J303"/>
  <c r="K303"/>
  <c r="L303"/>
  <c r="M303"/>
  <c r="N303"/>
  <c r="O303"/>
  <c r="P303"/>
  <c r="C304"/>
  <c r="D304"/>
  <c r="E304"/>
  <c r="F304"/>
  <c r="G304"/>
  <c r="H304"/>
  <c r="I304"/>
  <c r="J304"/>
  <c r="K304"/>
  <c r="L304"/>
  <c r="M304"/>
  <c r="N304"/>
  <c r="O304"/>
  <c r="P304"/>
  <c r="C305"/>
  <c r="D305"/>
  <c r="E305"/>
  <c r="F305"/>
  <c r="G305"/>
  <c r="H305"/>
  <c r="I305"/>
  <c r="J305"/>
  <c r="K305"/>
  <c r="L305"/>
  <c r="M305"/>
  <c r="N305"/>
  <c r="O305"/>
  <c r="P305"/>
  <c r="C306"/>
  <c r="D306"/>
  <c r="E306"/>
  <c r="F306"/>
  <c r="G306"/>
  <c r="H306"/>
  <c r="I306"/>
  <c r="J306"/>
  <c r="K306"/>
  <c r="L306"/>
  <c r="M306"/>
  <c r="N306"/>
  <c r="O306"/>
  <c r="P306"/>
  <c r="C307"/>
  <c r="D307"/>
  <c r="E307"/>
  <c r="F307"/>
  <c r="G307"/>
  <c r="H307"/>
  <c r="I307"/>
  <c r="J307"/>
  <c r="K307"/>
  <c r="L307"/>
  <c r="M307"/>
  <c r="N307"/>
  <c r="O307"/>
  <c r="P307"/>
  <c r="C209"/>
  <c r="D209"/>
  <c r="P209"/>
  <c r="O209"/>
  <c r="N209"/>
  <c r="M209"/>
  <c r="L209"/>
  <c r="K209"/>
  <c r="J209"/>
  <c r="I209"/>
  <c r="H209"/>
  <c r="G209"/>
  <c r="F209"/>
  <c r="E209"/>
  <c r="C110"/>
  <c r="D110"/>
  <c r="E110"/>
  <c r="F110"/>
  <c r="G110"/>
  <c r="H110"/>
  <c r="I110"/>
  <c r="J110"/>
  <c r="K110"/>
  <c r="L110"/>
  <c r="M110"/>
  <c r="N110"/>
  <c r="O110"/>
  <c r="P110"/>
  <c r="C111"/>
  <c r="D111"/>
  <c r="E111"/>
  <c r="F111"/>
  <c r="G111"/>
  <c r="H111"/>
  <c r="I111"/>
  <c r="J111"/>
  <c r="K111"/>
  <c r="L111"/>
  <c r="M111"/>
  <c r="N111"/>
  <c r="O111"/>
  <c r="P111"/>
  <c r="C112"/>
  <c r="D112"/>
  <c r="E112"/>
  <c r="F112"/>
  <c r="G112"/>
  <c r="H112"/>
  <c r="I112"/>
  <c r="J112"/>
  <c r="K112"/>
  <c r="L112"/>
  <c r="M112"/>
  <c r="N112"/>
  <c r="O112"/>
  <c r="P112"/>
  <c r="C113"/>
  <c r="D113"/>
  <c r="E113"/>
  <c r="F113"/>
  <c r="G113"/>
  <c r="H113"/>
  <c r="I113"/>
  <c r="J113"/>
  <c r="K113"/>
  <c r="L113"/>
  <c r="M113"/>
  <c r="N113"/>
  <c r="O113"/>
  <c r="P113"/>
  <c r="C114"/>
  <c r="D114"/>
  <c r="E114"/>
  <c r="F114"/>
  <c r="G114"/>
  <c r="H114"/>
  <c r="I114"/>
  <c r="J114"/>
  <c r="K114"/>
  <c r="L114"/>
  <c r="M114"/>
  <c r="N114"/>
  <c r="O114"/>
  <c r="P114"/>
  <c r="C115"/>
  <c r="D115"/>
  <c r="E115"/>
  <c r="F115"/>
  <c r="G115"/>
  <c r="H115"/>
  <c r="I115"/>
  <c r="J115"/>
  <c r="K115"/>
  <c r="L115"/>
  <c r="M115"/>
  <c r="N115"/>
  <c r="O115"/>
  <c r="P115"/>
  <c r="C116"/>
  <c r="D116"/>
  <c r="E116"/>
  <c r="F116"/>
  <c r="G116"/>
  <c r="H116"/>
  <c r="I116"/>
  <c r="J116"/>
  <c r="K116"/>
  <c r="L116"/>
  <c r="M116"/>
  <c r="N116"/>
  <c r="O116"/>
  <c r="P116"/>
  <c r="C117"/>
  <c r="D117"/>
  <c r="E117"/>
  <c r="F117"/>
  <c r="G117"/>
  <c r="H117"/>
  <c r="I117"/>
  <c r="J117"/>
  <c r="K117"/>
  <c r="L117"/>
  <c r="M117"/>
  <c r="N117"/>
  <c r="O117"/>
  <c r="P117"/>
  <c r="C118"/>
  <c r="D118"/>
  <c r="E118"/>
  <c r="F118"/>
  <c r="G118"/>
  <c r="H118"/>
  <c r="I118"/>
  <c r="J118"/>
  <c r="K118"/>
  <c r="L118"/>
  <c r="M118"/>
  <c r="N118"/>
  <c r="O118"/>
  <c r="P118"/>
  <c r="C119"/>
  <c r="D119"/>
  <c r="E119"/>
  <c r="F119"/>
  <c r="G119"/>
  <c r="H119"/>
  <c r="I119"/>
  <c r="J119"/>
  <c r="K119"/>
  <c r="L119"/>
  <c r="M119"/>
  <c r="N119"/>
  <c r="O119"/>
  <c r="P119"/>
  <c r="C120"/>
  <c r="D120"/>
  <c r="E120"/>
  <c r="F120"/>
  <c r="G120"/>
  <c r="H120"/>
  <c r="I120"/>
  <c r="J120"/>
  <c r="K120"/>
  <c r="L120"/>
  <c r="M120"/>
  <c r="N120"/>
  <c r="O120"/>
  <c r="P120"/>
  <c r="C121"/>
  <c r="D121"/>
  <c r="E121"/>
  <c r="F121"/>
  <c r="G121"/>
  <c r="H121"/>
  <c r="I121"/>
  <c r="J121"/>
  <c r="K121"/>
  <c r="L121"/>
  <c r="M121"/>
  <c r="N121"/>
  <c r="O121"/>
  <c r="P121"/>
  <c r="C122"/>
  <c r="D122"/>
  <c r="E122"/>
  <c r="F122"/>
  <c r="G122"/>
  <c r="H122"/>
  <c r="I122"/>
  <c r="J122"/>
  <c r="K122"/>
  <c r="L122"/>
  <c r="M122"/>
  <c r="N122"/>
  <c r="O122"/>
  <c r="P122"/>
  <c r="C123"/>
  <c r="D123"/>
  <c r="E123"/>
  <c r="F123"/>
  <c r="G123"/>
  <c r="H123"/>
  <c r="I123"/>
  <c r="J123"/>
  <c r="K123"/>
  <c r="L123"/>
  <c r="M123"/>
  <c r="N123"/>
  <c r="O123"/>
  <c r="P123"/>
  <c r="C124"/>
  <c r="D124"/>
  <c r="E124"/>
  <c r="F124"/>
  <c r="G124"/>
  <c r="H124"/>
  <c r="I124"/>
  <c r="J124"/>
  <c r="K124"/>
  <c r="L124"/>
  <c r="M124"/>
  <c r="N124"/>
  <c r="O124"/>
  <c r="P124"/>
  <c r="C125"/>
  <c r="D125"/>
  <c r="E125"/>
  <c r="F125"/>
  <c r="G125"/>
  <c r="H125"/>
  <c r="I125"/>
  <c r="J125"/>
  <c r="K125"/>
  <c r="L125"/>
  <c r="M125"/>
  <c r="N125"/>
  <c r="O125"/>
  <c r="P125"/>
  <c r="C126"/>
  <c r="D126"/>
  <c r="E126"/>
  <c r="F126"/>
  <c r="G126"/>
  <c r="H126"/>
  <c r="I126"/>
  <c r="J126"/>
  <c r="K126"/>
  <c r="L126"/>
  <c r="M126"/>
  <c r="N126"/>
  <c r="O126"/>
  <c r="P126"/>
  <c r="C127"/>
  <c r="D127"/>
  <c r="E127"/>
  <c r="F127"/>
  <c r="G127"/>
  <c r="H127"/>
  <c r="I127"/>
  <c r="J127"/>
  <c r="K127"/>
  <c r="L127"/>
  <c r="M127"/>
  <c r="N127"/>
  <c r="O127"/>
  <c r="P127"/>
  <c r="C128"/>
  <c r="D128"/>
  <c r="E128"/>
  <c r="F128"/>
  <c r="G128"/>
  <c r="H128"/>
  <c r="I128"/>
  <c r="J128"/>
  <c r="K128"/>
  <c r="L128"/>
  <c r="M128"/>
  <c r="N128"/>
  <c r="O128"/>
  <c r="P128"/>
  <c r="C129"/>
  <c r="D129"/>
  <c r="E129"/>
  <c r="F129"/>
  <c r="G129"/>
  <c r="H129"/>
  <c r="I129"/>
  <c r="J129"/>
  <c r="K129"/>
  <c r="L129"/>
  <c r="M129"/>
  <c r="N129"/>
  <c r="O129"/>
  <c r="P129"/>
  <c r="C130"/>
  <c r="D130"/>
  <c r="E130"/>
  <c r="F130"/>
  <c r="G130"/>
  <c r="H130"/>
  <c r="I130"/>
  <c r="J130"/>
  <c r="K130"/>
  <c r="L130"/>
  <c r="M130"/>
  <c r="N130"/>
  <c r="O130"/>
  <c r="P130"/>
  <c r="C131"/>
  <c r="D131"/>
  <c r="E131"/>
  <c r="F131"/>
  <c r="G131"/>
  <c r="H131"/>
  <c r="I131"/>
  <c r="J131"/>
  <c r="K131"/>
  <c r="L131"/>
  <c r="M131"/>
  <c r="N131"/>
  <c r="O131"/>
  <c r="P131"/>
  <c r="C132"/>
  <c r="D132"/>
  <c r="E132"/>
  <c r="F132"/>
  <c r="G132"/>
  <c r="H132"/>
  <c r="I132"/>
  <c r="J132"/>
  <c r="K132"/>
  <c r="L132"/>
  <c r="M132"/>
  <c r="N132"/>
  <c r="O132"/>
  <c r="P132"/>
  <c r="C133"/>
  <c r="D133"/>
  <c r="E133"/>
  <c r="F133"/>
  <c r="G133"/>
  <c r="H133"/>
  <c r="I133"/>
  <c r="J133"/>
  <c r="K133"/>
  <c r="L133"/>
  <c r="M133"/>
  <c r="N133"/>
  <c r="O133"/>
  <c r="P133"/>
  <c r="C134"/>
  <c r="D134"/>
  <c r="E134"/>
  <c r="F134"/>
  <c r="G134"/>
  <c r="H134"/>
  <c r="I134"/>
  <c r="J134"/>
  <c r="K134"/>
  <c r="L134"/>
  <c r="M134"/>
  <c r="N134"/>
  <c r="O134"/>
  <c r="P134"/>
  <c r="C135"/>
  <c r="D135"/>
  <c r="E135"/>
  <c r="F135"/>
  <c r="G135"/>
  <c r="H135"/>
  <c r="I135"/>
  <c r="J135"/>
  <c r="K135"/>
  <c r="L135"/>
  <c r="M135"/>
  <c r="N135"/>
  <c r="O135"/>
  <c r="P135"/>
  <c r="C136"/>
  <c r="D136"/>
  <c r="E136"/>
  <c r="F136"/>
  <c r="G136"/>
  <c r="H136"/>
  <c r="I136"/>
  <c r="J136"/>
  <c r="K136"/>
  <c r="L136"/>
  <c r="M136"/>
  <c r="N136"/>
  <c r="O136"/>
  <c r="P136"/>
  <c r="C137"/>
  <c r="D137"/>
  <c r="E137"/>
  <c r="F137"/>
  <c r="G137"/>
  <c r="H137"/>
  <c r="I137"/>
  <c r="J137"/>
  <c r="K137"/>
  <c r="L137"/>
  <c r="M137"/>
  <c r="N137"/>
  <c r="O137"/>
  <c r="P137"/>
  <c r="C138"/>
  <c r="D138"/>
  <c r="E138"/>
  <c r="F138"/>
  <c r="G138"/>
  <c r="H138"/>
  <c r="I138"/>
  <c r="J138"/>
  <c r="K138"/>
  <c r="L138"/>
  <c r="M138"/>
  <c r="N138"/>
  <c r="O138"/>
  <c r="P138"/>
  <c r="C139"/>
  <c r="D139"/>
  <c r="E139"/>
  <c r="F139"/>
  <c r="G139"/>
  <c r="H139"/>
  <c r="I139"/>
  <c r="J139"/>
  <c r="K139"/>
  <c r="L139"/>
  <c r="M139"/>
  <c r="N139"/>
  <c r="O139"/>
  <c r="P139"/>
  <c r="C140"/>
  <c r="D140"/>
  <c r="E140"/>
  <c r="F140"/>
  <c r="G140"/>
  <c r="H140"/>
  <c r="I140"/>
  <c r="J140"/>
  <c r="K140"/>
  <c r="L140"/>
  <c r="M140"/>
  <c r="N140"/>
  <c r="O140"/>
  <c r="P140"/>
  <c r="C141"/>
  <c r="D141"/>
  <c r="E141"/>
  <c r="F141"/>
  <c r="G141"/>
  <c r="H141"/>
  <c r="I141"/>
  <c r="J141"/>
  <c r="K141"/>
  <c r="L141"/>
  <c r="M141"/>
  <c r="N141"/>
  <c r="O141"/>
  <c r="P141"/>
  <c r="C142"/>
  <c r="D142"/>
  <c r="E142"/>
  <c r="F142"/>
  <c r="G142"/>
  <c r="H142"/>
  <c r="I142"/>
  <c r="J142"/>
  <c r="K142"/>
  <c r="L142"/>
  <c r="M142"/>
  <c r="N142"/>
  <c r="O142"/>
  <c r="P142"/>
  <c r="C143"/>
  <c r="D143"/>
  <c r="E143"/>
  <c r="F143"/>
  <c r="G143"/>
  <c r="H143"/>
  <c r="I143"/>
  <c r="J143"/>
  <c r="K143"/>
  <c r="L143"/>
  <c r="M143"/>
  <c r="N143"/>
  <c r="O143"/>
  <c r="P143"/>
  <c r="C144"/>
  <c r="D144"/>
  <c r="E144"/>
  <c r="F144"/>
  <c r="G144"/>
  <c r="H144"/>
  <c r="I144"/>
  <c r="J144"/>
  <c r="K144"/>
  <c r="L144"/>
  <c r="M144"/>
  <c r="N144"/>
  <c r="O144"/>
  <c r="P144"/>
  <c r="C145"/>
  <c r="D145"/>
  <c r="E145"/>
  <c r="F145"/>
  <c r="G145"/>
  <c r="H145"/>
  <c r="I145"/>
  <c r="J145"/>
  <c r="K145"/>
  <c r="L145"/>
  <c r="M145"/>
  <c r="N145"/>
  <c r="O145"/>
  <c r="P145"/>
  <c r="C146"/>
  <c r="D146"/>
  <c r="E146"/>
  <c r="F146"/>
  <c r="G146"/>
  <c r="H146"/>
  <c r="I146"/>
  <c r="J146"/>
  <c r="K146"/>
  <c r="L146"/>
  <c r="M146"/>
  <c r="N146"/>
  <c r="O146"/>
  <c r="P146"/>
  <c r="C147"/>
  <c r="D147"/>
  <c r="E147"/>
  <c r="F147"/>
  <c r="G147"/>
  <c r="H147"/>
  <c r="I147"/>
  <c r="J147"/>
  <c r="K147"/>
  <c r="L147"/>
  <c r="M147"/>
  <c r="N147"/>
  <c r="O147"/>
  <c r="P147"/>
  <c r="C148"/>
  <c r="D148"/>
  <c r="E148"/>
  <c r="F148"/>
  <c r="G148"/>
  <c r="H148"/>
  <c r="I148"/>
  <c r="J148"/>
  <c r="K148"/>
  <c r="L148"/>
  <c r="M148"/>
  <c r="N148"/>
  <c r="O148"/>
  <c r="P148"/>
  <c r="C149"/>
  <c r="D149"/>
  <c r="E149"/>
  <c r="F149"/>
  <c r="G149"/>
  <c r="H149"/>
  <c r="I149"/>
  <c r="J149"/>
  <c r="K149"/>
  <c r="L149"/>
  <c r="M149"/>
  <c r="N149"/>
  <c r="O149"/>
  <c r="P149"/>
  <c r="C150"/>
  <c r="D150"/>
  <c r="E150"/>
  <c r="F150"/>
  <c r="G150"/>
  <c r="H150"/>
  <c r="I150"/>
  <c r="J150"/>
  <c r="K150"/>
  <c r="L150"/>
  <c r="M150"/>
  <c r="N150"/>
  <c r="O150"/>
  <c r="P150"/>
  <c r="C151"/>
  <c r="D151"/>
  <c r="E151"/>
  <c r="F151"/>
  <c r="G151"/>
  <c r="H151"/>
  <c r="I151"/>
  <c r="J151"/>
  <c r="K151"/>
  <c r="L151"/>
  <c r="M151"/>
  <c r="N151"/>
  <c r="O151"/>
  <c r="P151"/>
  <c r="C152"/>
  <c r="D152"/>
  <c r="E152"/>
  <c r="F152"/>
  <c r="G152"/>
  <c r="H152"/>
  <c r="I152"/>
  <c r="J152"/>
  <c r="K152"/>
  <c r="L152"/>
  <c r="M152"/>
  <c r="N152"/>
  <c r="O152"/>
  <c r="P152"/>
  <c r="C153"/>
  <c r="D153"/>
  <c r="E153"/>
  <c r="F153"/>
  <c r="G153"/>
  <c r="H153"/>
  <c r="I153"/>
  <c r="J153"/>
  <c r="K153"/>
  <c r="L153"/>
  <c r="M153"/>
  <c r="N153"/>
  <c r="O153"/>
  <c r="P153"/>
  <c r="C154"/>
  <c r="D154"/>
  <c r="E154"/>
  <c r="F154"/>
  <c r="G154"/>
  <c r="H154"/>
  <c r="I154"/>
  <c r="J154"/>
  <c r="K154"/>
  <c r="L154"/>
  <c r="M154"/>
  <c r="N154"/>
  <c r="O154"/>
  <c r="P154"/>
  <c r="C155"/>
  <c r="D155"/>
  <c r="E155"/>
  <c r="F155"/>
  <c r="G155"/>
  <c r="H155"/>
  <c r="I155"/>
  <c r="J155"/>
  <c r="K155"/>
  <c r="L155"/>
  <c r="M155"/>
  <c r="N155"/>
  <c r="O155"/>
  <c r="P155"/>
  <c r="C156"/>
  <c r="D156"/>
  <c r="E156"/>
  <c r="F156"/>
  <c r="G156"/>
  <c r="H156"/>
  <c r="I156"/>
  <c r="J156"/>
  <c r="K156"/>
  <c r="L156"/>
  <c r="M156"/>
  <c r="N156"/>
  <c r="O156"/>
  <c r="P156"/>
  <c r="C157"/>
  <c r="D157"/>
  <c r="E157"/>
  <c r="F157"/>
  <c r="G157"/>
  <c r="H157"/>
  <c r="I157"/>
  <c r="J157"/>
  <c r="K157"/>
  <c r="L157"/>
  <c r="M157"/>
  <c r="N157"/>
  <c r="O157"/>
  <c r="P157"/>
  <c r="C158"/>
  <c r="D158"/>
  <c r="E158"/>
  <c r="F158"/>
  <c r="G158"/>
  <c r="H158"/>
  <c r="I158"/>
  <c r="J158"/>
  <c r="K158"/>
  <c r="L158"/>
  <c r="M158"/>
  <c r="N158"/>
  <c r="O158"/>
  <c r="P158"/>
  <c r="C159"/>
  <c r="D159"/>
  <c r="E159"/>
  <c r="F159"/>
  <c r="G159"/>
  <c r="H159"/>
  <c r="I159"/>
  <c r="J159"/>
  <c r="K159"/>
  <c r="L159"/>
  <c r="M159"/>
  <c r="N159"/>
  <c r="O159"/>
  <c r="P159"/>
  <c r="C160"/>
  <c r="D160"/>
  <c r="E160"/>
  <c r="F160"/>
  <c r="G160"/>
  <c r="H160"/>
  <c r="I160"/>
  <c r="J160"/>
  <c r="K160"/>
  <c r="L160"/>
  <c r="M160"/>
  <c r="N160"/>
  <c r="O160"/>
  <c r="P160"/>
  <c r="C161"/>
  <c r="D161"/>
  <c r="E161"/>
  <c r="F161"/>
  <c r="G161"/>
  <c r="H161"/>
  <c r="I161"/>
  <c r="J161"/>
  <c r="K161"/>
  <c r="L161"/>
  <c r="M161"/>
  <c r="N161"/>
  <c r="O161"/>
  <c r="P161"/>
  <c r="C162"/>
  <c r="D162"/>
  <c r="E162"/>
  <c r="F162"/>
  <c r="G162"/>
  <c r="H162"/>
  <c r="I162"/>
  <c r="J162"/>
  <c r="K162"/>
  <c r="L162"/>
  <c r="M162"/>
  <c r="N162"/>
  <c r="O162"/>
  <c r="P162"/>
  <c r="C163"/>
  <c r="D163"/>
  <c r="E163"/>
  <c r="F163"/>
  <c r="G163"/>
  <c r="H163"/>
  <c r="I163"/>
  <c r="J163"/>
  <c r="K163"/>
  <c r="L163"/>
  <c r="M163"/>
  <c r="N163"/>
  <c r="O163"/>
  <c r="P163"/>
  <c r="C164"/>
  <c r="D164"/>
  <c r="E164"/>
  <c r="F164"/>
  <c r="G164"/>
  <c r="H164"/>
  <c r="I164"/>
  <c r="J164"/>
  <c r="K164"/>
  <c r="L164"/>
  <c r="M164"/>
  <c r="N164"/>
  <c r="O164"/>
  <c r="P164"/>
  <c r="C165"/>
  <c r="D165"/>
  <c r="E165"/>
  <c r="F165"/>
  <c r="G165"/>
  <c r="H165"/>
  <c r="I165"/>
  <c r="J165"/>
  <c r="K165"/>
  <c r="L165"/>
  <c r="M165"/>
  <c r="N165"/>
  <c r="O165"/>
  <c r="P165"/>
  <c r="C166"/>
  <c r="D166"/>
  <c r="E166"/>
  <c r="F166"/>
  <c r="G166"/>
  <c r="H166"/>
  <c r="I166"/>
  <c r="J166"/>
  <c r="K166"/>
  <c r="L166"/>
  <c r="M166"/>
  <c r="N166"/>
  <c r="O166"/>
  <c r="P166"/>
  <c r="C167"/>
  <c r="D167"/>
  <c r="E167"/>
  <c r="F167"/>
  <c r="G167"/>
  <c r="H167"/>
  <c r="I167"/>
  <c r="J167"/>
  <c r="K167"/>
  <c r="L167"/>
  <c r="M167"/>
  <c r="N167"/>
  <c r="O167"/>
  <c r="P167"/>
  <c r="C168"/>
  <c r="D168"/>
  <c r="E168"/>
  <c r="F168"/>
  <c r="G168"/>
  <c r="H168"/>
  <c r="I168"/>
  <c r="J168"/>
  <c r="K168"/>
  <c r="L168"/>
  <c r="M168"/>
  <c r="N168"/>
  <c r="O168"/>
  <c r="P168"/>
  <c r="C169"/>
  <c r="D169"/>
  <c r="E169"/>
  <c r="F169"/>
  <c r="G169"/>
  <c r="H169"/>
  <c r="I169"/>
  <c r="J169"/>
  <c r="K169"/>
  <c r="L169"/>
  <c r="M169"/>
  <c r="N169"/>
  <c r="O169"/>
  <c r="P169"/>
  <c r="C170"/>
  <c r="D170"/>
  <c r="E170"/>
  <c r="F170"/>
  <c r="G170"/>
  <c r="H170"/>
  <c r="I170"/>
  <c r="J170"/>
  <c r="K170"/>
  <c r="L170"/>
  <c r="M170"/>
  <c r="N170"/>
  <c r="O170"/>
  <c r="P170"/>
  <c r="C171"/>
  <c r="D171"/>
  <c r="E171"/>
  <c r="F171"/>
  <c r="G171"/>
  <c r="H171"/>
  <c r="I171"/>
  <c r="J171"/>
  <c r="K171"/>
  <c r="L171"/>
  <c r="M171"/>
  <c r="N171"/>
  <c r="O171"/>
  <c r="P171"/>
  <c r="C172"/>
  <c r="D172"/>
  <c r="E172"/>
  <c r="F172"/>
  <c r="G172"/>
  <c r="H172"/>
  <c r="I172"/>
  <c r="J172"/>
  <c r="K172"/>
  <c r="L172"/>
  <c r="M172"/>
  <c r="N172"/>
  <c r="O172"/>
  <c r="P172"/>
  <c r="C173"/>
  <c r="D173"/>
  <c r="E173"/>
  <c r="F173"/>
  <c r="G173"/>
  <c r="H173"/>
  <c r="I173"/>
  <c r="J173"/>
  <c r="K173"/>
  <c r="L173"/>
  <c r="M173"/>
  <c r="N173"/>
  <c r="O173"/>
  <c r="P173"/>
  <c r="C174"/>
  <c r="D174"/>
  <c r="E174"/>
  <c r="F174"/>
  <c r="G174"/>
  <c r="H174"/>
  <c r="I174"/>
  <c r="J174"/>
  <c r="K174"/>
  <c r="L174"/>
  <c r="M174"/>
  <c r="N174"/>
  <c r="O174"/>
  <c r="P174"/>
  <c r="C175"/>
  <c r="D175"/>
  <c r="E175"/>
  <c r="F175"/>
  <c r="G175"/>
  <c r="H175"/>
  <c r="I175"/>
  <c r="J175"/>
  <c r="K175"/>
  <c r="L175"/>
  <c r="M175"/>
  <c r="N175"/>
  <c r="O175"/>
  <c r="P175"/>
  <c r="C176"/>
  <c r="D176"/>
  <c r="E176"/>
  <c r="F176"/>
  <c r="G176"/>
  <c r="H176"/>
  <c r="I176"/>
  <c r="J176"/>
  <c r="K176"/>
  <c r="L176"/>
  <c r="M176"/>
  <c r="N176"/>
  <c r="O176"/>
  <c r="P176"/>
  <c r="C177"/>
  <c r="D177"/>
  <c r="E177"/>
  <c r="F177"/>
  <c r="G177"/>
  <c r="H177"/>
  <c r="I177"/>
  <c r="J177"/>
  <c r="K177"/>
  <c r="L177"/>
  <c r="M177"/>
  <c r="N177"/>
  <c r="O177"/>
  <c r="P177"/>
  <c r="C178"/>
  <c r="D178"/>
  <c r="E178"/>
  <c r="F178"/>
  <c r="G178"/>
  <c r="H178"/>
  <c r="I178"/>
  <c r="J178"/>
  <c r="K178"/>
  <c r="L178"/>
  <c r="M178"/>
  <c r="N178"/>
  <c r="O178"/>
  <c r="P178"/>
  <c r="C179"/>
  <c r="D179"/>
  <c r="E179"/>
  <c r="F179"/>
  <c r="G179"/>
  <c r="H179"/>
  <c r="I179"/>
  <c r="J179"/>
  <c r="K179"/>
  <c r="L179"/>
  <c r="M179"/>
  <c r="N179"/>
  <c r="O179"/>
  <c r="P179"/>
  <c r="C180"/>
  <c r="D180"/>
  <c r="E180"/>
  <c r="F180"/>
  <c r="G180"/>
  <c r="H180"/>
  <c r="I180"/>
  <c r="J180"/>
  <c r="K180"/>
  <c r="L180"/>
  <c r="M180"/>
  <c r="N180"/>
  <c r="O180"/>
  <c r="P180"/>
  <c r="C181"/>
  <c r="D181"/>
  <c r="E181"/>
  <c r="F181"/>
  <c r="G181"/>
  <c r="H181"/>
  <c r="I181"/>
  <c r="J181"/>
  <c r="K181"/>
  <c r="L181"/>
  <c r="M181"/>
  <c r="N181"/>
  <c r="O181"/>
  <c r="P181"/>
  <c r="C182"/>
  <c r="D182"/>
  <c r="E182"/>
  <c r="F182"/>
  <c r="G182"/>
  <c r="H182"/>
  <c r="I182"/>
  <c r="J182"/>
  <c r="K182"/>
  <c r="L182"/>
  <c r="M182"/>
  <c r="N182"/>
  <c r="O182"/>
  <c r="P182"/>
  <c r="C183"/>
  <c r="D183"/>
  <c r="E183"/>
  <c r="F183"/>
  <c r="G183"/>
  <c r="H183"/>
  <c r="I183"/>
  <c r="J183"/>
  <c r="K183"/>
  <c r="L183"/>
  <c r="M183"/>
  <c r="N183"/>
  <c r="O183"/>
  <c r="P183"/>
  <c r="C184"/>
  <c r="D184"/>
  <c r="E184"/>
  <c r="F184"/>
  <c r="G184"/>
  <c r="H184"/>
  <c r="I184"/>
  <c r="J184"/>
  <c r="K184"/>
  <c r="L184"/>
  <c r="M184"/>
  <c r="N184"/>
  <c r="O184"/>
  <c r="P184"/>
  <c r="C185"/>
  <c r="D185"/>
  <c r="E185"/>
  <c r="F185"/>
  <c r="G185"/>
  <c r="H185"/>
  <c r="I185"/>
  <c r="J185"/>
  <c r="K185"/>
  <c r="L185"/>
  <c r="M185"/>
  <c r="N185"/>
  <c r="O185"/>
  <c r="P185"/>
  <c r="C186"/>
  <c r="D186"/>
  <c r="E186"/>
  <c r="F186"/>
  <c r="G186"/>
  <c r="H186"/>
  <c r="I186"/>
  <c r="J186"/>
  <c r="K186"/>
  <c r="L186"/>
  <c r="M186"/>
  <c r="N186"/>
  <c r="O186"/>
  <c r="P186"/>
  <c r="C187"/>
  <c r="D187"/>
  <c r="E187"/>
  <c r="F187"/>
  <c r="G187"/>
  <c r="H187"/>
  <c r="I187"/>
  <c r="J187"/>
  <c r="K187"/>
  <c r="L187"/>
  <c r="M187"/>
  <c r="N187"/>
  <c r="O187"/>
  <c r="P187"/>
  <c r="C188"/>
  <c r="D188"/>
  <c r="E188"/>
  <c r="F188"/>
  <c r="G188"/>
  <c r="H188"/>
  <c r="I188"/>
  <c r="J188"/>
  <c r="K188"/>
  <c r="L188"/>
  <c r="M188"/>
  <c r="N188"/>
  <c r="O188"/>
  <c r="P188"/>
  <c r="C189"/>
  <c r="D189"/>
  <c r="E189"/>
  <c r="F189"/>
  <c r="G189"/>
  <c r="H189"/>
  <c r="I189"/>
  <c r="J189"/>
  <c r="K189"/>
  <c r="L189"/>
  <c r="M189"/>
  <c r="N189"/>
  <c r="O189"/>
  <c r="P189"/>
  <c r="C190"/>
  <c r="D190"/>
  <c r="E190"/>
  <c r="F190"/>
  <c r="G190"/>
  <c r="H190"/>
  <c r="I190"/>
  <c r="J190"/>
  <c r="K190"/>
  <c r="L190"/>
  <c r="M190"/>
  <c r="N190"/>
  <c r="O190"/>
  <c r="P190"/>
  <c r="C191"/>
  <c r="D191"/>
  <c r="E191"/>
  <c r="F191"/>
  <c r="G191"/>
  <c r="H191"/>
  <c r="I191"/>
  <c r="J191"/>
  <c r="K191"/>
  <c r="L191"/>
  <c r="M191"/>
  <c r="N191"/>
  <c r="O191"/>
  <c r="P191"/>
  <c r="C192"/>
  <c r="D192"/>
  <c r="E192"/>
  <c r="F192"/>
  <c r="G192"/>
  <c r="H192"/>
  <c r="I192"/>
  <c r="J192"/>
  <c r="K192"/>
  <c r="L192"/>
  <c r="M192"/>
  <c r="N192"/>
  <c r="O192"/>
  <c r="P192"/>
  <c r="C193"/>
  <c r="D193"/>
  <c r="E193"/>
  <c r="F193"/>
  <c r="G193"/>
  <c r="H193"/>
  <c r="I193"/>
  <c r="J193"/>
  <c r="K193"/>
  <c r="L193"/>
  <c r="M193"/>
  <c r="N193"/>
  <c r="O193"/>
  <c r="P193"/>
  <c r="C194"/>
  <c r="D194"/>
  <c r="E194"/>
  <c r="F194"/>
  <c r="G194"/>
  <c r="H194"/>
  <c r="I194"/>
  <c r="J194"/>
  <c r="K194"/>
  <c r="L194"/>
  <c r="M194"/>
  <c r="N194"/>
  <c r="O194"/>
  <c r="P194"/>
  <c r="C195"/>
  <c r="D195"/>
  <c r="E195"/>
  <c r="F195"/>
  <c r="G195"/>
  <c r="H195"/>
  <c r="I195"/>
  <c r="J195"/>
  <c r="K195"/>
  <c r="L195"/>
  <c r="M195"/>
  <c r="N195"/>
  <c r="O195"/>
  <c r="P195"/>
  <c r="C196"/>
  <c r="D196"/>
  <c r="E196"/>
  <c r="F196"/>
  <c r="G196"/>
  <c r="H196"/>
  <c r="I196"/>
  <c r="J196"/>
  <c r="K196"/>
  <c r="L196"/>
  <c r="M196"/>
  <c r="N196"/>
  <c r="O196"/>
  <c r="P196"/>
  <c r="C197"/>
  <c r="D197"/>
  <c r="E197"/>
  <c r="F197"/>
  <c r="G197"/>
  <c r="H197"/>
  <c r="I197"/>
  <c r="J197"/>
  <c r="K197"/>
  <c r="L197"/>
  <c r="M197"/>
  <c r="N197"/>
  <c r="O197"/>
  <c r="P197"/>
  <c r="C198"/>
  <c r="D198"/>
  <c r="E198"/>
  <c r="F198"/>
  <c r="G198"/>
  <c r="H198"/>
  <c r="I198"/>
  <c r="J198"/>
  <c r="K198"/>
  <c r="L198"/>
  <c r="M198"/>
  <c r="N198"/>
  <c r="O198"/>
  <c r="P198"/>
  <c r="C199"/>
  <c r="D199"/>
  <c r="E199"/>
  <c r="F199"/>
  <c r="G199"/>
  <c r="H199"/>
  <c r="I199"/>
  <c r="J199"/>
  <c r="K199"/>
  <c r="L199"/>
  <c r="M199"/>
  <c r="N199"/>
  <c r="O199"/>
  <c r="P199"/>
  <c r="C200"/>
  <c r="D200"/>
  <c r="E200"/>
  <c r="F200"/>
  <c r="G200"/>
  <c r="H200"/>
  <c r="I200"/>
  <c r="J200"/>
  <c r="K200"/>
  <c r="L200"/>
  <c r="M200"/>
  <c r="N200"/>
  <c r="O200"/>
  <c r="P200"/>
  <c r="C201"/>
  <c r="D201"/>
  <c r="E201"/>
  <c r="F201"/>
  <c r="G201"/>
  <c r="H201"/>
  <c r="I201"/>
  <c r="J201"/>
  <c r="K201"/>
  <c r="L201"/>
  <c r="M201"/>
  <c r="N201"/>
  <c r="O201"/>
  <c r="P201"/>
  <c r="C202"/>
  <c r="D202"/>
  <c r="E202"/>
  <c r="F202"/>
  <c r="G202"/>
  <c r="H202"/>
  <c r="I202"/>
  <c r="J202"/>
  <c r="K202"/>
  <c r="L202"/>
  <c r="M202"/>
  <c r="N202"/>
  <c r="O202"/>
  <c r="P202"/>
  <c r="C203"/>
  <c r="D203"/>
  <c r="E203"/>
  <c r="F203"/>
  <c r="G203"/>
  <c r="H203"/>
  <c r="I203"/>
  <c r="J203"/>
  <c r="K203"/>
  <c r="L203"/>
  <c r="M203"/>
  <c r="N203"/>
  <c r="O203"/>
  <c r="P203"/>
  <c r="C204"/>
  <c r="D204"/>
  <c r="E204"/>
  <c r="F204"/>
  <c r="G204"/>
  <c r="H204"/>
  <c r="I204"/>
  <c r="J204"/>
  <c r="K204"/>
  <c r="L204"/>
  <c r="M204"/>
  <c r="N204"/>
  <c r="O204"/>
  <c r="P204"/>
  <c r="C205"/>
  <c r="D205"/>
  <c r="E205"/>
  <c r="F205"/>
  <c r="G205"/>
  <c r="H205"/>
  <c r="I205"/>
  <c r="J205"/>
  <c r="K205"/>
  <c r="L205"/>
  <c r="M205"/>
  <c r="N205"/>
  <c r="O205"/>
  <c r="P205"/>
  <c r="C206"/>
  <c r="D206"/>
  <c r="E206"/>
  <c r="F206"/>
  <c r="G206"/>
  <c r="H206"/>
  <c r="I206"/>
  <c r="J206"/>
  <c r="K206"/>
  <c r="L206"/>
  <c r="M206"/>
  <c r="N206"/>
  <c r="O206"/>
  <c r="P206"/>
  <c r="C207"/>
  <c r="D207"/>
  <c r="E207"/>
  <c r="F207"/>
  <c r="G207"/>
  <c r="H207"/>
  <c r="I207"/>
  <c r="J207"/>
  <c r="K207"/>
  <c r="L207"/>
  <c r="M207"/>
  <c r="N207"/>
  <c r="O207"/>
  <c r="P207"/>
  <c r="C109"/>
  <c r="D109"/>
  <c r="P109"/>
  <c r="O109"/>
  <c r="N109"/>
  <c r="M109"/>
  <c r="L109"/>
  <c r="K109"/>
  <c r="J109"/>
  <c r="I109"/>
  <c r="H109"/>
  <c r="G109"/>
  <c r="F109"/>
  <c r="E109"/>
  <c r="C107"/>
  <c r="D107"/>
  <c r="E107"/>
  <c r="C10"/>
  <c r="D10"/>
  <c r="E10"/>
  <c r="F10"/>
  <c r="G10"/>
  <c r="H10"/>
  <c r="I10"/>
  <c r="J10"/>
  <c r="K10"/>
  <c r="L10"/>
  <c r="M10"/>
  <c r="N10"/>
  <c r="O10"/>
  <c r="P10"/>
  <c r="C11"/>
  <c r="D11"/>
  <c r="E11"/>
  <c r="F11"/>
  <c r="G11"/>
  <c r="H11"/>
  <c r="I11"/>
  <c r="J11"/>
  <c r="K11"/>
  <c r="L11"/>
  <c r="M11"/>
  <c r="N11"/>
  <c r="O11"/>
  <c r="P11"/>
  <c r="C12"/>
  <c r="D12"/>
  <c r="E12"/>
  <c r="F12"/>
  <c r="G12"/>
  <c r="H12"/>
  <c r="I12"/>
  <c r="J12"/>
  <c r="K12"/>
  <c r="L12"/>
  <c r="M12"/>
  <c r="N12"/>
  <c r="O12"/>
  <c r="P12"/>
  <c r="C13"/>
  <c r="D13"/>
  <c r="E13"/>
  <c r="F13"/>
  <c r="G13"/>
  <c r="H13"/>
  <c r="I13"/>
  <c r="J13"/>
  <c r="K13"/>
  <c r="L13"/>
  <c r="M13"/>
  <c r="N13"/>
  <c r="O13"/>
  <c r="P13"/>
  <c r="C14"/>
  <c r="D14"/>
  <c r="E14"/>
  <c r="F14"/>
  <c r="G14"/>
  <c r="H14"/>
  <c r="I14"/>
  <c r="J14"/>
  <c r="K14"/>
  <c r="L14"/>
  <c r="M14"/>
  <c r="N14"/>
  <c r="O14"/>
  <c r="P14"/>
  <c r="C15"/>
  <c r="D15"/>
  <c r="E15"/>
  <c r="F15"/>
  <c r="G15"/>
  <c r="H15"/>
  <c r="I15"/>
  <c r="J15"/>
  <c r="K15"/>
  <c r="L15"/>
  <c r="M15"/>
  <c r="N15"/>
  <c r="O15"/>
  <c r="P15"/>
  <c r="C16"/>
  <c r="D16"/>
  <c r="E16"/>
  <c r="F16"/>
  <c r="G16"/>
  <c r="H16"/>
  <c r="I16"/>
  <c r="J16"/>
  <c r="K16"/>
  <c r="L16"/>
  <c r="M16"/>
  <c r="N16"/>
  <c r="O16"/>
  <c r="P16"/>
  <c r="C17"/>
  <c r="D17"/>
  <c r="E17"/>
  <c r="F17"/>
  <c r="G17"/>
  <c r="H17"/>
  <c r="I17"/>
  <c r="J17"/>
  <c r="K17"/>
  <c r="L17"/>
  <c r="M17"/>
  <c r="N17"/>
  <c r="O17"/>
  <c r="P17"/>
  <c r="C18"/>
  <c r="D18"/>
  <c r="E18"/>
  <c r="F18"/>
  <c r="G18"/>
  <c r="H18"/>
  <c r="I18"/>
  <c r="J18"/>
  <c r="K18"/>
  <c r="L18"/>
  <c r="M18"/>
  <c r="N18"/>
  <c r="O18"/>
  <c r="P18"/>
  <c r="C19"/>
  <c r="D19"/>
  <c r="E19"/>
  <c r="F19"/>
  <c r="G19"/>
  <c r="H19"/>
  <c r="I19"/>
  <c r="J19"/>
  <c r="K19"/>
  <c r="L19"/>
  <c r="M19"/>
  <c r="N19"/>
  <c r="O19"/>
  <c r="P19"/>
  <c r="C20"/>
  <c r="D20"/>
  <c r="E20"/>
  <c r="F20"/>
  <c r="G20"/>
  <c r="H20"/>
  <c r="I20"/>
  <c r="J20"/>
  <c r="K20"/>
  <c r="L20"/>
  <c r="M20"/>
  <c r="N20"/>
  <c r="O20"/>
  <c r="P20"/>
  <c r="C21"/>
  <c r="D21"/>
  <c r="E21"/>
  <c r="F21"/>
  <c r="G21"/>
  <c r="H21"/>
  <c r="I21"/>
  <c r="J21"/>
  <c r="K21"/>
  <c r="L21"/>
  <c r="M21"/>
  <c r="N21"/>
  <c r="O21"/>
  <c r="P21"/>
  <c r="C22"/>
  <c r="D22"/>
  <c r="E22"/>
  <c r="F22"/>
  <c r="G22"/>
  <c r="H22"/>
  <c r="I22"/>
  <c r="J22"/>
  <c r="K22"/>
  <c r="L22"/>
  <c r="M22"/>
  <c r="N22"/>
  <c r="O22"/>
  <c r="P22"/>
  <c r="C23"/>
  <c r="D23"/>
  <c r="E23"/>
  <c r="F23"/>
  <c r="G23"/>
  <c r="H23"/>
  <c r="I23"/>
  <c r="J23"/>
  <c r="K23"/>
  <c r="L23"/>
  <c r="M23"/>
  <c r="N23"/>
  <c r="O23"/>
  <c r="P23"/>
  <c r="C24"/>
  <c r="D24"/>
  <c r="E24"/>
  <c r="F24"/>
  <c r="G24"/>
  <c r="H24"/>
  <c r="I24"/>
  <c r="J24"/>
  <c r="K24"/>
  <c r="L24"/>
  <c r="M24"/>
  <c r="N24"/>
  <c r="O24"/>
  <c r="P24"/>
  <c r="C25"/>
  <c r="D25"/>
  <c r="E25"/>
  <c r="F25"/>
  <c r="G25"/>
  <c r="H25"/>
  <c r="I25"/>
  <c r="J25"/>
  <c r="K25"/>
  <c r="L25"/>
  <c r="M25"/>
  <c r="N25"/>
  <c r="O25"/>
  <c r="P25"/>
  <c r="C26"/>
  <c r="D26"/>
  <c r="E26"/>
  <c r="F26"/>
  <c r="G26"/>
  <c r="H26"/>
  <c r="I26"/>
  <c r="J26"/>
  <c r="K26"/>
  <c r="L26"/>
  <c r="M26"/>
  <c r="N26"/>
  <c r="O26"/>
  <c r="P26"/>
  <c r="C27"/>
  <c r="D27"/>
  <c r="E27"/>
  <c r="F27"/>
  <c r="G27"/>
  <c r="H27"/>
  <c r="I27"/>
  <c r="J27"/>
  <c r="K27"/>
  <c r="L27"/>
  <c r="M27"/>
  <c r="N27"/>
  <c r="O27"/>
  <c r="P27"/>
  <c r="C28"/>
  <c r="D28"/>
  <c r="E28"/>
  <c r="F28"/>
  <c r="G28"/>
  <c r="H28"/>
  <c r="I28"/>
  <c r="J28"/>
  <c r="K28"/>
  <c r="L28"/>
  <c r="M28"/>
  <c r="N28"/>
  <c r="O28"/>
  <c r="P28"/>
  <c r="C29"/>
  <c r="D29"/>
  <c r="E29"/>
  <c r="F29"/>
  <c r="G29"/>
  <c r="H29"/>
  <c r="I29"/>
  <c r="J29"/>
  <c r="K29"/>
  <c r="L29"/>
  <c r="M29"/>
  <c r="N29"/>
  <c r="O29"/>
  <c r="P29"/>
  <c r="C30"/>
  <c r="D30"/>
  <c r="E30"/>
  <c r="F30"/>
  <c r="G30"/>
  <c r="H30"/>
  <c r="I30"/>
  <c r="J30"/>
  <c r="K30"/>
  <c r="L30"/>
  <c r="M30"/>
  <c r="N30"/>
  <c r="O30"/>
  <c r="P30"/>
  <c r="C31"/>
  <c r="D31"/>
  <c r="E31"/>
  <c r="F31"/>
  <c r="G31"/>
  <c r="H31"/>
  <c r="I31"/>
  <c r="J31"/>
  <c r="K31"/>
  <c r="L31"/>
  <c r="M31"/>
  <c r="N31"/>
  <c r="O31"/>
  <c r="P31"/>
  <c r="C32"/>
  <c r="D32"/>
  <c r="E32"/>
  <c r="F32"/>
  <c r="G32"/>
  <c r="H32"/>
  <c r="I32"/>
  <c r="J32"/>
  <c r="K32"/>
  <c r="L32"/>
  <c r="M32"/>
  <c r="N32"/>
  <c r="O32"/>
  <c r="P32"/>
  <c r="C33"/>
  <c r="D33"/>
  <c r="E33"/>
  <c r="F33"/>
  <c r="G33"/>
  <c r="H33"/>
  <c r="I33"/>
  <c r="J33"/>
  <c r="K33"/>
  <c r="L33"/>
  <c r="M33"/>
  <c r="N33"/>
  <c r="O33"/>
  <c r="P33"/>
  <c r="C34"/>
  <c r="D34"/>
  <c r="E34"/>
  <c r="F34"/>
  <c r="G34"/>
  <c r="H34"/>
  <c r="I34"/>
  <c r="J34"/>
  <c r="K34"/>
  <c r="L34"/>
  <c r="M34"/>
  <c r="N34"/>
  <c r="O34"/>
  <c r="P34"/>
  <c r="C35"/>
  <c r="D35"/>
  <c r="E35"/>
  <c r="F35"/>
  <c r="G35"/>
  <c r="H35"/>
  <c r="I35"/>
  <c r="J35"/>
  <c r="K35"/>
  <c r="L35"/>
  <c r="M35"/>
  <c r="N35"/>
  <c r="O35"/>
  <c r="P35"/>
  <c r="C36"/>
  <c r="D36"/>
  <c r="E36"/>
  <c r="F36"/>
  <c r="G36"/>
  <c r="H36"/>
  <c r="I36"/>
  <c r="J36"/>
  <c r="K36"/>
  <c r="L36"/>
  <c r="M36"/>
  <c r="N36"/>
  <c r="O36"/>
  <c r="P36"/>
  <c r="C37"/>
  <c r="D37"/>
  <c r="E37"/>
  <c r="F37"/>
  <c r="G37"/>
  <c r="H37"/>
  <c r="I37"/>
  <c r="J37"/>
  <c r="K37"/>
  <c r="L37"/>
  <c r="M37"/>
  <c r="N37"/>
  <c r="O37"/>
  <c r="P37"/>
  <c r="C38"/>
  <c r="D38"/>
  <c r="E38"/>
  <c r="F38"/>
  <c r="G38"/>
  <c r="H38"/>
  <c r="I38"/>
  <c r="J38"/>
  <c r="K38"/>
  <c r="L38"/>
  <c r="M38"/>
  <c r="N38"/>
  <c r="O38"/>
  <c r="P38"/>
  <c r="C39"/>
  <c r="D39"/>
  <c r="E39"/>
  <c r="F39"/>
  <c r="G39"/>
  <c r="H39"/>
  <c r="I39"/>
  <c r="J39"/>
  <c r="K39"/>
  <c r="L39"/>
  <c r="M39"/>
  <c r="N39"/>
  <c r="O39"/>
  <c r="P39"/>
  <c r="C40"/>
  <c r="D40"/>
  <c r="E40"/>
  <c r="F40"/>
  <c r="G40"/>
  <c r="H40"/>
  <c r="I40"/>
  <c r="J40"/>
  <c r="K40"/>
  <c r="L40"/>
  <c r="M40"/>
  <c r="N40"/>
  <c r="O40"/>
  <c r="P40"/>
  <c r="C41"/>
  <c r="D41"/>
  <c r="E41"/>
  <c r="F41"/>
  <c r="G41"/>
  <c r="H41"/>
  <c r="I41"/>
  <c r="J41"/>
  <c r="K41"/>
  <c r="L41"/>
  <c r="M41"/>
  <c r="N41"/>
  <c r="O41"/>
  <c r="P41"/>
  <c r="C42"/>
  <c r="D42"/>
  <c r="E42"/>
  <c r="F42"/>
  <c r="G42"/>
  <c r="H42"/>
  <c r="I42"/>
  <c r="J42"/>
  <c r="K42"/>
  <c r="L42"/>
  <c r="M42"/>
  <c r="N42"/>
  <c r="O42"/>
  <c r="P42"/>
  <c r="C43"/>
  <c r="D43"/>
  <c r="E43"/>
  <c r="F43"/>
  <c r="G43"/>
  <c r="H43"/>
  <c r="I43"/>
  <c r="J43"/>
  <c r="K43"/>
  <c r="L43"/>
  <c r="M43"/>
  <c r="N43"/>
  <c r="O43"/>
  <c r="P43"/>
  <c r="C44"/>
  <c r="D44"/>
  <c r="E44"/>
  <c r="F44"/>
  <c r="G44"/>
  <c r="H44"/>
  <c r="I44"/>
  <c r="J44"/>
  <c r="K44"/>
  <c r="L44"/>
  <c r="M44"/>
  <c r="N44"/>
  <c r="O44"/>
  <c r="P44"/>
  <c r="C45"/>
  <c r="D45"/>
  <c r="E45"/>
  <c r="F45"/>
  <c r="G45"/>
  <c r="H45"/>
  <c r="I45"/>
  <c r="J45"/>
  <c r="K45"/>
  <c r="L45"/>
  <c r="M45"/>
  <c r="N45"/>
  <c r="O45"/>
  <c r="P45"/>
  <c r="C46"/>
  <c r="D46"/>
  <c r="E46"/>
  <c r="F46"/>
  <c r="G46"/>
  <c r="H46"/>
  <c r="I46"/>
  <c r="J46"/>
  <c r="K46"/>
  <c r="L46"/>
  <c r="M46"/>
  <c r="N46"/>
  <c r="O46"/>
  <c r="P46"/>
  <c r="C47"/>
  <c r="D47"/>
  <c r="E47"/>
  <c r="F47"/>
  <c r="G47"/>
  <c r="H47"/>
  <c r="I47"/>
  <c r="J47"/>
  <c r="K47"/>
  <c r="L47"/>
  <c r="M47"/>
  <c r="N47"/>
  <c r="O47"/>
  <c r="P47"/>
  <c r="C48"/>
  <c r="D48"/>
  <c r="E48"/>
  <c r="F48"/>
  <c r="G48"/>
  <c r="H48"/>
  <c r="I48"/>
  <c r="J48"/>
  <c r="K48"/>
  <c r="L48"/>
  <c r="M48"/>
  <c r="N48"/>
  <c r="O48"/>
  <c r="P48"/>
  <c r="C49"/>
  <c r="D49"/>
  <c r="E49"/>
  <c r="F49"/>
  <c r="G49"/>
  <c r="H49"/>
  <c r="I49"/>
  <c r="J49"/>
  <c r="K49"/>
  <c r="L49"/>
  <c r="M49"/>
  <c r="N49"/>
  <c r="O49"/>
  <c r="P49"/>
  <c r="C50"/>
  <c r="D50"/>
  <c r="E50"/>
  <c r="F50"/>
  <c r="G50"/>
  <c r="H50"/>
  <c r="I50"/>
  <c r="J50"/>
  <c r="K50"/>
  <c r="L50"/>
  <c r="M50"/>
  <c r="N50"/>
  <c r="O50"/>
  <c r="P50"/>
  <c r="C51"/>
  <c r="D51"/>
  <c r="E51"/>
  <c r="F51"/>
  <c r="G51"/>
  <c r="H51"/>
  <c r="I51"/>
  <c r="J51"/>
  <c r="K51"/>
  <c r="L51"/>
  <c r="M51"/>
  <c r="N51"/>
  <c r="O51"/>
  <c r="P51"/>
  <c r="C52"/>
  <c r="D52"/>
  <c r="E52"/>
  <c r="F52"/>
  <c r="G52"/>
  <c r="H52"/>
  <c r="I52"/>
  <c r="J52"/>
  <c r="K52"/>
  <c r="L52"/>
  <c r="M52"/>
  <c r="N52"/>
  <c r="O52"/>
  <c r="P52"/>
  <c r="C53"/>
  <c r="D53"/>
  <c r="E53"/>
  <c r="F53"/>
  <c r="G53"/>
  <c r="H53"/>
  <c r="I53"/>
  <c r="J53"/>
  <c r="K53"/>
  <c r="L53"/>
  <c r="M53"/>
  <c r="N53"/>
  <c r="O53"/>
  <c r="P53"/>
  <c r="C54"/>
  <c r="D54"/>
  <c r="E54"/>
  <c r="F54"/>
  <c r="G54"/>
  <c r="H54"/>
  <c r="I54"/>
  <c r="J54"/>
  <c r="K54"/>
  <c r="L54"/>
  <c r="M54"/>
  <c r="N54"/>
  <c r="O54"/>
  <c r="P54"/>
  <c r="C55"/>
  <c r="D55"/>
  <c r="E55"/>
  <c r="F55"/>
  <c r="G55"/>
  <c r="H55"/>
  <c r="I55"/>
  <c r="J55"/>
  <c r="K55"/>
  <c r="L55"/>
  <c r="M55"/>
  <c r="N55"/>
  <c r="O55"/>
  <c r="P55"/>
  <c r="C56"/>
  <c r="D56"/>
  <c r="E56"/>
  <c r="F56"/>
  <c r="G56"/>
  <c r="H56"/>
  <c r="I56"/>
  <c r="J56"/>
  <c r="K56"/>
  <c r="L56"/>
  <c r="M56"/>
  <c r="N56"/>
  <c r="O56"/>
  <c r="P56"/>
  <c r="C57"/>
  <c r="D57"/>
  <c r="E57"/>
  <c r="F57"/>
  <c r="G57"/>
  <c r="H57"/>
  <c r="I57"/>
  <c r="J57"/>
  <c r="K57"/>
  <c r="L57"/>
  <c r="M57"/>
  <c r="N57"/>
  <c r="O57"/>
  <c r="P57"/>
  <c r="C58"/>
  <c r="D58"/>
  <c r="E58"/>
  <c r="F58"/>
  <c r="G58"/>
  <c r="H58"/>
  <c r="I58"/>
  <c r="J58"/>
  <c r="K58"/>
  <c r="L58"/>
  <c r="M58"/>
  <c r="N58"/>
  <c r="O58"/>
  <c r="P58"/>
  <c r="C59"/>
  <c r="D59"/>
  <c r="E59"/>
  <c r="F59"/>
  <c r="G59"/>
  <c r="H59"/>
  <c r="I59"/>
  <c r="J59"/>
  <c r="K59"/>
  <c r="L59"/>
  <c r="M59"/>
  <c r="N59"/>
  <c r="O59"/>
  <c r="P59"/>
  <c r="C60"/>
  <c r="D60"/>
  <c r="E60"/>
  <c r="F60"/>
  <c r="G60"/>
  <c r="H60"/>
  <c r="I60"/>
  <c r="J60"/>
  <c r="K60"/>
  <c r="L60"/>
  <c r="M60"/>
  <c r="N60"/>
  <c r="O60"/>
  <c r="P60"/>
  <c r="C61"/>
  <c r="D61"/>
  <c r="E61"/>
  <c r="F61"/>
  <c r="G61"/>
  <c r="H61"/>
  <c r="I61"/>
  <c r="J61"/>
  <c r="K61"/>
  <c r="L61"/>
  <c r="M61"/>
  <c r="N61"/>
  <c r="O61"/>
  <c r="P61"/>
  <c r="C62"/>
  <c r="D62"/>
  <c r="E62"/>
  <c r="F62"/>
  <c r="G62"/>
  <c r="H62"/>
  <c r="I62"/>
  <c r="J62"/>
  <c r="K62"/>
  <c r="L62"/>
  <c r="M62"/>
  <c r="N62"/>
  <c r="O62"/>
  <c r="P62"/>
  <c r="C63"/>
  <c r="D63"/>
  <c r="E63"/>
  <c r="F63"/>
  <c r="G63"/>
  <c r="H63"/>
  <c r="I63"/>
  <c r="J63"/>
  <c r="K63"/>
  <c r="L63"/>
  <c r="M63"/>
  <c r="N63"/>
  <c r="O63"/>
  <c r="P63"/>
  <c r="C64"/>
  <c r="D64"/>
  <c r="E64"/>
  <c r="F64"/>
  <c r="G64"/>
  <c r="H64"/>
  <c r="I64"/>
  <c r="J64"/>
  <c r="K64"/>
  <c r="L64"/>
  <c r="M64"/>
  <c r="N64"/>
  <c r="O64"/>
  <c r="P64"/>
  <c r="C65"/>
  <c r="D65"/>
  <c r="E65"/>
  <c r="F65"/>
  <c r="G65"/>
  <c r="H65"/>
  <c r="I65"/>
  <c r="J65"/>
  <c r="K65"/>
  <c r="L65"/>
  <c r="M65"/>
  <c r="N65"/>
  <c r="O65"/>
  <c r="P65"/>
  <c r="C66"/>
  <c r="D66"/>
  <c r="E66"/>
  <c r="F66"/>
  <c r="G66"/>
  <c r="H66"/>
  <c r="I66"/>
  <c r="J66"/>
  <c r="K66"/>
  <c r="L66"/>
  <c r="M66"/>
  <c r="N66"/>
  <c r="O66"/>
  <c r="P66"/>
  <c r="C67"/>
  <c r="D67"/>
  <c r="E67"/>
  <c r="F67"/>
  <c r="G67"/>
  <c r="H67"/>
  <c r="I67"/>
  <c r="J67"/>
  <c r="K67"/>
  <c r="L67"/>
  <c r="M67"/>
  <c r="N67"/>
  <c r="O67"/>
  <c r="P67"/>
  <c r="C68"/>
  <c r="D68"/>
  <c r="E68"/>
  <c r="F68"/>
  <c r="G68"/>
  <c r="H68"/>
  <c r="I68"/>
  <c r="J68"/>
  <c r="K68"/>
  <c r="L68"/>
  <c r="M68"/>
  <c r="N68"/>
  <c r="O68"/>
  <c r="P68"/>
  <c r="C69"/>
  <c r="D69"/>
  <c r="E69"/>
  <c r="F69"/>
  <c r="G69"/>
  <c r="H69"/>
  <c r="I69"/>
  <c r="J69"/>
  <c r="K69"/>
  <c r="L69"/>
  <c r="M69"/>
  <c r="N69"/>
  <c r="O69"/>
  <c r="P69"/>
  <c r="C70"/>
  <c r="D70"/>
  <c r="E70"/>
  <c r="F70"/>
  <c r="G70"/>
  <c r="H70"/>
  <c r="I70"/>
  <c r="J70"/>
  <c r="K70"/>
  <c r="L70"/>
  <c r="M70"/>
  <c r="N70"/>
  <c r="O70"/>
  <c r="P70"/>
  <c r="C71"/>
  <c r="D71"/>
  <c r="E71"/>
  <c r="F71"/>
  <c r="G71"/>
  <c r="H71"/>
  <c r="I71"/>
  <c r="J71"/>
  <c r="K71"/>
  <c r="L71"/>
  <c r="M71"/>
  <c r="N71"/>
  <c r="O71"/>
  <c r="P71"/>
  <c r="C72"/>
  <c r="D72"/>
  <c r="E72"/>
  <c r="F72"/>
  <c r="G72"/>
  <c r="H72"/>
  <c r="I72"/>
  <c r="J72"/>
  <c r="K72"/>
  <c r="L72"/>
  <c r="M72"/>
  <c r="N72"/>
  <c r="O72"/>
  <c r="P72"/>
  <c r="C73"/>
  <c r="D73"/>
  <c r="E73"/>
  <c r="F73"/>
  <c r="G73"/>
  <c r="H73"/>
  <c r="I73"/>
  <c r="J73"/>
  <c r="K73"/>
  <c r="L73"/>
  <c r="M73"/>
  <c r="N73"/>
  <c r="O73"/>
  <c r="P73"/>
  <c r="C74"/>
  <c r="D74"/>
  <c r="E74"/>
  <c r="F74"/>
  <c r="G74"/>
  <c r="H74"/>
  <c r="I74"/>
  <c r="J74"/>
  <c r="K74"/>
  <c r="L74"/>
  <c r="M74"/>
  <c r="N74"/>
  <c r="O74"/>
  <c r="P74"/>
  <c r="C75"/>
  <c r="D75"/>
  <c r="E75"/>
  <c r="F75"/>
  <c r="G75"/>
  <c r="H75"/>
  <c r="I75"/>
  <c r="J75"/>
  <c r="K75"/>
  <c r="L75"/>
  <c r="M75"/>
  <c r="N75"/>
  <c r="O75"/>
  <c r="P75"/>
  <c r="C76"/>
  <c r="D76"/>
  <c r="E76"/>
  <c r="F76"/>
  <c r="G76"/>
  <c r="H76"/>
  <c r="I76"/>
  <c r="J76"/>
  <c r="K76"/>
  <c r="L76"/>
  <c r="M76"/>
  <c r="N76"/>
  <c r="O76"/>
  <c r="P76"/>
  <c r="C77"/>
  <c r="D77"/>
  <c r="E77"/>
  <c r="F77"/>
  <c r="G77"/>
  <c r="H77"/>
  <c r="I77"/>
  <c r="J77"/>
  <c r="K77"/>
  <c r="L77"/>
  <c r="M77"/>
  <c r="N77"/>
  <c r="O77"/>
  <c r="P77"/>
  <c r="C78"/>
  <c r="D78"/>
  <c r="E78"/>
  <c r="F78"/>
  <c r="G78"/>
  <c r="H78"/>
  <c r="I78"/>
  <c r="J78"/>
  <c r="K78"/>
  <c r="L78"/>
  <c r="M78"/>
  <c r="N78"/>
  <c r="O78"/>
  <c r="P78"/>
  <c r="C79"/>
  <c r="D79"/>
  <c r="E79"/>
  <c r="F79"/>
  <c r="G79"/>
  <c r="H79"/>
  <c r="I79"/>
  <c r="J79"/>
  <c r="K79"/>
  <c r="L79"/>
  <c r="M79"/>
  <c r="N79"/>
  <c r="O79"/>
  <c r="P79"/>
  <c r="C80"/>
  <c r="D80"/>
  <c r="E80"/>
  <c r="F80"/>
  <c r="G80"/>
  <c r="H80"/>
  <c r="I80"/>
  <c r="J80"/>
  <c r="K80"/>
  <c r="L80"/>
  <c r="M80"/>
  <c r="N80"/>
  <c r="O80"/>
  <c r="P80"/>
  <c r="C81"/>
  <c r="D81"/>
  <c r="E81"/>
  <c r="F81"/>
  <c r="G81"/>
  <c r="H81"/>
  <c r="I81"/>
  <c r="J81"/>
  <c r="K81"/>
  <c r="L81"/>
  <c r="M81"/>
  <c r="N81"/>
  <c r="O81"/>
  <c r="P81"/>
  <c r="C82"/>
  <c r="D82"/>
  <c r="E82"/>
  <c r="F82"/>
  <c r="G82"/>
  <c r="H82"/>
  <c r="I82"/>
  <c r="J82"/>
  <c r="K82"/>
  <c r="L82"/>
  <c r="M82"/>
  <c r="N82"/>
  <c r="O82"/>
  <c r="P82"/>
  <c r="C83"/>
  <c r="D83"/>
  <c r="E83"/>
  <c r="F83"/>
  <c r="G83"/>
  <c r="H83"/>
  <c r="I83"/>
  <c r="J83"/>
  <c r="K83"/>
  <c r="L83"/>
  <c r="M83"/>
  <c r="N83"/>
  <c r="O83"/>
  <c r="P83"/>
  <c r="C84"/>
  <c r="D84"/>
  <c r="E84"/>
  <c r="F84"/>
  <c r="G84"/>
  <c r="H84"/>
  <c r="I84"/>
  <c r="J84"/>
  <c r="K84"/>
  <c r="L84"/>
  <c r="M84"/>
  <c r="N84"/>
  <c r="O84"/>
  <c r="P84"/>
  <c r="C85"/>
  <c r="D85"/>
  <c r="E85"/>
  <c r="F85"/>
  <c r="G85"/>
  <c r="H85"/>
  <c r="I85"/>
  <c r="J85"/>
  <c r="K85"/>
  <c r="L85"/>
  <c r="M85"/>
  <c r="N85"/>
  <c r="O85"/>
  <c r="P85"/>
  <c r="C86"/>
  <c r="D86"/>
  <c r="E86"/>
  <c r="F86"/>
  <c r="G86"/>
  <c r="H86"/>
  <c r="I86"/>
  <c r="J86"/>
  <c r="K86"/>
  <c r="L86"/>
  <c r="M86"/>
  <c r="N86"/>
  <c r="O86"/>
  <c r="P86"/>
  <c r="C87"/>
  <c r="D87"/>
  <c r="E87"/>
  <c r="F87"/>
  <c r="G87"/>
  <c r="H87"/>
  <c r="I87"/>
  <c r="J87"/>
  <c r="K87"/>
  <c r="L87"/>
  <c r="M87"/>
  <c r="N87"/>
  <c r="O87"/>
  <c r="P87"/>
  <c r="C88"/>
  <c r="D88"/>
  <c r="E88"/>
  <c r="F88"/>
  <c r="G88"/>
  <c r="H88"/>
  <c r="I88"/>
  <c r="J88"/>
  <c r="K88"/>
  <c r="L88"/>
  <c r="M88"/>
  <c r="N88"/>
  <c r="O88"/>
  <c r="P88"/>
  <c r="C89"/>
  <c r="D89"/>
  <c r="E89"/>
  <c r="F89"/>
  <c r="G89"/>
  <c r="H89"/>
  <c r="I89"/>
  <c r="J89"/>
  <c r="K89"/>
  <c r="L89"/>
  <c r="M89"/>
  <c r="N89"/>
  <c r="O89"/>
  <c r="P89"/>
  <c r="C90"/>
  <c r="D90"/>
  <c r="E90"/>
  <c r="F90"/>
  <c r="G90"/>
  <c r="H90"/>
  <c r="I90"/>
  <c r="J90"/>
  <c r="K90"/>
  <c r="L90"/>
  <c r="M90"/>
  <c r="N90"/>
  <c r="O90"/>
  <c r="P90"/>
  <c r="C91"/>
  <c r="D91"/>
  <c r="E91"/>
  <c r="F91"/>
  <c r="G91"/>
  <c r="H91"/>
  <c r="I91"/>
  <c r="J91"/>
  <c r="K91"/>
  <c r="L91"/>
  <c r="M91"/>
  <c r="N91"/>
  <c r="O91"/>
  <c r="P91"/>
  <c r="C92"/>
  <c r="D92"/>
  <c r="E92"/>
  <c r="F92"/>
  <c r="G92"/>
  <c r="H92"/>
  <c r="I92"/>
  <c r="J92"/>
  <c r="K92"/>
  <c r="L92"/>
  <c r="M92"/>
  <c r="N92"/>
  <c r="O92"/>
  <c r="P92"/>
  <c r="C93"/>
  <c r="D93"/>
  <c r="E93"/>
  <c r="F93"/>
  <c r="G93"/>
  <c r="H93"/>
  <c r="I93"/>
  <c r="J93"/>
  <c r="K93"/>
  <c r="L93"/>
  <c r="M93"/>
  <c r="N93"/>
  <c r="O93"/>
  <c r="P93"/>
  <c r="C94"/>
  <c r="D94"/>
  <c r="E94"/>
  <c r="F94"/>
  <c r="G94"/>
  <c r="H94"/>
  <c r="I94"/>
  <c r="J94"/>
  <c r="K94"/>
  <c r="L94"/>
  <c r="M94"/>
  <c r="N94"/>
  <c r="O94"/>
  <c r="P94"/>
  <c r="C95"/>
  <c r="D95"/>
  <c r="E95"/>
  <c r="F95"/>
  <c r="G95"/>
  <c r="H95"/>
  <c r="I95"/>
  <c r="J95"/>
  <c r="K95"/>
  <c r="L95"/>
  <c r="M95"/>
  <c r="N95"/>
  <c r="O95"/>
  <c r="P95"/>
  <c r="C96"/>
  <c r="D96"/>
  <c r="E96"/>
  <c r="F96"/>
  <c r="G96"/>
  <c r="H96"/>
  <c r="I96"/>
  <c r="J96"/>
  <c r="K96"/>
  <c r="L96"/>
  <c r="M96"/>
  <c r="N96"/>
  <c r="O96"/>
  <c r="P96"/>
  <c r="C97"/>
  <c r="D97"/>
  <c r="E97"/>
  <c r="F97"/>
  <c r="G97"/>
  <c r="H97"/>
  <c r="I97"/>
  <c r="J97"/>
  <c r="K97"/>
  <c r="L97"/>
  <c r="M97"/>
  <c r="N97"/>
  <c r="O97"/>
  <c r="P97"/>
  <c r="C98"/>
  <c r="D98"/>
  <c r="E98"/>
  <c r="F98"/>
  <c r="G98"/>
  <c r="H98"/>
  <c r="I98"/>
  <c r="J98"/>
  <c r="K98"/>
  <c r="L98"/>
  <c r="M98"/>
  <c r="N98"/>
  <c r="O98"/>
  <c r="P98"/>
  <c r="C99"/>
  <c r="D99"/>
  <c r="E99"/>
  <c r="F99"/>
  <c r="G99"/>
  <c r="H99"/>
  <c r="I99"/>
  <c r="J99"/>
  <c r="K99"/>
  <c r="L99"/>
  <c r="M99"/>
  <c r="N99"/>
  <c r="O99"/>
  <c r="P99"/>
  <c r="C100"/>
  <c r="D100"/>
  <c r="E100"/>
  <c r="F100"/>
  <c r="G100"/>
  <c r="H100"/>
  <c r="I100"/>
  <c r="J100"/>
  <c r="K100"/>
  <c r="L100"/>
  <c r="M100"/>
  <c r="N100"/>
  <c r="O100"/>
  <c r="P100"/>
  <c r="C101"/>
  <c r="D101"/>
  <c r="E101"/>
  <c r="F101"/>
  <c r="G101"/>
  <c r="H101"/>
  <c r="I101"/>
  <c r="J101"/>
  <c r="K101"/>
  <c r="L101"/>
  <c r="M101"/>
  <c r="N101"/>
  <c r="O101"/>
  <c r="P101"/>
  <c r="C102"/>
  <c r="D102"/>
  <c r="E102"/>
  <c r="F102"/>
  <c r="G102"/>
  <c r="H102"/>
  <c r="I102"/>
  <c r="J102"/>
  <c r="K102"/>
  <c r="L102"/>
  <c r="M102"/>
  <c r="N102"/>
  <c r="O102"/>
  <c r="P102"/>
  <c r="C103"/>
  <c r="D103"/>
  <c r="E103"/>
  <c r="F103"/>
  <c r="G103"/>
  <c r="H103"/>
  <c r="I103"/>
  <c r="J103"/>
  <c r="K103"/>
  <c r="L103"/>
  <c r="M103"/>
  <c r="N103"/>
  <c r="O103"/>
  <c r="P103"/>
  <c r="C104"/>
  <c r="D104"/>
  <c r="E104"/>
  <c r="F104"/>
  <c r="G104"/>
  <c r="H104"/>
  <c r="I104"/>
  <c r="J104"/>
  <c r="K104"/>
  <c r="L104"/>
  <c r="M104"/>
  <c r="N104"/>
  <c r="O104"/>
  <c r="P104"/>
  <c r="C105"/>
  <c r="D105"/>
  <c r="E105"/>
  <c r="F105"/>
  <c r="G105"/>
  <c r="H105"/>
  <c r="I105"/>
  <c r="J105"/>
  <c r="K105"/>
  <c r="L105"/>
  <c r="M105"/>
  <c r="N105"/>
  <c r="O105"/>
  <c r="P105"/>
  <c r="C106"/>
  <c r="D106"/>
  <c r="E106"/>
  <c r="F106"/>
  <c r="G106"/>
  <c r="H106"/>
  <c r="I106"/>
  <c r="J106"/>
  <c r="K106"/>
  <c r="L106"/>
  <c r="M106"/>
  <c r="N106"/>
  <c r="O106"/>
  <c r="P106"/>
  <c r="F107"/>
  <c r="G107"/>
  <c r="H107"/>
  <c r="I107"/>
  <c r="J107"/>
  <c r="K107"/>
  <c r="L107"/>
  <c r="M107"/>
  <c r="N107"/>
  <c r="O107"/>
  <c r="P107"/>
  <c r="C9"/>
  <c r="D9"/>
  <c r="P9"/>
  <c r="O9"/>
  <c r="N9"/>
  <c r="M9"/>
  <c r="L9"/>
  <c r="K9"/>
  <c r="J9"/>
  <c r="I9"/>
  <c r="H9"/>
  <c r="G9"/>
  <c r="F9"/>
  <c r="E9"/>
  <c r="C708"/>
  <c r="D708"/>
  <c r="C608"/>
  <c r="D608"/>
  <c r="C508"/>
  <c r="D508"/>
  <c r="C408"/>
  <c r="D408"/>
  <c r="C308"/>
  <c r="D308"/>
  <c r="C208"/>
  <c r="D208"/>
  <c r="C108"/>
  <c r="D108"/>
  <c r="C8"/>
  <c r="D8"/>
  <c r="Q807"/>
  <c r="Q806"/>
  <c r="Q805"/>
  <c r="Q804"/>
  <c r="Q803"/>
  <c r="Q802"/>
  <c r="Q801"/>
  <c r="Q800"/>
  <c r="Q799"/>
  <c r="Q798"/>
  <c r="Q797"/>
  <c r="Q796"/>
  <c r="Q795"/>
  <c r="Q794"/>
  <c r="Q793"/>
  <c r="Q792"/>
  <c r="Q791"/>
  <c r="Q790"/>
  <c r="Q789"/>
  <c r="Q788"/>
  <c r="Q787"/>
  <c r="Q786"/>
  <c r="Q785"/>
  <c r="Q784"/>
  <c r="Q783"/>
  <c r="Q782"/>
  <c r="Q781"/>
  <c r="Q780"/>
  <c r="Q779"/>
  <c r="Q778"/>
  <c r="Q777"/>
  <c r="Q776"/>
  <c r="Q775"/>
  <c r="Q774"/>
  <c r="Q773"/>
  <c r="Q772"/>
  <c r="Q771"/>
  <c r="Q770"/>
  <c r="Q769"/>
  <c r="Q768"/>
  <c r="Q767"/>
  <c r="Q766"/>
  <c r="Q765"/>
  <c r="Q764"/>
  <c r="Q763"/>
  <c r="Q762"/>
  <c r="Q761"/>
  <c r="Q760"/>
  <c r="Q759"/>
  <c r="Q758"/>
  <c r="Q757"/>
  <c r="Q756"/>
  <c r="Q755"/>
  <c r="Q754"/>
  <c r="Q753"/>
  <c r="Q752"/>
  <c r="Q751"/>
  <c r="Q750"/>
  <c r="Q749"/>
  <c r="Q748"/>
  <c r="Q747"/>
  <c r="Q746"/>
  <c r="Q745"/>
  <c r="Q744"/>
  <c r="Q743"/>
  <c r="Q742"/>
  <c r="Q741"/>
  <c r="Q740"/>
  <c r="Q739"/>
  <c r="Q738"/>
  <c r="Q737"/>
  <c r="Q736"/>
  <c r="Q735"/>
  <c r="Q734"/>
  <c r="Q733"/>
  <c r="Q732"/>
  <c r="Q731"/>
  <c r="Q730"/>
  <c r="Q729"/>
  <c r="Q728"/>
  <c r="Q727"/>
  <c r="Q726"/>
  <c r="Q725"/>
  <c r="Q724"/>
  <c r="Q723"/>
  <c r="Q722"/>
  <c r="Q721"/>
  <c r="Q720"/>
  <c r="Q719"/>
  <c r="Q718"/>
  <c r="Q717"/>
  <c r="Q716"/>
  <c r="Q715"/>
  <c r="Q714"/>
  <c r="Q713"/>
  <c r="Q712"/>
  <c r="Q711"/>
  <c r="Q710"/>
  <c r="Q709"/>
  <c r="Q708"/>
  <c r="P708"/>
  <c r="O708"/>
  <c r="N708"/>
  <c r="M708"/>
  <c r="L708"/>
  <c r="K708"/>
  <c r="J708"/>
  <c r="I708"/>
  <c r="H708"/>
  <c r="G708"/>
  <c r="F708"/>
  <c r="E708"/>
  <c r="Q707"/>
  <c r="Q706"/>
  <c r="Q705"/>
  <c r="Q704"/>
  <c r="Q703"/>
  <c r="Q702"/>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P608"/>
  <c r="O608"/>
  <c r="N608"/>
  <c r="M608"/>
  <c r="L608"/>
  <c r="K608"/>
  <c r="J608"/>
  <c r="I608"/>
  <c r="H608"/>
  <c r="G608"/>
  <c r="F608"/>
  <c r="E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P508"/>
  <c r="O508"/>
  <c r="N508"/>
  <c r="M508"/>
  <c r="L508"/>
  <c r="K508"/>
  <c r="J508"/>
  <c r="I508"/>
  <c r="H508"/>
  <c r="G508"/>
  <c r="F508"/>
  <c r="E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24"/>
  <c r="Q423"/>
  <c r="Q422"/>
  <c r="Q421"/>
  <c r="Q420"/>
  <c r="Q419"/>
  <c r="Q418"/>
  <c r="Q417"/>
  <c r="Q416"/>
  <c r="Q415"/>
  <c r="Q414"/>
  <c r="Q413"/>
  <c r="Q412"/>
  <c r="Q411"/>
  <c r="Q410"/>
  <c r="Q409"/>
  <c r="Q408"/>
  <c r="P408"/>
  <c r="O408"/>
  <c r="N408"/>
  <c r="M408"/>
  <c r="L408"/>
  <c r="K408"/>
  <c r="J408"/>
  <c r="I408"/>
  <c r="H408"/>
  <c r="G408"/>
  <c r="F408"/>
  <c r="E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319"/>
  <c r="Q318"/>
  <c r="Q317"/>
  <c r="Q316"/>
  <c r="Q315"/>
  <c r="Q314"/>
  <c r="Q313"/>
  <c r="Q312"/>
  <c r="Q311"/>
  <c r="Q310"/>
  <c r="Q309"/>
  <c r="Q308"/>
  <c r="P308"/>
  <c r="O308"/>
  <c r="N308"/>
  <c r="M308"/>
  <c r="L308"/>
  <c r="K308"/>
  <c r="J308"/>
  <c r="I308"/>
  <c r="H308"/>
  <c r="G308"/>
  <c r="F308"/>
  <c r="E308"/>
  <c r="Q307"/>
  <c r="Q306"/>
  <c r="Q305"/>
  <c r="Q304"/>
  <c r="Q303"/>
  <c r="Q302"/>
  <c r="Q301"/>
  <c r="Q300"/>
  <c r="Q299"/>
  <c r="Q298"/>
  <c r="Q297"/>
  <c r="Q296"/>
  <c r="Q295"/>
  <c r="Q294"/>
  <c r="Q293"/>
  <c r="Q292"/>
  <c r="Q291"/>
  <c r="Q290"/>
  <c r="Q289"/>
  <c r="Q288"/>
  <c r="Q287"/>
  <c r="Q286"/>
  <c r="Q285"/>
  <c r="Q284"/>
  <c r="Q283"/>
  <c r="Q282"/>
  <c r="Q281"/>
  <c r="Q280"/>
  <c r="Q279"/>
  <c r="Q278"/>
  <c r="Q277"/>
  <c r="Q276"/>
  <c r="Q275"/>
  <c r="Q274"/>
  <c r="Q273"/>
  <c r="Q272"/>
  <c r="Q271"/>
  <c r="Q270"/>
  <c r="Q269"/>
  <c r="Q268"/>
  <c r="Q267"/>
  <c r="Q266"/>
  <c r="Q265"/>
  <c r="Q264"/>
  <c r="Q263"/>
  <c r="Q262"/>
  <c r="Q261"/>
  <c r="Q260"/>
  <c r="Q259"/>
  <c r="Q258"/>
  <c r="Q257"/>
  <c r="Q256"/>
  <c r="Q255"/>
  <c r="Q254"/>
  <c r="Q253"/>
  <c r="Q252"/>
  <c r="Q251"/>
  <c r="Q250"/>
  <c r="Q249"/>
  <c r="Q248"/>
  <c r="Q247"/>
  <c r="Q246"/>
  <c r="Q245"/>
  <c r="Q244"/>
  <c r="Q243"/>
  <c r="Q242"/>
  <c r="Q241"/>
  <c r="Q240"/>
  <c r="Q239"/>
  <c r="Q238"/>
  <c r="Q237"/>
  <c r="Q236"/>
  <c r="Q235"/>
  <c r="Q234"/>
  <c r="Q233"/>
  <c r="Q232"/>
  <c r="Q231"/>
  <c r="Q230"/>
  <c r="Q229"/>
  <c r="Q228"/>
  <c r="Q227"/>
  <c r="Q226"/>
  <c r="Q225"/>
  <c r="Q224"/>
  <c r="Q223"/>
  <c r="Q222"/>
  <c r="Q221"/>
  <c r="Q220"/>
  <c r="Q219"/>
  <c r="Q218"/>
  <c r="Q217"/>
  <c r="Q216"/>
  <c r="Q215"/>
  <c r="Q214"/>
  <c r="Q213"/>
  <c r="Q212"/>
  <c r="Q211"/>
  <c r="Q210"/>
  <c r="Q209"/>
  <c r="Q208"/>
  <c r="P208"/>
  <c r="O208"/>
  <c r="N208"/>
  <c r="M208"/>
  <c r="L208"/>
  <c r="K208"/>
  <c r="J208"/>
  <c r="I208"/>
  <c r="H208"/>
  <c r="G208"/>
  <c r="F208"/>
  <c r="E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P108"/>
  <c r="O108"/>
  <c r="N108"/>
  <c r="M108"/>
  <c r="L108"/>
  <c r="K108"/>
  <c r="J108"/>
  <c r="I108"/>
  <c r="H108"/>
  <c r="G108"/>
  <c r="F108"/>
  <c r="E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6"/>
  <c r="Q15"/>
  <c r="Q14"/>
  <c r="Q13"/>
  <c r="Q12"/>
  <c r="Q11"/>
  <c r="Q10"/>
  <c r="Q9"/>
  <c r="Q8"/>
  <c r="P8"/>
  <c r="O8"/>
  <c r="N8"/>
  <c r="M8"/>
  <c r="L8"/>
  <c r="K8"/>
  <c r="J8"/>
  <c r="I8"/>
  <c r="H8"/>
  <c r="G8"/>
  <c r="F8"/>
  <c r="E8"/>
  <c r="P6"/>
  <c r="O6"/>
  <c r="N6"/>
  <c r="M6"/>
  <c r="L6"/>
  <c r="K6"/>
  <c r="J6"/>
  <c r="I6"/>
  <c r="H6"/>
  <c r="G6"/>
  <c r="F6"/>
  <c r="E6"/>
  <c r="O18" i="32"/>
  <c r="N18"/>
  <c r="M18"/>
  <c r="L18"/>
  <c r="K18"/>
  <c r="J18"/>
  <c r="I18"/>
  <c r="H18"/>
  <c r="G18"/>
  <c r="F18"/>
  <c r="E18"/>
  <c r="D18"/>
  <c r="O17"/>
  <c r="N17"/>
  <c r="M17"/>
  <c r="L17"/>
  <c r="K17"/>
  <c r="J17"/>
  <c r="I17"/>
  <c r="H17"/>
  <c r="G17"/>
  <c r="F17"/>
  <c r="E17"/>
  <c r="D17"/>
  <c r="Q222" i="33"/>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1131"/>
  <c r="Q1130"/>
  <c r="Q1129"/>
  <c r="Q1128"/>
  <c r="Q1127"/>
  <c r="Q1126"/>
  <c r="Q1125"/>
  <c r="Q1124"/>
  <c r="Q1123"/>
  <c r="Q1122"/>
  <c r="Q1121"/>
  <c r="Q1120"/>
  <c r="Q1119"/>
  <c r="Q1118"/>
  <c r="Q1117"/>
  <c r="Q1116"/>
  <c r="Q1115"/>
  <c r="Q1114"/>
  <c r="Q1113"/>
  <c r="Q1112"/>
  <c r="Q1111"/>
  <c r="Q1110"/>
  <c r="Q1109"/>
  <c r="Q1108"/>
  <c r="Q1107"/>
  <c r="Q1106"/>
  <c r="Q1105"/>
  <c r="Q1104"/>
  <c r="Q1103"/>
  <c r="Q1102"/>
  <c r="Q1101"/>
  <c r="Q1100"/>
  <c r="Q1099"/>
  <c r="Q1098"/>
  <c r="Q1097"/>
  <c r="Q1096"/>
  <c r="Q1095"/>
  <c r="Q1094"/>
  <c r="Q1093"/>
  <c r="Q1092"/>
  <c r="Q1091"/>
  <c r="Q1090"/>
  <c r="Q1089"/>
  <c r="Q1088"/>
  <c r="Q1087"/>
  <c r="Q1086"/>
  <c r="Q1085"/>
  <c r="Q1084"/>
  <c r="Q1083"/>
  <c r="Q1082"/>
  <c r="Q1081"/>
  <c r="Q1080"/>
  <c r="Q1079"/>
  <c r="Q1078"/>
  <c r="Q1077"/>
  <c r="Q1076"/>
  <c r="Q1075"/>
  <c r="Q1074"/>
  <c r="Q1073"/>
  <c r="Q1072"/>
  <c r="Q1071"/>
  <c r="Q1070"/>
  <c r="Q1069"/>
  <c r="Q1068"/>
  <c r="Q1067"/>
  <c r="Q1066"/>
  <c r="Q1065"/>
  <c r="Q1064"/>
  <c r="Q1063"/>
  <c r="Q1062"/>
  <c r="Q1061"/>
  <c r="Q1060"/>
  <c r="Q1059"/>
  <c r="Q1058"/>
  <c r="Q1057"/>
  <c r="Q1056"/>
  <c r="Q1055"/>
  <c r="Q1054"/>
  <c r="Q1053"/>
  <c r="Q1052"/>
  <c r="Q1051"/>
  <c r="Q1050"/>
  <c r="Q1049"/>
  <c r="Q1048"/>
  <c r="Q1047"/>
  <c r="Q1046"/>
  <c r="Q1045"/>
  <c r="Q1044"/>
  <c r="Q1043"/>
  <c r="Q1042"/>
  <c r="Q1041"/>
  <c r="Q1040"/>
  <c r="Q1039"/>
  <c r="Q1038"/>
  <c r="Q1037"/>
  <c r="Q1036"/>
  <c r="Q1035"/>
  <c r="Q1034"/>
  <c r="Q1033"/>
  <c r="Q1032"/>
  <c r="F421"/>
  <c r="G421"/>
  <c r="H421"/>
  <c r="I421"/>
  <c r="J421"/>
  <c r="K421"/>
  <c r="L421"/>
  <c r="M421"/>
  <c r="N421"/>
  <c r="O421"/>
  <c r="P421"/>
  <c r="Q421"/>
  <c r="Q423"/>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7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828"/>
  <c r="Q726"/>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929"/>
  <c r="Q1030"/>
  <c r="P1030"/>
  <c r="O1030"/>
  <c r="N1030"/>
  <c r="M1030"/>
  <c r="L1030"/>
  <c r="K1030"/>
  <c r="J1030"/>
  <c r="I1030"/>
  <c r="H1030"/>
  <c r="G1030"/>
  <c r="F1030"/>
  <c r="Q724"/>
  <c r="Q723"/>
  <c r="Q722"/>
  <c r="Q721"/>
  <c r="Q720"/>
  <c r="Q719"/>
  <c r="Q718"/>
  <c r="Q717"/>
  <c r="Q716"/>
  <c r="Q715"/>
  <c r="Q714"/>
  <c r="Q713"/>
  <c r="Q712"/>
  <c r="Q711"/>
  <c r="Q710"/>
  <c r="Q709"/>
  <c r="Q708"/>
  <c r="Q707"/>
  <c r="Q706"/>
  <c r="Q705"/>
  <c r="Q704"/>
  <c r="Q703"/>
  <c r="Q702"/>
  <c r="Q701"/>
  <c r="Q700"/>
  <c r="Q699"/>
  <c r="Q698"/>
  <c r="Q697"/>
  <c r="Q696"/>
  <c r="Q695"/>
  <c r="Q694"/>
  <c r="Q693"/>
  <c r="Q692"/>
  <c r="Q691"/>
  <c r="Q690"/>
  <c r="Q689"/>
  <c r="Q688"/>
  <c r="Q687"/>
  <c r="Q686"/>
  <c r="Q685"/>
  <c r="Q684"/>
  <c r="Q683"/>
  <c r="Q682"/>
  <c r="Q681"/>
  <c r="Q680"/>
  <c r="Q679"/>
  <c r="Q678"/>
  <c r="Q677"/>
  <c r="Q676"/>
  <c r="Q675"/>
  <c r="Q674"/>
  <c r="Q673"/>
  <c r="Q672"/>
  <c r="Q671"/>
  <c r="Q670"/>
  <c r="Q669"/>
  <c r="Q668"/>
  <c r="Q667"/>
  <c r="Q666"/>
  <c r="Q665"/>
  <c r="Q664"/>
  <c r="Q663"/>
  <c r="Q662"/>
  <c r="Q661"/>
  <c r="Q660"/>
  <c r="Q659"/>
  <c r="Q658"/>
  <c r="Q657"/>
  <c r="Q656"/>
  <c r="Q655"/>
  <c r="Q654"/>
  <c r="Q653"/>
  <c r="Q652"/>
  <c r="Q651"/>
  <c r="Q650"/>
  <c r="Q649"/>
  <c r="Q648"/>
  <c r="Q647"/>
  <c r="Q646"/>
  <c r="Q645"/>
  <c r="Q644"/>
  <c r="Q643"/>
  <c r="Q642"/>
  <c r="Q641"/>
  <c r="Q640"/>
  <c r="Q639"/>
  <c r="Q638"/>
  <c r="Q637"/>
  <c r="Q636"/>
  <c r="Q635"/>
  <c r="Q634"/>
  <c r="Q633"/>
  <c r="Q632"/>
  <c r="Q631"/>
  <c r="Q630"/>
  <c r="Q629"/>
  <c r="Q628"/>
  <c r="Q627"/>
  <c r="Q626"/>
  <c r="Q625"/>
  <c r="Q624"/>
  <c r="Q623"/>
  <c r="Q622"/>
  <c r="Q621"/>
  <c r="Q620"/>
  <c r="Q619"/>
  <c r="Q618"/>
  <c r="Q617"/>
  <c r="Q616"/>
  <c r="Q615"/>
  <c r="Q614"/>
  <c r="Q613"/>
  <c r="Q612"/>
  <c r="Q611"/>
  <c r="Q610"/>
  <c r="Q609"/>
  <c r="Q608"/>
  <c r="Q607"/>
  <c r="Q606"/>
  <c r="Q605"/>
  <c r="Q604"/>
  <c r="Q603"/>
  <c r="Q602"/>
  <c r="Q601"/>
  <c r="Q600"/>
  <c r="Q599"/>
  <c r="Q598"/>
  <c r="Q597"/>
  <c r="Q596"/>
  <c r="Q595"/>
  <c r="Q594"/>
  <c r="Q593"/>
  <c r="Q592"/>
  <c r="Q591"/>
  <c r="Q590"/>
  <c r="Q589"/>
  <c r="Q588"/>
  <c r="Q587"/>
  <c r="Q586"/>
  <c r="Q585"/>
  <c r="Q584"/>
  <c r="Q583"/>
  <c r="Q582"/>
  <c r="Q581"/>
  <c r="Q580"/>
  <c r="Q579"/>
  <c r="Q578"/>
  <c r="Q577"/>
  <c r="Q576"/>
  <c r="Q575"/>
  <c r="Q574"/>
  <c r="Q573"/>
  <c r="Q572"/>
  <c r="Q571"/>
  <c r="Q570"/>
  <c r="Q569"/>
  <c r="Q568"/>
  <c r="Q567"/>
  <c r="Q566"/>
  <c r="Q565"/>
  <c r="Q564"/>
  <c r="Q563"/>
  <c r="Q562"/>
  <c r="Q561"/>
  <c r="Q560"/>
  <c r="Q559"/>
  <c r="Q558"/>
  <c r="Q557"/>
  <c r="Q556"/>
  <c r="Q555"/>
  <c r="Q554"/>
  <c r="Q553"/>
  <c r="Q552"/>
  <c r="Q551"/>
  <c r="Q550"/>
  <c r="Q549"/>
  <c r="Q548"/>
  <c r="Q547"/>
  <c r="Q546"/>
  <c r="Q545"/>
  <c r="Q544"/>
  <c r="Q543"/>
  <c r="Q542"/>
  <c r="Q541"/>
  <c r="Q540"/>
  <c r="Q539"/>
  <c r="Q538"/>
  <c r="Q537"/>
  <c r="Q536"/>
  <c r="Q535"/>
  <c r="Q534"/>
  <c r="Q533"/>
  <c r="Q532"/>
  <c r="Q531"/>
  <c r="Q530"/>
  <c r="Q529"/>
  <c r="Q528"/>
  <c r="Q527"/>
  <c r="Q526"/>
  <c r="Q525"/>
  <c r="Q524"/>
  <c r="Q523"/>
  <c r="Q522"/>
  <c r="Q521"/>
  <c r="Q520"/>
  <c r="Q519"/>
  <c r="Q518"/>
  <c r="Q517"/>
  <c r="Q516"/>
  <c r="Q515"/>
  <c r="Q514"/>
  <c r="Q513"/>
  <c r="Q512"/>
  <c r="Q511"/>
  <c r="Q510"/>
  <c r="Q509"/>
  <c r="Q508"/>
  <c r="Q507"/>
  <c r="Q506"/>
  <c r="Q505"/>
  <c r="Q504"/>
  <c r="Q503"/>
  <c r="Q502"/>
  <c r="Q501"/>
  <c r="Q500"/>
  <c r="Q499"/>
  <c r="Q498"/>
  <c r="Q497"/>
  <c r="Q496"/>
  <c r="Q495"/>
  <c r="Q494"/>
  <c r="Q493"/>
  <c r="Q492"/>
  <c r="Q491"/>
  <c r="Q490"/>
  <c r="Q489"/>
  <c r="Q488"/>
  <c r="Q487"/>
  <c r="Q486"/>
  <c r="Q485"/>
  <c r="Q484"/>
  <c r="Q483"/>
  <c r="Q482"/>
  <c r="Q481"/>
  <c r="Q480"/>
  <c r="Q479"/>
  <c r="Q478"/>
  <c r="Q477"/>
  <c r="Q476"/>
  <c r="Q475"/>
  <c r="Q474"/>
  <c r="Q473"/>
  <c r="Q472"/>
  <c r="Q471"/>
  <c r="Q470"/>
  <c r="Q469"/>
  <c r="Q468"/>
  <c r="Q467"/>
  <c r="Q466"/>
  <c r="Q465"/>
  <c r="Q464"/>
  <c r="Q463"/>
  <c r="Q462"/>
  <c r="Q461"/>
  <c r="Q460"/>
  <c r="Q459"/>
  <c r="Q458"/>
  <c r="Q457"/>
  <c r="Q456"/>
  <c r="Q455"/>
  <c r="Q454"/>
  <c r="Q453"/>
  <c r="Q452"/>
  <c r="Q451"/>
  <c r="Q450"/>
  <c r="Q449"/>
  <c r="Q448"/>
  <c r="Q447"/>
  <c r="Q446"/>
  <c r="Q445"/>
  <c r="Q444"/>
  <c r="Q443"/>
  <c r="Q442"/>
  <c r="Q441"/>
  <c r="Q440"/>
  <c r="Q439"/>
  <c r="Q438"/>
  <c r="Q437"/>
  <c r="Q436"/>
  <c r="Q435"/>
  <c r="Q434"/>
  <c r="Q433"/>
  <c r="Q432"/>
  <c r="Q431"/>
  <c r="Q430"/>
  <c r="Q429"/>
  <c r="Q428"/>
  <c r="Q427"/>
  <c r="Q426"/>
  <c r="Q425"/>
  <c r="Q419"/>
  <c r="Q418"/>
  <c r="Q417"/>
  <c r="Q416"/>
  <c r="Q415"/>
  <c r="Q414"/>
  <c r="Q413"/>
  <c r="Q412"/>
  <c r="Q411"/>
  <c r="Q410"/>
  <c r="Q409"/>
  <c r="Q408"/>
  <c r="Q407"/>
  <c r="Q406"/>
  <c r="Q405"/>
  <c r="Q404"/>
  <c r="Q403"/>
  <c r="Q402"/>
  <c r="Q401"/>
  <c r="Q400"/>
  <c r="Q399"/>
  <c r="Q398"/>
  <c r="Q397"/>
  <c r="Q396"/>
  <c r="Q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221"/>
  <c r="Q220"/>
  <c r="Q218"/>
  <c r="Q216"/>
  <c r="Q215"/>
  <c r="Q214"/>
  <c r="Q213"/>
  <c r="Q212"/>
  <c r="Q211"/>
  <c r="Q210"/>
  <c r="Q209"/>
  <c r="Q208"/>
  <c r="Q207"/>
  <c r="Q206"/>
  <c r="Q205"/>
  <c r="Q204"/>
  <c r="Q203"/>
  <c r="Q202"/>
  <c r="Q201"/>
  <c r="Q200"/>
  <c r="Q199"/>
  <c r="Q198"/>
  <c r="Q197"/>
  <c r="Q196"/>
  <c r="Q195"/>
  <c r="Q194"/>
  <c r="Q193"/>
  <c r="Q192"/>
  <c r="Q191"/>
  <c r="Q190"/>
  <c r="Q189"/>
  <c r="Q188"/>
  <c r="Q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Q107"/>
  <c r="Q106"/>
  <c r="Q105"/>
  <c r="Q104"/>
  <c r="Q103"/>
  <c r="Q102"/>
  <c r="Q101"/>
  <c r="Q100"/>
  <c r="Q99"/>
  <c r="Q98"/>
  <c r="Q97"/>
  <c r="Q96"/>
  <c r="Q95"/>
  <c r="Q94"/>
  <c r="Q93"/>
  <c r="Q92"/>
  <c r="Q91"/>
  <c r="Q90"/>
  <c r="Q89"/>
  <c r="Q88"/>
  <c r="Q87"/>
  <c r="Q86"/>
  <c r="Q85"/>
  <c r="Q84"/>
  <c r="Q83"/>
  <c r="Q82"/>
  <c r="Q81"/>
  <c r="Q80"/>
  <c r="Q79"/>
  <c r="Q78"/>
  <c r="Q77"/>
  <c r="Q76"/>
  <c r="Q75"/>
  <c r="Q74"/>
  <c r="Q73"/>
  <c r="Q72"/>
  <c r="Q71"/>
  <c r="Q70"/>
  <c r="Q69"/>
  <c r="Q68"/>
  <c r="Q67"/>
  <c r="Q66"/>
  <c r="Q65"/>
  <c r="Q64"/>
  <c r="Q63"/>
  <c r="Q62"/>
  <c r="Q61"/>
  <c r="Q60"/>
  <c r="Q59"/>
  <c r="Q58"/>
  <c r="Q57"/>
  <c r="Q56"/>
  <c r="Q55"/>
  <c r="Q54"/>
  <c r="Q53"/>
  <c r="Q52"/>
  <c r="Q51"/>
  <c r="Q50"/>
  <c r="Q49"/>
  <c r="Q48"/>
  <c r="Q47"/>
  <c r="Q46"/>
  <c r="Q45"/>
  <c r="Q44"/>
  <c r="Q43"/>
  <c r="Q42"/>
  <c r="Q41"/>
  <c r="Q40"/>
  <c r="Q39"/>
  <c r="Q38"/>
  <c r="Q37"/>
  <c r="Q36"/>
  <c r="Q35"/>
  <c r="Q34"/>
  <c r="Q33"/>
  <c r="Q32"/>
  <c r="Q31"/>
  <c r="Q30"/>
  <c r="Q29"/>
  <c r="Q28"/>
  <c r="Q27"/>
  <c r="Q26"/>
  <c r="Q25"/>
  <c r="Q24"/>
  <c r="Q23"/>
  <c r="Q22"/>
  <c r="Q21"/>
  <c r="Q20"/>
  <c r="Q19"/>
  <c r="Q18"/>
  <c r="Q17"/>
  <c r="Q15"/>
  <c r="Q13"/>
  <c r="Q9"/>
  <c r="Q10"/>
  <c r="Q11"/>
  <c r="Q12"/>
  <c r="P8"/>
  <c r="P12"/>
  <c r="O8"/>
  <c r="O12"/>
  <c r="N8"/>
  <c r="N12"/>
  <c r="M8"/>
  <c r="M12"/>
  <c r="L8"/>
  <c r="L12"/>
  <c r="K8"/>
  <c r="K12"/>
  <c r="J8"/>
  <c r="J12"/>
  <c r="I8"/>
  <c r="I12"/>
  <c r="H8"/>
  <c r="H12"/>
  <c r="G8"/>
  <c r="G12"/>
  <c r="F8"/>
  <c r="F12"/>
  <c r="E8"/>
  <c r="E12"/>
  <c r="P18" i="32"/>
  <c r="P17"/>
  <c r="P19"/>
  <c r="O19"/>
  <c r="N19"/>
  <c r="M19"/>
  <c r="L19"/>
  <c r="K19"/>
  <c r="J19"/>
  <c r="I19"/>
  <c r="H19"/>
  <c r="G19"/>
  <c r="F19"/>
  <c r="E19"/>
  <c r="D19"/>
  <c r="P9"/>
  <c r="P10"/>
  <c r="P11"/>
  <c r="P13"/>
  <c r="P12"/>
  <c r="P16" i="31"/>
  <c r="P15"/>
  <c r="P17"/>
  <c r="O17"/>
  <c r="N17"/>
  <c r="M17"/>
  <c r="L17"/>
  <c r="K17"/>
  <c r="J17"/>
  <c r="I17"/>
  <c r="H17"/>
  <c r="G17"/>
  <c r="F17"/>
  <c r="E17"/>
  <c r="D17"/>
  <c r="P7"/>
  <c r="P8"/>
  <c r="P9"/>
  <c r="P11"/>
  <c r="O11"/>
  <c r="N11"/>
  <c r="M11"/>
  <c r="L11"/>
  <c r="K11"/>
  <c r="J11"/>
  <c r="I11"/>
  <c r="H11"/>
  <c r="G11"/>
  <c r="F11"/>
  <c r="E11"/>
  <c r="D11"/>
  <c r="P10"/>
  <c r="AP8" i="30"/>
  <c r="AP9"/>
  <c r="AP10"/>
  <c r="AP11"/>
  <c r="AP12"/>
  <c r="AP13"/>
  <c r="AP14"/>
  <c r="AP15"/>
  <c r="AP16"/>
  <c r="AP17"/>
  <c r="AP18"/>
  <c r="AP19"/>
  <c r="AP20"/>
  <c r="AP21"/>
  <c r="AP22"/>
  <c r="AP23"/>
  <c r="AP24"/>
  <c r="AP25"/>
  <c r="AP26"/>
  <c r="AP27"/>
  <c r="AP28"/>
  <c r="AP29"/>
  <c r="AP30"/>
  <c r="AP31"/>
  <c r="AP32"/>
  <c r="AP33"/>
  <c r="AP34"/>
  <c r="AP35"/>
  <c r="AP36"/>
  <c r="AP37"/>
  <c r="AO8"/>
  <c r="AO9"/>
  <c r="AO10"/>
  <c r="AO11"/>
  <c r="AO12"/>
  <c r="AO13"/>
  <c r="AO14"/>
  <c r="AO15"/>
  <c r="AO16"/>
  <c r="AO17"/>
  <c r="AO18"/>
  <c r="AO19"/>
  <c r="AO20"/>
  <c r="AO21"/>
  <c r="AO22"/>
  <c r="AO23"/>
  <c r="AO24"/>
  <c r="AO25"/>
  <c r="AO26"/>
  <c r="AO27"/>
  <c r="AO28"/>
  <c r="AO29"/>
  <c r="AO30"/>
  <c r="AO31"/>
  <c r="AO32"/>
  <c r="AO33"/>
  <c r="AO34"/>
  <c r="AO35"/>
  <c r="AO36"/>
  <c r="AO37"/>
  <c r="AP7"/>
  <c r="AO7"/>
  <c r="AN8"/>
  <c r="AN9"/>
  <c r="AN10"/>
  <c r="AN11"/>
  <c r="AN12"/>
  <c r="AN13"/>
  <c r="AN14"/>
  <c r="AN15"/>
  <c r="AN16"/>
  <c r="AN17"/>
  <c r="AN18"/>
  <c r="AN19"/>
  <c r="AN20"/>
  <c r="AN21"/>
  <c r="AN22"/>
  <c r="AN23"/>
  <c r="AN24"/>
  <c r="AN25"/>
  <c r="AN26"/>
  <c r="AN27"/>
  <c r="AN28"/>
  <c r="AN29"/>
  <c r="AN30"/>
  <c r="AN31"/>
  <c r="AN32"/>
  <c r="AN33"/>
  <c r="AN34"/>
  <c r="AN35"/>
  <c r="AN36"/>
  <c r="AN37"/>
  <c r="AN7"/>
  <c r="AL8"/>
  <c r="AL9"/>
  <c r="AL10"/>
  <c r="AL11"/>
  <c r="AL12"/>
  <c r="AL13"/>
  <c r="AL14"/>
  <c r="AL15"/>
  <c r="AL16"/>
  <c r="AL17"/>
  <c r="AL18"/>
  <c r="AL19"/>
  <c r="AL20"/>
  <c r="AL21"/>
  <c r="AL22"/>
  <c r="AL23"/>
  <c r="AL24"/>
  <c r="AL25"/>
  <c r="AL26"/>
  <c r="AL27"/>
  <c r="AL28"/>
  <c r="AL29"/>
  <c r="AL30"/>
  <c r="AL31"/>
  <c r="AL32"/>
  <c r="AL33"/>
  <c r="AL34"/>
  <c r="AL35"/>
  <c r="AL36"/>
  <c r="AL3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J8"/>
  <c r="AJ9"/>
  <c r="AJ10"/>
  <c r="AJ11"/>
  <c r="AJ12"/>
  <c r="AJ13"/>
  <c r="AJ14"/>
  <c r="AJ15"/>
  <c r="AJ16"/>
  <c r="AJ17"/>
  <c r="AJ18"/>
  <c r="AJ19"/>
  <c r="AJ20"/>
  <c r="AJ21"/>
  <c r="AJ22"/>
  <c r="AJ23"/>
  <c r="AJ24"/>
  <c r="AJ25"/>
  <c r="AJ26"/>
  <c r="AJ27"/>
  <c r="AJ28"/>
  <c r="AJ29"/>
  <c r="AJ30"/>
  <c r="AJ31"/>
  <c r="AJ32"/>
  <c r="AJ33"/>
  <c r="AJ34"/>
  <c r="AJ35"/>
  <c r="AJ36"/>
  <c r="AJ37"/>
  <c r="AK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G7"/>
  <c r="AF8"/>
  <c r="AF9"/>
  <c r="AF10"/>
  <c r="AF11"/>
  <c r="AF12"/>
  <c r="AF13"/>
  <c r="AF14"/>
  <c r="AF15"/>
  <c r="AF16"/>
  <c r="AF17"/>
  <c r="AF18"/>
  <c r="AF19"/>
  <c r="AF20"/>
  <c r="AF21"/>
  <c r="AF22"/>
  <c r="AF23"/>
  <c r="AF24"/>
  <c r="AF25"/>
  <c r="AF26"/>
  <c r="AF27"/>
  <c r="AF28"/>
  <c r="AF29"/>
  <c r="AF30"/>
  <c r="AF31"/>
  <c r="AF32"/>
  <c r="AF33"/>
  <c r="AF34"/>
  <c r="AF35"/>
  <c r="AF36"/>
  <c r="AF37"/>
  <c r="AF7"/>
  <c r="Q8"/>
  <c r="Q9"/>
  <c r="Q10"/>
  <c r="Q11"/>
  <c r="Q12"/>
  <c r="Q13"/>
  <c r="Q14"/>
  <c r="Q15"/>
  <c r="Q16"/>
  <c r="Q17"/>
  <c r="Q18"/>
  <c r="Q19"/>
  <c r="Q20"/>
  <c r="Q21"/>
  <c r="Q22"/>
  <c r="Q23"/>
  <c r="Q24"/>
  <c r="Q25"/>
  <c r="Q26"/>
  <c r="Q27"/>
  <c r="Q28"/>
  <c r="Q29"/>
  <c r="Q30"/>
  <c r="Q31"/>
  <c r="Q32"/>
  <c r="Q33"/>
  <c r="Q34"/>
  <c r="Q35"/>
  <c r="Q36"/>
  <c r="Q37"/>
  <c r="AE8"/>
  <c r="AE9"/>
  <c r="AE10"/>
  <c r="AE11"/>
  <c r="AE12"/>
  <c r="AE13"/>
  <c r="AE14"/>
  <c r="AE15"/>
  <c r="AE16"/>
  <c r="AE17"/>
  <c r="AE18"/>
  <c r="AE19"/>
  <c r="AE20"/>
  <c r="AE21"/>
  <c r="AE22"/>
  <c r="AE23"/>
  <c r="AE24"/>
  <c r="AE25"/>
  <c r="AE26"/>
  <c r="AE27"/>
  <c r="AE28"/>
  <c r="AE29"/>
  <c r="AE30"/>
  <c r="AE31"/>
  <c r="AE32"/>
  <c r="AE33"/>
  <c r="AE34"/>
  <c r="AE35"/>
  <c r="AE36"/>
  <c r="AE37"/>
  <c r="AE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AB7"/>
  <c r="AA7"/>
  <c r="Z7"/>
  <c r="Y7"/>
  <c r="X8"/>
  <c r="X9"/>
  <c r="X10"/>
  <c r="X11"/>
  <c r="X12"/>
  <c r="X13"/>
  <c r="X14"/>
  <c r="X15"/>
  <c r="X16"/>
  <c r="X17"/>
  <c r="X18"/>
  <c r="X19"/>
  <c r="X20"/>
  <c r="X21"/>
  <c r="X22"/>
  <c r="X23"/>
  <c r="X24"/>
  <c r="X25"/>
  <c r="X26"/>
  <c r="X27"/>
  <c r="X28"/>
  <c r="X29"/>
  <c r="X30"/>
  <c r="X31"/>
  <c r="X32"/>
  <c r="X33"/>
  <c r="X34"/>
  <c r="X35"/>
  <c r="X36"/>
  <c r="X37"/>
  <c r="X7"/>
  <c r="W8"/>
  <c r="W9"/>
  <c r="W10"/>
  <c r="W11"/>
  <c r="W12"/>
  <c r="W13"/>
  <c r="W14"/>
  <c r="W15"/>
  <c r="W16"/>
  <c r="W17"/>
  <c r="W18"/>
  <c r="W19"/>
  <c r="W20"/>
  <c r="W21"/>
  <c r="W22"/>
  <c r="W23"/>
  <c r="W24"/>
  <c r="W25"/>
  <c r="W26"/>
  <c r="W27"/>
  <c r="W28"/>
  <c r="W29"/>
  <c r="W30"/>
  <c r="W31"/>
  <c r="W32"/>
  <c r="W33"/>
  <c r="W34"/>
  <c r="W35"/>
  <c r="W36"/>
  <c r="W37"/>
  <c r="W7"/>
  <c r="V8"/>
  <c r="V9"/>
  <c r="V10"/>
  <c r="V11"/>
  <c r="V12"/>
  <c r="V13"/>
  <c r="V14"/>
  <c r="V15"/>
  <c r="V16"/>
  <c r="V17"/>
  <c r="V18"/>
  <c r="V19"/>
  <c r="V20"/>
  <c r="V21"/>
  <c r="V22"/>
  <c r="V23"/>
  <c r="V24"/>
  <c r="V25"/>
  <c r="V26"/>
  <c r="V27"/>
  <c r="V28"/>
  <c r="V29"/>
  <c r="V30"/>
  <c r="V31"/>
  <c r="V32"/>
  <c r="V33"/>
  <c r="V34"/>
  <c r="V35"/>
  <c r="V36"/>
  <c r="V37"/>
  <c r="V7"/>
  <c r="U8"/>
  <c r="U9"/>
  <c r="U10"/>
  <c r="U11"/>
  <c r="U12"/>
  <c r="U13"/>
  <c r="U14"/>
  <c r="U15"/>
  <c r="U16"/>
  <c r="U17"/>
  <c r="U18"/>
  <c r="U19"/>
  <c r="U20"/>
  <c r="U21"/>
  <c r="U22"/>
  <c r="U23"/>
  <c r="U24"/>
  <c r="U25"/>
  <c r="U26"/>
  <c r="U27"/>
  <c r="U28"/>
  <c r="U29"/>
  <c r="U30"/>
  <c r="U31"/>
  <c r="U32"/>
  <c r="U33"/>
  <c r="U34"/>
  <c r="U35"/>
  <c r="U36"/>
  <c r="U37"/>
  <c r="U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7"/>
  <c r="P37"/>
  <c r="AD37"/>
  <c r="F37"/>
  <c r="G37"/>
  <c r="H37"/>
  <c r="P36"/>
  <c r="AD36"/>
  <c r="F36"/>
  <c r="G36"/>
  <c r="H36"/>
  <c r="P35"/>
  <c r="AD35"/>
  <c r="F35"/>
  <c r="G35"/>
  <c r="H35"/>
  <c r="P34"/>
  <c r="AD34"/>
  <c r="F34"/>
  <c r="G34"/>
  <c r="H34"/>
  <c r="P33"/>
  <c r="AD33"/>
  <c r="F33"/>
  <c r="G33"/>
  <c r="H33"/>
  <c r="P32"/>
  <c r="AD32"/>
  <c r="F32"/>
  <c r="G32"/>
  <c r="H32"/>
  <c r="P31"/>
  <c r="AD31"/>
  <c r="F31"/>
  <c r="G31"/>
  <c r="H31"/>
  <c r="P30"/>
  <c r="AD30"/>
  <c r="F30"/>
  <c r="G30"/>
  <c r="H30"/>
  <c r="P29"/>
  <c r="AD29"/>
  <c r="F29"/>
  <c r="G29"/>
  <c r="H29"/>
  <c r="P28"/>
  <c r="AD28"/>
  <c r="F28"/>
  <c r="G28"/>
  <c r="H28"/>
  <c r="P27"/>
  <c r="AD27"/>
  <c r="F27"/>
  <c r="G27"/>
  <c r="H27"/>
  <c r="P26"/>
  <c r="AD26"/>
  <c r="F26"/>
  <c r="G26"/>
  <c r="H26"/>
  <c r="P25"/>
  <c r="AD25"/>
  <c r="F25"/>
  <c r="G25"/>
  <c r="H25"/>
  <c r="P24"/>
  <c r="AD24"/>
  <c r="F24"/>
  <c r="G24"/>
  <c r="H24"/>
  <c r="P23"/>
  <c r="AD23"/>
  <c r="F23"/>
  <c r="G23"/>
  <c r="H23"/>
  <c r="P22"/>
  <c r="AD22"/>
  <c r="F22"/>
  <c r="G22"/>
  <c r="H22"/>
  <c r="P21"/>
  <c r="AD21"/>
  <c r="F21"/>
  <c r="G21"/>
  <c r="H21"/>
  <c r="P20"/>
  <c r="AD20"/>
  <c r="F20"/>
  <c r="G20"/>
  <c r="H20"/>
  <c r="P19"/>
  <c r="AD19"/>
  <c r="F19"/>
  <c r="G19"/>
  <c r="H19"/>
  <c r="P18"/>
  <c r="AD18"/>
  <c r="F18"/>
  <c r="G18"/>
  <c r="H18"/>
  <c r="P17"/>
  <c r="AD17"/>
  <c r="F17"/>
  <c r="G17"/>
  <c r="H17"/>
  <c r="P16"/>
  <c r="AD16"/>
  <c r="F16"/>
  <c r="G16"/>
  <c r="H16"/>
  <c r="P15"/>
  <c r="AD15"/>
  <c r="F15"/>
  <c r="G15"/>
  <c r="H15"/>
  <c r="P14"/>
  <c r="AD14"/>
  <c r="F14"/>
  <c r="G14"/>
  <c r="H14"/>
  <c r="P13"/>
  <c r="AD13"/>
  <c r="F13"/>
  <c r="G13"/>
  <c r="H13"/>
  <c r="P12"/>
  <c r="AD12"/>
  <c r="F12"/>
  <c r="G12"/>
  <c r="H12"/>
  <c r="P11"/>
  <c r="AD11"/>
  <c r="F7"/>
  <c r="F8"/>
  <c r="F9"/>
  <c r="F10"/>
  <c r="F11"/>
  <c r="K7"/>
  <c r="G7"/>
  <c r="G8"/>
  <c r="G9"/>
  <c r="G10"/>
  <c r="G11"/>
  <c r="K9"/>
  <c r="K11"/>
  <c r="H11"/>
  <c r="P10"/>
  <c r="AD10"/>
  <c r="H10"/>
  <c r="P9"/>
  <c r="AD9"/>
  <c r="H9"/>
  <c r="P8"/>
  <c r="AD8"/>
  <c r="H8"/>
  <c r="P7"/>
  <c r="AD7"/>
  <c r="H7"/>
  <c r="AP8" i="29"/>
  <c r="AP9"/>
  <c r="AP10"/>
  <c r="AP11"/>
  <c r="AP12"/>
  <c r="AP13"/>
  <c r="AP14"/>
  <c r="AP15"/>
  <c r="AP16"/>
  <c r="AP17"/>
  <c r="AP18"/>
  <c r="AP19"/>
  <c r="AP20"/>
  <c r="AP21"/>
  <c r="AP22"/>
  <c r="AP23"/>
  <c r="AP24"/>
  <c r="AP25"/>
  <c r="AP26"/>
  <c r="AP27"/>
  <c r="AP28"/>
  <c r="AP29"/>
  <c r="AP30"/>
  <c r="AP31"/>
  <c r="AP32"/>
  <c r="AP33"/>
  <c r="AP34"/>
  <c r="AP35"/>
  <c r="AP36"/>
  <c r="AP37"/>
  <c r="AP7"/>
  <c r="AO8"/>
  <c r="AO9"/>
  <c r="AO10"/>
  <c r="AO11"/>
  <c r="AO12"/>
  <c r="AO13"/>
  <c r="AO14"/>
  <c r="AO15"/>
  <c r="AO16"/>
  <c r="AO17"/>
  <c r="AO18"/>
  <c r="AO19"/>
  <c r="AO20"/>
  <c r="AO21"/>
  <c r="AO22"/>
  <c r="AO23"/>
  <c r="AO24"/>
  <c r="AO25"/>
  <c r="AO26"/>
  <c r="AO27"/>
  <c r="AO28"/>
  <c r="AO29"/>
  <c r="AO30"/>
  <c r="AO31"/>
  <c r="AO32"/>
  <c r="AO33"/>
  <c r="AO34"/>
  <c r="AO35"/>
  <c r="AO36"/>
  <c r="AO37"/>
  <c r="AO7"/>
  <c r="AN8"/>
  <c r="AN9"/>
  <c r="AN10"/>
  <c r="AN11"/>
  <c r="AN12"/>
  <c r="AN13"/>
  <c r="AN14"/>
  <c r="AN15"/>
  <c r="AN16"/>
  <c r="AN17"/>
  <c r="AN18"/>
  <c r="AN19"/>
  <c r="AN20"/>
  <c r="AN21"/>
  <c r="AN22"/>
  <c r="AN23"/>
  <c r="AN24"/>
  <c r="AN25"/>
  <c r="AN26"/>
  <c r="AN27"/>
  <c r="AN28"/>
  <c r="AN29"/>
  <c r="AN30"/>
  <c r="AN31"/>
  <c r="AN32"/>
  <c r="AN33"/>
  <c r="AN34"/>
  <c r="AN35"/>
  <c r="AN36"/>
  <c r="AN37"/>
  <c r="AN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K7"/>
  <c r="AJ8"/>
  <c r="AJ9"/>
  <c r="AJ10"/>
  <c r="AJ11"/>
  <c r="AJ12"/>
  <c r="AJ13"/>
  <c r="AJ14"/>
  <c r="AJ15"/>
  <c r="AJ16"/>
  <c r="AJ17"/>
  <c r="AJ18"/>
  <c r="AJ19"/>
  <c r="AJ20"/>
  <c r="AJ21"/>
  <c r="AJ22"/>
  <c r="AJ23"/>
  <c r="AJ24"/>
  <c r="AJ25"/>
  <c r="AJ26"/>
  <c r="AJ27"/>
  <c r="AJ28"/>
  <c r="AJ29"/>
  <c r="AJ30"/>
  <c r="AJ31"/>
  <c r="AJ32"/>
  <c r="AJ33"/>
  <c r="AJ34"/>
  <c r="AJ35"/>
  <c r="AJ36"/>
  <c r="AJ3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F8"/>
  <c r="AF9"/>
  <c r="AF10"/>
  <c r="AF11"/>
  <c r="AF12"/>
  <c r="AF13"/>
  <c r="AF14"/>
  <c r="AF15"/>
  <c r="AF16"/>
  <c r="AF17"/>
  <c r="AF18"/>
  <c r="AF19"/>
  <c r="AF20"/>
  <c r="AF21"/>
  <c r="AF22"/>
  <c r="AF23"/>
  <c r="AF24"/>
  <c r="AF25"/>
  <c r="AF26"/>
  <c r="AF27"/>
  <c r="AF28"/>
  <c r="AF29"/>
  <c r="AF30"/>
  <c r="AF31"/>
  <c r="AF32"/>
  <c r="AF33"/>
  <c r="AF34"/>
  <c r="AF35"/>
  <c r="AF36"/>
  <c r="AF37"/>
  <c r="AG7"/>
  <c r="AF7"/>
  <c r="AE8"/>
  <c r="AE9"/>
  <c r="AE10"/>
  <c r="AE11"/>
  <c r="AE12"/>
  <c r="AE13"/>
  <c r="AE14"/>
  <c r="AE15"/>
  <c r="AE16"/>
  <c r="AE17"/>
  <c r="AE18"/>
  <c r="AE19"/>
  <c r="AE20"/>
  <c r="AE21"/>
  <c r="AE22"/>
  <c r="AE23"/>
  <c r="AE24"/>
  <c r="AE25"/>
  <c r="AE26"/>
  <c r="AE27"/>
  <c r="AE28"/>
  <c r="AE29"/>
  <c r="AE30"/>
  <c r="AE31"/>
  <c r="AE32"/>
  <c r="AE33"/>
  <c r="AE34"/>
  <c r="AE35"/>
  <c r="AE36"/>
  <c r="AE37"/>
  <c r="AE7"/>
  <c r="Q7"/>
  <c r="G7"/>
  <c r="G9"/>
  <c r="AL8"/>
  <c r="AL9"/>
  <c r="AL10"/>
  <c r="AL11"/>
  <c r="AL12"/>
  <c r="AL13"/>
  <c r="AL14"/>
  <c r="AL15"/>
  <c r="AL16"/>
  <c r="AL17"/>
  <c r="AL18"/>
  <c r="AL19"/>
  <c r="AL20"/>
  <c r="AL21"/>
  <c r="AL22"/>
  <c r="AL23"/>
  <c r="AL24"/>
  <c r="AL25"/>
  <c r="AL26"/>
  <c r="AL27"/>
  <c r="AL28"/>
  <c r="AL29"/>
  <c r="AL30"/>
  <c r="AL31"/>
  <c r="AL32"/>
  <c r="AL33"/>
  <c r="AL34"/>
  <c r="AL35"/>
  <c r="AL36"/>
  <c r="AL3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X8"/>
  <c r="X9"/>
  <c r="X10"/>
  <c r="X11"/>
  <c r="X12"/>
  <c r="X13"/>
  <c r="X14"/>
  <c r="X15"/>
  <c r="X16"/>
  <c r="X17"/>
  <c r="X18"/>
  <c r="X19"/>
  <c r="X20"/>
  <c r="X21"/>
  <c r="X22"/>
  <c r="X23"/>
  <c r="X24"/>
  <c r="X25"/>
  <c r="X26"/>
  <c r="X27"/>
  <c r="X28"/>
  <c r="X29"/>
  <c r="X30"/>
  <c r="X31"/>
  <c r="X32"/>
  <c r="X33"/>
  <c r="X34"/>
  <c r="X35"/>
  <c r="X36"/>
  <c r="X37"/>
  <c r="AB7"/>
  <c r="AA7"/>
  <c r="Z7"/>
  <c r="Y7"/>
  <c r="X7"/>
  <c r="W8"/>
  <c r="W9"/>
  <c r="W10"/>
  <c r="W11"/>
  <c r="W12"/>
  <c r="W13"/>
  <c r="W14"/>
  <c r="W15"/>
  <c r="W16"/>
  <c r="W17"/>
  <c r="W18"/>
  <c r="W19"/>
  <c r="W20"/>
  <c r="W21"/>
  <c r="W22"/>
  <c r="W23"/>
  <c r="W24"/>
  <c r="W25"/>
  <c r="W26"/>
  <c r="W27"/>
  <c r="W28"/>
  <c r="W29"/>
  <c r="W30"/>
  <c r="W31"/>
  <c r="W32"/>
  <c r="W33"/>
  <c r="W34"/>
  <c r="W35"/>
  <c r="W36"/>
  <c r="W37"/>
  <c r="U8"/>
  <c r="U9"/>
  <c r="U10"/>
  <c r="U11"/>
  <c r="U12"/>
  <c r="U13"/>
  <c r="U14"/>
  <c r="U15"/>
  <c r="U16"/>
  <c r="U17"/>
  <c r="U18"/>
  <c r="U19"/>
  <c r="U20"/>
  <c r="U21"/>
  <c r="U22"/>
  <c r="U23"/>
  <c r="U24"/>
  <c r="U25"/>
  <c r="U26"/>
  <c r="U27"/>
  <c r="U28"/>
  <c r="U29"/>
  <c r="U30"/>
  <c r="U31"/>
  <c r="U32"/>
  <c r="U33"/>
  <c r="U34"/>
  <c r="U35"/>
  <c r="U36"/>
  <c r="U37"/>
  <c r="U7"/>
  <c r="W7"/>
  <c r="V8"/>
  <c r="V9"/>
  <c r="V10"/>
  <c r="V11"/>
  <c r="V12"/>
  <c r="V13"/>
  <c r="V14"/>
  <c r="V15"/>
  <c r="V16"/>
  <c r="V17"/>
  <c r="V18"/>
  <c r="V19"/>
  <c r="V20"/>
  <c r="V21"/>
  <c r="V22"/>
  <c r="V23"/>
  <c r="V24"/>
  <c r="V25"/>
  <c r="V26"/>
  <c r="V27"/>
  <c r="V28"/>
  <c r="V29"/>
  <c r="V30"/>
  <c r="V31"/>
  <c r="V32"/>
  <c r="V33"/>
  <c r="V34"/>
  <c r="V35"/>
  <c r="V36"/>
  <c r="V37"/>
  <c r="V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8"/>
  <c r="Q9"/>
  <c r="Q10"/>
  <c r="Q11"/>
  <c r="Q12"/>
  <c r="Q13"/>
  <c r="Q14"/>
  <c r="Q15"/>
  <c r="Q16"/>
  <c r="Q17"/>
  <c r="Q18"/>
  <c r="Q19"/>
  <c r="Q20"/>
  <c r="Q21"/>
  <c r="Q22"/>
  <c r="Q23"/>
  <c r="Q24"/>
  <c r="Q25"/>
  <c r="Q26"/>
  <c r="Q27"/>
  <c r="Q28"/>
  <c r="Q29"/>
  <c r="Q30"/>
  <c r="Q31"/>
  <c r="Q32"/>
  <c r="Q33"/>
  <c r="Q34"/>
  <c r="Q35"/>
  <c r="Q36"/>
  <c r="Q37"/>
  <c r="F7"/>
  <c r="P7"/>
  <c r="AD7"/>
  <c r="P8"/>
  <c r="AD8"/>
  <c r="P9"/>
  <c r="AD9"/>
  <c r="P10"/>
  <c r="AD10"/>
  <c r="P11"/>
  <c r="AD11"/>
  <c r="P12"/>
  <c r="AD12"/>
  <c r="P13"/>
  <c r="AD13"/>
  <c r="P14"/>
  <c r="AD14"/>
  <c r="P15"/>
  <c r="AD15"/>
  <c r="P16"/>
  <c r="AD16"/>
  <c r="P17"/>
  <c r="AD17"/>
  <c r="P18"/>
  <c r="AD18"/>
  <c r="P19"/>
  <c r="AD19"/>
  <c r="P20"/>
  <c r="AD20"/>
  <c r="P21"/>
  <c r="AD21"/>
  <c r="P22"/>
  <c r="AD22"/>
  <c r="P23"/>
  <c r="AD23"/>
  <c r="P24"/>
  <c r="AD24"/>
  <c r="P25"/>
  <c r="AD25"/>
  <c r="P26"/>
  <c r="AD26"/>
  <c r="P27"/>
  <c r="AD27"/>
  <c r="P28"/>
  <c r="AD28"/>
  <c r="P29"/>
  <c r="AD29"/>
  <c r="P30"/>
  <c r="AD30"/>
  <c r="P31"/>
  <c r="AD31"/>
  <c r="P32"/>
  <c r="AD32"/>
  <c r="P33"/>
  <c r="AD33"/>
  <c r="P34"/>
  <c r="AD34"/>
  <c r="P35"/>
  <c r="AD35"/>
  <c r="P36"/>
  <c r="AD36"/>
  <c r="P37"/>
  <c r="AD37"/>
  <c r="F37"/>
  <c r="F36"/>
  <c r="F35"/>
  <c r="F34"/>
  <c r="F33"/>
  <c r="F32"/>
  <c r="F31"/>
  <c r="F30"/>
  <c r="F29"/>
  <c r="F28"/>
  <c r="F27"/>
  <c r="F26"/>
  <c r="F25"/>
  <c r="F24"/>
  <c r="F23"/>
  <c r="F22"/>
  <c r="F21"/>
  <c r="F20"/>
  <c r="F19"/>
  <c r="F18"/>
  <c r="F17"/>
  <c r="F16"/>
  <c r="F15"/>
  <c r="F14"/>
  <c r="F13"/>
  <c r="F12"/>
  <c r="F11"/>
  <c r="F10"/>
  <c r="F9"/>
  <c r="F8"/>
  <c r="J15" i="17"/>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5" i="18"/>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19"/>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0"/>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1"/>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2"/>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3"/>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4"/>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5"/>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6"/>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7"/>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5" i="28"/>
  <c r="G37" i="29"/>
  <c r="H37"/>
  <c r="G36"/>
  <c r="H36"/>
  <c r="G35"/>
  <c r="H35"/>
  <c r="G34"/>
  <c r="H34"/>
  <c r="G33"/>
  <c r="H33"/>
  <c r="G32"/>
  <c r="H32"/>
  <c r="G31"/>
  <c r="H31"/>
  <c r="G30"/>
  <c r="H30"/>
  <c r="G29"/>
  <c r="H29"/>
  <c r="G28"/>
  <c r="H28"/>
  <c r="G27"/>
  <c r="H27"/>
  <c r="G26"/>
  <c r="H26"/>
  <c r="G25"/>
  <c r="H25"/>
  <c r="G24"/>
  <c r="H24"/>
  <c r="G23"/>
  <c r="H23"/>
  <c r="G22"/>
  <c r="H22"/>
  <c r="G21"/>
  <c r="H21"/>
  <c r="G20"/>
  <c r="H20"/>
  <c r="G19"/>
  <c r="H19"/>
  <c r="G18"/>
  <c r="H18"/>
  <c r="G17"/>
  <c r="H17"/>
  <c r="G16"/>
  <c r="H16"/>
  <c r="G15"/>
  <c r="H15"/>
  <c r="G14"/>
  <c r="H14"/>
  <c r="G13"/>
  <c r="H13"/>
  <c r="G12"/>
  <c r="H12"/>
  <c r="G8"/>
  <c r="G10"/>
  <c r="G11"/>
  <c r="K9"/>
  <c r="H11"/>
  <c r="H10"/>
  <c r="H9"/>
  <c r="H8"/>
  <c r="J5" i="28"/>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M13"/>
  <c r="M7"/>
  <c r="M9"/>
  <c r="M11"/>
  <c r="T605" i="27"/>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6"/>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5"/>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4"/>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3"/>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2"/>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1"/>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20"/>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19"/>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P12"/>
  <c r="T11"/>
  <c r="M7"/>
  <c r="M9"/>
  <c r="M11"/>
  <c r="T10"/>
  <c r="T9"/>
  <c r="T8"/>
  <c r="T7"/>
  <c r="T6"/>
  <c r="T5"/>
  <c r="T605" i="18"/>
  <c r="P605"/>
  <c r="T604"/>
  <c r="P604"/>
  <c r="T603"/>
  <c r="P603"/>
  <c r="T602"/>
  <c r="P602"/>
  <c r="T601"/>
  <c r="P601"/>
  <c r="T600"/>
  <c r="P600"/>
  <c r="T599"/>
  <c r="P599"/>
  <c r="T598"/>
  <c r="P598"/>
  <c r="T597"/>
  <c r="P597"/>
  <c r="T596"/>
  <c r="P596"/>
  <c r="T595"/>
  <c r="P595"/>
  <c r="T594"/>
  <c r="P594"/>
  <c r="T593"/>
  <c r="P593"/>
  <c r="T592"/>
  <c r="P592"/>
  <c r="T591"/>
  <c r="P591"/>
  <c r="T590"/>
  <c r="P590"/>
  <c r="T589"/>
  <c r="P589"/>
  <c r="T588"/>
  <c r="P588"/>
  <c r="T587"/>
  <c r="P587"/>
  <c r="T586"/>
  <c r="P586"/>
  <c r="T585"/>
  <c r="P585"/>
  <c r="T584"/>
  <c r="P584"/>
  <c r="T583"/>
  <c r="P583"/>
  <c r="T582"/>
  <c r="P582"/>
  <c r="T581"/>
  <c r="P581"/>
  <c r="T580"/>
  <c r="P580"/>
  <c r="T579"/>
  <c r="P579"/>
  <c r="T578"/>
  <c r="P578"/>
  <c r="T577"/>
  <c r="P577"/>
  <c r="T576"/>
  <c r="P576"/>
  <c r="T575"/>
  <c r="P575"/>
  <c r="T574"/>
  <c r="P574"/>
  <c r="T573"/>
  <c r="P573"/>
  <c r="T572"/>
  <c r="P572"/>
  <c r="T571"/>
  <c r="P571"/>
  <c r="T570"/>
  <c r="P570"/>
  <c r="T569"/>
  <c r="P569"/>
  <c r="T568"/>
  <c r="P568"/>
  <c r="T567"/>
  <c r="P567"/>
  <c r="T566"/>
  <c r="P566"/>
  <c r="T565"/>
  <c r="P565"/>
  <c r="T564"/>
  <c r="P564"/>
  <c r="T563"/>
  <c r="P563"/>
  <c r="T562"/>
  <c r="P562"/>
  <c r="T561"/>
  <c r="P561"/>
  <c r="T560"/>
  <c r="P560"/>
  <c r="T559"/>
  <c r="P559"/>
  <c r="T558"/>
  <c r="P558"/>
  <c r="T557"/>
  <c r="P557"/>
  <c r="T556"/>
  <c r="P556"/>
  <c r="T555"/>
  <c r="P555"/>
  <c r="T554"/>
  <c r="P554"/>
  <c r="T553"/>
  <c r="P553"/>
  <c r="T552"/>
  <c r="P552"/>
  <c r="T551"/>
  <c r="P551"/>
  <c r="T550"/>
  <c r="P550"/>
  <c r="T549"/>
  <c r="P549"/>
  <c r="T548"/>
  <c r="P548"/>
  <c r="T547"/>
  <c r="P547"/>
  <c r="T546"/>
  <c r="P546"/>
  <c r="T545"/>
  <c r="P545"/>
  <c r="T544"/>
  <c r="P544"/>
  <c r="T543"/>
  <c r="P543"/>
  <c r="T542"/>
  <c r="P542"/>
  <c r="T541"/>
  <c r="P541"/>
  <c r="T540"/>
  <c r="P540"/>
  <c r="T539"/>
  <c r="P539"/>
  <c r="T538"/>
  <c r="P538"/>
  <c r="T537"/>
  <c r="P537"/>
  <c r="T536"/>
  <c r="P536"/>
  <c r="T535"/>
  <c r="P535"/>
  <c r="T534"/>
  <c r="P534"/>
  <c r="T533"/>
  <c r="P533"/>
  <c r="T532"/>
  <c r="P532"/>
  <c r="T531"/>
  <c r="P531"/>
  <c r="T530"/>
  <c r="P530"/>
  <c r="T529"/>
  <c r="P529"/>
  <c r="T528"/>
  <c r="P528"/>
  <c r="T527"/>
  <c r="P527"/>
  <c r="T526"/>
  <c r="P526"/>
  <c r="T525"/>
  <c r="P525"/>
  <c r="T524"/>
  <c r="P524"/>
  <c r="T523"/>
  <c r="P523"/>
  <c r="T522"/>
  <c r="P522"/>
  <c r="T521"/>
  <c r="P521"/>
  <c r="T520"/>
  <c r="P520"/>
  <c r="T519"/>
  <c r="P519"/>
  <c r="T518"/>
  <c r="P518"/>
  <c r="T517"/>
  <c r="P517"/>
  <c r="T516"/>
  <c r="P516"/>
  <c r="T515"/>
  <c r="P515"/>
  <c r="T514"/>
  <c r="P514"/>
  <c r="T513"/>
  <c r="P513"/>
  <c r="T512"/>
  <c r="P512"/>
  <c r="T511"/>
  <c r="P511"/>
  <c r="T510"/>
  <c r="P510"/>
  <c r="T509"/>
  <c r="P509"/>
  <c r="T508"/>
  <c r="P508"/>
  <c r="T507"/>
  <c r="P507"/>
  <c r="T506"/>
  <c r="P506"/>
  <c r="T505"/>
  <c r="P505"/>
  <c r="T504"/>
  <c r="P504"/>
  <c r="T503"/>
  <c r="P503"/>
  <c r="T502"/>
  <c r="P502"/>
  <c r="T501"/>
  <c r="P501"/>
  <c r="T500"/>
  <c r="P500"/>
  <c r="T499"/>
  <c r="P499"/>
  <c r="T498"/>
  <c r="P498"/>
  <c r="T497"/>
  <c r="P497"/>
  <c r="T496"/>
  <c r="P496"/>
  <c r="T495"/>
  <c r="P495"/>
  <c r="T494"/>
  <c r="P494"/>
  <c r="T493"/>
  <c r="P493"/>
  <c r="T492"/>
  <c r="P492"/>
  <c r="T491"/>
  <c r="P491"/>
  <c r="T490"/>
  <c r="P490"/>
  <c r="T489"/>
  <c r="P489"/>
  <c r="T488"/>
  <c r="P488"/>
  <c r="T487"/>
  <c r="P487"/>
  <c r="T486"/>
  <c r="P486"/>
  <c r="T485"/>
  <c r="P485"/>
  <c r="T484"/>
  <c r="P484"/>
  <c r="T483"/>
  <c r="P483"/>
  <c r="T482"/>
  <c r="P482"/>
  <c r="T481"/>
  <c r="P481"/>
  <c r="T480"/>
  <c r="P480"/>
  <c r="T479"/>
  <c r="P479"/>
  <c r="T478"/>
  <c r="P478"/>
  <c r="T477"/>
  <c r="P477"/>
  <c r="T476"/>
  <c r="P476"/>
  <c r="T475"/>
  <c r="P475"/>
  <c r="T474"/>
  <c r="P474"/>
  <c r="T473"/>
  <c r="P473"/>
  <c r="T472"/>
  <c r="P472"/>
  <c r="T471"/>
  <c r="P471"/>
  <c r="T470"/>
  <c r="P470"/>
  <c r="T469"/>
  <c r="P469"/>
  <c r="T468"/>
  <c r="P468"/>
  <c r="T467"/>
  <c r="P467"/>
  <c r="T466"/>
  <c r="P466"/>
  <c r="T465"/>
  <c r="P465"/>
  <c r="T464"/>
  <c r="P464"/>
  <c r="T463"/>
  <c r="P463"/>
  <c r="T462"/>
  <c r="P462"/>
  <c r="T461"/>
  <c r="P461"/>
  <c r="T460"/>
  <c r="P460"/>
  <c r="T459"/>
  <c r="P459"/>
  <c r="T458"/>
  <c r="P458"/>
  <c r="T457"/>
  <c r="P457"/>
  <c r="T456"/>
  <c r="P456"/>
  <c r="T455"/>
  <c r="P455"/>
  <c r="T454"/>
  <c r="P454"/>
  <c r="T453"/>
  <c r="P453"/>
  <c r="T452"/>
  <c r="P452"/>
  <c r="T451"/>
  <c r="P451"/>
  <c r="T450"/>
  <c r="P450"/>
  <c r="T449"/>
  <c r="P449"/>
  <c r="T448"/>
  <c r="P448"/>
  <c r="T447"/>
  <c r="P447"/>
  <c r="T446"/>
  <c r="P446"/>
  <c r="T445"/>
  <c r="P445"/>
  <c r="T444"/>
  <c r="P444"/>
  <c r="T443"/>
  <c r="P443"/>
  <c r="T442"/>
  <c r="P442"/>
  <c r="T441"/>
  <c r="P441"/>
  <c r="T440"/>
  <c r="P440"/>
  <c r="T439"/>
  <c r="P439"/>
  <c r="T438"/>
  <c r="P438"/>
  <c r="T437"/>
  <c r="P437"/>
  <c r="T436"/>
  <c r="P436"/>
  <c r="T435"/>
  <c r="P435"/>
  <c r="T434"/>
  <c r="P434"/>
  <c r="T433"/>
  <c r="P433"/>
  <c r="T432"/>
  <c r="P432"/>
  <c r="T431"/>
  <c r="P431"/>
  <c r="T430"/>
  <c r="P430"/>
  <c r="T429"/>
  <c r="P429"/>
  <c r="T428"/>
  <c r="P428"/>
  <c r="T427"/>
  <c r="P427"/>
  <c r="T426"/>
  <c r="P426"/>
  <c r="T425"/>
  <c r="P425"/>
  <c r="T424"/>
  <c r="P424"/>
  <c r="T423"/>
  <c r="P423"/>
  <c r="T422"/>
  <c r="P422"/>
  <c r="T421"/>
  <c r="P421"/>
  <c r="T420"/>
  <c r="P420"/>
  <c r="T419"/>
  <c r="P419"/>
  <c r="T418"/>
  <c r="P418"/>
  <c r="T417"/>
  <c r="P417"/>
  <c r="T416"/>
  <c r="P416"/>
  <c r="T415"/>
  <c r="P415"/>
  <c r="T414"/>
  <c r="P414"/>
  <c r="T413"/>
  <c r="P413"/>
  <c r="T412"/>
  <c r="P412"/>
  <c r="T411"/>
  <c r="P411"/>
  <c r="T410"/>
  <c r="P410"/>
  <c r="T409"/>
  <c r="P409"/>
  <c r="T408"/>
  <c r="P408"/>
  <c r="T407"/>
  <c r="P407"/>
  <c r="T406"/>
  <c r="P406"/>
  <c r="T405"/>
  <c r="P405"/>
  <c r="T404"/>
  <c r="P404"/>
  <c r="T403"/>
  <c r="P403"/>
  <c r="T402"/>
  <c r="P402"/>
  <c r="T401"/>
  <c r="P401"/>
  <c r="T400"/>
  <c r="P400"/>
  <c r="T399"/>
  <c r="P399"/>
  <c r="T398"/>
  <c r="P398"/>
  <c r="T397"/>
  <c r="P397"/>
  <c r="T396"/>
  <c r="P396"/>
  <c r="T395"/>
  <c r="P395"/>
  <c r="T394"/>
  <c r="P394"/>
  <c r="T393"/>
  <c r="P393"/>
  <c r="T392"/>
  <c r="P392"/>
  <c r="T391"/>
  <c r="P391"/>
  <c r="T390"/>
  <c r="P390"/>
  <c r="T389"/>
  <c r="P389"/>
  <c r="T388"/>
  <c r="P388"/>
  <c r="T387"/>
  <c r="P387"/>
  <c r="T386"/>
  <c r="P386"/>
  <c r="T385"/>
  <c r="P385"/>
  <c r="T384"/>
  <c r="P384"/>
  <c r="T383"/>
  <c r="P383"/>
  <c r="T382"/>
  <c r="P382"/>
  <c r="T381"/>
  <c r="P381"/>
  <c r="T380"/>
  <c r="P380"/>
  <c r="T379"/>
  <c r="P379"/>
  <c r="T378"/>
  <c r="P378"/>
  <c r="T377"/>
  <c r="P377"/>
  <c r="T376"/>
  <c r="P376"/>
  <c r="T375"/>
  <c r="P375"/>
  <c r="T374"/>
  <c r="P374"/>
  <c r="T373"/>
  <c r="P373"/>
  <c r="T372"/>
  <c r="P372"/>
  <c r="T371"/>
  <c r="P371"/>
  <c r="T370"/>
  <c r="P370"/>
  <c r="T369"/>
  <c r="P369"/>
  <c r="T368"/>
  <c r="P368"/>
  <c r="T367"/>
  <c r="P367"/>
  <c r="T366"/>
  <c r="P366"/>
  <c r="T365"/>
  <c r="P365"/>
  <c r="T364"/>
  <c r="P364"/>
  <c r="T363"/>
  <c r="P363"/>
  <c r="T362"/>
  <c r="P362"/>
  <c r="T361"/>
  <c r="P361"/>
  <c r="T360"/>
  <c r="P360"/>
  <c r="T359"/>
  <c r="P359"/>
  <c r="T358"/>
  <c r="P358"/>
  <c r="T357"/>
  <c r="P357"/>
  <c r="T356"/>
  <c r="P356"/>
  <c r="T355"/>
  <c r="P355"/>
  <c r="T354"/>
  <c r="P354"/>
  <c r="T353"/>
  <c r="P353"/>
  <c r="T352"/>
  <c r="P352"/>
  <c r="T351"/>
  <c r="P351"/>
  <c r="T350"/>
  <c r="P350"/>
  <c r="T349"/>
  <c r="P349"/>
  <c r="T348"/>
  <c r="P348"/>
  <c r="T347"/>
  <c r="P347"/>
  <c r="T346"/>
  <c r="P346"/>
  <c r="T345"/>
  <c r="P345"/>
  <c r="T344"/>
  <c r="P344"/>
  <c r="T343"/>
  <c r="P343"/>
  <c r="T342"/>
  <c r="P342"/>
  <c r="T341"/>
  <c r="P341"/>
  <c r="T340"/>
  <c r="P340"/>
  <c r="T339"/>
  <c r="P339"/>
  <c r="T338"/>
  <c r="P338"/>
  <c r="T337"/>
  <c r="P337"/>
  <c r="T336"/>
  <c r="P336"/>
  <c r="T335"/>
  <c r="P335"/>
  <c r="T334"/>
  <c r="P334"/>
  <c r="T333"/>
  <c r="P333"/>
  <c r="T332"/>
  <c r="P332"/>
  <c r="T331"/>
  <c r="P331"/>
  <c r="T330"/>
  <c r="P330"/>
  <c r="T329"/>
  <c r="P329"/>
  <c r="T328"/>
  <c r="P328"/>
  <c r="T327"/>
  <c r="P327"/>
  <c r="T326"/>
  <c r="P326"/>
  <c r="T325"/>
  <c r="P325"/>
  <c r="T324"/>
  <c r="P324"/>
  <c r="T323"/>
  <c r="P323"/>
  <c r="T322"/>
  <c r="P322"/>
  <c r="T321"/>
  <c r="P321"/>
  <c r="T320"/>
  <c r="P320"/>
  <c r="T319"/>
  <c r="P319"/>
  <c r="T318"/>
  <c r="P318"/>
  <c r="T317"/>
  <c r="P317"/>
  <c r="T316"/>
  <c r="P316"/>
  <c r="T315"/>
  <c r="P315"/>
  <c r="T314"/>
  <c r="P314"/>
  <c r="T313"/>
  <c r="P313"/>
  <c r="T312"/>
  <c r="P312"/>
  <c r="T311"/>
  <c r="P311"/>
  <c r="T310"/>
  <c r="P310"/>
  <c r="T309"/>
  <c r="P309"/>
  <c r="T308"/>
  <c r="P308"/>
  <c r="T307"/>
  <c r="P307"/>
  <c r="T306"/>
  <c r="P306"/>
  <c r="T305"/>
  <c r="P305"/>
  <c r="T304"/>
  <c r="P304"/>
  <c r="T303"/>
  <c r="P303"/>
  <c r="T302"/>
  <c r="P302"/>
  <c r="T301"/>
  <c r="P301"/>
  <c r="T300"/>
  <c r="P300"/>
  <c r="T299"/>
  <c r="P299"/>
  <c r="T298"/>
  <c r="P298"/>
  <c r="T297"/>
  <c r="P297"/>
  <c r="T296"/>
  <c r="P296"/>
  <c r="T295"/>
  <c r="P295"/>
  <c r="T294"/>
  <c r="P294"/>
  <c r="T293"/>
  <c r="P293"/>
  <c r="T292"/>
  <c r="P292"/>
  <c r="T291"/>
  <c r="P291"/>
  <c r="T290"/>
  <c r="P290"/>
  <c r="T289"/>
  <c r="P289"/>
  <c r="T288"/>
  <c r="P288"/>
  <c r="T287"/>
  <c r="P287"/>
  <c r="T286"/>
  <c r="P286"/>
  <c r="T285"/>
  <c r="P285"/>
  <c r="T284"/>
  <c r="P284"/>
  <c r="T283"/>
  <c r="P283"/>
  <c r="T282"/>
  <c r="P282"/>
  <c r="T281"/>
  <c r="P281"/>
  <c r="T280"/>
  <c r="P280"/>
  <c r="T279"/>
  <c r="P279"/>
  <c r="T278"/>
  <c r="P278"/>
  <c r="T277"/>
  <c r="P277"/>
  <c r="T276"/>
  <c r="P276"/>
  <c r="T275"/>
  <c r="P275"/>
  <c r="T274"/>
  <c r="P274"/>
  <c r="T273"/>
  <c r="P273"/>
  <c r="T272"/>
  <c r="P272"/>
  <c r="T271"/>
  <c r="P271"/>
  <c r="T270"/>
  <c r="P270"/>
  <c r="T269"/>
  <c r="P269"/>
  <c r="T268"/>
  <c r="P268"/>
  <c r="T267"/>
  <c r="P267"/>
  <c r="T266"/>
  <c r="P266"/>
  <c r="T265"/>
  <c r="P265"/>
  <c r="T264"/>
  <c r="P264"/>
  <c r="T263"/>
  <c r="P263"/>
  <c r="T262"/>
  <c r="P262"/>
  <c r="T261"/>
  <c r="P261"/>
  <c r="T260"/>
  <c r="P260"/>
  <c r="T259"/>
  <c r="P259"/>
  <c r="T258"/>
  <c r="P258"/>
  <c r="T257"/>
  <c r="P257"/>
  <c r="T256"/>
  <c r="P256"/>
  <c r="T255"/>
  <c r="P255"/>
  <c r="T254"/>
  <c r="P254"/>
  <c r="T253"/>
  <c r="P253"/>
  <c r="T252"/>
  <c r="P252"/>
  <c r="T251"/>
  <c r="P251"/>
  <c r="T250"/>
  <c r="P250"/>
  <c r="T249"/>
  <c r="P249"/>
  <c r="T248"/>
  <c r="P248"/>
  <c r="T247"/>
  <c r="P247"/>
  <c r="T246"/>
  <c r="P246"/>
  <c r="T245"/>
  <c r="P245"/>
  <c r="T244"/>
  <c r="P244"/>
  <c r="T243"/>
  <c r="P243"/>
  <c r="T242"/>
  <c r="P242"/>
  <c r="T241"/>
  <c r="P241"/>
  <c r="T240"/>
  <c r="P240"/>
  <c r="T239"/>
  <c r="P239"/>
  <c r="T238"/>
  <c r="P238"/>
  <c r="T237"/>
  <c r="P237"/>
  <c r="T236"/>
  <c r="P236"/>
  <c r="T235"/>
  <c r="P235"/>
  <c r="T234"/>
  <c r="P234"/>
  <c r="T233"/>
  <c r="P233"/>
  <c r="T232"/>
  <c r="P232"/>
  <c r="T231"/>
  <c r="P231"/>
  <c r="T230"/>
  <c r="P230"/>
  <c r="T229"/>
  <c r="P229"/>
  <c r="T228"/>
  <c r="P228"/>
  <c r="T227"/>
  <c r="P227"/>
  <c r="T226"/>
  <c r="P226"/>
  <c r="T225"/>
  <c r="P225"/>
  <c r="T224"/>
  <c r="P224"/>
  <c r="T223"/>
  <c r="P223"/>
  <c r="T222"/>
  <c r="P222"/>
  <c r="T221"/>
  <c r="P221"/>
  <c r="T220"/>
  <c r="P220"/>
  <c r="T219"/>
  <c r="P219"/>
  <c r="T218"/>
  <c r="P218"/>
  <c r="T217"/>
  <c r="P217"/>
  <c r="T216"/>
  <c r="P216"/>
  <c r="T215"/>
  <c r="P215"/>
  <c r="T214"/>
  <c r="P214"/>
  <c r="T213"/>
  <c r="P213"/>
  <c r="T212"/>
  <c r="P212"/>
  <c r="T211"/>
  <c r="P211"/>
  <c r="T210"/>
  <c r="P210"/>
  <c r="T209"/>
  <c r="P209"/>
  <c r="T208"/>
  <c r="P208"/>
  <c r="T207"/>
  <c r="P207"/>
  <c r="T206"/>
  <c r="P206"/>
  <c r="T205"/>
  <c r="P205"/>
  <c r="T204"/>
  <c r="P204"/>
  <c r="T203"/>
  <c r="P203"/>
  <c r="T202"/>
  <c r="P202"/>
  <c r="T201"/>
  <c r="P201"/>
  <c r="T200"/>
  <c r="P200"/>
  <c r="T199"/>
  <c r="P199"/>
  <c r="T198"/>
  <c r="P198"/>
  <c r="T197"/>
  <c r="P197"/>
  <c r="T196"/>
  <c r="P196"/>
  <c r="T195"/>
  <c r="P195"/>
  <c r="T194"/>
  <c r="P194"/>
  <c r="T193"/>
  <c r="P193"/>
  <c r="T192"/>
  <c r="P192"/>
  <c r="T191"/>
  <c r="P191"/>
  <c r="T190"/>
  <c r="P190"/>
  <c r="T189"/>
  <c r="P189"/>
  <c r="T188"/>
  <c r="P188"/>
  <c r="T187"/>
  <c r="P187"/>
  <c r="T186"/>
  <c r="P186"/>
  <c r="T185"/>
  <c r="P185"/>
  <c r="T184"/>
  <c r="P184"/>
  <c r="T183"/>
  <c r="P183"/>
  <c r="T182"/>
  <c r="P182"/>
  <c r="T181"/>
  <c r="P181"/>
  <c r="T180"/>
  <c r="P180"/>
  <c r="T179"/>
  <c r="P179"/>
  <c r="T178"/>
  <c r="P178"/>
  <c r="T177"/>
  <c r="P177"/>
  <c r="T176"/>
  <c r="P176"/>
  <c r="T175"/>
  <c r="P175"/>
  <c r="T174"/>
  <c r="P174"/>
  <c r="T173"/>
  <c r="P173"/>
  <c r="T172"/>
  <c r="P172"/>
  <c r="T171"/>
  <c r="P171"/>
  <c r="T170"/>
  <c r="P170"/>
  <c r="T169"/>
  <c r="P169"/>
  <c r="T168"/>
  <c r="P168"/>
  <c r="T167"/>
  <c r="P167"/>
  <c r="T166"/>
  <c r="P166"/>
  <c r="T165"/>
  <c r="P165"/>
  <c r="T164"/>
  <c r="P164"/>
  <c r="T163"/>
  <c r="P163"/>
  <c r="T162"/>
  <c r="P162"/>
  <c r="T161"/>
  <c r="P161"/>
  <c r="T160"/>
  <c r="P160"/>
  <c r="T159"/>
  <c r="P159"/>
  <c r="T158"/>
  <c r="P158"/>
  <c r="T157"/>
  <c r="P157"/>
  <c r="T156"/>
  <c r="P156"/>
  <c r="T155"/>
  <c r="P155"/>
  <c r="T154"/>
  <c r="P154"/>
  <c r="T153"/>
  <c r="P153"/>
  <c r="T152"/>
  <c r="P152"/>
  <c r="T151"/>
  <c r="P151"/>
  <c r="T150"/>
  <c r="P150"/>
  <c r="T149"/>
  <c r="P149"/>
  <c r="T148"/>
  <c r="P148"/>
  <c r="T147"/>
  <c r="P147"/>
  <c r="T146"/>
  <c r="P146"/>
  <c r="T145"/>
  <c r="P145"/>
  <c r="T144"/>
  <c r="P144"/>
  <c r="T143"/>
  <c r="P143"/>
  <c r="T142"/>
  <c r="P142"/>
  <c r="T141"/>
  <c r="P141"/>
  <c r="T140"/>
  <c r="P140"/>
  <c r="T139"/>
  <c r="P139"/>
  <c r="T138"/>
  <c r="P138"/>
  <c r="T137"/>
  <c r="P137"/>
  <c r="T136"/>
  <c r="P136"/>
  <c r="T135"/>
  <c r="P135"/>
  <c r="T134"/>
  <c r="P134"/>
  <c r="T133"/>
  <c r="P133"/>
  <c r="T132"/>
  <c r="P132"/>
  <c r="T131"/>
  <c r="P131"/>
  <c r="T130"/>
  <c r="P130"/>
  <c r="T129"/>
  <c r="P129"/>
  <c r="T128"/>
  <c r="P128"/>
  <c r="T127"/>
  <c r="P127"/>
  <c r="T126"/>
  <c r="P126"/>
  <c r="T125"/>
  <c r="P125"/>
  <c r="T124"/>
  <c r="P124"/>
  <c r="T123"/>
  <c r="P123"/>
  <c r="T122"/>
  <c r="P122"/>
  <c r="T121"/>
  <c r="P121"/>
  <c r="T120"/>
  <c r="P120"/>
  <c r="T119"/>
  <c r="P119"/>
  <c r="T118"/>
  <c r="P118"/>
  <c r="T117"/>
  <c r="P117"/>
  <c r="T116"/>
  <c r="P116"/>
  <c r="T115"/>
  <c r="P115"/>
  <c r="T114"/>
  <c r="P114"/>
  <c r="T113"/>
  <c r="P113"/>
  <c r="T112"/>
  <c r="P112"/>
  <c r="T111"/>
  <c r="P111"/>
  <c r="T110"/>
  <c r="P110"/>
  <c r="T109"/>
  <c r="P109"/>
  <c r="T108"/>
  <c r="P108"/>
  <c r="T107"/>
  <c r="P107"/>
  <c r="T106"/>
  <c r="P106"/>
  <c r="T105"/>
  <c r="P105"/>
  <c r="T104"/>
  <c r="P104"/>
  <c r="T103"/>
  <c r="P103"/>
  <c r="T102"/>
  <c r="P102"/>
  <c r="T101"/>
  <c r="P101"/>
  <c r="T100"/>
  <c r="P100"/>
  <c r="T99"/>
  <c r="P99"/>
  <c r="T98"/>
  <c r="P98"/>
  <c r="T97"/>
  <c r="P97"/>
  <c r="T96"/>
  <c r="P96"/>
  <c r="T95"/>
  <c r="P95"/>
  <c r="T94"/>
  <c r="P94"/>
  <c r="T93"/>
  <c r="P93"/>
  <c r="T92"/>
  <c r="P92"/>
  <c r="T91"/>
  <c r="P91"/>
  <c r="T90"/>
  <c r="P90"/>
  <c r="T89"/>
  <c r="P89"/>
  <c r="T88"/>
  <c r="P88"/>
  <c r="T87"/>
  <c r="P87"/>
  <c r="T86"/>
  <c r="P86"/>
  <c r="T85"/>
  <c r="P85"/>
  <c r="T84"/>
  <c r="P84"/>
  <c r="T83"/>
  <c r="P83"/>
  <c r="T82"/>
  <c r="P82"/>
  <c r="T81"/>
  <c r="P81"/>
  <c r="T80"/>
  <c r="P80"/>
  <c r="T79"/>
  <c r="P79"/>
  <c r="T78"/>
  <c r="P78"/>
  <c r="T77"/>
  <c r="P77"/>
  <c r="T76"/>
  <c r="P76"/>
  <c r="T75"/>
  <c r="P75"/>
  <c r="T74"/>
  <c r="P74"/>
  <c r="T73"/>
  <c r="P73"/>
  <c r="T72"/>
  <c r="P72"/>
  <c r="T71"/>
  <c r="P71"/>
  <c r="T70"/>
  <c r="P70"/>
  <c r="T69"/>
  <c r="P69"/>
  <c r="T68"/>
  <c r="P68"/>
  <c r="T67"/>
  <c r="P67"/>
  <c r="T66"/>
  <c r="P66"/>
  <c r="T65"/>
  <c r="P65"/>
  <c r="T64"/>
  <c r="P64"/>
  <c r="T63"/>
  <c r="P63"/>
  <c r="T62"/>
  <c r="P62"/>
  <c r="T61"/>
  <c r="P61"/>
  <c r="T60"/>
  <c r="P60"/>
  <c r="T59"/>
  <c r="P59"/>
  <c r="T58"/>
  <c r="P58"/>
  <c r="T57"/>
  <c r="P57"/>
  <c r="T56"/>
  <c r="P56"/>
  <c r="T55"/>
  <c r="P55"/>
  <c r="T54"/>
  <c r="P54"/>
  <c r="T53"/>
  <c r="P53"/>
  <c r="T52"/>
  <c r="P52"/>
  <c r="T51"/>
  <c r="P51"/>
  <c r="T50"/>
  <c r="P50"/>
  <c r="T49"/>
  <c r="P49"/>
  <c r="T48"/>
  <c r="P48"/>
  <c r="T47"/>
  <c r="P47"/>
  <c r="T46"/>
  <c r="P46"/>
  <c r="T45"/>
  <c r="P45"/>
  <c r="T44"/>
  <c r="P44"/>
  <c r="T43"/>
  <c r="P43"/>
  <c r="T42"/>
  <c r="P42"/>
  <c r="T41"/>
  <c r="P41"/>
  <c r="T40"/>
  <c r="P40"/>
  <c r="T39"/>
  <c r="P39"/>
  <c r="T38"/>
  <c r="P38"/>
  <c r="T37"/>
  <c r="P37"/>
  <c r="T36"/>
  <c r="P36"/>
  <c r="T35"/>
  <c r="P35"/>
  <c r="T34"/>
  <c r="P34"/>
  <c r="T33"/>
  <c r="P33"/>
  <c r="T32"/>
  <c r="P32"/>
  <c r="T31"/>
  <c r="P31"/>
  <c r="T30"/>
  <c r="P30"/>
  <c r="T29"/>
  <c r="P29"/>
  <c r="T28"/>
  <c r="P28"/>
  <c r="T27"/>
  <c r="P27"/>
  <c r="T26"/>
  <c r="P26"/>
  <c r="T25"/>
  <c r="P25"/>
  <c r="T24"/>
  <c r="P24"/>
  <c r="T23"/>
  <c r="P23"/>
  <c r="T22"/>
  <c r="P22"/>
  <c r="T21"/>
  <c r="P21"/>
  <c r="T20"/>
  <c r="P20"/>
  <c r="T19"/>
  <c r="P19"/>
  <c r="T18"/>
  <c r="P18"/>
  <c r="T17"/>
  <c r="P17"/>
  <c r="T16"/>
  <c r="T15"/>
  <c r="T14"/>
  <c r="T13"/>
  <c r="P13"/>
  <c r="T12"/>
  <c r="T11"/>
  <c r="M7"/>
  <c r="M9"/>
  <c r="M11"/>
  <c r="T10"/>
  <c r="T9"/>
  <c r="T8"/>
  <c r="T7"/>
  <c r="T6"/>
  <c r="T5"/>
  <c r="T5" i="16"/>
  <c r="P605" i="17"/>
  <c r="P604"/>
  <c r="P603"/>
  <c r="P602"/>
  <c r="P601"/>
  <c r="P600"/>
  <c r="P599"/>
  <c r="P598"/>
  <c r="P597"/>
  <c r="P596"/>
  <c r="P595"/>
  <c r="P594"/>
  <c r="P593"/>
  <c r="P592"/>
  <c r="P591"/>
  <c r="P590"/>
  <c r="P589"/>
  <c r="P588"/>
  <c r="P587"/>
  <c r="P586"/>
  <c r="P585"/>
  <c r="P584"/>
  <c r="P583"/>
  <c r="P582"/>
  <c r="P581"/>
  <c r="P580"/>
  <c r="P579"/>
  <c r="P578"/>
  <c r="P577"/>
  <c r="P576"/>
  <c r="P575"/>
  <c r="P574"/>
  <c r="P573"/>
  <c r="P572"/>
  <c r="P571"/>
  <c r="P570"/>
  <c r="P569"/>
  <c r="P568"/>
  <c r="P567"/>
  <c r="P566"/>
  <c r="P565"/>
  <c r="P564"/>
  <c r="P563"/>
  <c r="P562"/>
  <c r="P561"/>
  <c r="P560"/>
  <c r="P559"/>
  <c r="P558"/>
  <c r="P557"/>
  <c r="P556"/>
  <c r="P555"/>
  <c r="P554"/>
  <c r="P553"/>
  <c r="P552"/>
  <c r="P551"/>
  <c r="P550"/>
  <c r="P549"/>
  <c r="P548"/>
  <c r="P547"/>
  <c r="P546"/>
  <c r="P545"/>
  <c r="P544"/>
  <c r="P543"/>
  <c r="P542"/>
  <c r="P541"/>
  <c r="P540"/>
  <c r="P539"/>
  <c r="P538"/>
  <c r="P537"/>
  <c r="P536"/>
  <c r="P535"/>
  <c r="P534"/>
  <c r="P533"/>
  <c r="P532"/>
  <c r="P531"/>
  <c r="P530"/>
  <c r="P529"/>
  <c r="P528"/>
  <c r="P527"/>
  <c r="P526"/>
  <c r="P525"/>
  <c r="P524"/>
  <c r="P523"/>
  <c r="P522"/>
  <c r="P521"/>
  <c r="P520"/>
  <c r="P519"/>
  <c r="P518"/>
  <c r="P517"/>
  <c r="P516"/>
  <c r="P515"/>
  <c r="P514"/>
  <c r="P513"/>
  <c r="P512"/>
  <c r="P511"/>
  <c r="P510"/>
  <c r="P509"/>
  <c r="P508"/>
  <c r="P507"/>
  <c r="P506"/>
  <c r="P505"/>
  <c r="P504"/>
  <c r="P503"/>
  <c r="P502"/>
  <c r="P501"/>
  <c r="P500"/>
  <c r="P499"/>
  <c r="P498"/>
  <c r="P497"/>
  <c r="P496"/>
  <c r="P495"/>
  <c r="P494"/>
  <c r="P493"/>
  <c r="P492"/>
  <c r="P491"/>
  <c r="P490"/>
  <c r="P489"/>
  <c r="P488"/>
  <c r="P487"/>
  <c r="P486"/>
  <c r="P485"/>
  <c r="P484"/>
  <c r="P483"/>
  <c r="P482"/>
  <c r="P481"/>
  <c r="P480"/>
  <c r="P479"/>
  <c r="P478"/>
  <c r="P477"/>
  <c r="P476"/>
  <c r="P475"/>
  <c r="P474"/>
  <c r="P473"/>
  <c r="P472"/>
  <c r="P471"/>
  <c r="P470"/>
  <c r="P469"/>
  <c r="P468"/>
  <c r="P467"/>
  <c r="P466"/>
  <c r="P465"/>
  <c r="P464"/>
  <c r="P463"/>
  <c r="P462"/>
  <c r="P461"/>
  <c r="P460"/>
  <c r="P459"/>
  <c r="P458"/>
  <c r="P457"/>
  <c r="P456"/>
  <c r="P455"/>
  <c r="P454"/>
  <c r="P453"/>
  <c r="P452"/>
  <c r="P451"/>
  <c r="P450"/>
  <c r="P449"/>
  <c r="P448"/>
  <c r="P447"/>
  <c r="P446"/>
  <c r="P445"/>
  <c r="P444"/>
  <c r="P443"/>
  <c r="P442"/>
  <c r="P441"/>
  <c r="P440"/>
  <c r="P439"/>
  <c r="P438"/>
  <c r="P437"/>
  <c r="P436"/>
  <c r="P435"/>
  <c r="P434"/>
  <c r="P433"/>
  <c r="P432"/>
  <c r="P431"/>
  <c r="P430"/>
  <c r="P429"/>
  <c r="P428"/>
  <c r="P427"/>
  <c r="P426"/>
  <c r="P425"/>
  <c r="P424"/>
  <c r="P423"/>
  <c r="P422"/>
  <c r="P421"/>
  <c r="P420"/>
  <c r="P419"/>
  <c r="P418"/>
  <c r="P417"/>
  <c r="P416"/>
  <c r="P415"/>
  <c r="P414"/>
  <c r="P413"/>
  <c r="P412"/>
  <c r="P411"/>
  <c r="P410"/>
  <c r="P409"/>
  <c r="P408"/>
  <c r="P407"/>
  <c r="P406"/>
  <c r="P405"/>
  <c r="P404"/>
  <c r="P403"/>
  <c r="P402"/>
  <c r="P401"/>
  <c r="P400"/>
  <c r="P399"/>
  <c r="P398"/>
  <c r="P397"/>
  <c r="P396"/>
  <c r="P395"/>
  <c r="P394"/>
  <c r="P393"/>
  <c r="P392"/>
  <c r="P391"/>
  <c r="P390"/>
  <c r="P389"/>
  <c r="P388"/>
  <c r="P387"/>
  <c r="P386"/>
  <c r="P385"/>
  <c r="P384"/>
  <c r="P383"/>
  <c r="P382"/>
  <c r="P381"/>
  <c r="P380"/>
  <c r="P379"/>
  <c r="P378"/>
  <c r="P377"/>
  <c r="P376"/>
  <c r="P375"/>
  <c r="P374"/>
  <c r="P373"/>
  <c r="P372"/>
  <c r="P371"/>
  <c r="P370"/>
  <c r="P369"/>
  <c r="P368"/>
  <c r="P367"/>
  <c r="P366"/>
  <c r="P365"/>
  <c r="P364"/>
  <c r="P363"/>
  <c r="P362"/>
  <c r="P361"/>
  <c r="P360"/>
  <c r="P359"/>
  <c r="P358"/>
  <c r="P357"/>
  <c r="P356"/>
  <c r="P355"/>
  <c r="P354"/>
  <c r="P353"/>
  <c r="P352"/>
  <c r="P351"/>
  <c r="P350"/>
  <c r="P349"/>
  <c r="P348"/>
  <c r="P347"/>
  <c r="P346"/>
  <c r="P345"/>
  <c r="P344"/>
  <c r="P343"/>
  <c r="P342"/>
  <c r="P341"/>
  <c r="P340"/>
  <c r="P339"/>
  <c r="P338"/>
  <c r="P337"/>
  <c r="P336"/>
  <c r="P335"/>
  <c r="P334"/>
  <c r="P333"/>
  <c r="P332"/>
  <c r="P331"/>
  <c r="P330"/>
  <c r="P329"/>
  <c r="P328"/>
  <c r="P327"/>
  <c r="P326"/>
  <c r="P325"/>
  <c r="P324"/>
  <c r="P323"/>
  <c r="P322"/>
  <c r="P321"/>
  <c r="P320"/>
  <c r="P319"/>
  <c r="P318"/>
  <c r="P317"/>
  <c r="P316"/>
  <c r="P315"/>
  <c r="P314"/>
  <c r="P313"/>
  <c r="P312"/>
  <c r="P311"/>
  <c r="P310"/>
  <c r="P309"/>
  <c r="P308"/>
  <c r="P307"/>
  <c r="P306"/>
  <c r="P305"/>
  <c r="P304"/>
  <c r="P303"/>
  <c r="P302"/>
  <c r="P301"/>
  <c r="P300"/>
  <c r="P299"/>
  <c r="P298"/>
  <c r="P297"/>
  <c r="P296"/>
  <c r="P295"/>
  <c r="P294"/>
  <c r="P293"/>
  <c r="P292"/>
  <c r="P291"/>
  <c r="P290"/>
  <c r="P289"/>
  <c r="P288"/>
  <c r="P287"/>
  <c r="P286"/>
  <c r="P285"/>
  <c r="P284"/>
  <c r="P283"/>
  <c r="P282"/>
  <c r="P281"/>
  <c r="P280"/>
  <c r="P279"/>
  <c r="P278"/>
  <c r="P277"/>
  <c r="P276"/>
  <c r="P275"/>
  <c r="P274"/>
  <c r="P273"/>
  <c r="P272"/>
  <c r="P271"/>
  <c r="P270"/>
  <c r="P269"/>
  <c r="P268"/>
  <c r="P267"/>
  <c r="P266"/>
  <c r="P265"/>
  <c r="P264"/>
  <c r="P263"/>
  <c r="P262"/>
  <c r="P261"/>
  <c r="P260"/>
  <c r="P259"/>
  <c r="P258"/>
  <c r="P257"/>
  <c r="P256"/>
  <c r="P255"/>
  <c r="P254"/>
  <c r="P253"/>
  <c r="P252"/>
  <c r="P251"/>
  <c r="P250"/>
  <c r="P249"/>
  <c r="P248"/>
  <c r="P247"/>
  <c r="P246"/>
  <c r="P245"/>
  <c r="P244"/>
  <c r="P243"/>
  <c r="P242"/>
  <c r="P241"/>
  <c r="P240"/>
  <c r="P239"/>
  <c r="P238"/>
  <c r="P237"/>
  <c r="P236"/>
  <c r="P235"/>
  <c r="P234"/>
  <c r="P233"/>
  <c r="P232"/>
  <c r="P231"/>
  <c r="P230"/>
  <c r="P229"/>
  <c r="P228"/>
  <c r="P227"/>
  <c r="P226"/>
  <c r="P225"/>
  <c r="P224"/>
  <c r="P223"/>
  <c r="P222"/>
  <c r="P221"/>
  <c r="P220"/>
  <c r="P219"/>
  <c r="P218"/>
  <c r="P217"/>
  <c r="P216"/>
  <c r="P215"/>
  <c r="P214"/>
  <c r="P213"/>
  <c r="P212"/>
  <c r="P211"/>
  <c r="P210"/>
  <c r="P209"/>
  <c r="P208"/>
  <c r="P207"/>
  <c r="P206"/>
  <c r="P205"/>
  <c r="P204"/>
  <c r="P203"/>
  <c r="P202"/>
  <c r="P201"/>
  <c r="P200"/>
  <c r="P199"/>
  <c r="P198"/>
  <c r="P197"/>
  <c r="P196"/>
  <c r="P195"/>
  <c r="P194"/>
  <c r="P193"/>
  <c r="P192"/>
  <c r="P191"/>
  <c r="P190"/>
  <c r="P189"/>
  <c r="P188"/>
  <c r="P187"/>
  <c r="P186"/>
  <c r="P185"/>
  <c r="P184"/>
  <c r="P183"/>
  <c r="P182"/>
  <c r="P181"/>
  <c r="P180"/>
  <c r="P179"/>
  <c r="P178"/>
  <c r="P177"/>
  <c r="P176"/>
  <c r="P175"/>
  <c r="P174"/>
  <c r="P173"/>
  <c r="P172"/>
  <c r="P171"/>
  <c r="P170"/>
  <c r="P169"/>
  <c r="P168"/>
  <c r="P167"/>
  <c r="P166"/>
  <c r="P165"/>
  <c r="P164"/>
  <c r="P163"/>
  <c r="P162"/>
  <c r="P161"/>
  <c r="P160"/>
  <c r="P159"/>
  <c r="P158"/>
  <c r="P157"/>
  <c r="P156"/>
  <c r="P155"/>
  <c r="P154"/>
  <c r="P153"/>
  <c r="P152"/>
  <c r="P151"/>
  <c r="P150"/>
  <c r="P149"/>
  <c r="P148"/>
  <c r="P147"/>
  <c r="P146"/>
  <c r="P145"/>
  <c r="P144"/>
  <c r="P143"/>
  <c r="P142"/>
  <c r="P141"/>
  <c r="P140"/>
  <c r="P139"/>
  <c r="P138"/>
  <c r="P137"/>
  <c r="P136"/>
  <c r="P135"/>
  <c r="P134"/>
  <c r="P133"/>
  <c r="P132"/>
  <c r="P131"/>
  <c r="P130"/>
  <c r="P129"/>
  <c r="P128"/>
  <c r="P127"/>
  <c r="P126"/>
  <c r="P125"/>
  <c r="P124"/>
  <c r="P123"/>
  <c r="P122"/>
  <c r="P121"/>
  <c r="P120"/>
  <c r="P119"/>
  <c r="P118"/>
  <c r="P117"/>
  <c r="P116"/>
  <c r="P115"/>
  <c r="P114"/>
  <c r="P113"/>
  <c r="P112"/>
  <c r="P111"/>
  <c r="P110"/>
  <c r="P109"/>
  <c r="P108"/>
  <c r="P107"/>
  <c r="P106"/>
  <c r="P105"/>
  <c r="P104"/>
  <c r="P103"/>
  <c r="P102"/>
  <c r="P101"/>
  <c r="P100"/>
  <c r="P99"/>
  <c r="P98"/>
  <c r="P97"/>
  <c r="P96"/>
  <c r="P95"/>
  <c r="P94"/>
  <c r="P93"/>
  <c r="P92"/>
  <c r="P91"/>
  <c r="P90"/>
  <c r="P89"/>
  <c r="P88"/>
  <c r="P87"/>
  <c r="P86"/>
  <c r="P85"/>
  <c r="P84"/>
  <c r="P83"/>
  <c r="P82"/>
  <c r="P81"/>
  <c r="P80"/>
  <c r="P79"/>
  <c r="P78"/>
  <c r="P77"/>
  <c r="P76"/>
  <c r="P75"/>
  <c r="P74"/>
  <c r="P73"/>
  <c r="P72"/>
  <c r="P71"/>
  <c r="P70"/>
  <c r="P69"/>
  <c r="P68"/>
  <c r="P67"/>
  <c r="P66"/>
  <c r="P65"/>
  <c r="P64"/>
  <c r="P63"/>
  <c r="P62"/>
  <c r="P61"/>
  <c r="P60"/>
  <c r="P59"/>
  <c r="P58"/>
  <c r="P57"/>
  <c r="P56"/>
  <c r="P55"/>
  <c r="P54"/>
  <c r="P53"/>
  <c r="P52"/>
  <c r="P51"/>
  <c r="P50"/>
  <c r="P49"/>
  <c r="P48"/>
  <c r="P47"/>
  <c r="P46"/>
  <c r="P45"/>
  <c r="P44"/>
  <c r="P43"/>
  <c r="P42"/>
  <c r="P41"/>
  <c r="P40"/>
  <c r="P39"/>
  <c r="P38"/>
  <c r="P37"/>
  <c r="P36"/>
  <c r="P35"/>
  <c r="P34"/>
  <c r="P33"/>
  <c r="P32"/>
  <c r="P31"/>
  <c r="P30"/>
  <c r="P29"/>
  <c r="P22"/>
  <c r="P21"/>
  <c r="P20"/>
  <c r="P19"/>
  <c r="P18"/>
  <c r="P17"/>
  <c r="P16"/>
  <c r="H7" i="29"/>
  <c r="K7"/>
  <c r="K11"/>
</calcChain>
</file>

<file path=xl/comments1.xml><?xml version="1.0" encoding="utf-8"?>
<comments xmlns="http://schemas.openxmlformats.org/spreadsheetml/2006/main">
  <authors>
    <author>LUZ Empreenda</author>
  </authors>
  <commentList>
    <comment ref="D4" authorId="0">
      <text>
        <r>
          <rPr>
            <sz val="10"/>
            <color indexed="81"/>
            <rFont val="Segoe UI"/>
            <family val="2"/>
          </rPr>
          <t>Insira até 14 grupos de receitas de produtos. Por exemplo, se você vende Livros de Ficção Científica, Livros de Romance, entre outros, pode incluir todos em um mesmo grupo denominado Livros</t>
        </r>
      </text>
    </comment>
    <comment ref="G4" authorId="0">
      <text>
        <r>
          <rPr>
            <sz val="10"/>
            <color indexed="81"/>
            <rFont val="Segoe UI"/>
            <family val="2"/>
          </rPr>
          <t>Insira até 14 grupos de receitas de serviços. Por exemplo, se você fornece servços de consultoria financeira, de marketing, etc., pode incluir todos em um mesmo grupo denominado Consultoria</t>
        </r>
      </text>
    </comment>
    <comment ref="J4" authorId="0">
      <text>
        <r>
          <rPr>
            <sz val="10"/>
            <color indexed="81"/>
            <rFont val="Segoe UI"/>
            <family val="2"/>
          </rPr>
          <t>As receitas não operacionais abrangem qualquer receita que não tenha relação com a venda de produtos ou serviços da empresa.
Por exemplo, receitas não operacionais podem ser juros de investimentos, doações, venda de veículos, máquinas ou equipamentos.</t>
        </r>
      </text>
    </comment>
  </commentList>
</comments>
</file>

<file path=xl/comments2.xml><?xml version="1.0" encoding="utf-8"?>
<comments xmlns="http://schemas.openxmlformats.org/spreadsheetml/2006/main">
  <authors>
    <author>LUZ Empreenda</author>
  </authors>
  <commentList>
    <comment ref="D4" authorId="0">
      <text>
        <r>
          <rPr>
            <sz val="10"/>
            <color indexed="81"/>
            <rFont val="Segoe UI"/>
            <family val="2"/>
          </rPr>
          <t>As despesas diretas estão ligadas aos custos de produtos e serviços. Ou seja, todo custo que acontece pelo fato de você fazer um produto ou serviço deve estar incluído aqui.
Por exemplo, no caso de produtos, despesas diretas podem ser matéria prima para fabricar o mesmo, comissões de vendas, impostos espeíficos para a produção como o IPI (imposto sobre produto industrializado), entre outros.</t>
        </r>
      </text>
    </comment>
    <comment ref="G4" authorId="0">
      <text>
        <r>
          <rPr>
            <sz val="10"/>
            <color indexed="81"/>
            <rFont val="Segoe UI"/>
            <family val="2"/>
          </rPr>
          <t>No caso de serviços, temos como exemplo gastos com deslocamento e hospedagem em consultorias ou cursos in company à distância e podemos citar gastos como mão de obra específica quando essa é paga para um serviço apenas.</t>
        </r>
      </text>
    </comment>
    <comment ref="J4" authorId="0">
      <text>
        <r>
          <rPr>
            <sz val="10"/>
            <color indexed="81"/>
            <rFont val="Segoe UI"/>
            <family val="2"/>
          </rPr>
          <t>As despesas não operacionais abrangem qualquer despesa que não tenha relação com custos diretos de produtos ou serviços e nem com os custos fixos relacionados à operação da empresa.
Por exemplo, despesas não operacionais podem ser juros de empréstimos ou financiamentos, tarifas bancárias, etc.</t>
        </r>
      </text>
    </comment>
    <comment ref="M4" authorId="0">
      <text>
        <r>
          <rPr>
            <sz val="10"/>
            <color indexed="81"/>
            <rFont val="Segoe UI"/>
            <family val="2"/>
          </rPr>
          <t>Adicione grupos de despesas como salários, prolabore, benefícios, treinamentos e outras despesas de RH.
Se você tiver mais do que 14 grupos de despesas, simplifique unindo itens correlatos como salários, beneficios e décimo terceiro.</t>
        </r>
      </text>
    </comment>
    <comment ref="P4" authorId="0">
      <text>
        <r>
          <rPr>
            <sz val="10"/>
            <color indexed="81"/>
            <rFont val="Segoe UI"/>
            <family val="2"/>
          </rPr>
          <t>Adicione grupos de despesas como aluguel, telefone, contador, serviços jurídicos, materiais de escritório e de limpeza
Se você tiver mais do que 14 grupos de despesas, simplifique unindo itens correlatos como água, luz, gás ou telefonia e internet por exemplo</t>
        </r>
      </text>
    </comment>
    <comment ref="S4" authorId="0">
      <text>
        <r>
          <rPr>
            <sz val="10"/>
            <color indexed="81"/>
            <rFont val="Segoe UI"/>
            <family val="2"/>
          </rPr>
          <t>Adicione grupos de despesas como Google Adwords, Marketing de Conteúdo, Propaganda Online e Offline.
Se você tiver mais do que 14 grupos de despesas, simplifique unindo itens correlatos como propaganda online e offline.</t>
        </r>
      </text>
    </comment>
    <comment ref="V4" authorId="0">
      <text>
        <r>
          <rPr>
            <sz val="10"/>
            <color indexed="81"/>
            <rFont val="Segoe UI"/>
            <family val="2"/>
          </rPr>
          <t>Adicione os principais impostos que você consegue distinguir nas suas despesas. 
Por exemplo, se sua empresa se enquadrar no simples, adicione apenas esse, não precisa detalhar. Entre no detalhamento apenas quando necessário.</t>
        </r>
      </text>
    </comment>
    <comment ref="Y4" authorId="0">
      <text>
        <r>
          <rPr>
            <sz val="10"/>
            <color indexed="81"/>
            <rFont val="Segoe UI"/>
            <family val="2"/>
          </rPr>
          <t>Esse campo é apenas para adicionar investimentos de longo prazo como compra de terrenos, máquinas, equipamentos caros e imóveis.</t>
        </r>
      </text>
    </comment>
  </commentList>
</comments>
</file>

<file path=xl/comments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5.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6.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7.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8.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9.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0.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1.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2.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H4" authorId="0">
      <text>
        <r>
          <rPr>
            <sz val="10"/>
            <color indexed="81"/>
            <rFont val="Segoe UI"/>
            <family val="2"/>
          </rPr>
          <t>Coloque o valor do lançamento em questão</t>
        </r>
      </text>
    </comment>
    <comment ref="I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J4" authorId="0">
      <text>
        <r>
          <rPr>
            <sz val="10"/>
            <color indexed="81"/>
            <rFont val="Segoe UI"/>
            <family val="2"/>
          </rPr>
          <t>Acompanhe o saldo que você possui. Aqui só são contabilizados as contas marcadas como pagas na coluna status.</t>
        </r>
      </text>
    </comment>
    <comment ref="L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5.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6.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7.xml><?xml version="1.0" encoding="utf-8"?>
<comments xmlns="http://schemas.openxmlformats.org/spreadsheetml/2006/main">
  <authors>
    <author>LUZ Empreenda</author>
  </authors>
  <commentList>
    <comment ref="C4"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7" authorId="0">
      <text>
        <r>
          <rPr>
            <sz val="10"/>
            <color indexed="81"/>
            <rFont val="Segoe UI"/>
            <family val="2"/>
          </rPr>
          <t>Compilação de todas as suas receitas recebidas de fato. São apenas contabilizados itens marcados com status "pago" na aba de lançamentos</t>
        </r>
      </text>
    </comment>
    <comment ref="C8" authorId="0">
      <text>
        <r>
          <rPr>
            <sz val="10"/>
            <color indexed="81"/>
            <rFont val="Segoe UI"/>
            <family val="2"/>
          </rPr>
          <t>Compilação de todas as suas despesas pagas de fato. São apenas contabilizados itens marcados com status "pago" na aba de lançamentos</t>
        </r>
      </text>
    </comment>
    <comment ref="C9" authorId="0">
      <text>
        <r>
          <rPr>
            <sz val="10"/>
            <color indexed="81"/>
            <rFont val="Segoe UI"/>
            <family val="2"/>
          </rPr>
          <t>Cálculo das suas receitas subtraídas das suas despesas. Se o resultado for positivo indica lucro, se for negativo, indica prejuízo</t>
        </r>
      </text>
    </comment>
    <comment ref="C11"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18.xml><?xml version="1.0" encoding="utf-8"?>
<comments xmlns="http://schemas.openxmlformats.org/spreadsheetml/2006/main">
  <authors>
    <author>LUZ Empreenda</author>
  </authors>
  <commentList>
    <comment ref="C4" authorId="0">
      <text>
        <r>
          <rPr>
            <sz val="10"/>
            <color indexed="81"/>
            <rFont val="Segoe UI"/>
            <family val="2"/>
          </rPr>
          <t>O DRE é o Demonstrativo de Resultado do Exercício e, basicamente, ele te permite uma análise pelo regime de competência.
Aqui você terá uma visualiação de todos os seus lançamentos, separados por plano de contas, independentemente se eles foram pagos ou não. Dessa forma, você consegue entender se vendeu bem ou não, mesmo que exista inadimplência.</t>
        </r>
      </text>
    </comment>
    <comment ref="C6" authorId="0">
      <text>
        <r>
          <rPr>
            <sz val="9"/>
            <color indexed="81"/>
            <rFont val="Segoe UI"/>
            <family val="2"/>
          </rPr>
          <t>São as receitas advindas da venda de produtos e serviços da sua empresa</t>
        </r>
      </text>
    </comment>
    <comment ref="C7" authorId="0">
      <text>
        <r>
          <rPr>
            <sz val="10"/>
            <color indexed="81"/>
            <rFont val="Segoe UI"/>
            <family val="2"/>
          </rPr>
          <t>São as despesas relacionadas à produção de produtos ou à prestação de serviços</t>
        </r>
      </text>
    </comment>
    <comment ref="C8"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C9" authorId="0">
      <text>
        <r>
          <rPr>
            <sz val="10"/>
            <color indexed="81"/>
            <rFont val="Segoe UI"/>
            <family val="2"/>
          </rPr>
          <t>São as despesas gerais da empresa e que não estão ligadas ao seu produto ou serviço em si. Na nossa planilha, separamos despesas com RH, Operações e Marketing</t>
        </r>
      </text>
    </comment>
    <comment ref="C10" authorId="0">
      <text>
        <r>
          <rPr>
            <sz val="10"/>
            <color indexed="81"/>
            <rFont val="Segoe UI"/>
            <family val="2"/>
          </rPr>
          <t>São as suas receitas não operacionais subtraídas das despesas não operacionais</t>
        </r>
      </text>
    </comment>
  </commentList>
</comments>
</file>

<file path=xl/comments19.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pagar e ainda não realizou o pagamento. Tudo que não foi pago é puxado para essa aba. 
Todas as células são preenchidas automaticamente.</t>
        </r>
      </text>
    </comment>
  </commentList>
</comments>
</file>

<file path=xl/comments20.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receber e ainda não foram pagas para você. Tudo que não foi recebido é puxado para essa aba. Essa é uma ótima forma de ver se você tem muita inadimplência ou não.
Todas as células são preenchidas automaticamente.</t>
        </r>
      </text>
    </comment>
  </commentList>
</comments>
</file>

<file path=xl/comments21.xml><?xml version="1.0" encoding="utf-8"?>
<comments xmlns="http://schemas.openxmlformats.org/spreadsheetml/2006/main">
  <authors>
    <author>LUZ Empreenda</author>
  </authors>
  <commentList>
    <comment ref="C6"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9" authorId="0">
      <text>
        <r>
          <rPr>
            <sz val="10"/>
            <color indexed="81"/>
            <rFont val="Segoe UI"/>
            <family val="2"/>
          </rPr>
          <t>Compilação de todas as suas receitas recebidas de fato. São apenas contabilizados itens marcados com status "pago" na aba de lançamentos</t>
        </r>
      </text>
    </comment>
    <comment ref="C10" authorId="0">
      <text>
        <r>
          <rPr>
            <sz val="10"/>
            <color indexed="81"/>
            <rFont val="Segoe UI"/>
            <family val="2"/>
          </rPr>
          <t>Compilação de todas as suas despesas pagas de fato. São apenas contabilizados itens marcados com status "pago" na aba de lançamentos</t>
        </r>
      </text>
    </comment>
    <comment ref="C11" authorId="0">
      <text>
        <r>
          <rPr>
            <sz val="10"/>
            <color indexed="81"/>
            <rFont val="Segoe UI"/>
            <family val="2"/>
          </rPr>
          <t>Cálculo das suas receitas subtraídas das suas despesas. Se o resultado for positivo indica lucro, se for negativo, indica prejuízo</t>
        </r>
      </text>
    </comment>
    <comment ref="C13"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22.xml><?xml version="1.0" encoding="utf-8"?>
<comments xmlns="http://schemas.openxmlformats.org/spreadsheetml/2006/main">
  <authors>
    <author>LUZ Empreenda</author>
  </authors>
  <commentList>
    <comment ref="C4" authorId="0">
      <text>
        <r>
          <rPr>
            <sz val="10"/>
            <color indexed="81"/>
            <rFont val="Segoe UI"/>
            <family val="2"/>
          </rPr>
          <t>Essa é uma análise mais abrangente do seu fluxo de caixa, onde as colunas verdes representam as receitas, as vermelhas, suas despesas e a linha cinza o seu lucro ou prejuízo para todos os meses do ano.</t>
        </r>
      </text>
    </comment>
    <comment ref="C19" authorId="0">
      <text>
        <r>
          <rPr>
            <sz val="10"/>
            <color indexed="81"/>
            <rFont val="Segoe UI"/>
            <family val="2"/>
          </rPr>
          <t>Procure visualizar os seus piores e melhores meses de receitas. Depois disso, entenda as razões e motivos daquele resultado. Se não souber, aconselho uma visita à aba DRE ou na aba de lançamento do mês em questão</t>
        </r>
      </text>
    </comment>
    <comment ref="I19" authorId="0">
      <text>
        <r>
          <rPr>
            <sz val="10"/>
            <color indexed="81"/>
            <rFont val="Segoe UI"/>
            <family val="2"/>
          </rPr>
          <t>Procure visualizar os seus piores (barra mais elevada) e melhores meses de despesas. Depois disso, entenda as razões e motivos daquele resultado. Se não souber, aconselho uma visita à aba DRE ou na aba de lançamento do mês em questão</t>
        </r>
      </text>
    </comment>
    <comment ref="C34" authorId="0">
      <text>
        <r>
          <rPr>
            <sz val="10"/>
            <color indexed="81"/>
            <rFont val="Segoe UI"/>
            <family val="2"/>
          </rPr>
          <t>Sempre que a linha vermelha estiver acima da linha verde, é um indicador que você tem mais contas a pagar do que a receber, ou seja, você precisará ter caixa naquele mês para pagar a diferença desse valor</t>
        </r>
      </text>
    </comment>
    <comment ref="C49" authorId="0">
      <text>
        <r>
          <rPr>
            <sz val="10"/>
            <color indexed="81"/>
            <rFont val="Segoe UI"/>
            <family val="2"/>
          </rPr>
          <t>Indica que você tem mais contas pagar do que a receber no mês em questão</t>
        </r>
      </text>
    </comment>
    <comment ref="I49" authorId="0">
      <text>
        <r>
          <rPr>
            <sz val="10"/>
            <color indexed="81"/>
            <rFont val="Segoe UI"/>
            <family val="2"/>
          </rPr>
          <t>Quantidade de dinheiro acumulada. Sempre que o seu acumulado for positivo indica reservas de caixa. Procure sempre ter uma reserva de caixa pelo menos 2 vezes maior do que as suas despesas mensais, assim você evita ter que pedir empréstimos em meses de vendas ruins</t>
        </r>
      </text>
    </comment>
    <comment ref="C68" authorId="0">
      <text>
        <r>
          <rPr>
            <sz val="10"/>
            <color indexed="81"/>
            <rFont val="Segoe UI"/>
            <family val="2"/>
          </rPr>
          <t>Sempre que a lucratividade estiver negativa será um indicador de prejuízo. Lembrando que quanto maior a lucratividade, melhor.</t>
        </r>
      </text>
    </comment>
    <comment ref="C85" authorId="0">
      <text>
        <r>
          <rPr>
            <sz val="10"/>
            <color indexed="81"/>
            <rFont val="Segoe UI"/>
            <family val="2"/>
          </rPr>
          <t>Esse é um demonstrativo dos totais de todo o ano pela visão do seu DRE.</t>
        </r>
      </text>
    </comment>
  </commentList>
</comments>
</file>

<file path=xl/comments23.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receitas.
Observe itens com porcentagens maiores e identifique os motivos daquela participação. A partir desse conhecimento, estude a implementação de novos serviços ou produtos ou mesmo a exclusão de itens com pouca participação do seu portfolio.</t>
        </r>
      </text>
    </comment>
    <comment ref="C6"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receitas dos itens do seu plano de contas de receitas de produtos</t>
        </r>
      </text>
    </comment>
    <comment ref="C24" authorId="0">
      <text>
        <r>
          <rPr>
            <sz val="10"/>
            <color indexed="81"/>
            <rFont val="Segoe UI"/>
            <family val="2"/>
          </rPr>
          <t>Observe aqui a divisão de receitas dos itens do seu plano de contas de receitas de serviços</t>
        </r>
      </text>
    </comment>
    <comment ref="I24" authorId="0">
      <text>
        <r>
          <rPr>
            <sz val="10"/>
            <color indexed="81"/>
            <rFont val="Segoe UI"/>
            <family val="2"/>
          </rPr>
          <t>Observe aqui a divisão de receitas dos itens do seu plano de contas de receitas não operacionais</t>
        </r>
      </text>
    </comment>
  </commentList>
</comments>
</file>

<file path=xl/comments24.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despesas.
Observe itens com porcentagens maiores e identifique os motivos daquela participação. A partir desse conhecimento, estude a possibilidade de cortar gastos.</t>
        </r>
      </text>
    </comment>
    <comment ref="C6"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despesas dos itens do seu plano de contas de despesas de produtos</t>
        </r>
      </text>
    </comment>
    <comment ref="C24" authorId="0">
      <text>
        <r>
          <rPr>
            <sz val="10"/>
            <color indexed="81"/>
            <rFont val="Segoe UI"/>
            <family val="2"/>
          </rPr>
          <t>Observe aqui a divisão de despesas dos itens do seu plano de contas de despesas de serviços</t>
        </r>
      </text>
    </comment>
    <comment ref="I24" authorId="0">
      <text>
        <r>
          <rPr>
            <sz val="10"/>
            <color indexed="81"/>
            <rFont val="Segoe UI"/>
            <family val="2"/>
          </rPr>
          <t>Observe aqui a divisão de despesas dos itens do seu plano de contas de despesas Não Operacionais</t>
        </r>
      </text>
    </comment>
    <comment ref="C44" authorId="0">
      <text>
        <r>
          <rPr>
            <sz val="10"/>
            <color indexed="81"/>
            <rFont val="Segoe UI"/>
            <family val="2"/>
          </rPr>
          <t>Observe aqui a divisão de despesas dos itens do seu plano de contas de despesas com RH</t>
        </r>
      </text>
    </comment>
    <comment ref="I44" authorId="0">
      <text>
        <r>
          <rPr>
            <sz val="10"/>
            <color indexed="81"/>
            <rFont val="Segoe UI"/>
            <family val="2"/>
          </rPr>
          <t>Observe aqui a divisão de despesas dos itens do seu plano de contas de despesas Operacionais</t>
        </r>
      </text>
    </comment>
    <comment ref="C62" authorId="0">
      <text>
        <r>
          <rPr>
            <sz val="10"/>
            <color indexed="81"/>
            <rFont val="Segoe UI"/>
            <family val="2"/>
          </rPr>
          <t>Observe aqui a divisão de despesas dos itens do seu plano de contas de despesas de Marketing</t>
        </r>
      </text>
    </comment>
    <comment ref="I62" authorId="0">
      <text>
        <r>
          <rPr>
            <sz val="10"/>
            <color indexed="81"/>
            <rFont val="Segoe UI"/>
            <family val="2"/>
          </rPr>
          <t>Observe aqui a divisão de despesas dos itens do seu plano de contas de despesas com Impostos</t>
        </r>
      </text>
    </comment>
    <comment ref="C80" authorId="0">
      <text>
        <r>
          <rPr>
            <sz val="10"/>
            <color indexed="81"/>
            <rFont val="Segoe UI"/>
            <family val="2"/>
          </rPr>
          <t>Observe aqui a divisão de despesas dos itens do seu plano de contas de Investimentos</t>
        </r>
      </text>
    </comment>
  </commentList>
</comments>
</file>

<file path=xl/comments25.xml><?xml version="1.0" encoding="utf-8"?>
<comments xmlns="http://schemas.openxmlformats.org/spreadsheetml/2006/main">
  <authors>
    <author>LUZ Empreenda</author>
  </authors>
  <commentList>
    <comment ref="C9" authorId="0">
      <text>
        <r>
          <rPr>
            <sz val="10"/>
            <color indexed="81"/>
            <rFont val="Segoe UI"/>
            <family val="2"/>
          </rPr>
          <t>Essa é uma comparação entre o valor de receitas contra o valor de despesas no mês em questão.</t>
        </r>
      </text>
    </comment>
    <comment ref="E9" authorId="0">
      <text>
        <r>
          <rPr>
            <sz val="10"/>
            <color indexed="81"/>
            <rFont val="Segoe UI"/>
            <family val="2"/>
          </rPr>
          <t>Comparação entre o mês anterior e o mês atual. Ter um resultado negativo aqui não significa um resultado necessariamente ruim. Você pode ter lucro, mesmo com um mês pior que o anterior.</t>
        </r>
      </text>
    </comment>
    <comment ref="G9" authorId="0">
      <text>
        <r>
          <rPr>
            <sz val="10"/>
            <color indexed="81"/>
            <rFont val="Segoe UI"/>
            <family val="2"/>
          </rPr>
          <t>Comparação das contas a receber com as contas a pagar. Cuidado com contas a receber alta por causa da inadimplência.</t>
        </r>
      </text>
    </comment>
    <comment ref="I9" authorId="0">
      <text>
        <r>
          <rPr>
            <sz val="10"/>
            <color indexed="81"/>
            <rFont val="Segoe UI"/>
            <family val="2"/>
          </rPr>
          <t>Busque sempre ter valores acumulados para não depender de empréstimos ou ficar no vermelho.</t>
        </r>
      </text>
    </comment>
  </commentList>
</comments>
</file>

<file path=xl/comments26.xml><?xml version="1.0" encoding="utf-8"?>
<comments xmlns="http://schemas.openxmlformats.org/spreadsheetml/2006/main">
  <authors>
    <author>LUZ Empreenda</author>
  </authors>
  <commentList>
    <comment ref="D30" authorId="0">
      <text>
        <r>
          <rPr>
            <sz val="10"/>
            <color indexed="81"/>
            <rFont val="Segoe UI"/>
            <family val="2"/>
          </rPr>
          <t>Compilação de todas as suas receitas recebidas de fato. São apenas contabilizados itens marcados com status "pago" na aba de lançamentos</t>
        </r>
      </text>
    </comment>
    <comment ref="D31" authorId="0">
      <text>
        <r>
          <rPr>
            <sz val="10"/>
            <color indexed="81"/>
            <rFont val="Segoe UI"/>
            <family val="2"/>
          </rPr>
          <t>Compilação de todas as suas despesas pagas de fato. São apenas contabilizados itens marcados com status "pago" na aba de lançamentos</t>
        </r>
      </text>
    </comment>
    <comment ref="D32" authorId="0">
      <text>
        <r>
          <rPr>
            <sz val="10"/>
            <color indexed="81"/>
            <rFont val="Segoe UI"/>
            <family val="2"/>
          </rPr>
          <t>Cálculo das suas receitas subtraídas das suas despesas. Se o resultado for positivo indica lucro, se for negativo, indica prejuízo</t>
        </r>
      </text>
    </comment>
    <comment ref="D34" authorId="0">
      <text>
        <r>
          <rPr>
            <sz val="10"/>
            <color indexed="81"/>
            <rFont val="Segoe UI"/>
            <family val="2"/>
          </rPr>
          <t>A lucratividade representa o seu lucro líquido dividido pelas receitas brutas que você teve. Quanto maior, melhor. Se ela for negativa indica prejuízo no mês.</t>
        </r>
      </text>
    </comment>
    <comment ref="D48" authorId="0">
      <text>
        <r>
          <rPr>
            <sz val="9"/>
            <color indexed="81"/>
            <rFont val="Segoe UI"/>
            <family val="2"/>
          </rPr>
          <t>São as receitas advindas da venda de produtos e serviços da sua empresa</t>
        </r>
      </text>
    </comment>
    <comment ref="D49" authorId="0">
      <text>
        <r>
          <rPr>
            <sz val="10"/>
            <color indexed="81"/>
            <rFont val="Segoe UI"/>
            <family val="2"/>
          </rPr>
          <t>São as despesas relacionadas à produção de produtos ou à prestação de serviços</t>
        </r>
      </text>
    </comment>
    <comment ref="D50"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D51" authorId="0">
      <text>
        <r>
          <rPr>
            <sz val="10"/>
            <color indexed="81"/>
            <rFont val="Segoe UI"/>
            <family val="2"/>
          </rPr>
          <t>São as despesas gerais da empresa e que não estão ligadas ao seu produto ou serviço em si. Na nossa planilha, separamos despesas com RH, Operações e Marketing</t>
        </r>
      </text>
    </comment>
    <comment ref="D52" authorId="0">
      <text>
        <r>
          <rPr>
            <sz val="10"/>
            <color indexed="81"/>
            <rFont val="Segoe UI"/>
            <family val="2"/>
          </rPr>
          <t>São as suas receitas não operacionais subtraídas das despesas não operacionais</t>
        </r>
      </text>
    </comment>
    <comment ref="E79"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79" authorId="0">
      <text>
        <r>
          <rPr>
            <sz val="10"/>
            <color indexed="81"/>
            <rFont val="Segoe UI"/>
            <family val="2"/>
          </rPr>
          <t>Escolha o mês a ser analisado na aba de Gráficos de Receitas</t>
        </r>
      </text>
    </comment>
    <comment ref="K79"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O79" authorId="0">
      <text>
        <r>
          <rPr>
            <sz val="10"/>
            <color indexed="81"/>
            <rFont val="Segoe UI"/>
            <family val="2"/>
          </rPr>
          <t>Escolha o mês a ser analisado na aba de Gráficos de Despesas</t>
        </r>
      </text>
    </comment>
  </commentList>
</comments>
</file>

<file path=xl/sharedStrings.xml><?xml version="1.0" encoding="utf-8"?>
<sst xmlns="http://schemas.openxmlformats.org/spreadsheetml/2006/main" count="3639" uniqueCount="1431">
  <si>
    <t>5. GRÁFICOS</t>
  </si>
  <si>
    <t>4.1</t>
  </si>
  <si>
    <t>RECEITAS COM PRODUTOS</t>
  </si>
  <si>
    <t>4.1.1</t>
  </si>
  <si>
    <t>-</t>
  </si>
  <si>
    <t>4.1.2</t>
  </si>
  <si>
    <t>4.1.3</t>
  </si>
  <si>
    <t>4.1.4</t>
  </si>
  <si>
    <t>4.1.5</t>
  </si>
  <si>
    <t>4.1.6</t>
  </si>
  <si>
    <t>4.1.7</t>
  </si>
  <si>
    <t>RECEITAS COM SERVIÇOS</t>
  </si>
  <si>
    <t>4.1.8</t>
  </si>
  <si>
    <t>4.1.9</t>
  </si>
  <si>
    <t>4.1.10</t>
  </si>
  <si>
    <t>4.1.11</t>
  </si>
  <si>
    <t>4.1.12</t>
  </si>
  <si>
    <t>4.1.13</t>
  </si>
  <si>
    <t>4.1.14</t>
  </si>
  <si>
    <t>4.1.15</t>
  </si>
  <si>
    <t>4.1.16</t>
  </si>
  <si>
    <t>4.1.17</t>
  </si>
  <si>
    <t>4.1.18</t>
  </si>
  <si>
    <t>4.1.19</t>
  </si>
  <si>
    <t>4.1.20</t>
  </si>
  <si>
    <t>4.2</t>
  </si>
  <si>
    <t>4.2.1</t>
  </si>
  <si>
    <t>4.3</t>
  </si>
  <si>
    <t>4.3.1</t>
  </si>
  <si>
    <t>4.2.2</t>
  </si>
  <si>
    <t>4.2.3</t>
  </si>
  <si>
    <t>4.2.4</t>
  </si>
  <si>
    <t>4.2.5</t>
  </si>
  <si>
    <t>4.2.6</t>
  </si>
  <si>
    <t>4.2.7</t>
  </si>
  <si>
    <t>4.2.8</t>
  </si>
  <si>
    <t>4.2.9</t>
  </si>
  <si>
    <t>4.2.10</t>
  </si>
  <si>
    <t>4.2.11</t>
  </si>
  <si>
    <t>4.2.12</t>
  </si>
  <si>
    <t>4.2.13</t>
  </si>
  <si>
    <t>4.2.14</t>
  </si>
  <si>
    <t>4.2.15</t>
  </si>
  <si>
    <t>4.2.16</t>
  </si>
  <si>
    <t>4.2.17</t>
  </si>
  <si>
    <t>4.2.18</t>
  </si>
  <si>
    <t>4.2.19</t>
  </si>
  <si>
    <t>4.2.20</t>
  </si>
  <si>
    <t>4.3.2</t>
  </si>
  <si>
    <t>4.3.3</t>
  </si>
  <si>
    <t>4.3.4</t>
  </si>
  <si>
    <t>4.3.5</t>
  </si>
  <si>
    <t>4.3.6</t>
  </si>
  <si>
    <t>4.3.7</t>
  </si>
  <si>
    <t>4.3.8</t>
  </si>
  <si>
    <t>4.3.9</t>
  </si>
  <si>
    <t>4.3.10</t>
  </si>
  <si>
    <t>4.3.11</t>
  </si>
  <si>
    <t>4.3.12</t>
  </si>
  <si>
    <t>4.3.13</t>
  </si>
  <si>
    <t>4.3.14</t>
  </si>
  <si>
    <t>4.3.15</t>
  </si>
  <si>
    <t>4.3.16</t>
  </si>
  <si>
    <t>4.3.17</t>
  </si>
  <si>
    <t>4.3.18</t>
  </si>
  <si>
    <t>4.3.19</t>
  </si>
  <si>
    <t>4.3.20</t>
  </si>
  <si>
    <t>RECEITAS NÃO OPERACIONAIS</t>
  </si>
  <si>
    <t>1. PLANO DE CONTAS</t>
  </si>
  <si>
    <t>DESPESAS COM PRODUTOS</t>
  </si>
  <si>
    <t>4.1.21</t>
  </si>
  <si>
    <t>4.1.22</t>
  </si>
  <si>
    <t>4.1.23</t>
  </si>
  <si>
    <t>4.1.24</t>
  </si>
  <si>
    <t>4.1.25</t>
  </si>
  <si>
    <t>4.2.21</t>
  </si>
  <si>
    <t>4.2.22</t>
  </si>
  <si>
    <t>4.2.23</t>
  </si>
  <si>
    <t>4.2.24</t>
  </si>
  <si>
    <t>4.2.25</t>
  </si>
  <si>
    <t>4.3.21</t>
  </si>
  <si>
    <t>4.3.22</t>
  </si>
  <si>
    <t>4.3.23</t>
  </si>
  <si>
    <t>4.3.24</t>
  </si>
  <si>
    <t>4.3.25</t>
  </si>
  <si>
    <t>DESPESAS COM SERVIÇOS</t>
  </si>
  <si>
    <t>DESPESAS NÃO OPERACIONAIS</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</si>
  <si>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</si>
  <si>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</si>
  <si>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</si>
  <si>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</si>
  <si>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</si>
  <si>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</si>
  <si>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</si>
  <si>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</si>
  <si>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</si>
  <si>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</si>
  <si>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</si>
  <si>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</si>
  <si>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</si>
  <si>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</si>
  <si>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</si>
  <si>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</si>
  <si>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</si>
  <si>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</si>
  <si>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</si>
  <si>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</si>
  <si>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</si>
  <si>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</si>
  <si>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</si>
  <si>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</si>
  <si>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</si>
  <si>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</si>
  <si>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</si>
  <si>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</si>
  <si>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</si>
  <si>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</si>
  <si>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</si>
  <si>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</si>
  <si>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</si>
  <si>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</si>
  <si>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</si>
  <si>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</si>
  <si>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</si>
  <si>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</si>
  <si>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</si>
  <si>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</si>
  <si>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</si>
  <si>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</si>
  <si>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</si>
  <si>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</si>
  <si>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</si>
  <si>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</si>
  <si>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</si>
  <si>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</si>
  <si>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</si>
  <si>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</si>
  <si>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</si>
  <si>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</si>
  <si>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</si>
  <si>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</si>
  <si>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</si>
  <si>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</si>
  <si>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</si>
  <si>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</si>
  <si>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</si>
  <si>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</si>
  <si>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</si>
  <si>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</si>
  <si>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</si>
  <si>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</si>
  <si>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</si>
  <si>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</si>
  <si>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</si>
  <si>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</si>
  <si>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</si>
  <si>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</si>
  <si>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</si>
  <si>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</si>
  <si>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</si>
  <si>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</si>
  <si>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</si>
  <si>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</si>
  <si>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</si>
  <si>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</si>
  <si>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</si>
  <si>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</si>
  <si>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</si>
  <si>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</si>
  <si>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</si>
  <si>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</si>
  <si>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</si>
  <si>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</si>
  <si>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</si>
  <si>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</si>
  <si>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</si>
  <si>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</si>
  <si>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</si>
  <si>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</si>
  <si>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</si>
  <si>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</si>
  <si>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</si>
  <si>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</si>
  <si>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</si>
  <si>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</si>
  <si>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</si>
  <si>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</si>
  <si>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</si>
  <si>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</si>
  <si>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</si>
  <si>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</si>
  <si>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</si>
  <si>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</si>
  <si>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</si>
  <si>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</si>
  <si>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</si>
  <si>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</si>
  <si>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</si>
  <si>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</si>
  <si>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</si>
  <si>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</si>
  <si>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</si>
  <si>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</si>
  <si>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</si>
  <si>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</si>
  <si>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</si>
  <si>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</si>
  <si>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</si>
  <si>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</si>
  <si>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</si>
  <si>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</si>
  <si>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</si>
  <si>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</si>
  <si>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</si>
  <si>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</si>
  <si>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</si>
  <si>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</si>
  <si>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</si>
  <si>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</si>
  <si>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</si>
  <si>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</si>
  <si>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</si>
  <si>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</si>
  <si>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</si>
  <si>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</si>
  <si>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</si>
  <si>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</si>
  <si>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</si>
  <si>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</si>
  <si>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</si>
  <si>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</si>
  <si>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</si>
  <si>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</si>
  <si>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</si>
  <si>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</si>
  <si>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</si>
  <si>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</si>
  <si>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</si>
  <si>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</si>
  <si>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</si>
  <si>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</si>
  <si>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</si>
  <si>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</si>
  <si>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</si>
  <si>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</si>
  <si>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</si>
  <si>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</si>
  <si>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</si>
  <si>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</si>
  <si>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</si>
  <si>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</si>
  <si>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</si>
  <si>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</si>
  <si>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</si>
  <si>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</si>
  <si>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</si>
  <si>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</si>
  <si>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</si>
  <si>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</si>
  <si>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</si>
  <si>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</si>
  <si>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</si>
  <si>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</si>
  <si>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</si>
  <si>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</si>
  <si>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</si>
  <si>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</si>
  <si>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</si>
  <si>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</si>
  <si>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</si>
  <si>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</si>
  <si>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</si>
  <si>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</si>
  <si>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</si>
  <si>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</si>
  <si>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</si>
  <si>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</si>
  <si>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</si>
  <si>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</si>
  <si>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</si>
  <si>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</si>
  <si>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</si>
  <si>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</si>
  <si>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</si>
  <si>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</si>
  <si>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</si>
  <si>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</si>
  <si>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</si>
  <si>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</si>
  <si>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</si>
  <si>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</si>
  <si>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</si>
  <si>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</si>
  <si>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</si>
  <si>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</si>
  <si>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</si>
  <si>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</si>
  <si>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</si>
  <si>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</si>
  <si>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</si>
  <si>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</si>
  <si>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</si>
  <si>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</si>
  <si>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</si>
  <si>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</si>
  <si>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</si>
  <si>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</si>
  <si>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</si>
  <si>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</si>
  <si>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Outras receitas com produtos</t>
  </si>
  <si>
    <t>5.1</t>
  </si>
  <si>
    <t>5.2</t>
  </si>
  <si>
    <t>5.3</t>
  </si>
  <si>
    <t>5.4</t>
  </si>
  <si>
    <t>DESPESAS COM RH</t>
  </si>
  <si>
    <t>5.5</t>
  </si>
  <si>
    <t>DESPESAS OPERACIONAIS</t>
  </si>
  <si>
    <t>5.6</t>
  </si>
  <si>
    <t>DESPESAS DE MARKETING</t>
  </si>
  <si>
    <t>5.7</t>
  </si>
  <si>
    <t>IMPOSTOS</t>
  </si>
  <si>
    <t>5.8</t>
  </si>
  <si>
    <t>INVESTIMENTOS</t>
  </si>
  <si>
    <t>5.1.1</t>
  </si>
  <si>
    <t>5.2.1</t>
  </si>
  <si>
    <t>5.3.1</t>
  </si>
  <si>
    <t>5.4.1</t>
  </si>
  <si>
    <t>5.5.1</t>
  </si>
  <si>
    <t>5.6.1</t>
  </si>
  <si>
    <t>5.7.1</t>
  </si>
  <si>
    <t>5.8.1</t>
  </si>
  <si>
    <t>5.4.2</t>
  </si>
  <si>
    <t>5.4.3</t>
  </si>
  <si>
    <t>5.4.4</t>
  </si>
  <si>
    <t>5.4.5</t>
  </si>
  <si>
    <t>5.4.6</t>
  </si>
  <si>
    <t>5.4.7</t>
  </si>
  <si>
    <t>5.4.8</t>
  </si>
  <si>
    <t>5.4.9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</si>
  <si>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</si>
  <si>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</si>
  <si>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</si>
  <si>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</si>
  <si>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</si>
  <si>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</si>
  <si>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</si>
  <si>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</si>
  <si>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</si>
  <si>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</si>
  <si>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</si>
  <si>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</si>
  <si>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</si>
  <si>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</si>
  <si>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</si>
  <si>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</si>
  <si>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</si>
  <si>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</si>
  <si>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</si>
  <si>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</si>
  <si>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</si>
  <si>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</si>
  <si>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</si>
  <si>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</si>
  <si>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</si>
  <si>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</si>
  <si>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</si>
  <si>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</si>
  <si>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</si>
  <si>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</si>
  <si>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</si>
  <si>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</si>
  <si>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</si>
  <si>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</si>
  <si>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</si>
  <si>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</si>
  <si>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</si>
  <si>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</si>
  <si>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</si>
  <si>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</si>
  <si>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</si>
  <si>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</si>
  <si>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</si>
  <si>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</si>
  <si>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</si>
  <si>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</si>
  <si>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</si>
  <si>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</si>
  <si>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</si>
  <si>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</si>
  <si>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</si>
  <si>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</si>
  <si>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</si>
  <si>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</si>
  <si>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</si>
  <si>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</si>
  <si>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</si>
  <si>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</si>
  <si>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</si>
  <si>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</si>
  <si>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</si>
  <si>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</si>
  <si>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</si>
  <si>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</si>
  <si>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</si>
  <si>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</si>
  <si>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</si>
  <si>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</si>
  <si>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</si>
  <si>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</si>
  <si>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</si>
  <si>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</si>
  <si>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</si>
  <si>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</si>
  <si>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</si>
  <si>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</si>
  <si>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</si>
  <si>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</si>
  <si>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</si>
  <si>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</si>
  <si>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</si>
  <si>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</si>
  <si>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</si>
  <si>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</si>
  <si>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</si>
  <si>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</si>
  <si>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</si>
  <si>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</si>
  <si>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</si>
  <si>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</si>
  <si>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</si>
  <si>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</si>
  <si>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</si>
  <si>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</si>
  <si>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</si>
  <si>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</si>
  <si>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</si>
  <si>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</si>
  <si>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</si>
  <si>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</si>
  <si>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</si>
  <si>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</si>
  <si>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</si>
  <si>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</si>
  <si>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</si>
  <si>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</si>
  <si>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</si>
  <si>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</si>
  <si>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</si>
  <si>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</si>
  <si>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</si>
  <si>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</si>
  <si>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</si>
  <si>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</si>
  <si>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</si>
  <si>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</si>
  <si>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</si>
  <si>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</si>
  <si>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</si>
  <si>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</si>
  <si>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</si>
  <si>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</si>
  <si>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</si>
  <si>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</si>
  <si>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</si>
  <si>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</si>
  <si>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</si>
  <si>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</si>
  <si>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</si>
  <si>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</si>
  <si>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</si>
  <si>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</si>
  <si>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</si>
  <si>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</si>
  <si>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</si>
  <si>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</si>
  <si>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</si>
  <si>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</si>
  <si>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</si>
  <si>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</si>
  <si>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</si>
  <si>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</si>
  <si>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</si>
  <si>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</si>
  <si>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</si>
  <si>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</si>
  <si>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</si>
  <si>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</si>
  <si>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</si>
  <si>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</si>
  <si>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</si>
  <si>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</si>
  <si>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</si>
  <si>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</si>
  <si>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</si>
  <si>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</si>
  <si>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</si>
  <si>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</si>
  <si>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</si>
  <si>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</si>
  <si>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</si>
  <si>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</si>
  <si>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</si>
  <si>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</si>
  <si>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</si>
  <si>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</si>
  <si>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</si>
  <si>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</si>
  <si>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</si>
  <si>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</si>
  <si>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</si>
  <si>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</si>
  <si>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</si>
  <si>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</si>
  <si>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</si>
  <si>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</si>
  <si>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</si>
  <si>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</si>
  <si>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</si>
  <si>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</si>
  <si>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</si>
  <si>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</si>
  <si>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</si>
  <si>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</si>
  <si>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</si>
  <si>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</si>
  <si>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</si>
  <si>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</si>
  <si>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</si>
  <si>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</si>
  <si>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</si>
  <si>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</si>
  <si>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</si>
  <si>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</si>
  <si>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</si>
  <si>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</si>
  <si>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</si>
  <si>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</si>
  <si>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</si>
  <si>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</si>
  <si>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</si>
  <si>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</si>
  <si>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</si>
  <si>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</si>
  <si>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</si>
  <si>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</si>
  <si>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</si>
  <si>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</si>
  <si>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</si>
  <si>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</si>
  <si>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</si>
  <si>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</si>
  <si>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</si>
  <si>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</si>
  <si>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</si>
  <si>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</si>
  <si>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</si>
  <si>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</si>
  <si>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</si>
  <si>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</si>
  <si>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</si>
  <si>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</si>
  <si>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</si>
  <si>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</si>
  <si>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</si>
  <si>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</si>
  <si>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</si>
  <si>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</si>
  <si>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</si>
  <si>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</si>
  <si>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</si>
  <si>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</si>
  <si>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</si>
  <si>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</si>
  <si>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</si>
  <si>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</si>
  <si>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</si>
  <si>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</si>
  <si>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</si>
  <si>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</si>
  <si>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</si>
  <si>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</si>
  <si>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</si>
  <si>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</si>
  <si>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</si>
  <si>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</si>
  <si>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</si>
  <si>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</si>
  <si>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</si>
  <si>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</si>
  <si>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</si>
  <si>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</si>
  <si>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</si>
  <si>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</si>
  <si>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</si>
  <si>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</si>
  <si>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</si>
  <si>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</si>
  <si>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</si>
  <si>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</si>
  <si>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</si>
  <si>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</si>
  <si>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</si>
  <si>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</si>
  <si>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</si>
  <si>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</si>
  <si>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</si>
  <si>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</si>
  <si>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</si>
  <si>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</si>
  <si>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</si>
  <si>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</si>
  <si>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</si>
  <si>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</si>
  <si>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</si>
  <si>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</si>
  <si>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</si>
  <si>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</si>
  <si>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</si>
  <si>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</si>
  <si>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</si>
  <si>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</si>
  <si>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</si>
  <si>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</si>
  <si>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</si>
  <si>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</si>
  <si>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</si>
  <si>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</si>
  <si>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</si>
  <si>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</si>
  <si>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</si>
  <si>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</si>
  <si>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</si>
  <si>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</si>
  <si>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</si>
  <si>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</si>
  <si>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</si>
  <si>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</si>
  <si>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</si>
  <si>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</si>
  <si>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</si>
  <si>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</si>
  <si>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</si>
  <si>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</si>
  <si>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</si>
  <si>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</si>
  <si>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</si>
  <si>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</si>
  <si>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</si>
  <si>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</si>
  <si>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</si>
  <si>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</si>
  <si>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</si>
  <si>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</si>
  <si>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</si>
  <si>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</si>
  <si>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</si>
  <si>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</si>
  <si>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</si>
  <si>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</si>
  <si>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</si>
  <si>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</si>
  <si>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</si>
  <si>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</si>
  <si>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</si>
  <si>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</si>
  <si>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</si>
  <si>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</si>
  <si>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</si>
  <si>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</si>
  <si>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</si>
  <si>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</si>
  <si>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</si>
  <si>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</si>
  <si>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</si>
  <si>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</si>
  <si>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</si>
  <si>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</si>
  <si>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</si>
  <si>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</si>
  <si>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</si>
  <si>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</si>
  <si>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</si>
  <si>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</si>
  <si>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</si>
  <si>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</si>
  <si>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</si>
  <si>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</si>
  <si>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</si>
  <si>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</si>
  <si>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</si>
  <si>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</si>
  <si>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</si>
  <si>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</si>
  <si>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</si>
  <si>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</si>
  <si>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</si>
  <si>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</si>
  <si>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</si>
  <si>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</si>
  <si>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</si>
  <si>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</si>
  <si>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</si>
  <si>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</si>
  <si>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</si>
  <si>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</si>
  <si>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</si>
  <si>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</si>
  <si>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</si>
  <si>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</si>
  <si>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</si>
  <si>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</si>
  <si>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</si>
  <si>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</si>
  <si>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</si>
  <si>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</si>
  <si>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</si>
  <si>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</si>
  <si>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</si>
  <si>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</si>
  <si>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</si>
  <si>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</si>
  <si>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</si>
  <si>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</si>
  <si>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</si>
  <si>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</si>
  <si>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</si>
  <si>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</si>
  <si>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</si>
  <si>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</si>
  <si>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</si>
  <si>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</si>
  <si>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</si>
  <si>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</si>
  <si>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</si>
  <si>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</si>
  <si>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</si>
  <si>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</si>
  <si>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</si>
  <si>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</si>
  <si>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</si>
  <si>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</si>
  <si>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</si>
  <si>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</si>
  <si>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</si>
  <si>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</si>
  <si>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</si>
  <si>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</si>
  <si>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</si>
  <si>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</si>
  <si>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</si>
  <si>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</si>
  <si>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</si>
  <si>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</si>
  <si>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</si>
  <si>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</si>
  <si>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</si>
  <si>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</si>
  <si>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</si>
  <si>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</si>
  <si>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</si>
  <si>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</si>
  <si>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</si>
  <si>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</si>
  <si>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</si>
  <si>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</si>
  <si>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</si>
  <si>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</si>
  <si>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</si>
  <si>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</si>
  <si>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</si>
  <si>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</si>
  <si>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</si>
  <si>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</si>
  <si>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</si>
  <si>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</si>
  <si>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</si>
  <si>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</si>
  <si>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</si>
  <si>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</si>
  <si>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</si>
  <si>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</si>
  <si>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</si>
  <si>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</si>
  <si>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</si>
  <si>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</si>
  <si>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</si>
  <si>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</si>
  <si>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</si>
  <si>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</si>
  <si>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</si>
  <si>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</si>
  <si>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</si>
  <si>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</si>
  <si>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</si>
  <si>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</si>
  <si>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</si>
  <si>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</si>
  <si>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</si>
  <si>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</si>
  <si>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</si>
  <si>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</si>
  <si>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</si>
  <si>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</si>
  <si>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</si>
  <si>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</si>
  <si>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</si>
  <si>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</si>
  <si>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</si>
  <si>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</si>
  <si>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</si>
  <si>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</si>
  <si>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</si>
  <si>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</si>
  <si>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</si>
  <si>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</si>
  <si>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</si>
  <si>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</si>
  <si>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</si>
  <si>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</si>
  <si>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</si>
  <si>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</si>
  <si>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</si>
  <si>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</si>
  <si>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</si>
  <si>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</si>
  <si>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</si>
  <si>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</si>
  <si>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</si>
  <si>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</si>
  <si>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</si>
  <si>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</si>
  <si>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</si>
  <si>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</si>
  <si>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</si>
  <si>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</si>
  <si>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</si>
  <si>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</si>
  <si>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</si>
  <si>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</si>
  <si>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</si>
  <si>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</si>
  <si>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</si>
  <si>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</si>
  <si>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</si>
  <si>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</si>
  <si>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</si>
  <si>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</si>
  <si>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</si>
  <si>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</si>
  <si>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</si>
  <si>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</si>
  <si>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</si>
  <si>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</si>
  <si>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</si>
  <si>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</si>
  <si>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</si>
  <si>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</si>
  <si>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</si>
  <si>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</si>
  <si>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</si>
  <si>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</si>
  <si>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</si>
  <si>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</si>
  <si>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</si>
  <si>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</si>
  <si>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</si>
  <si>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</si>
  <si>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</si>
  <si>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</si>
  <si>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</si>
  <si>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</si>
  <si>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</si>
  <si>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</si>
  <si>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</si>
  <si>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</si>
  <si>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</si>
  <si>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</si>
  <si>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</si>
  <si>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</si>
  <si>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</si>
  <si>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</si>
  <si>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</si>
  <si>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</si>
  <si>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</si>
  <si>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</si>
  <si>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</si>
  <si>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</si>
  <si>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</si>
  <si>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</si>
  <si>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</si>
  <si>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</si>
  <si>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</si>
  <si>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</si>
  <si>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</si>
  <si>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</si>
  <si>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</si>
  <si>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</si>
  <si>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</si>
  <si>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</si>
  <si>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</si>
  <si>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</si>
  <si>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</si>
  <si>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</si>
  <si>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</si>
  <si>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</si>
  <si>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</si>
  <si>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</si>
  <si>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</si>
  <si>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</si>
  <si>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</si>
  <si>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</si>
  <si>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</si>
  <si>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</si>
  <si>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</si>
  <si>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</si>
  <si>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</si>
  <si>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</si>
  <si>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</si>
  <si>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</si>
  <si>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5.7.2</t>
  </si>
  <si>
    <t>5.7.3</t>
  </si>
  <si>
    <t>5.7.4</t>
  </si>
  <si>
    <t>5.7.5</t>
  </si>
  <si>
    <t>5.7.6</t>
  </si>
  <si>
    <t>5.7.7</t>
  </si>
  <si>
    <t>5.7.8</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</si>
  <si>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</si>
  <si>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</si>
  <si>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</si>
  <si>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</si>
  <si>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</si>
  <si>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</si>
  <si>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</si>
  <si>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</si>
  <si>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</si>
  <si>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</si>
  <si>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</si>
  <si>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</si>
  <si>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</si>
  <si>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</si>
  <si>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</si>
  <si>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</si>
  <si>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</si>
  <si>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</si>
  <si>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</si>
  <si>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</si>
  <si>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</si>
  <si>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</si>
  <si>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</si>
  <si>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</si>
  <si>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</si>
  <si>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</si>
  <si>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</si>
  <si>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</si>
  <si>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</si>
  <si>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</si>
  <si>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</si>
  <si>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</si>
  <si>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</si>
  <si>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</si>
  <si>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</si>
  <si>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</si>
  <si>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</si>
  <si>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</si>
  <si>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</si>
  <si>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</si>
  <si>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</si>
  <si>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</si>
  <si>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</si>
  <si>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</si>
  <si>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</si>
  <si>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</si>
  <si>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</si>
  <si>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</si>
  <si>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</si>
  <si>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</si>
  <si>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</si>
  <si>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</si>
  <si>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</si>
  <si>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</si>
  <si>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</si>
  <si>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</si>
  <si>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</si>
  <si>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</si>
  <si>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</si>
  <si>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</si>
  <si>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</si>
  <si>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</si>
  <si>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</si>
  <si>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</si>
  <si>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</si>
  <si>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</si>
  <si>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</si>
  <si>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</si>
  <si>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</si>
  <si>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</si>
  <si>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</si>
  <si>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</si>
  <si>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</si>
  <si>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</si>
  <si>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</si>
  <si>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</si>
  <si>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</si>
  <si>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</si>
  <si>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</si>
  <si>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</si>
  <si>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</si>
  <si>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</si>
  <si>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</si>
  <si>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</si>
  <si>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</si>
  <si>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</si>
  <si>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</si>
  <si>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</si>
  <si>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</si>
  <si>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</si>
  <si>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</si>
  <si>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5.8.2</t>
  </si>
  <si>
    <t>5.8.3</t>
  </si>
  <si>
    <t>5.8.4</t>
  </si>
  <si>
    <t>5.8.5</t>
  </si>
  <si>
    <t>5.8.6</t>
  </si>
  <si>
    <t>5.8.7</t>
  </si>
  <si>
    <t>5.8.8</t>
  </si>
  <si>
    <t>5.8.9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</si>
  <si>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</si>
  <si>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</si>
  <si>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</si>
  <si>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</si>
  <si>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</si>
  <si>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</si>
  <si>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</si>
  <si>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</si>
  <si>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</si>
  <si>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</si>
  <si>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</si>
  <si>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</si>
  <si>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</si>
  <si>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</si>
  <si>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</si>
  <si>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</si>
  <si>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</si>
  <si>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</si>
  <si>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</si>
  <si>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</si>
  <si>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</si>
  <si>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</si>
  <si>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</si>
  <si>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</si>
  <si>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</si>
  <si>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</si>
  <si>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</si>
  <si>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</si>
  <si>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</si>
  <si>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</si>
  <si>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</si>
  <si>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</si>
  <si>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</si>
  <si>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</si>
  <si>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</si>
  <si>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</si>
  <si>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</si>
  <si>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</si>
  <si>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</si>
  <si>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</si>
  <si>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</si>
  <si>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</si>
  <si>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</si>
  <si>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</si>
  <si>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</si>
  <si>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</si>
  <si>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</si>
  <si>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</si>
  <si>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</si>
  <si>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</si>
  <si>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</si>
  <si>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</si>
  <si>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</si>
  <si>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</si>
  <si>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</si>
  <si>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</si>
  <si>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</si>
  <si>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</si>
  <si>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</si>
  <si>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</si>
  <si>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</si>
  <si>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</si>
  <si>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</si>
  <si>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</si>
  <si>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</si>
  <si>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</si>
  <si>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</si>
  <si>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</si>
  <si>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</si>
  <si>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</si>
  <si>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</si>
  <si>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</si>
  <si>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</si>
  <si>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</si>
  <si>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</si>
  <si>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</si>
  <si>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</si>
  <si>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</si>
  <si>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</si>
  <si>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</si>
  <si>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</si>
  <si>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</si>
  <si>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</si>
  <si>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</si>
  <si>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</si>
  <si>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</si>
  <si>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</si>
  <si>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</si>
  <si>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</si>
  <si>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</si>
  <si>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Outras despesas com produtos</t>
  </si>
  <si>
    <t>Outras despesas com serviços</t>
  </si>
  <si>
    <t>Outras depesas não operacionais</t>
  </si>
  <si>
    <t>Outras despesas com RH</t>
  </si>
  <si>
    <t>Outras despesas Operacionais</t>
  </si>
  <si>
    <t>Outras despesas de Marketing</t>
  </si>
  <si>
    <t>Outros Impostos</t>
  </si>
  <si>
    <t>Outros Investimentos</t>
  </si>
  <si>
    <t>6.1</t>
  </si>
  <si>
    <t>6.1.1</t>
  </si>
  <si>
    <t>Bancos</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</si>
  <si>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</si>
  <si>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</si>
  <si>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</si>
  <si>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</si>
  <si>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</si>
  <si>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</si>
  <si>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</si>
  <si>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</si>
  <si>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</si>
  <si>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</si>
  <si>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</si>
  <si>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</si>
  <si>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</si>
  <si>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</si>
  <si>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</si>
  <si>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</si>
  <si>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</si>
  <si>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</si>
  <si>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</si>
  <si>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</si>
  <si>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</si>
  <si>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</si>
  <si>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</si>
  <si>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</si>
  <si>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</si>
  <si>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</si>
  <si>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</si>
  <si>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</si>
  <si>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</si>
  <si>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</si>
  <si>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</si>
  <si>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</si>
  <si>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</si>
  <si>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</si>
  <si>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</si>
  <si>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</si>
  <si>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</si>
  <si>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</si>
  <si>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</si>
  <si>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</si>
  <si>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</si>
  <si>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</si>
  <si>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</si>
  <si>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</si>
  <si>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</si>
  <si>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</si>
  <si>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</si>
  <si>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</si>
  <si>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</si>
  <si>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</si>
  <si>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</si>
  <si>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</si>
  <si>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</si>
  <si>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</si>
  <si>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</si>
  <si>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</si>
  <si>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</si>
  <si>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</si>
  <si>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</si>
  <si>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</si>
  <si>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</si>
  <si>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</si>
  <si>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</si>
  <si>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</si>
  <si>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</si>
  <si>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</si>
  <si>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</si>
  <si>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</si>
  <si>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</si>
  <si>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</si>
  <si>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</si>
  <si>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</si>
  <si>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</si>
  <si>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</si>
  <si>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</si>
  <si>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</si>
  <si>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</si>
  <si>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</si>
  <si>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</si>
  <si>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</si>
  <si>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</si>
  <si>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</si>
  <si>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</si>
  <si>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</si>
  <si>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</si>
  <si>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</si>
  <si>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</si>
  <si>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</si>
  <si>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</si>
  <si>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</si>
  <si>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</si>
  <si>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</si>
  <si>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</si>
  <si>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</si>
  <si>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</si>
  <si>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</si>
  <si>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</si>
  <si>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</si>
  <si>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2. LANÇAMENTOS: JAN</t>
  </si>
  <si>
    <t>Dia</t>
  </si>
  <si>
    <t>Classificação</t>
  </si>
  <si>
    <t>Item</t>
  </si>
  <si>
    <t>Plano de Contas</t>
  </si>
  <si>
    <t>Valor</t>
  </si>
  <si>
    <t>Status</t>
  </si>
  <si>
    <t>Saldo</t>
  </si>
  <si>
    <t>Resumo Geral</t>
  </si>
  <si>
    <t>Despesas com Produtos</t>
  </si>
  <si>
    <t>Total de Receitas</t>
  </si>
  <si>
    <t>Total de Despesas</t>
  </si>
  <si>
    <t>Resultado do Mês</t>
  </si>
  <si>
    <t>Acumulado</t>
  </si>
  <si>
    <t>Despesas com Serviços</t>
  </si>
  <si>
    <t>Despesas com Marketing</t>
  </si>
  <si>
    <t>Receitas com Serviços</t>
  </si>
  <si>
    <t>Receitas com Produtos</t>
  </si>
  <si>
    <t>Despesas com RH</t>
  </si>
  <si>
    <t>Banco</t>
  </si>
  <si>
    <t>Receitas Não Operacionais</t>
  </si>
  <si>
    <t>Despesas Operacionais</t>
  </si>
  <si>
    <t>Despesas Não Operacionais</t>
  </si>
  <si>
    <t>Receitas_com_Produtos</t>
  </si>
  <si>
    <t>Receitas_com_Serviços</t>
  </si>
  <si>
    <t>Receitas_Não_Operacionais</t>
  </si>
  <si>
    <t>Despesas_com_Produtos</t>
  </si>
  <si>
    <t>Despesas_com_Serviços</t>
  </si>
  <si>
    <t>Despesas_Não_Operacionais</t>
  </si>
  <si>
    <t>Despesas_com_RH</t>
  </si>
  <si>
    <t>Despesas_Operacionais</t>
  </si>
  <si>
    <t>Despesas_com_Marketing</t>
  </si>
  <si>
    <t>Impostos</t>
  </si>
  <si>
    <t>Investimentos</t>
  </si>
  <si>
    <t>2. LANÇAMENTOS: FEV</t>
  </si>
  <si>
    <t>2. LANÇAMENTOS: MAR</t>
  </si>
  <si>
    <t>2. LANÇAMENTOS: ABR</t>
  </si>
  <si>
    <t>2. LANÇAMENTOS: MAI</t>
  </si>
  <si>
    <t>2. LANÇAMENTOS: JUN</t>
  </si>
  <si>
    <t>2. LANÇAMENTOS: JUL</t>
  </si>
  <si>
    <t>2. LANÇAMENTOS: AGO</t>
  </si>
  <si>
    <t>2. LANÇAMENTOS: SET</t>
  </si>
  <si>
    <t>2. LANÇAMENTOS: OUT</t>
  </si>
  <si>
    <t>2. LANÇAMENTOS: NOV</t>
  </si>
  <si>
    <t>2. LANÇAMENTOS: DEZ</t>
  </si>
  <si>
    <t>3. RESUMO: LANÇAMENTOS</t>
  </si>
  <si>
    <t>Selecione o mês:</t>
  </si>
  <si>
    <t>Janeiro</t>
  </si>
  <si>
    <t>Receita</t>
  </si>
  <si>
    <t>Despesa</t>
  </si>
  <si>
    <t>Saldo do Dia</t>
  </si>
  <si>
    <t>receitas</t>
  </si>
  <si>
    <t>Fevereiro</t>
  </si>
  <si>
    <t>Março</t>
  </si>
  <si>
    <t>Abril</t>
  </si>
  <si>
    <t>Maio</t>
  </si>
  <si>
    <t>Junho</t>
  </si>
  <si>
    <t>Julho</t>
  </si>
  <si>
    <t>Agosto</t>
  </si>
  <si>
    <t>Setembro</t>
  </si>
  <si>
    <t>Outubro</t>
  </si>
  <si>
    <t>Novembro</t>
  </si>
  <si>
    <t>Dezembro</t>
  </si>
  <si>
    <t>despesas</t>
  </si>
  <si>
    <t>Contas a Receber</t>
  </si>
  <si>
    <t>Contas a Pagar</t>
  </si>
  <si>
    <t>Total de Contas a Receber</t>
  </si>
  <si>
    <t>Total de Contas a Pagar</t>
  </si>
  <si>
    <t>Necessidade de Caixa</t>
  </si>
  <si>
    <t>bancos</t>
  </si>
  <si>
    <t>4. RESULTADOS CONSOLIDADOS</t>
  </si>
  <si>
    <t>Fluxo de Caixa</t>
  </si>
  <si>
    <t>Jan</t>
  </si>
  <si>
    <t>Fev</t>
  </si>
  <si>
    <t>Mar</t>
  </si>
  <si>
    <t>Abr</t>
  </si>
  <si>
    <t>Mai</t>
  </si>
  <si>
    <t>Jun</t>
  </si>
  <si>
    <t>Jul</t>
  </si>
  <si>
    <t>Ago</t>
  </si>
  <si>
    <t>Set</t>
  </si>
  <si>
    <t>Out</t>
  </si>
  <si>
    <t>Nov</t>
  </si>
  <si>
    <t>Dez</t>
  </si>
  <si>
    <t>Total</t>
  </si>
  <si>
    <t>Saldo Inicial</t>
  </si>
  <si>
    <t>Receitas</t>
  </si>
  <si>
    <t>Despesas</t>
  </si>
  <si>
    <t>Lucro / Prejuízo</t>
  </si>
  <si>
    <t>Lucratividade</t>
  </si>
  <si>
    <t>Faça uma análise das contas a pagar / receber e da sua necessidade de caixa para cada mês:</t>
  </si>
  <si>
    <r>
      <rPr>
        <b/>
        <sz val="10.5"/>
        <color rgb="FFFF0000"/>
        <rFont val="Calibri"/>
        <family val="2"/>
        <scheme val="minor"/>
      </rPr>
      <t>Importante:</t>
    </r>
    <r>
      <rPr>
        <sz val="10.5"/>
        <color rgb="FF595959"/>
        <rFont val="Calibri"/>
        <family val="2"/>
        <scheme val="minor"/>
      </rPr>
      <t xml:space="preserve"> Aqui você terá uma visão consolidada do seu contas a pagar/receber. Observe que a Necessidade de Caixa é o valor que você precisa ter em caixa para conseguir honrar seus compromissos financeiros</t>
    </r>
  </si>
  <si>
    <t>Saldo inicial</t>
  </si>
  <si>
    <t>Saldo do Mês Anterior</t>
  </si>
  <si>
    <t>&lt;&lt;&lt;  Escolha ao lado o projeto que você quer analisar</t>
  </si>
  <si>
    <t>DRE</t>
  </si>
  <si>
    <t>Receitas Operacionais</t>
  </si>
  <si>
    <t>Despesas Diretas</t>
  </si>
  <si>
    <t>Margem de Contribuição</t>
  </si>
  <si>
    <t>Despesas Indiretas</t>
  </si>
  <si>
    <t>Resultado Não Operacional</t>
  </si>
  <si>
    <t>Lucro ou Prejuízo</t>
  </si>
  <si>
    <t>Veja os grupos de contas detalhados abaixo:</t>
  </si>
  <si>
    <t>Margem de contribuição</t>
  </si>
  <si>
    <t>Resultado Financeiro</t>
  </si>
  <si>
    <t>Lucro ou Prejuizo</t>
  </si>
  <si>
    <t>Total de Despesas a Pagar</t>
  </si>
  <si>
    <t>Total de Receitas a Receber</t>
  </si>
  <si>
    <t>1. Análise Financeira Geral por Mês</t>
  </si>
  <si>
    <t>2. Receitas</t>
  </si>
  <si>
    <t>3. Despesas</t>
  </si>
  <si>
    <t>4. Contas a Pagar / Contas a Receber</t>
  </si>
  <si>
    <t>5. Necessidade de Caixa</t>
  </si>
  <si>
    <t>6. Acumulado</t>
  </si>
  <si>
    <t>7. Lucratividade</t>
  </si>
  <si>
    <t>8. DRE (Demonstrativo do Resultado do Exercício) Anual</t>
  </si>
  <si>
    <t>1. Divisão de Receitas</t>
  </si>
  <si>
    <t>2. Top Receitas de Produtos</t>
  </si>
  <si>
    <t>desempata</t>
  </si>
  <si>
    <t>maior</t>
  </si>
  <si>
    <t>procv</t>
  </si>
  <si>
    <t>3. Top Receitas de Serviços</t>
  </si>
  <si>
    <t>4. Top Receitas Não Operacionais</t>
  </si>
  <si>
    <t>1. Divisão de Despesas</t>
  </si>
  <si>
    <t>2. Despesas de Produtos</t>
  </si>
  <si>
    <t>3. Despesas de Serviços</t>
  </si>
  <si>
    <t>4. Despesas Não Operacionais</t>
  </si>
  <si>
    <t>5. Despesas com RH</t>
  </si>
  <si>
    <t>6. Despesas Operacionais</t>
  </si>
  <si>
    <t>7. Despesas de Marketing</t>
  </si>
  <si>
    <t>8. Impostos</t>
  </si>
  <si>
    <t>9. Investimentos</t>
  </si>
  <si>
    <t>6. ALERTAS E DICAS</t>
  </si>
  <si>
    <t>Mês Anterior</t>
  </si>
  <si>
    <t>Mês Atual</t>
  </si>
  <si>
    <t>Receitas x Despesas</t>
  </si>
  <si>
    <t>Mês Anterior x Mês Atual</t>
  </si>
  <si>
    <t>Contas a Receber x Contas a Pagar</t>
  </si>
  <si>
    <t>Necessidade de Caixa x Acumulado</t>
  </si>
  <si>
    <t>FLUXO DE CAIXA</t>
  </si>
  <si>
    <t>receita</t>
  </si>
  <si>
    <t>despesa</t>
  </si>
  <si>
    <t>COMPARAÇÃO DE MESES</t>
  </si>
  <si>
    <t>mês anterior</t>
  </si>
  <si>
    <t>resultado</t>
  </si>
  <si>
    <t>Mês anterior sem resultado para comparação</t>
  </si>
  <si>
    <t>CONTAS A RECEBER x CONTAS A PAGAR</t>
  </si>
  <si>
    <t>receber</t>
  </si>
  <si>
    <t>pagar</t>
  </si>
  <si>
    <t>NECESSIDADE DE CAIXA x ACUMULADO</t>
  </si>
  <si>
    <t>necessidade</t>
  </si>
  <si>
    <t>acumulado</t>
  </si>
  <si>
    <t>Sua necessidade de caixa para o mês que vem é maior do que você tem acumulado. É bom você ficar atento e correr atrás de mais receitas, afinal de contas, a previsão é que você entre no vermelho se tudo continuar assim</t>
  </si>
  <si>
    <t>7. RELATÓRIO DE IMPRESSÃO</t>
  </si>
  <si>
    <t xml:space="preserve">RELATÓRIO DE IMPRESSÃO: </t>
  </si>
  <si>
    <r>
      <rPr>
        <b/>
        <sz val="36"/>
        <color theme="1"/>
        <rFont val="Calibri"/>
        <family val="2"/>
        <scheme val="minor"/>
      </rPr>
      <t>1.</t>
    </r>
    <r>
      <rPr>
        <sz val="36"/>
        <color theme="1"/>
        <rFont val="Calibri"/>
        <family val="2"/>
        <scheme val="minor"/>
      </rPr>
      <t xml:space="preserve"> Panorama Financeiro Geral</t>
    </r>
  </si>
  <si>
    <r>
      <rPr>
        <b/>
        <sz val="36"/>
        <color theme="1"/>
        <rFont val="Calibri"/>
        <family val="2"/>
        <scheme val="minor"/>
      </rPr>
      <t>2.</t>
    </r>
    <r>
      <rPr>
        <sz val="36"/>
        <color theme="1"/>
        <rFont val="Calibri"/>
        <family val="2"/>
        <scheme val="minor"/>
      </rPr>
      <t xml:space="preserve"> Demonstrativo de Resultado do Exercício</t>
    </r>
  </si>
  <si>
    <r>
      <rPr>
        <b/>
        <sz val="36"/>
        <color theme="1"/>
        <rFont val="Calibri"/>
        <family val="2"/>
        <scheme val="minor"/>
      </rPr>
      <t>3.</t>
    </r>
    <r>
      <rPr>
        <sz val="36"/>
        <color theme="1"/>
        <rFont val="Calibri"/>
        <family val="2"/>
        <scheme val="minor"/>
      </rPr>
      <t xml:space="preserve"> Análise de Contas a Pagar e a Receber</t>
    </r>
  </si>
  <si>
    <r>
      <rPr>
        <b/>
        <sz val="36"/>
        <color theme="1"/>
        <rFont val="Calibri"/>
        <family val="2"/>
        <scheme val="minor"/>
      </rPr>
      <t>4.</t>
    </r>
    <r>
      <rPr>
        <sz val="36"/>
        <color theme="1"/>
        <rFont val="Calibri"/>
        <family val="2"/>
        <scheme val="minor"/>
      </rPr>
      <t xml:space="preserve"> Divisão de Receitas e Despesas por Contas</t>
    </r>
  </si>
  <si>
    <r>
      <rPr>
        <b/>
        <sz val="28"/>
        <color theme="1"/>
        <rFont val="Calibri"/>
        <family val="2"/>
        <scheme val="minor"/>
      </rPr>
      <t>1.</t>
    </r>
    <r>
      <rPr>
        <sz val="28"/>
        <color theme="1"/>
        <rFont val="Calibri"/>
        <family val="2"/>
        <scheme val="minor"/>
      </rPr>
      <t xml:space="preserve"> Panorama Financeiro Geral</t>
    </r>
  </si>
  <si>
    <t>Análise do Fluxo de Caixa</t>
  </si>
  <si>
    <r>
      <rPr>
        <b/>
        <sz val="28"/>
        <color theme="1"/>
        <rFont val="Calibri"/>
        <family val="2"/>
        <scheme val="minor"/>
      </rPr>
      <t>2.</t>
    </r>
    <r>
      <rPr>
        <sz val="28"/>
        <color theme="1"/>
        <rFont val="Calibri"/>
        <family val="2"/>
        <scheme val="minor"/>
      </rPr>
      <t xml:space="preserve"> Demonstrativo de Resultado do Exercício</t>
    </r>
  </si>
  <si>
    <t>Análise do DRE para o ano</t>
  </si>
  <si>
    <r>
      <rPr>
        <b/>
        <sz val="28"/>
        <color theme="1"/>
        <rFont val="Calibri"/>
        <family val="2"/>
        <scheme val="minor"/>
      </rPr>
      <t xml:space="preserve">3. </t>
    </r>
    <r>
      <rPr>
        <sz val="28"/>
        <color theme="1"/>
        <rFont val="Calibri"/>
        <family val="2"/>
        <scheme val="minor"/>
      </rPr>
      <t>Contas a Pagar e a Receber</t>
    </r>
  </si>
  <si>
    <t>Análise de Dívidas, Inadimplência e Necessidade de Caixa</t>
  </si>
  <si>
    <t>Contas a Pagar e a Receber</t>
  </si>
  <si>
    <r>
      <rPr>
        <b/>
        <sz val="28"/>
        <color theme="1"/>
        <rFont val="Calibri"/>
        <family val="2"/>
        <scheme val="minor"/>
      </rPr>
      <t>4.</t>
    </r>
    <r>
      <rPr>
        <sz val="28"/>
        <color theme="1"/>
        <rFont val="Calibri"/>
        <family val="2"/>
        <scheme val="minor"/>
      </rPr>
      <t xml:space="preserve"> Divisão de Receitas e Despesas por Contas</t>
    </r>
  </si>
  <si>
    <t>Análise dos Grupos do Plano de Contas</t>
  </si>
  <si>
    <t>2. Divisão de Despesas</t>
  </si>
  <si>
    <t>FLUXO DE CAIXA COM ANÁLISE BANCÁRIA</t>
  </si>
  <si>
    <t xml:space="preserve">PLANILHA DE </t>
  </si>
  <si>
    <t>Seja bem-vindo(a). Com esta planilha você terá o controle das finanças da empresa e poderá tomar decisões importantes com base em números</t>
  </si>
  <si>
    <t>Instruções sobre como você deve começar</t>
  </si>
  <si>
    <t>Faça o seu Plano de Contas</t>
  </si>
  <si>
    <t>Assista ao vídeo</t>
  </si>
  <si>
    <t>Insira seus lançamentos (suas receitas e despesas)</t>
  </si>
  <si>
    <t>Os valores que entrarem (receita) e os valores que saírem (despesas) devem ser registrados aqui. Você irá relacionar isso a uma data e a uma categoria do seu plano de contas</t>
  </si>
  <si>
    <t>Veja o resumo dos seus lançamentos cada mês</t>
  </si>
  <si>
    <t>Aqui você pode ver um resumo dos seus lançamentos por dia. Ou seja, total de receitas, total de despesas e o saldo final de cada dia do mês.</t>
  </si>
  <si>
    <t>Faça uma análise dos seus resultados</t>
  </si>
  <si>
    <t>Veja os resultados através de gráficos</t>
  </si>
  <si>
    <t>Aqui você verá os gráficos a partir de todos os dados que você cadastrou em “lançamentos”. É uma forma rápida e agradável para visualizar seus resultados de forma prática.</t>
  </si>
  <si>
    <t>Saiba exatamente o que fazer através dos alertas e dicas</t>
  </si>
  <si>
    <t xml:space="preserve">Seus resultados vão indicar se o seu fluxo financeiro está indo bem ou mal. Através destes indicadores, esta planilha fornecerá dicas automatizadas para sua tomada de decisões. </t>
  </si>
  <si>
    <t>Imprima um relatório financeiro completo</t>
  </si>
  <si>
    <t>Já separamos uma aba exclusiva com suas principais informações financeiras prontas para impressão. Basta entrar no relatório e imprimir!</t>
  </si>
  <si>
    <t>FLUXO DE CAIXA COM ANÁLISE BANCÁRIA 3.0</t>
  </si>
  <si>
    <t>Tenha uma visão clara sobre todas as contas a receber, contas a pagar, seu DRE (Ddemonstrativo de Resultado do Exercício) e seu Fluxo de Caixa propriamente dito e também o Fluxo de caixa por Banco</t>
  </si>
  <si>
    <t>É o começo de tudo! Esta planilha vai ajudá-lo a compreender os grupos de despesas e receitas da empresa. Para isso, você deve criar nomes para os grupos de receitas e despesas e não esqueça de preencher seus bancos</t>
  </si>
  <si>
    <t>Livro</t>
  </si>
  <si>
    <t>Apostila</t>
  </si>
  <si>
    <t>Consultoria</t>
  </si>
  <si>
    <t>Juros</t>
  </si>
  <si>
    <t>Matéria Prima</t>
  </si>
  <si>
    <t>Deslocamento</t>
  </si>
  <si>
    <t>Empréstimos</t>
  </si>
  <si>
    <t>Aluguel</t>
  </si>
  <si>
    <t>Produtos Online</t>
  </si>
  <si>
    <t>Produtos Offline</t>
  </si>
  <si>
    <t>Simples</t>
  </si>
  <si>
    <t>Terrenos</t>
  </si>
  <si>
    <t>Máquinas</t>
  </si>
  <si>
    <t>Imóveis</t>
  </si>
  <si>
    <t>Banco X</t>
  </si>
  <si>
    <t>Banco Y</t>
  </si>
  <si>
    <t>Pago</t>
  </si>
  <si>
    <t>Não Pago</t>
  </si>
</sst>
</file>

<file path=xl/styles.xml><?xml version="1.0" encoding="utf-8"?>
<styleSheet xmlns="http://schemas.openxmlformats.org/spreadsheetml/2006/main">
  <numFmts count="3">
    <numFmt numFmtId="164" formatCode="&quot;R$&quot;\ #,##0.00"/>
    <numFmt numFmtId="165" formatCode="&quot;R$&quot;\ #,##0.0"/>
    <numFmt numFmtId="166" formatCode="0.0%"/>
  </numFmts>
  <fonts count="40">
    <font>
      <sz val="11"/>
      <color theme="1"/>
      <name val="Calibri"/>
      <family val="2"/>
      <scheme val="minor"/>
    </font>
    <font>
      <u/>
      <sz val="11"/>
      <color theme="10"/>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FF0000"/>
      <name val="Calibri"/>
      <family val="2"/>
      <scheme val="minor"/>
    </font>
    <font>
      <sz val="18"/>
      <color rgb="FF333333"/>
      <name val="Calibri"/>
      <family val="2"/>
      <scheme val="minor"/>
    </font>
    <font>
      <sz val="11"/>
      <color rgb="FF999999"/>
      <name val="Calibri"/>
      <family val="2"/>
      <scheme val="minor"/>
    </font>
    <font>
      <sz val="10"/>
      <color indexed="81"/>
      <name val="Segoe UI"/>
      <family val="2"/>
    </font>
    <font>
      <sz val="11"/>
      <color rgb="FFFFFFFF"/>
      <name val="Calibri"/>
      <family val="2"/>
      <scheme val="minor"/>
    </font>
    <font>
      <sz val="10.5"/>
      <color rgb="FF595959"/>
      <name val="Calibri"/>
      <family val="2"/>
      <scheme val="minor"/>
    </font>
    <font>
      <sz val="11"/>
      <color theme="1"/>
      <name val="Calibri"/>
      <family val="2"/>
      <scheme val="minor"/>
    </font>
    <font>
      <b/>
      <sz val="11"/>
      <color theme="1"/>
      <name val="Calibri"/>
      <family val="2"/>
      <scheme val="minor"/>
    </font>
    <font>
      <sz val="10.5"/>
      <name val="Calibri"/>
      <family val="2"/>
      <scheme val="minor"/>
    </font>
    <font>
      <sz val="10.5"/>
      <color theme="0"/>
      <name val="Calibri"/>
      <family val="2"/>
      <scheme val="minor"/>
    </font>
    <font>
      <b/>
      <sz val="16"/>
      <color theme="1"/>
      <name val="Calibri"/>
      <family val="2"/>
      <scheme val="minor"/>
    </font>
    <font>
      <sz val="14"/>
      <color theme="1"/>
      <name val="Calibri"/>
      <family val="2"/>
      <scheme val="minor"/>
    </font>
    <font>
      <sz val="16"/>
      <color theme="1"/>
      <name val="Calibri"/>
      <family val="2"/>
      <scheme val="minor"/>
    </font>
    <font>
      <sz val="10.5"/>
      <color rgb="FFFF0000"/>
      <name val="Calibri"/>
      <family val="2"/>
      <scheme val="minor"/>
    </font>
    <font>
      <sz val="10"/>
      <color theme="1"/>
      <name val="Calibri"/>
      <family val="2"/>
      <scheme val="minor"/>
    </font>
    <font>
      <b/>
      <sz val="10.5"/>
      <color rgb="FFFF0000"/>
      <name val="Calibri"/>
      <family val="2"/>
      <scheme val="minor"/>
    </font>
    <font>
      <sz val="10"/>
      <color theme="0"/>
      <name val="Calibri"/>
      <family val="2"/>
      <scheme val="minor"/>
    </font>
    <font>
      <b/>
      <sz val="10"/>
      <color theme="1"/>
      <name val="Calibri"/>
      <family val="2"/>
      <scheme val="minor"/>
    </font>
    <font>
      <sz val="9"/>
      <color indexed="81"/>
      <name val="Segoe UI"/>
      <family val="2"/>
    </font>
    <font>
      <sz val="28"/>
      <color theme="1"/>
      <name val="Calibri"/>
      <family val="2"/>
      <scheme val="minor"/>
    </font>
    <font>
      <sz val="36"/>
      <color theme="1"/>
      <name val="Calibri"/>
      <family val="2"/>
      <scheme val="minor"/>
    </font>
    <font>
      <b/>
      <sz val="36"/>
      <color theme="1"/>
      <name val="Calibri"/>
      <family val="2"/>
      <scheme val="minor"/>
    </font>
    <font>
      <sz val="11"/>
      <color theme="1" tint="0.34998626667073579"/>
      <name val="Calibri"/>
      <family val="2"/>
      <scheme val="minor"/>
    </font>
    <font>
      <sz val="14"/>
      <name val="Calibri"/>
      <family val="2"/>
      <scheme val="minor"/>
    </font>
    <font>
      <b/>
      <sz val="14"/>
      <color rgb="FF595959"/>
      <name val="Calibri"/>
      <family val="2"/>
      <scheme val="minor"/>
    </font>
    <font>
      <b/>
      <sz val="16"/>
      <color theme="0"/>
      <name val="Calibri"/>
      <family val="2"/>
      <scheme val="minor"/>
    </font>
    <font>
      <sz val="11"/>
      <color theme="4"/>
      <name val="Calibri"/>
      <family val="2"/>
      <scheme val="minor"/>
    </font>
    <font>
      <u/>
      <sz val="11"/>
      <color theme="1"/>
      <name val="Calibri"/>
      <family val="2"/>
      <scheme val="minor"/>
    </font>
    <font>
      <sz val="36"/>
      <color theme="0" tint="-0.499984740745262"/>
      <name val="Calibri"/>
      <family val="2"/>
      <scheme val="minor"/>
    </font>
    <font>
      <b/>
      <sz val="28"/>
      <color theme="1"/>
      <name val="Calibri"/>
      <family val="2"/>
      <scheme val="minor"/>
    </font>
    <font>
      <sz val="10"/>
      <color rgb="FFFF0000"/>
      <name val="Calibri"/>
      <family val="2"/>
      <scheme val="minor"/>
    </font>
    <font>
      <sz val="10"/>
      <color rgb="FF999999"/>
      <name val="Calibri"/>
      <family val="2"/>
      <scheme val="minor"/>
    </font>
    <font>
      <b/>
      <sz val="50"/>
      <color theme="1"/>
      <name val="Calibri"/>
      <family val="2"/>
      <scheme val="minor"/>
    </font>
    <font>
      <sz val="28"/>
      <color theme="0" tint="-0.499984740745262"/>
      <name val="Calibri"/>
      <family val="2"/>
      <scheme val="minor"/>
    </font>
    <font>
      <sz val="18"/>
      <color rgb="FF595959"/>
      <name val="Calibri"/>
      <family val="2"/>
      <scheme val="minor"/>
    </font>
  </fonts>
  <fills count="15">
    <fill>
      <patternFill patternType="none"/>
    </fill>
    <fill>
      <patternFill patternType="gray125"/>
    </fill>
    <fill>
      <patternFill patternType="solid">
        <fgColor rgb="FF33333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6699CC"/>
        <bgColor indexed="64"/>
      </patternFill>
    </fill>
    <fill>
      <patternFill patternType="solid">
        <fgColor theme="0"/>
        <bgColor indexed="64"/>
      </patternFill>
    </fill>
    <fill>
      <patternFill patternType="solid">
        <fgColor rgb="FFECF0F1"/>
        <bgColor indexed="64"/>
      </patternFill>
    </fill>
    <fill>
      <patternFill patternType="solid">
        <fgColor rgb="FF336699"/>
        <bgColor indexed="64"/>
      </patternFill>
    </fill>
    <fill>
      <patternFill patternType="solid">
        <fgColor rgb="FF336699"/>
        <bgColor rgb="FF000000"/>
      </patternFill>
    </fill>
    <fill>
      <patternFill patternType="solid">
        <fgColor theme="8" tint="-0.249977111117893"/>
        <bgColor indexed="64"/>
      </patternFill>
    </fill>
    <fill>
      <patternFill patternType="solid">
        <fgColor rgb="FF00B050"/>
        <bgColor indexed="64"/>
      </patternFill>
    </fill>
    <fill>
      <patternFill patternType="solid">
        <fgColor rgb="FFCC3333"/>
        <bgColor indexed="64"/>
      </patternFill>
    </fill>
    <fill>
      <patternFill patternType="solid">
        <fgColor rgb="FFCC0000"/>
        <bgColor indexed="64"/>
      </patternFill>
    </fill>
    <fill>
      <patternFill patternType="solid">
        <fgColor rgb="FF5B98CF"/>
        <bgColor indexed="64"/>
      </patternFill>
    </fill>
  </fills>
  <borders count="35">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style="thick">
        <color theme="0"/>
      </top>
      <bottom/>
      <diagonal/>
    </border>
    <border>
      <left style="thick">
        <color theme="0"/>
      </left>
      <right/>
      <top style="thick">
        <color theme="0"/>
      </top>
      <bottom style="thick">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ck">
        <color theme="0"/>
      </left>
      <right style="thick">
        <color theme="0"/>
      </right>
      <top/>
      <bottom/>
      <diagonal/>
    </border>
    <border>
      <left style="thick">
        <color theme="0"/>
      </left>
      <right style="thick">
        <color theme="0"/>
      </right>
      <top/>
      <bottom style="thick">
        <color theme="0"/>
      </bottom>
      <diagonal/>
    </border>
    <border>
      <left style="thick">
        <color theme="0"/>
      </left>
      <right/>
      <top style="thick">
        <color theme="0"/>
      </top>
      <bottom/>
      <diagonal/>
    </border>
    <border>
      <left style="thick">
        <color theme="0"/>
      </left>
      <right/>
      <top/>
      <bottom style="thick">
        <color theme="0"/>
      </bottom>
      <diagonal/>
    </border>
    <border>
      <left style="thick">
        <color theme="0"/>
      </left>
      <right/>
      <top/>
      <bottom/>
      <diagonal/>
    </border>
    <border>
      <left/>
      <right style="thick">
        <color theme="0"/>
      </right>
      <top style="thick">
        <color theme="0"/>
      </top>
      <bottom style="thick">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tint="-0.14999847407452621"/>
      </left>
      <right style="thick">
        <color theme="0"/>
      </right>
      <top style="thin">
        <color theme="0" tint="-0.14999847407452621"/>
      </top>
      <bottom style="thin">
        <color theme="0" tint="-0.14999847407452621"/>
      </bottom>
      <diagonal/>
    </border>
    <border>
      <left style="thick">
        <color theme="0"/>
      </left>
      <right style="thick">
        <color theme="0"/>
      </right>
      <top style="thin">
        <color theme="0" tint="-0.14999847407452621"/>
      </top>
      <bottom style="thin">
        <color theme="0" tint="-0.14999847407452621"/>
      </bottom>
      <diagonal/>
    </border>
    <border>
      <left style="thick">
        <color theme="0"/>
      </left>
      <right style="thin">
        <color theme="0" tint="-0.14999847407452621"/>
      </right>
      <top style="thin">
        <color theme="0" tint="-0.14999847407452621"/>
      </top>
      <bottom style="thin">
        <color theme="0" tint="-0.14999847407452621"/>
      </bottom>
      <diagonal/>
    </border>
    <border>
      <left/>
      <right style="thick">
        <color theme="0" tint="-4.9989318521683403E-2"/>
      </right>
      <top/>
      <bottom style="thick">
        <color theme="0" tint="-4.9989318521683403E-2"/>
      </bottom>
      <diagonal/>
    </border>
    <border>
      <left style="thick">
        <color theme="0" tint="-4.9989318521683403E-2"/>
      </left>
      <right style="thick">
        <color theme="0" tint="-4.9989318521683403E-2"/>
      </right>
      <top/>
      <bottom style="thick">
        <color theme="0" tint="-4.9989318521683403E-2"/>
      </bottom>
      <diagonal/>
    </border>
    <border>
      <left/>
      <right/>
      <top/>
      <bottom style="thick">
        <color theme="0"/>
      </bottom>
      <diagonal/>
    </border>
    <border>
      <left style="thin">
        <color theme="0"/>
      </left>
      <right style="thin">
        <color theme="0"/>
      </right>
      <top style="thick">
        <color theme="0"/>
      </top>
      <bottom/>
      <diagonal/>
    </border>
    <border>
      <left/>
      <right/>
      <top/>
      <bottom style="thick">
        <color theme="0" tint="-4.9989318521683403E-2"/>
      </bottom>
      <diagonal/>
    </border>
    <border>
      <left/>
      <right/>
      <top style="thick">
        <color theme="0" tint="-4.9989318521683403E-2"/>
      </top>
      <bottom style="thick">
        <color theme="0" tint="-4.9989318521683403E-2"/>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style="thick">
        <color theme="0" tint="-4.9989318521683403E-2"/>
      </right>
      <top/>
      <bottom/>
      <diagonal/>
    </border>
    <border>
      <left style="thick">
        <color theme="0"/>
      </left>
      <right/>
      <top style="thick">
        <color theme="0"/>
      </top>
      <bottom style="thick">
        <color theme="0" tint="-4.9989318521683403E-2"/>
      </bottom>
      <diagonal/>
    </border>
    <border>
      <left/>
      <right style="thick">
        <color theme="0"/>
      </right>
      <top style="thick">
        <color theme="0"/>
      </top>
      <bottom style="thick">
        <color theme="0" tint="-4.9989318521683403E-2"/>
      </bottom>
      <diagonal/>
    </border>
    <border>
      <left/>
      <right/>
      <top style="thick">
        <color theme="0"/>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theme="0" tint="-0.249977111117893"/>
      </left>
      <right style="thin">
        <color auto="1"/>
      </right>
      <top style="thin">
        <color theme="0" tint="-0.249977111117893"/>
      </top>
      <bottom style="thin">
        <color theme="0" tint="-0.249977111117893"/>
      </bottom>
      <diagonal/>
    </border>
    <border>
      <left style="thin">
        <color auto="1"/>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
      <left/>
      <right/>
      <top style="thick">
        <color theme="0"/>
      </top>
      <bottom style="thick">
        <color theme="0"/>
      </bottom>
      <diagonal/>
    </border>
  </borders>
  <cellStyleXfs count="3">
    <xf numFmtId="0" fontId="0" fillId="0" borderId="0"/>
    <xf numFmtId="0" fontId="1" fillId="0" borderId="0" applyNumberFormat="0" applyFill="0" applyBorder="0" applyAlignment="0" applyProtection="0"/>
    <xf numFmtId="9" fontId="11" fillId="0" borderId="0" applyFont="0" applyFill="0" applyBorder="0" applyAlignment="0" applyProtection="0"/>
  </cellStyleXfs>
  <cellXfs count="265">
    <xf numFmtId="0" fontId="0" fillId="0" borderId="0" xfId="0"/>
    <xf numFmtId="0" fontId="0" fillId="2" borderId="0" xfId="0" applyFill="1"/>
    <xf numFmtId="0" fontId="3" fillId="0" borderId="0" xfId="0" applyFont="1"/>
    <xf numFmtId="0" fontId="4" fillId="0" borderId="0" xfId="0" applyFont="1"/>
    <xf numFmtId="0" fontId="5" fillId="0" borderId="0" xfId="0" applyFont="1"/>
    <xf numFmtId="0" fontId="0" fillId="4" borderId="0" xfId="0" applyFill="1"/>
    <xf numFmtId="0" fontId="0" fillId="6" borderId="0" xfId="0" applyFill="1"/>
    <xf numFmtId="0" fontId="3" fillId="5" borderId="1" xfId="0" applyFont="1" applyFill="1" applyBorder="1" applyAlignment="1" applyProtection="1">
      <alignment horizontal="center" vertical="center" wrapText="1"/>
    </xf>
    <xf numFmtId="0" fontId="3" fillId="5" borderId="2" xfId="0" applyFont="1" applyFill="1" applyBorder="1" applyAlignment="1" applyProtection="1">
      <alignment horizontal="center" vertical="center"/>
    </xf>
    <xf numFmtId="0" fontId="7" fillId="7" borderId="3" xfId="0" applyFont="1" applyFill="1" applyBorder="1" applyAlignment="1" applyProtection="1">
      <alignment horizontal="center" vertical="center"/>
    </xf>
    <xf numFmtId="0" fontId="0" fillId="6" borderId="4" xfId="0" applyFill="1" applyBorder="1" applyAlignment="1" applyProtection="1">
      <alignment horizontal="center" vertical="center"/>
      <protection locked="0"/>
    </xf>
    <xf numFmtId="0" fontId="0" fillId="0" borderId="0" xfId="0" applyAlignment="1" applyProtection="1">
      <alignment horizontal="center" vertical="center"/>
    </xf>
    <xf numFmtId="0" fontId="0" fillId="0" borderId="0" xfId="0" applyProtection="1"/>
    <xf numFmtId="0" fontId="2" fillId="5" borderId="2" xfId="0" applyFont="1" applyFill="1" applyBorder="1" applyAlignment="1">
      <alignment horizontal="center" vertical="center" wrapText="1"/>
    </xf>
    <xf numFmtId="0" fontId="2" fillId="5" borderId="2" xfId="0" applyFont="1" applyFill="1" applyBorder="1" applyAlignment="1">
      <alignment horizontal="center" vertical="center"/>
    </xf>
    <xf numFmtId="0" fontId="2" fillId="8" borderId="1" xfId="0" applyFont="1" applyFill="1" applyBorder="1" applyAlignment="1">
      <alignment horizontal="center" vertical="center" wrapText="1"/>
    </xf>
    <xf numFmtId="0" fontId="0" fillId="0" borderId="0" xfId="0" applyAlignment="1">
      <alignment horizontal="center" vertical="center"/>
    </xf>
    <xf numFmtId="0" fontId="0" fillId="6" borderId="4" xfId="0" applyFont="1" applyFill="1" applyBorder="1" applyAlignment="1" applyProtection="1">
      <alignment horizontal="center" vertical="center"/>
      <protection locked="0"/>
    </xf>
    <xf numFmtId="164" fontId="0" fillId="6" borderId="4" xfId="0" applyNumberFormat="1" applyFont="1" applyFill="1" applyBorder="1" applyAlignment="1" applyProtection="1">
      <alignment horizontal="center" vertical="center"/>
      <protection locked="0"/>
    </xf>
    <xf numFmtId="0" fontId="0" fillId="6" borderId="5" xfId="0" applyFont="1" applyFill="1" applyBorder="1" applyAlignment="1" applyProtection="1">
      <alignment horizontal="center" vertical="center"/>
      <protection locked="0"/>
    </xf>
    <xf numFmtId="164" fontId="7" fillId="7" borderId="1" xfId="0" applyNumberFormat="1" applyFont="1" applyFill="1" applyBorder="1" applyAlignment="1">
      <alignment horizontal="center" vertical="center"/>
    </xf>
    <xf numFmtId="0" fontId="0" fillId="3" borderId="0" xfId="0" applyFill="1" applyAlignment="1">
      <alignment horizontal="center" vertical="center"/>
    </xf>
    <xf numFmtId="0" fontId="6" fillId="3" borderId="0" xfId="0" applyFont="1" applyFill="1" applyAlignment="1" applyProtection="1"/>
    <xf numFmtId="0" fontId="10" fillId="3" borderId="0" xfId="0" applyFont="1" applyFill="1" applyAlignment="1">
      <alignment vertical="center"/>
    </xf>
    <xf numFmtId="0" fontId="0" fillId="0" borderId="0" xfId="0" applyBorder="1" applyAlignment="1">
      <alignment horizontal="center" vertical="center"/>
    </xf>
    <xf numFmtId="0" fontId="0" fillId="0" borderId="2" xfId="0" applyBorder="1" applyAlignment="1">
      <alignment horizontal="center" vertical="center"/>
    </xf>
    <xf numFmtId="0" fontId="3" fillId="0" borderId="0" xfId="0" applyFont="1" applyBorder="1" applyProtection="1"/>
    <xf numFmtId="0" fontId="0" fillId="0" borderId="12" xfId="0" applyBorder="1" applyAlignment="1">
      <alignment horizontal="center" vertical="center"/>
    </xf>
    <xf numFmtId="0" fontId="0" fillId="0" borderId="13" xfId="0" applyBorder="1" applyAlignment="1">
      <alignment horizontal="center" vertical="center"/>
    </xf>
    <xf numFmtId="0" fontId="4" fillId="0" borderId="0" xfId="0" applyFont="1" applyBorder="1" applyProtection="1"/>
    <xf numFmtId="164" fontId="7" fillId="7" borderId="8" xfId="0" applyNumberFormat="1" applyFont="1" applyFill="1" applyBorder="1" applyAlignment="1">
      <alignment horizontal="center" vertical="center"/>
    </xf>
    <xf numFmtId="0" fontId="0" fillId="2" borderId="0" xfId="0" applyFill="1" applyProtection="1"/>
    <xf numFmtId="0" fontId="0" fillId="3" borderId="0" xfId="0" applyFill="1" applyProtection="1"/>
    <xf numFmtId="0" fontId="4" fillId="3" borderId="0" xfId="0" applyFont="1" applyFill="1" applyProtection="1"/>
    <xf numFmtId="0" fontId="3" fillId="3" borderId="0" xfId="0" applyFont="1" applyFill="1" applyProtection="1"/>
    <xf numFmtId="0" fontId="10" fillId="3" borderId="0" xfId="0" applyFont="1" applyFill="1" applyAlignment="1" applyProtection="1">
      <alignment vertical="center"/>
    </xf>
    <xf numFmtId="0" fontId="13" fillId="3" borderId="0" xfId="0" applyFont="1" applyFill="1" applyAlignment="1" applyProtection="1">
      <alignment vertical="center"/>
    </xf>
    <xf numFmtId="0" fontId="14" fillId="3" borderId="0" xfId="0" applyFont="1" applyFill="1" applyAlignment="1" applyProtection="1">
      <alignment vertical="center"/>
    </xf>
    <xf numFmtId="0" fontId="12" fillId="0" borderId="0" xfId="0" applyFont="1" applyAlignment="1">
      <alignment horizontal="center"/>
    </xf>
    <xf numFmtId="0" fontId="0" fillId="0" borderId="0" xfId="0" applyBorder="1"/>
    <xf numFmtId="0" fontId="5" fillId="3" borderId="0" xfId="0" applyFont="1" applyFill="1" applyProtection="1"/>
    <xf numFmtId="0" fontId="18" fillId="3" borderId="0" xfId="0" applyFont="1" applyFill="1" applyAlignment="1" applyProtection="1">
      <alignment vertical="center"/>
    </xf>
    <xf numFmtId="0" fontId="0" fillId="0" borderId="0" xfId="0" applyFill="1"/>
    <xf numFmtId="0" fontId="3" fillId="10" borderId="1" xfId="0" applyFont="1" applyFill="1" applyBorder="1" applyAlignment="1">
      <alignment horizontal="left" vertical="center" indent="1"/>
    </xf>
    <xf numFmtId="0" fontId="0" fillId="0" borderId="0" xfId="0" applyFont="1" applyBorder="1" applyAlignment="1">
      <alignment horizontal="center" vertical="center"/>
    </xf>
    <xf numFmtId="166" fontId="19" fillId="7" borderId="1" xfId="2" applyNumberFormat="1" applyFont="1" applyFill="1" applyBorder="1" applyAlignment="1">
      <alignment horizontal="center" vertical="center"/>
    </xf>
    <xf numFmtId="0" fontId="0" fillId="2" borderId="0" xfId="0" applyFill="1" applyBorder="1"/>
    <xf numFmtId="0" fontId="0" fillId="0" borderId="0" xfId="0" applyFont="1" applyBorder="1"/>
    <xf numFmtId="0" fontId="15" fillId="0" borderId="0" xfId="0" applyFont="1" applyAlignment="1">
      <alignment horizontal="left"/>
    </xf>
    <xf numFmtId="164" fontId="19" fillId="7" borderId="1" xfId="0" applyNumberFormat="1" applyFont="1" applyFill="1" applyBorder="1" applyAlignment="1">
      <alignment horizontal="center" vertical="center"/>
    </xf>
    <xf numFmtId="0" fontId="3" fillId="12" borderId="1" xfId="0" applyFont="1" applyFill="1" applyBorder="1" applyAlignment="1">
      <alignment horizontal="center" vertical="center"/>
    </xf>
    <xf numFmtId="0" fontId="3" fillId="5" borderId="1" xfId="0" applyFont="1" applyFill="1" applyBorder="1" applyAlignment="1">
      <alignment horizontal="center" vertical="center" wrapText="1"/>
    </xf>
    <xf numFmtId="164" fontId="19" fillId="0" borderId="1" xfId="0" applyNumberFormat="1" applyFont="1" applyBorder="1" applyAlignment="1">
      <alignment horizontal="center" vertical="center"/>
    </xf>
    <xf numFmtId="164" fontId="4" fillId="6" borderId="4" xfId="0" applyNumberFormat="1" applyFont="1" applyFill="1" applyBorder="1" applyAlignment="1" applyProtection="1">
      <alignment horizontal="center" vertical="center"/>
      <protection locked="0"/>
    </xf>
    <xf numFmtId="0" fontId="0" fillId="0" borderId="0" xfId="0" applyFill="1" applyProtection="1"/>
    <xf numFmtId="0" fontId="10" fillId="0" borderId="0" xfId="0" applyFont="1" applyFill="1" applyAlignment="1" applyProtection="1">
      <alignment vertical="center"/>
    </xf>
    <xf numFmtId="0" fontId="3" fillId="0" borderId="0" xfId="0" applyFont="1" applyFill="1" applyBorder="1" applyAlignment="1">
      <alignment horizontal="center" vertical="center" wrapText="1"/>
    </xf>
    <xf numFmtId="164" fontId="0" fillId="0" borderId="21" xfId="0" applyNumberFormat="1" applyFont="1" applyFill="1" applyBorder="1" applyAlignment="1">
      <alignment horizontal="center" vertical="center"/>
    </xf>
    <xf numFmtId="164" fontId="0" fillId="0" borderId="21" xfId="0" applyNumberFormat="1" applyFill="1" applyBorder="1" applyAlignment="1">
      <alignment horizontal="center" vertical="center"/>
    </xf>
    <xf numFmtId="165" fontId="21" fillId="10" borderId="1" xfId="0" applyNumberFormat="1" applyFont="1" applyFill="1" applyBorder="1" applyAlignment="1">
      <alignment horizontal="center" vertical="center"/>
    </xf>
    <xf numFmtId="0" fontId="15" fillId="0" borderId="0" xfId="0" applyFont="1" applyBorder="1" applyAlignment="1">
      <alignment horizontal="left" vertical="center" wrapText="1" indent="1"/>
    </xf>
    <xf numFmtId="165" fontId="22" fillId="0" borderId="21" xfId="0" applyNumberFormat="1" applyFont="1" applyBorder="1" applyAlignment="1">
      <alignment horizontal="left" vertical="center" wrapText="1" indent="1"/>
    </xf>
    <xf numFmtId="165" fontId="19" fillId="0" borderId="22" xfId="0" applyNumberFormat="1" applyFont="1" applyFill="1" applyBorder="1" applyAlignment="1">
      <alignment horizontal="center" vertical="center"/>
    </xf>
    <xf numFmtId="0" fontId="3" fillId="5" borderId="23" xfId="0" applyFont="1" applyFill="1" applyBorder="1" applyAlignment="1">
      <alignment horizontal="center" vertical="center"/>
    </xf>
    <xf numFmtId="0" fontId="21" fillId="5"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vertical="center" wrapText="1"/>
    </xf>
    <xf numFmtId="0" fontId="3" fillId="5" borderId="25" xfId="0" applyFont="1" applyFill="1" applyBorder="1" applyAlignment="1">
      <alignment horizontal="center" vertical="center"/>
    </xf>
    <xf numFmtId="0" fontId="3" fillId="5" borderId="25" xfId="0" applyFont="1" applyFill="1" applyBorder="1" applyAlignment="1">
      <alignment horizontal="center" vertical="center" wrapText="1"/>
    </xf>
    <xf numFmtId="0" fontId="3" fillId="0" borderId="22" xfId="0" applyFont="1" applyFill="1" applyBorder="1" applyAlignment="1">
      <alignment horizontal="center" vertical="center"/>
    </xf>
    <xf numFmtId="0" fontId="21" fillId="5" borderId="24" xfId="0" applyFont="1" applyFill="1" applyBorder="1" applyAlignment="1">
      <alignment horizontal="center" vertical="center" wrapText="1"/>
    </xf>
    <xf numFmtId="0" fontId="0" fillId="3" borderId="0" xfId="0" applyFill="1" applyBorder="1" applyProtection="1"/>
    <xf numFmtId="164" fontId="21" fillId="13" borderId="1" xfId="0" applyNumberFormat="1" applyFont="1" applyFill="1" applyBorder="1" applyAlignment="1">
      <alignment horizontal="center" vertical="center"/>
    </xf>
    <xf numFmtId="164" fontId="19" fillId="0" borderId="21" xfId="0" applyNumberFormat="1" applyFont="1" applyFill="1" applyBorder="1" applyAlignment="1">
      <alignment horizontal="center" vertical="center"/>
    </xf>
    <xf numFmtId="164" fontId="21" fillId="5" borderId="23" xfId="0" applyNumberFormat="1" applyFont="1" applyFill="1" applyBorder="1" applyAlignment="1">
      <alignment horizontal="center" vertical="center"/>
    </xf>
    <xf numFmtId="164" fontId="19" fillId="7" borderId="11" xfId="0" applyNumberFormat="1" applyFont="1" applyFill="1" applyBorder="1" applyAlignment="1">
      <alignment horizontal="center" vertical="center"/>
    </xf>
    <xf numFmtId="164" fontId="3" fillId="5" borderId="25" xfId="0" applyNumberFormat="1" applyFont="1" applyFill="1" applyBorder="1" applyAlignment="1">
      <alignment horizontal="center" vertical="center" wrapText="1"/>
    </xf>
    <xf numFmtId="0" fontId="21" fillId="5" borderId="25" xfId="0" applyFont="1" applyFill="1" applyBorder="1" applyAlignment="1">
      <alignment horizontal="center" vertical="center" wrapText="1"/>
    </xf>
    <xf numFmtId="164" fontId="21" fillId="11" borderId="1" xfId="0" applyNumberFormat="1" applyFont="1" applyFill="1" applyBorder="1" applyAlignment="1">
      <alignment horizontal="center" vertical="center"/>
    </xf>
    <xf numFmtId="164" fontId="19" fillId="0" borderId="0" xfId="0" applyNumberFormat="1" applyFont="1" applyFill="1" applyBorder="1" applyAlignment="1">
      <alignment horizontal="center" vertical="center"/>
    </xf>
    <xf numFmtId="0" fontId="21" fillId="5" borderId="1" xfId="0" applyFont="1" applyFill="1" applyBorder="1" applyAlignment="1">
      <alignment horizontal="center" vertical="center" wrapText="1"/>
    </xf>
    <xf numFmtId="164" fontId="21" fillId="5" borderId="1" xfId="0" applyNumberFormat="1" applyFont="1" applyFill="1" applyBorder="1" applyAlignment="1">
      <alignment horizontal="center" vertical="center"/>
    </xf>
    <xf numFmtId="0" fontId="15" fillId="0" borderId="0" xfId="0" applyFont="1" applyAlignment="1">
      <alignment horizontal="left" vertical="center"/>
    </xf>
    <xf numFmtId="0" fontId="12" fillId="0" borderId="0" xfId="0" applyFont="1" applyAlignment="1">
      <alignment horizontal="left" vertical="center"/>
    </xf>
    <xf numFmtId="0" fontId="17" fillId="0" borderId="0" xfId="0" applyFont="1"/>
    <xf numFmtId="164" fontId="19" fillId="7" borderId="11" xfId="2" applyNumberFormat="1" applyFont="1" applyFill="1" applyBorder="1" applyAlignment="1">
      <alignment horizontal="center" vertical="center"/>
    </xf>
    <xf numFmtId="164" fontId="21" fillId="5" borderId="24" xfId="0" applyNumberFormat="1" applyFont="1" applyFill="1" applyBorder="1" applyAlignment="1">
      <alignment horizontal="center" vertical="center"/>
    </xf>
    <xf numFmtId="164" fontId="19" fillId="0" borderId="0" xfId="0" applyNumberFormat="1" applyFont="1"/>
    <xf numFmtId="164" fontId="21" fillId="10" borderId="1" xfId="0" applyNumberFormat="1" applyFont="1" applyFill="1" applyBorder="1" applyAlignment="1">
      <alignment horizontal="center" vertical="center"/>
    </xf>
    <xf numFmtId="164" fontId="19" fillId="0" borderId="22" xfId="0" applyNumberFormat="1" applyFont="1" applyFill="1" applyBorder="1" applyAlignment="1">
      <alignment horizontal="center" vertical="center"/>
    </xf>
    <xf numFmtId="164" fontId="0" fillId="0" borderId="0" xfId="0" applyNumberFormat="1"/>
    <xf numFmtId="164" fontId="19" fillId="0" borderId="1" xfId="0" applyNumberFormat="1" applyFont="1" applyFill="1" applyBorder="1" applyAlignment="1">
      <alignment horizontal="center" vertical="center"/>
    </xf>
    <xf numFmtId="164" fontId="10" fillId="3" borderId="0" xfId="0" applyNumberFormat="1" applyFont="1" applyFill="1" applyAlignment="1">
      <alignment vertical="center"/>
    </xf>
    <xf numFmtId="14" fontId="4" fillId="0" borderId="0" xfId="0" applyNumberFormat="1" applyFont="1"/>
    <xf numFmtId="0" fontId="5" fillId="0" borderId="0" xfId="0" applyFont="1" applyFill="1" applyProtection="1"/>
    <xf numFmtId="0" fontId="0" fillId="0" borderId="0" xfId="0" applyFill="1" applyAlignment="1" applyProtection="1">
      <alignment vertical="top"/>
    </xf>
    <xf numFmtId="0" fontId="5" fillId="0" borderId="0" xfId="0" applyFont="1" applyFill="1" applyAlignment="1" applyProtection="1">
      <alignment vertical="top"/>
    </xf>
    <xf numFmtId="0" fontId="5" fillId="0" borderId="0" xfId="0" applyFont="1" applyBorder="1"/>
    <xf numFmtId="0" fontId="17" fillId="0" borderId="0" xfId="0" applyFont="1" applyAlignment="1">
      <alignment horizontal="left" indent="2"/>
    </xf>
    <xf numFmtId="0" fontId="3" fillId="5" borderId="1" xfId="0" applyFont="1" applyFill="1" applyBorder="1" applyAlignment="1">
      <alignment vertical="center"/>
    </xf>
    <xf numFmtId="165" fontId="35" fillId="0" borderId="0" xfId="0" applyNumberFormat="1" applyFont="1" applyFill="1" applyBorder="1" applyAlignment="1">
      <alignment horizontal="center" vertical="center"/>
    </xf>
    <xf numFmtId="0" fontId="3" fillId="5" borderId="3" xfId="0" applyFont="1" applyFill="1" applyBorder="1" applyAlignment="1">
      <alignment vertical="center"/>
    </xf>
    <xf numFmtId="165" fontId="35" fillId="0" borderId="0" xfId="2" applyNumberFormat="1" applyFont="1" applyFill="1" applyBorder="1" applyAlignment="1">
      <alignment horizontal="center" vertical="center"/>
    </xf>
    <xf numFmtId="0" fontId="3" fillId="0" borderId="1" xfId="0" applyFont="1" applyFill="1" applyBorder="1" applyAlignment="1">
      <alignment horizontal="left" vertical="center" indent="1"/>
    </xf>
    <xf numFmtId="166" fontId="19" fillId="0" borderId="1" xfId="2" applyNumberFormat="1" applyFont="1" applyFill="1" applyBorder="1" applyAlignment="1">
      <alignment horizontal="center" vertical="center"/>
    </xf>
    <xf numFmtId="0" fontId="3" fillId="0" borderId="0" xfId="0" applyFont="1" applyFill="1" applyBorder="1" applyAlignment="1">
      <alignment horizontal="left" vertical="center" indent="1"/>
    </xf>
    <xf numFmtId="0" fontId="3" fillId="0" borderId="0" xfId="0" applyFont="1" applyFill="1" applyBorder="1" applyAlignment="1">
      <alignment horizontal="center" vertical="center"/>
    </xf>
    <xf numFmtId="166" fontId="19" fillId="0" borderId="0" xfId="2" applyNumberFormat="1" applyFont="1" applyFill="1" applyBorder="1" applyAlignment="1">
      <alignment horizontal="center" vertical="center"/>
    </xf>
    <xf numFmtId="164" fontId="19" fillId="7" borderId="1" xfId="2" applyNumberFormat="1" applyFont="1" applyFill="1" applyBorder="1" applyAlignment="1">
      <alignment horizontal="center" vertical="center"/>
    </xf>
    <xf numFmtId="164" fontId="19" fillId="7" borderId="3" xfId="0" applyNumberFormat="1" applyFont="1" applyFill="1" applyBorder="1" applyAlignment="1">
      <alignment horizontal="center" vertical="center"/>
    </xf>
    <xf numFmtId="164" fontId="19" fillId="7" borderId="34" xfId="0" applyNumberFormat="1" applyFont="1" applyFill="1" applyBorder="1" applyAlignment="1">
      <alignment horizontal="center" vertical="center"/>
    </xf>
    <xf numFmtId="164" fontId="19" fillId="7" borderId="34" xfId="2" applyNumberFormat="1" applyFont="1" applyFill="1" applyBorder="1" applyAlignment="1">
      <alignment horizontal="center" vertical="center"/>
    </xf>
    <xf numFmtId="164" fontId="36" fillId="7" borderId="8" xfId="0" applyNumberFormat="1" applyFont="1" applyFill="1" applyBorder="1" applyAlignment="1">
      <alignment horizontal="center" vertical="center"/>
    </xf>
    <xf numFmtId="164" fontId="36" fillId="7" borderId="0" xfId="0" applyNumberFormat="1" applyFont="1" applyFill="1" applyBorder="1" applyAlignment="1">
      <alignment horizontal="center" vertical="center"/>
    </xf>
    <xf numFmtId="0" fontId="3" fillId="3" borderId="0" xfId="0" applyFont="1" applyFill="1" applyAlignment="1">
      <alignment horizontal="center" vertical="center"/>
    </xf>
    <xf numFmtId="0" fontId="3" fillId="4" borderId="0" xfId="0" applyFont="1" applyFill="1"/>
    <xf numFmtId="0" fontId="3" fillId="0" borderId="0" xfId="0" applyFont="1" applyAlignment="1">
      <alignment horizontal="center" vertical="center"/>
    </xf>
    <xf numFmtId="0" fontId="3" fillId="6" borderId="0" xfId="0" applyFont="1" applyFill="1"/>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12" fillId="0" borderId="0" xfId="0" applyFont="1" applyAlignment="1">
      <alignment horizontal="left" vertical="center"/>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3" borderId="1" xfId="0" applyFont="1" applyFill="1" applyBorder="1" applyAlignment="1">
      <alignment horizontal="center" vertical="center"/>
    </xf>
    <xf numFmtId="0" fontId="3" fillId="11" borderId="1" xfId="0" applyFont="1" applyFill="1" applyBorder="1" applyAlignment="1">
      <alignment horizontal="center" vertical="center"/>
    </xf>
    <xf numFmtId="0" fontId="15" fillId="0" borderId="0" xfId="0" applyFont="1" applyAlignment="1">
      <alignment horizontal="left" vertical="center"/>
    </xf>
    <xf numFmtId="0" fontId="3" fillId="5" borderId="1" xfId="0" applyFont="1" applyFill="1" applyBorder="1" applyAlignment="1">
      <alignment horizontal="center" vertical="center"/>
    </xf>
    <xf numFmtId="0" fontId="30" fillId="0" borderId="0" xfId="0" applyFont="1" applyProtection="1"/>
    <xf numFmtId="0" fontId="32" fillId="0" borderId="0" xfId="0" applyFont="1" applyProtection="1"/>
    <xf numFmtId="0" fontId="3" fillId="0" borderId="0" xfId="0" quotePrefix="1" applyFont="1" applyBorder="1" applyProtection="1"/>
    <xf numFmtId="0" fontId="3" fillId="2" borderId="0" xfId="0" applyFont="1" applyFill="1" applyProtection="1"/>
    <xf numFmtId="0" fontId="3" fillId="4" borderId="0" xfId="0" applyFont="1" applyFill="1" applyProtection="1"/>
    <xf numFmtId="0" fontId="3" fillId="6" borderId="0" xfId="0" applyFont="1" applyFill="1" applyProtection="1"/>
    <xf numFmtId="0" fontId="3" fillId="0" borderId="0" xfId="0" applyFont="1" applyProtection="1"/>
    <xf numFmtId="0" fontId="6" fillId="4" borderId="0" xfId="0" applyFont="1" applyFill="1" applyProtection="1"/>
    <xf numFmtId="0" fontId="39" fillId="4" borderId="0" xfId="0" applyFont="1" applyFill="1" applyProtection="1"/>
    <xf numFmtId="0" fontId="3" fillId="3" borderId="0" xfId="0" applyFont="1" applyFill="1" applyAlignment="1" applyProtection="1">
      <alignment horizontal="center" vertical="center"/>
    </xf>
    <xf numFmtId="0" fontId="3" fillId="3" borderId="0" xfId="0" applyFont="1" applyFill="1" applyBorder="1" applyAlignment="1" applyProtection="1">
      <alignment horizontal="center" vertical="center"/>
    </xf>
    <xf numFmtId="0" fontId="3" fillId="0" borderId="0" xfId="0" applyFont="1" applyAlignment="1" applyProtection="1">
      <alignment horizontal="center" vertical="center"/>
    </xf>
    <xf numFmtId="0" fontId="3" fillId="0" borderId="0" xfId="0" applyFont="1" applyFill="1" applyBorder="1" applyAlignment="1" applyProtection="1">
      <alignment horizontal="center" vertical="center"/>
    </xf>
    <xf numFmtId="0" fontId="2" fillId="0" borderId="0" xfId="0" applyFont="1" applyFill="1" applyBorder="1" applyAlignment="1" applyProtection="1">
      <alignment horizontal="center" vertical="center"/>
    </xf>
    <xf numFmtId="0" fontId="0" fillId="4" borderId="0" xfId="0" applyFill="1" applyProtection="1"/>
    <xf numFmtId="0" fontId="0" fillId="6" borderId="0" xfId="0" applyFill="1" applyProtection="1"/>
    <xf numFmtId="0" fontId="3" fillId="0" borderId="11" xfId="0" applyFont="1" applyBorder="1" applyAlignment="1" applyProtection="1">
      <alignment horizontal="center" vertical="center"/>
    </xf>
    <xf numFmtId="0" fontId="3" fillId="0" borderId="1" xfId="0" applyFont="1" applyBorder="1" applyAlignment="1" applyProtection="1">
      <alignment horizontal="center" vertical="center"/>
    </xf>
    <xf numFmtId="0" fontId="0" fillId="3" borderId="0" xfId="0" applyFill="1" applyAlignment="1" applyProtection="1">
      <alignment horizontal="center" vertical="center"/>
    </xf>
    <xf numFmtId="0" fontId="0" fillId="0" borderId="0" xfId="0" applyBorder="1" applyAlignment="1" applyProtection="1">
      <alignment horizontal="center" vertical="center"/>
    </xf>
    <xf numFmtId="0" fontId="0" fillId="0" borderId="2" xfId="0" applyBorder="1" applyAlignment="1" applyProtection="1">
      <alignment horizontal="center" vertical="center"/>
    </xf>
    <xf numFmtId="0" fontId="2" fillId="5" borderId="2" xfId="0" applyFont="1" applyFill="1" applyBorder="1" applyAlignment="1" applyProtection="1">
      <alignment horizontal="center" vertical="center" wrapText="1"/>
    </xf>
    <xf numFmtId="0" fontId="2" fillId="5" borderId="2" xfId="0" applyFont="1" applyFill="1" applyBorder="1" applyAlignment="1" applyProtection="1">
      <alignment horizontal="center" vertical="center"/>
    </xf>
    <xf numFmtId="0" fontId="2" fillId="8" borderId="1" xfId="0" applyFont="1" applyFill="1" applyBorder="1" applyAlignment="1" applyProtection="1">
      <alignment horizontal="center" vertical="center" wrapText="1"/>
    </xf>
    <xf numFmtId="164" fontId="7" fillId="7" borderId="1" xfId="0" applyNumberFormat="1" applyFont="1" applyFill="1" applyBorder="1" applyAlignment="1" applyProtection="1">
      <alignment horizontal="center" vertical="center"/>
    </xf>
    <xf numFmtId="0" fontId="0" fillId="0" borderId="12" xfId="0" applyBorder="1" applyAlignment="1" applyProtection="1">
      <alignment horizontal="center" vertical="center"/>
    </xf>
    <xf numFmtId="0" fontId="0" fillId="0" borderId="13" xfId="0" applyBorder="1" applyAlignment="1" applyProtection="1">
      <alignment horizontal="center" vertical="center"/>
    </xf>
    <xf numFmtId="0" fontId="2" fillId="5" borderId="2" xfId="0" applyFont="1" applyFill="1" applyBorder="1" applyAlignment="1" applyProtection="1">
      <alignment horizontal="center" vertical="center" wrapText="1"/>
      <protection locked="0"/>
    </xf>
    <xf numFmtId="0" fontId="2" fillId="5" borderId="2" xfId="0" applyFont="1" applyFill="1" applyBorder="1" applyAlignment="1" applyProtection="1">
      <alignment horizontal="center" vertical="center"/>
      <protection locked="0"/>
    </xf>
    <xf numFmtId="0" fontId="12" fillId="0" borderId="0" xfId="0" applyFont="1" applyAlignment="1" applyProtection="1">
      <alignment horizontal="center"/>
    </xf>
    <xf numFmtId="0" fontId="4" fillId="0" borderId="0" xfId="0" applyFont="1" applyProtection="1"/>
    <xf numFmtId="0" fontId="15" fillId="0" borderId="0" xfId="0" applyFont="1" applyAlignment="1" applyProtection="1">
      <alignment horizontal="left" vertical="center"/>
    </xf>
    <xf numFmtId="0" fontId="12" fillId="0" borderId="0" xfId="0" applyFont="1" applyAlignment="1" applyProtection="1">
      <alignment horizontal="center" vertical="center"/>
    </xf>
    <xf numFmtId="0" fontId="17" fillId="0" borderId="0" xfId="0" applyFont="1" applyBorder="1" applyAlignment="1" applyProtection="1">
      <alignment horizontal="center" vertical="center"/>
    </xf>
    <xf numFmtId="0" fontId="0" fillId="0" borderId="0" xfId="0" applyBorder="1" applyProtection="1"/>
    <xf numFmtId="0" fontId="3" fillId="5" borderId="17" xfId="0" applyFont="1" applyFill="1" applyBorder="1" applyAlignment="1" applyProtection="1">
      <alignment horizontal="center" vertical="center"/>
    </xf>
    <xf numFmtId="0" fontId="3" fillId="5" borderId="18" xfId="0" applyFont="1" applyFill="1" applyBorder="1" applyAlignment="1" applyProtection="1">
      <alignment horizontal="center" vertical="center"/>
    </xf>
    <xf numFmtId="0" fontId="7" fillId="7" borderId="20" xfId="0" applyNumberFormat="1" applyFont="1" applyFill="1" applyBorder="1" applyAlignment="1" applyProtection="1">
      <alignment horizontal="center" vertical="center"/>
    </xf>
    <xf numFmtId="164" fontId="7" fillId="7" borderId="20" xfId="0" applyNumberFormat="1" applyFont="1" applyFill="1" applyBorder="1" applyAlignment="1" applyProtection="1">
      <alignment horizontal="center" vertical="center"/>
    </xf>
    <xf numFmtId="0" fontId="4" fillId="2" borderId="0" xfId="0" applyFont="1" applyFill="1" applyProtection="1"/>
    <xf numFmtId="0" fontId="5" fillId="0" borderId="0" xfId="0" applyFont="1" applyProtection="1"/>
    <xf numFmtId="0" fontId="3" fillId="10" borderId="1" xfId="0" applyFont="1" applyFill="1" applyBorder="1" applyAlignment="1" applyProtection="1">
      <alignment horizontal="left" vertical="center" indent="1"/>
    </xf>
    <xf numFmtId="0" fontId="3" fillId="10" borderId="1" xfId="0" applyFont="1" applyFill="1" applyBorder="1" applyAlignment="1" applyProtection="1">
      <alignment horizontal="center" vertical="center"/>
    </xf>
    <xf numFmtId="0" fontId="0" fillId="0" borderId="0" xfId="0" applyFont="1" applyBorder="1" applyAlignment="1" applyProtection="1">
      <alignment horizontal="center" vertical="center"/>
    </xf>
    <xf numFmtId="0" fontId="3" fillId="5" borderId="1" xfId="0" applyFont="1" applyFill="1" applyBorder="1" applyAlignment="1" applyProtection="1">
      <alignment horizontal="left" vertical="center" indent="1"/>
    </xf>
    <xf numFmtId="164" fontId="19" fillId="4" borderId="1" xfId="0" applyNumberFormat="1" applyFont="1" applyFill="1" applyBorder="1" applyAlignment="1" applyProtection="1">
      <alignment horizontal="center" vertical="center"/>
    </xf>
    <xf numFmtId="164" fontId="19" fillId="7" borderId="1" xfId="0" applyNumberFormat="1" applyFont="1" applyFill="1" applyBorder="1" applyAlignment="1" applyProtection="1">
      <alignment horizontal="center" vertical="center"/>
    </xf>
    <xf numFmtId="166" fontId="19" fillId="7" borderId="1" xfId="2" applyNumberFormat="1" applyFont="1" applyFill="1" applyBorder="1" applyAlignment="1" applyProtection="1">
      <alignment horizontal="center" vertical="center"/>
    </xf>
    <xf numFmtId="0" fontId="0" fillId="2" borderId="0" xfId="0" applyFill="1" applyBorder="1" applyProtection="1"/>
    <xf numFmtId="0" fontId="0" fillId="0" borderId="0" xfId="0" applyFont="1" applyBorder="1" applyProtection="1"/>
    <xf numFmtId="0" fontId="15" fillId="0" borderId="0" xfId="0" applyFont="1" applyAlignment="1" applyProtection="1">
      <alignment horizontal="left"/>
    </xf>
    <xf numFmtId="0" fontId="3" fillId="11" borderId="1" xfId="0" applyFont="1" applyFill="1" applyBorder="1" applyAlignment="1" applyProtection="1">
      <alignment horizontal="center" vertical="center"/>
    </xf>
    <xf numFmtId="0" fontId="3" fillId="12" borderId="1" xfId="0" applyFont="1" applyFill="1" applyBorder="1" applyAlignment="1" applyProtection="1">
      <alignment horizontal="center" vertical="center"/>
    </xf>
    <xf numFmtId="164" fontId="19" fillId="0" borderId="1" xfId="0" applyNumberFormat="1" applyFont="1" applyBorder="1" applyAlignment="1" applyProtection="1">
      <alignment horizontal="center" vertical="center"/>
    </xf>
    <xf numFmtId="164" fontId="7" fillId="7" borderId="0" xfId="0" applyNumberFormat="1" applyFont="1" applyFill="1" applyBorder="1" applyAlignment="1" applyProtection="1">
      <alignment horizontal="center" vertical="center"/>
    </xf>
    <xf numFmtId="0" fontId="12" fillId="0" borderId="0" xfId="0" applyFont="1" applyAlignment="1" applyProtection="1">
      <alignment horizontal="left" vertical="center"/>
    </xf>
    <xf numFmtId="164" fontId="7" fillId="0" borderId="0" xfId="0" applyNumberFormat="1" applyFont="1" applyFill="1" applyBorder="1" applyAlignment="1" applyProtection="1">
      <alignment horizontal="center" vertical="center"/>
    </xf>
    <xf numFmtId="0" fontId="15" fillId="0" borderId="0" xfId="0" applyFont="1" applyAlignment="1" applyProtection="1">
      <alignment horizontal="left" vertical="center" indent="4"/>
    </xf>
    <xf numFmtId="0" fontId="16" fillId="0" borderId="0" xfId="0" applyNumberFormat="1" applyFont="1" applyBorder="1" applyAlignment="1" applyProtection="1">
      <alignment vertical="center"/>
    </xf>
    <xf numFmtId="0" fontId="16" fillId="0" borderId="0" xfId="0" applyFont="1" applyBorder="1" applyAlignment="1" applyProtection="1">
      <alignment vertical="center"/>
    </xf>
    <xf numFmtId="0" fontId="28" fillId="0" borderId="0" xfId="0" applyFont="1" applyBorder="1" applyAlignment="1" applyProtection="1">
      <alignment vertical="center"/>
    </xf>
    <xf numFmtId="0" fontId="3" fillId="0" borderId="0" xfId="0" applyFont="1" applyFill="1" applyBorder="1" applyAlignment="1" applyProtection="1">
      <alignment horizontal="center" vertical="center" wrapText="1"/>
    </xf>
    <xf numFmtId="0" fontId="3" fillId="5" borderId="1" xfId="0" applyFont="1" applyFill="1" applyBorder="1" applyAlignment="1" applyProtection="1">
      <alignment horizontal="center" vertical="center"/>
    </xf>
    <xf numFmtId="164" fontId="7" fillId="7" borderId="8" xfId="0" applyNumberFormat="1" applyFont="1" applyFill="1" applyBorder="1" applyAlignment="1" applyProtection="1">
      <alignment horizontal="center" vertical="center"/>
    </xf>
    <xf numFmtId="0" fontId="3" fillId="0" borderId="0" xfId="0" applyFont="1" applyAlignment="1" applyProtection="1">
      <alignment wrapText="1"/>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1" borderId="1" xfId="0" applyFont="1" applyFill="1" applyBorder="1" applyAlignment="1">
      <alignment horizontal="center" vertical="center"/>
    </xf>
    <xf numFmtId="0" fontId="30" fillId="14" borderId="0" xfId="1" applyFont="1" applyFill="1" applyAlignment="1" applyProtection="1">
      <alignment horizontal="center" vertical="center"/>
      <protection locked="0"/>
    </xf>
    <xf numFmtId="0" fontId="12" fillId="0" borderId="0" xfId="0" applyFont="1" applyAlignment="1" applyProtection="1">
      <alignment horizontal="left" vertical="center"/>
    </xf>
    <xf numFmtId="0" fontId="10" fillId="0" borderId="0" xfId="0" applyFont="1" applyAlignment="1" applyProtection="1">
      <alignment horizontal="left" vertical="center" wrapText="1"/>
    </xf>
    <xf numFmtId="0" fontId="31" fillId="0" borderId="0" xfId="0" applyFont="1" applyAlignment="1" applyProtection="1">
      <alignment horizontal="left" vertical="center"/>
      <protection locked="0"/>
    </xf>
    <xf numFmtId="0" fontId="12" fillId="0" borderId="0" xfId="0" applyFont="1" applyAlignment="1" applyProtection="1">
      <alignment horizontal="left" vertical="center" wrapText="1"/>
    </xf>
    <xf numFmtId="0" fontId="38" fillId="0" borderId="0" xfId="0" applyFont="1" applyAlignment="1" applyProtection="1">
      <alignment horizontal="left" vertical="top"/>
    </xf>
    <xf numFmtId="0" fontId="29" fillId="0" borderId="0" xfId="0" applyFont="1" applyAlignment="1" applyProtection="1">
      <alignment horizontal="left" vertical="center"/>
    </xf>
    <xf numFmtId="0" fontId="26" fillId="0" borderId="0" xfId="0" applyFont="1" applyAlignment="1" applyProtection="1">
      <alignment horizontal="left"/>
    </xf>
    <xf numFmtId="0" fontId="3" fillId="5" borderId="1" xfId="0" applyFont="1" applyFill="1" applyBorder="1" applyAlignment="1">
      <alignment horizontal="left" vertical="center" indent="1"/>
    </xf>
    <xf numFmtId="164" fontId="7" fillId="7" borderId="8" xfId="0" applyNumberFormat="1" applyFont="1" applyFill="1" applyBorder="1" applyAlignment="1">
      <alignment horizontal="center" vertical="center"/>
    </xf>
    <xf numFmtId="164" fontId="7" fillId="7" borderId="9" xfId="0" applyNumberFormat="1" applyFont="1" applyFill="1" applyBorder="1" applyAlignment="1">
      <alignment horizontal="center" vertical="center"/>
    </xf>
    <xf numFmtId="164" fontId="7" fillId="7" borderId="10" xfId="0" applyNumberFormat="1" applyFont="1" applyFill="1" applyBorder="1" applyAlignment="1">
      <alignment horizontal="center" vertical="center"/>
    </xf>
    <xf numFmtId="0" fontId="9" fillId="9" borderId="2" xfId="0" applyFont="1" applyFill="1" applyBorder="1" applyAlignment="1">
      <alignment horizontal="center" vertical="center"/>
    </xf>
    <xf numFmtId="0" fontId="3" fillId="5" borderId="3" xfId="0" applyFont="1" applyFill="1" applyBorder="1" applyAlignment="1">
      <alignment horizontal="left" vertical="center" indent="1"/>
    </xf>
    <xf numFmtId="164" fontId="0" fillId="6" borderId="1" xfId="0" applyNumberFormat="1" applyFont="1" applyFill="1" applyBorder="1" applyAlignment="1" applyProtection="1">
      <alignment horizontal="center" vertical="center"/>
      <protection locked="0"/>
    </xf>
    <xf numFmtId="164" fontId="7" fillId="7" borderId="6"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164" fontId="0" fillId="4" borderId="1" xfId="0" applyNumberFormat="1" applyFont="1" applyFill="1" applyBorder="1" applyAlignment="1" applyProtection="1">
      <alignment horizontal="center" vertical="center"/>
      <protection locked="0"/>
    </xf>
    <xf numFmtId="0" fontId="3" fillId="5" borderId="1" xfId="0" applyFont="1" applyFill="1" applyBorder="1" applyAlignment="1" applyProtection="1">
      <alignment horizontal="left" vertical="center" indent="1"/>
    </xf>
    <xf numFmtId="164" fontId="7" fillId="7" borderId="8" xfId="0" applyNumberFormat="1" applyFont="1" applyFill="1" applyBorder="1" applyAlignment="1" applyProtection="1">
      <alignment horizontal="center" vertical="center"/>
    </xf>
    <xf numFmtId="164" fontId="7" fillId="7" borderId="9" xfId="0" applyNumberFormat="1" applyFont="1" applyFill="1" applyBorder="1" applyAlignment="1" applyProtection="1">
      <alignment horizontal="center" vertical="center"/>
    </xf>
    <xf numFmtId="164" fontId="7" fillId="7" borderId="10" xfId="0" applyNumberFormat="1" applyFont="1" applyFill="1" applyBorder="1" applyAlignment="1" applyProtection="1">
      <alignment horizontal="center" vertical="center"/>
    </xf>
    <xf numFmtId="0" fontId="9" fillId="9" borderId="2" xfId="0" applyFont="1" applyFill="1" applyBorder="1" applyAlignment="1" applyProtection="1">
      <alignment horizontal="center" vertical="center"/>
    </xf>
    <xf numFmtId="0" fontId="3" fillId="5" borderId="3" xfId="0" applyFont="1" applyFill="1" applyBorder="1" applyAlignment="1" applyProtection="1">
      <alignment horizontal="left" vertical="center" indent="1"/>
    </xf>
    <xf numFmtId="164" fontId="0" fillId="4" borderId="1" xfId="0" applyNumberFormat="1" applyFont="1" applyFill="1" applyBorder="1" applyAlignment="1" applyProtection="1">
      <alignment horizontal="center" vertical="center"/>
    </xf>
    <xf numFmtId="164" fontId="7" fillId="7" borderId="6" xfId="0" applyNumberFormat="1" applyFont="1" applyFill="1" applyBorder="1" applyAlignment="1" applyProtection="1">
      <alignment horizontal="center" vertical="center"/>
    </xf>
    <xf numFmtId="164" fontId="7" fillId="7" borderId="7" xfId="0" applyNumberFormat="1" applyFont="1" applyFill="1" applyBorder="1" applyAlignment="1" applyProtection="1">
      <alignment horizontal="center" vertical="center"/>
    </xf>
    <xf numFmtId="0" fontId="3" fillId="5" borderId="3" xfId="0" applyFont="1" applyFill="1" applyBorder="1" applyAlignment="1" applyProtection="1">
      <alignment horizontal="center" vertical="center"/>
    </xf>
    <xf numFmtId="0" fontId="6" fillId="3" borderId="0" xfId="0" applyFont="1" applyFill="1" applyAlignment="1" applyProtection="1">
      <alignment horizontal="left"/>
    </xf>
    <xf numFmtId="0" fontId="16" fillId="0" borderId="14" xfId="0" applyFont="1" applyBorder="1" applyAlignment="1" applyProtection="1">
      <alignment horizontal="center" vertical="center"/>
      <protection locked="0"/>
    </xf>
    <xf numFmtId="0" fontId="16" fillId="0" borderId="15" xfId="0" applyFont="1" applyBorder="1" applyAlignment="1" applyProtection="1">
      <alignment horizontal="center" vertical="center"/>
      <protection locked="0"/>
    </xf>
    <xf numFmtId="0" fontId="16" fillId="0" borderId="16" xfId="0" applyFont="1" applyBorder="1" applyAlignment="1" applyProtection="1">
      <alignment horizontal="center" vertical="center"/>
      <protection locked="0"/>
    </xf>
    <xf numFmtId="0" fontId="9" fillId="9" borderId="0" xfId="0" applyFont="1" applyFill="1" applyBorder="1" applyAlignment="1" applyProtection="1">
      <alignment horizontal="center" vertical="center"/>
    </xf>
    <xf numFmtId="0" fontId="9" fillId="9" borderId="19" xfId="0" applyFont="1" applyFill="1" applyBorder="1" applyAlignment="1" applyProtection="1">
      <alignment horizontal="center" vertical="center"/>
    </xf>
    <xf numFmtId="0" fontId="3" fillId="5" borderId="2" xfId="0" applyFont="1" applyFill="1" applyBorder="1" applyAlignment="1" applyProtection="1">
      <alignment horizontal="left" vertical="center" indent="1"/>
    </xf>
    <xf numFmtId="0" fontId="3" fillId="5" borderId="7" xfId="0" applyFont="1" applyFill="1" applyBorder="1" applyAlignment="1" applyProtection="1">
      <alignment horizontal="left" vertical="center" indent="1"/>
    </xf>
    <xf numFmtId="0" fontId="10" fillId="0" borderId="0" xfId="0" applyFont="1" applyAlignment="1">
      <alignment horizontal="left" vertical="center" wrapText="1"/>
    </xf>
    <xf numFmtId="0" fontId="3" fillId="10" borderId="1" xfId="0" applyFont="1" applyFill="1" applyBorder="1" applyAlignment="1">
      <alignment horizontal="center" vertical="center"/>
    </xf>
    <xf numFmtId="0" fontId="3" fillId="5" borderId="11" xfId="0" applyFont="1" applyFill="1" applyBorder="1" applyAlignment="1">
      <alignment horizontal="left" vertical="center" indent="1"/>
    </xf>
    <xf numFmtId="0" fontId="15" fillId="0" borderId="21" xfId="0" applyFont="1" applyBorder="1" applyAlignment="1">
      <alignment horizontal="left" vertical="center" wrapText="1" indent="1"/>
    </xf>
    <xf numFmtId="0" fontId="3" fillId="10" borderId="3" xfId="0" applyFont="1" applyFill="1" applyBorder="1" applyAlignment="1">
      <alignment horizontal="center" vertical="center"/>
    </xf>
    <xf numFmtId="0" fontId="3" fillId="10" borderId="11" xfId="0" applyFont="1" applyFill="1" applyBorder="1" applyAlignment="1">
      <alignment horizontal="center" vertical="center"/>
    </xf>
    <xf numFmtId="0" fontId="3" fillId="10" borderId="26" xfId="0" applyFont="1" applyFill="1" applyBorder="1" applyAlignment="1">
      <alignment horizontal="center" vertical="center"/>
    </xf>
    <xf numFmtId="0" fontId="3" fillId="10" borderId="27" xfId="0" applyFont="1" applyFill="1" applyBorder="1" applyAlignment="1">
      <alignment horizontal="center" vertical="center"/>
    </xf>
    <xf numFmtId="0" fontId="3" fillId="13" borderId="1" xfId="0" applyFont="1" applyFill="1" applyBorder="1" applyAlignment="1">
      <alignment horizontal="center" vertical="center"/>
    </xf>
    <xf numFmtId="0" fontId="12" fillId="0" borderId="21" xfId="0" applyFont="1" applyBorder="1" applyAlignment="1">
      <alignment horizontal="center" vertical="center" wrapText="1"/>
    </xf>
    <xf numFmtId="0" fontId="3" fillId="11" borderId="1" xfId="0" applyFont="1" applyFill="1" applyBorder="1" applyAlignment="1">
      <alignment horizontal="center" vertical="center"/>
    </xf>
    <xf numFmtId="0" fontId="12" fillId="0" borderId="0" xfId="0" applyFont="1" applyBorder="1" applyAlignment="1">
      <alignment horizontal="center" vertical="center" wrapText="1"/>
    </xf>
    <xf numFmtId="0" fontId="10" fillId="0" borderId="29" xfId="0" applyFont="1" applyFill="1" applyBorder="1" applyAlignment="1" applyProtection="1">
      <alignment horizontal="center" vertical="center"/>
      <protection locked="0"/>
    </xf>
    <xf numFmtId="0" fontId="10" fillId="0" borderId="30" xfId="0" applyFont="1" applyFill="1" applyBorder="1" applyAlignment="1" applyProtection="1">
      <alignment horizontal="center" vertical="center"/>
      <protection locked="0"/>
    </xf>
    <xf numFmtId="0" fontId="14" fillId="5" borderId="0" xfId="0" applyFont="1" applyFill="1" applyAlignment="1" applyProtection="1">
      <alignment horizontal="center" vertical="center" wrapText="1"/>
    </xf>
    <xf numFmtId="0" fontId="15" fillId="0" borderId="0" xfId="0" applyFont="1" applyAlignment="1">
      <alignment vertical="center"/>
    </xf>
    <xf numFmtId="0" fontId="15" fillId="0" borderId="0" xfId="0" applyFont="1" applyAlignment="1">
      <alignment horizontal="left" vertical="center"/>
    </xf>
    <xf numFmtId="164" fontId="7" fillId="7" borderId="28" xfId="0" applyNumberFormat="1" applyFont="1" applyFill="1" applyBorder="1" applyAlignment="1">
      <alignment horizontal="center" vertical="center"/>
    </xf>
    <xf numFmtId="0" fontId="15" fillId="0" borderId="0" xfId="0" applyFont="1" applyBorder="1" applyAlignment="1">
      <alignment vertical="center"/>
    </xf>
    <xf numFmtId="0" fontId="15" fillId="0" borderId="0" xfId="0" applyFont="1" applyAlignment="1" applyProtection="1">
      <alignment horizontal="left" vertical="center"/>
    </xf>
    <xf numFmtId="0" fontId="15" fillId="0" borderId="0" xfId="0" applyFont="1" applyAlignment="1" applyProtection="1">
      <alignment vertical="center"/>
    </xf>
    <xf numFmtId="164" fontId="7" fillId="7" borderId="0" xfId="0" applyNumberFormat="1" applyFont="1" applyFill="1" applyBorder="1" applyAlignment="1" applyProtection="1">
      <alignment horizontal="center" vertical="center"/>
    </xf>
    <xf numFmtId="0" fontId="15" fillId="0" borderId="0" xfId="0" applyFont="1" applyBorder="1" applyAlignment="1" applyProtection="1">
      <alignment vertical="center"/>
    </xf>
    <xf numFmtId="164" fontId="27" fillId="7" borderId="3" xfId="0" applyNumberFormat="1" applyFont="1" applyFill="1" applyBorder="1" applyAlignment="1" applyProtection="1">
      <alignment horizontal="center" vertical="center" wrapText="1"/>
    </xf>
    <xf numFmtId="164" fontId="27" fillId="7" borderId="11" xfId="0" applyNumberFormat="1" applyFont="1" applyFill="1" applyBorder="1" applyAlignment="1" applyProtection="1">
      <alignment horizontal="center" vertical="center" wrapText="1"/>
    </xf>
    <xf numFmtId="164" fontId="27" fillId="7" borderId="1" xfId="0" applyNumberFormat="1" applyFont="1" applyFill="1" applyBorder="1" applyAlignment="1" applyProtection="1">
      <alignment horizontal="center" vertical="center" wrapText="1"/>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3" fillId="5" borderId="11" xfId="0" applyFont="1" applyFill="1" applyBorder="1" applyAlignment="1" applyProtection="1">
      <alignment horizontal="center" vertical="center"/>
    </xf>
    <xf numFmtId="0" fontId="3" fillId="5" borderId="1" xfId="0" applyFont="1" applyFill="1" applyBorder="1" applyAlignment="1" applyProtection="1">
      <alignment horizontal="center" vertical="center"/>
    </xf>
    <xf numFmtId="0" fontId="24" fillId="0" borderId="33" xfId="0" applyFont="1" applyBorder="1" applyAlignment="1">
      <alignment vertical="center"/>
    </xf>
    <xf numFmtId="0" fontId="33" fillId="0" borderId="0" xfId="0" applyFont="1" applyAlignment="1">
      <alignment horizontal="left" vertical="top"/>
    </xf>
    <xf numFmtId="0" fontId="25" fillId="0" borderId="0" xfId="0" applyFont="1" applyBorder="1" applyAlignment="1">
      <alignment vertical="center"/>
    </xf>
    <xf numFmtId="0" fontId="37" fillId="0" borderId="0" xfId="0" applyFont="1" applyAlignment="1">
      <alignment horizontal="left"/>
    </xf>
  </cellXfs>
  <cellStyles count="3">
    <cellStyle name="Hyperlink" xfId="1" builtinId="8"/>
    <cellStyle name="Normal" xfId="0" builtinId="0"/>
    <cellStyle name="Porcentagem" xfId="2" builtinId="5"/>
  </cellStyles>
  <dxfs count="36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CC0000"/>
        </patternFill>
      </fill>
    </dxf>
    <dxf>
      <font>
        <color theme="0"/>
      </font>
      <fill>
        <patternFill>
          <bgColor rgb="FF00B050"/>
        </patternFill>
      </fill>
    </dxf>
    <dxf>
      <font>
        <color theme="0"/>
      </font>
      <fill>
        <patternFill>
          <bgColor rgb="FFCC0000"/>
        </patternFill>
      </fill>
    </dxf>
    <dxf>
      <font>
        <color theme="0"/>
      </font>
      <fill>
        <patternFill>
          <bgColor rgb="FF00B050"/>
        </patternFill>
      </fill>
    </dxf>
    <dxf>
      <font>
        <color theme="0"/>
      </font>
      <fill>
        <patternFill>
          <bgColor rgb="FF00B050"/>
        </patternFill>
      </fill>
    </dxf>
    <dxf>
      <font>
        <color theme="0"/>
      </font>
      <fill>
        <patternFill>
          <bgColor rgb="FFCC0000"/>
        </patternFill>
      </fill>
    </dxf>
    <dxf>
      <font>
        <color theme="0"/>
      </font>
      <fill>
        <patternFill>
          <bgColor rgb="FFCC0000"/>
        </patternFill>
      </fill>
    </dxf>
    <dxf>
      <font>
        <color theme="0"/>
      </font>
      <fill>
        <patternFill>
          <bgColor rgb="FF00B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99CC"/>
      <color rgb="FF333333"/>
      <color rgb="FFF2F2F2"/>
      <color rgb="FF5959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900</c:v>
                </c:pt>
                <c:pt idx="2">
                  <c:v>900</c:v>
                </c:pt>
                <c:pt idx="3">
                  <c:v>600</c:v>
                </c:pt>
                <c:pt idx="4">
                  <c:v>1600</c:v>
                </c:pt>
                <c:pt idx="5">
                  <c:v>600</c:v>
                </c:pt>
                <c:pt idx="6">
                  <c:v>600</c:v>
                </c:pt>
                <c:pt idx="7">
                  <c:v>2400</c:v>
                </c:pt>
                <c:pt idx="8">
                  <c:v>600</c:v>
                </c:pt>
                <c:pt idx="9">
                  <c:v>2400</c:v>
                </c:pt>
                <c:pt idx="10">
                  <c:v>2500</c:v>
                </c:pt>
                <c:pt idx="11">
                  <c:v>1800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60"/>
        <c:overlap val="-27"/>
        <c:axId val="51005312"/>
        <c:axId val="51006848"/>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0</c:v>
                </c:pt>
                <c:pt idx="1">
                  <c:v>-200</c:v>
                </c:pt>
                <c:pt idx="2">
                  <c:v>-200</c:v>
                </c:pt>
                <c:pt idx="3">
                  <c:v>-500</c:v>
                </c:pt>
                <c:pt idx="4">
                  <c:v>500</c:v>
                </c:pt>
                <c:pt idx="5">
                  <c:v>-1300</c:v>
                </c:pt>
                <c:pt idx="6">
                  <c:v>-500</c:v>
                </c:pt>
                <c:pt idx="7">
                  <c:v>1300</c:v>
                </c:pt>
                <c:pt idx="8">
                  <c:v>-500</c:v>
                </c:pt>
                <c:pt idx="9">
                  <c:v>1300</c:v>
                </c:pt>
                <c:pt idx="10">
                  <c:v>1400</c:v>
                </c:pt>
                <c:pt idx="11">
                  <c:v>700</c:v>
                </c:pt>
              </c:numCache>
            </c:numRef>
          </c:val>
          <c:smooth val="1"/>
        </c:ser>
        <c:dLbls>
          <c:showVal val="1"/>
        </c:dLbls>
        <c:marker val="1"/>
        <c:axId val="51005312"/>
        <c:axId val="51006848"/>
      </c:lineChart>
      <c:catAx>
        <c:axId val="51005312"/>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006848"/>
        <c:crosses val="autoZero"/>
        <c:auto val="1"/>
        <c:lblAlgn val="ctr"/>
        <c:lblOffset val="100"/>
      </c:catAx>
      <c:valAx>
        <c:axId val="51006848"/>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005312"/>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900</c:v>
                </c:pt>
                <c:pt idx="2">
                  <c:v>900</c:v>
                </c:pt>
                <c:pt idx="3">
                  <c:v>600</c:v>
                </c:pt>
                <c:pt idx="4">
                  <c:v>1600</c:v>
                </c:pt>
                <c:pt idx="5">
                  <c:v>600</c:v>
                </c:pt>
                <c:pt idx="6">
                  <c:v>600</c:v>
                </c:pt>
                <c:pt idx="7">
                  <c:v>2400</c:v>
                </c:pt>
                <c:pt idx="8">
                  <c:v>600</c:v>
                </c:pt>
                <c:pt idx="9">
                  <c:v>2400</c:v>
                </c:pt>
                <c:pt idx="10">
                  <c:v>2500</c:v>
                </c:pt>
                <c:pt idx="11">
                  <c:v>1800</c:v>
                </c:pt>
              </c:numCache>
            </c:numRef>
          </c:val>
        </c:ser>
        <c:dLbls>
          <c:showVal val="1"/>
        </c:dLbls>
        <c:gapWidth val="45"/>
        <c:overlap val="-32"/>
        <c:axId val="51018752"/>
        <c:axId val="51041024"/>
      </c:barChart>
      <c:catAx>
        <c:axId val="5101875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041024"/>
        <c:crosses val="autoZero"/>
        <c:auto val="1"/>
        <c:lblAlgn val="ctr"/>
        <c:lblOffset val="100"/>
      </c:catAx>
      <c:valAx>
        <c:axId val="51041024"/>
        <c:scaling>
          <c:orientation val="minMax"/>
        </c:scaling>
        <c:delete val="1"/>
        <c:axPos val="l"/>
        <c:numFmt formatCode="&quot;R$&quot;\ #,##0.00" sourceLinked="1"/>
        <c:majorTickMark val="none"/>
        <c:tickLblPos val="none"/>
        <c:crossAx val="51018752"/>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45"/>
        <c:overlap val="-32"/>
        <c:axId val="51274112"/>
        <c:axId val="51275648"/>
      </c:barChart>
      <c:catAx>
        <c:axId val="5127411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275648"/>
        <c:crosses val="autoZero"/>
        <c:auto val="1"/>
        <c:lblAlgn val="ctr"/>
        <c:lblOffset val="100"/>
      </c:catAx>
      <c:valAx>
        <c:axId val="51275648"/>
        <c:scaling>
          <c:orientation val="minMax"/>
        </c:scaling>
        <c:delete val="1"/>
        <c:axPos val="l"/>
        <c:numFmt formatCode="&quot;R$&quot;\ #,##0.00" sourceLinked="1"/>
        <c:majorTickMark val="none"/>
        <c:tickLblPos val="none"/>
        <c:crossAx val="51274112"/>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200</c:v>
                </c:pt>
                <c:pt idx="2">
                  <c:v>200</c:v>
                </c:pt>
                <c:pt idx="3">
                  <c:v>200</c:v>
                </c:pt>
                <c:pt idx="4">
                  <c:v>200</c:v>
                </c:pt>
                <c:pt idx="5">
                  <c:v>200</c:v>
                </c:pt>
                <c:pt idx="6">
                  <c:v>200</c:v>
                </c:pt>
                <c:pt idx="7">
                  <c:v>200</c:v>
                </c:pt>
                <c:pt idx="8">
                  <c:v>200</c:v>
                </c:pt>
                <c:pt idx="9">
                  <c:v>200</c:v>
                </c:pt>
                <c:pt idx="10">
                  <c:v>200</c:v>
                </c:pt>
                <c:pt idx="11">
                  <c:v>200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51313280"/>
        <c:axId val="51196288"/>
      </c:lineChart>
      <c:catAx>
        <c:axId val="5131328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196288"/>
        <c:crosses val="autoZero"/>
        <c:auto val="1"/>
        <c:lblAlgn val="ctr"/>
        <c:lblOffset val="100"/>
      </c:catAx>
      <c:valAx>
        <c:axId val="51196288"/>
        <c:scaling>
          <c:orientation val="minMax"/>
        </c:scaling>
        <c:delete val="1"/>
        <c:axPos val="l"/>
        <c:numFmt formatCode="&quot;R$&quot;\ #,##0.00" sourceLinked="1"/>
        <c:majorTickMark val="none"/>
        <c:tickLblPos val="none"/>
        <c:crossAx val="51313280"/>
        <c:crosses val="autoZero"/>
        <c:crossBetween val="between"/>
      </c:valAx>
      <c:spPr>
        <a:solidFill>
          <a:sysClr val="window" lastClr="FFFFFF"/>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FC!$C$17</c:f>
              <c:strCache>
                <c:ptCount val="1"/>
                <c:pt idx="0">
                  <c:v>Necessidade de Caixa</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FC!$D$17:$O$17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51232768"/>
        <c:axId val="51234304"/>
      </c:barChart>
      <c:catAx>
        <c:axId val="5123276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234304"/>
        <c:crosses val="autoZero"/>
        <c:auto val="1"/>
        <c:lblAlgn val="ctr"/>
        <c:lblOffset val="100"/>
      </c:catAx>
      <c:valAx>
        <c:axId val="51234304"/>
        <c:scaling>
          <c:orientation val="minMax"/>
        </c:scaling>
        <c:delete val="1"/>
        <c:axPos val="l"/>
        <c:numFmt formatCode="&quot;R$&quot;\ #,##0.00" sourceLinked="1"/>
        <c:majorTickMark val="none"/>
        <c:tickLblPos val="none"/>
        <c:crossAx val="51232768"/>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FC!$C$10</c:f>
              <c:strCache>
                <c:ptCount val="1"/>
                <c:pt idx="0">
                  <c:v>Acumulado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FC!$D$10:$O$10</c:f>
              <c:numCache>
                <c:formatCode>"R$"\ #,##0.00</c:formatCode>
                <c:ptCount val="12"/>
                <c:pt idx="0">
                  <c:v>0</c:v>
                </c:pt>
                <c:pt idx="1">
                  <c:v>-200</c:v>
                </c:pt>
                <c:pt idx="2">
                  <c:v>-400</c:v>
                </c:pt>
                <c:pt idx="3">
                  <c:v>-900</c:v>
                </c:pt>
                <c:pt idx="4">
                  <c:v>-400</c:v>
                </c:pt>
                <c:pt idx="5">
                  <c:v>-1700</c:v>
                </c:pt>
                <c:pt idx="6">
                  <c:v>-2200</c:v>
                </c:pt>
                <c:pt idx="7">
                  <c:v>-900</c:v>
                </c:pt>
                <c:pt idx="8">
                  <c:v>-1400</c:v>
                </c:pt>
                <c:pt idx="9">
                  <c:v>-100</c:v>
                </c:pt>
                <c:pt idx="10">
                  <c:v>1300</c:v>
                </c:pt>
                <c:pt idx="11">
                  <c:v>2000</c:v>
                </c:pt>
              </c:numCache>
            </c:numRef>
          </c:val>
        </c:ser>
        <c:dLbls>
          <c:showVal val="1"/>
        </c:dLbls>
        <c:gapWidth val="45"/>
        <c:overlap val="-32"/>
        <c:axId val="51344512"/>
        <c:axId val="51346048"/>
      </c:barChart>
      <c:catAx>
        <c:axId val="5134451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51346048"/>
        <c:crosses val="autoZero"/>
        <c:auto val="1"/>
        <c:lblAlgn val="ctr"/>
        <c:lblOffset val="100"/>
      </c:catAx>
      <c:valAx>
        <c:axId val="51346048"/>
        <c:scaling>
          <c:orientation val="minMax"/>
        </c:scaling>
        <c:delete val="1"/>
        <c:axPos val="l"/>
        <c:numFmt formatCode="&quot;R$&quot;\ #,##0.00" sourceLinked="1"/>
        <c:majorTickMark val="none"/>
        <c:tickLblPos val="none"/>
        <c:crossAx val="5134451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FC!$C$11</c:f>
              <c:strCache>
                <c:ptCount val="1"/>
                <c:pt idx="0">
                  <c:v>Lucratividade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FC!$D$11:$O$11</c:f>
              <c:numCache>
                <c:formatCode>0.0%</c:formatCode>
                <c:ptCount val="12"/>
                <c:pt idx="0">
                  <c:v>0</c:v>
                </c:pt>
                <c:pt idx="1">
                  <c:v>-0.22222222222222221</c:v>
                </c:pt>
                <c:pt idx="2">
                  <c:v>-0.22222222222222221</c:v>
                </c:pt>
                <c:pt idx="3">
                  <c:v>-0.83333333333333337</c:v>
                </c:pt>
                <c:pt idx="4">
                  <c:v>0.3125</c:v>
                </c:pt>
                <c:pt idx="5">
                  <c:v>-2.1666666666666665</c:v>
                </c:pt>
                <c:pt idx="6">
                  <c:v>-0.83333333333333337</c:v>
                </c:pt>
                <c:pt idx="7">
                  <c:v>0.54166666666666663</c:v>
                </c:pt>
                <c:pt idx="8">
                  <c:v>-0.83333333333333337</c:v>
                </c:pt>
                <c:pt idx="9">
                  <c:v>0.54166666666666663</c:v>
                </c:pt>
                <c:pt idx="10">
                  <c:v>0.56000000000000005</c:v>
                </c:pt>
                <c:pt idx="11">
                  <c:v>0.3888888888888889</c:v>
                </c:pt>
              </c:numCache>
            </c:numRef>
          </c:val>
          <c:smooth val="1"/>
        </c:ser>
        <c:dLbls>
          <c:showVal val="1"/>
        </c:dLbls>
        <c:marker val="1"/>
        <c:axId val="51363200"/>
        <c:axId val="51389568"/>
      </c:lineChart>
      <c:catAx>
        <c:axId val="5136320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389568"/>
        <c:crosses val="autoZero"/>
        <c:auto val="1"/>
        <c:lblAlgn val="ctr"/>
        <c:lblOffset val="100"/>
      </c:catAx>
      <c:valAx>
        <c:axId val="51389568"/>
        <c:scaling>
          <c:orientation val="minMax"/>
        </c:scaling>
        <c:delete val="1"/>
        <c:axPos val="l"/>
        <c:numFmt formatCode="0.0%" sourceLinked="1"/>
        <c:majorTickMark val="none"/>
        <c:tickLblPos val="none"/>
        <c:crossAx val="51363200"/>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DRE!$Q$6</c:f>
              <c:numCache>
                <c:formatCode>"R$"\ #,##0.00</c:formatCode>
                <c:ptCount val="1"/>
                <c:pt idx="0">
                  <c:v>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DRE!$Q$7</c:f>
              <c:numCache>
                <c:formatCode>"R$"\ #,##0.00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DRE!$Q$8</c:f>
              <c:numCache>
                <c:formatCode>"R$"\ #,##0.00</c:formatCode>
                <c:ptCount val="1"/>
                <c:pt idx="0">
                  <c:v>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DRE!$Q$9</c:f>
              <c:numCache>
                <c:formatCode>"R$"\ #,##0.00</c:formatCode>
                <c:ptCount val="1"/>
                <c:pt idx="0">
                  <c:v>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DRE!$Q$10</c:f>
              <c:numCache>
                <c:formatCode>"R$"\ #,##0.00</c:formatCode>
                <c:ptCount val="1"/>
                <c:pt idx="0">
                  <c:v>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DRE!$Q$12</c:f>
              <c:numCache>
                <c:formatCode>"R$"\ #,##0.00</c:formatCode>
                <c:ptCount val="1"/>
                <c:pt idx="0">
                  <c:v>0</c:v>
                </c:pt>
              </c:numCache>
            </c:numRef>
          </c:val>
        </c:ser>
        <c:dLbls>
          <c:showVal val="1"/>
        </c:dLbls>
        <c:gapWidth val="60"/>
        <c:overlap val="-27"/>
        <c:axId val="51494912"/>
        <c:axId val="51496448"/>
      </c:barChart>
      <c:catAx>
        <c:axId val="51494912"/>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96448"/>
        <c:crosses val="autoZero"/>
        <c:auto val="1"/>
        <c:lblAlgn val="ctr"/>
        <c:lblOffset val="100"/>
      </c:catAx>
      <c:valAx>
        <c:axId val="51496448"/>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49491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Receitas'!$Y$7:$Y$9</c:f>
              <c:strCache>
                <c:ptCount val="3"/>
                <c:pt idx="0">
                  <c:v>RECEITAS NÃO OPERACIONAIS</c:v>
                </c:pt>
                <c:pt idx="1">
                  <c:v>RECEITAS COM PRODUTOS</c:v>
                </c:pt>
                <c:pt idx="2">
                  <c:v>RECEITAS COM SERVIÇOS</c:v>
                </c:pt>
              </c:strCache>
            </c:strRef>
          </c:cat>
          <c:val>
            <c:numRef>
              <c:f>'G. Receitas'!$Z$7:$Z$9</c:f>
              <c:numCache>
                <c:formatCode>General</c:formatCode>
                <c:ptCount val="3"/>
                <c:pt idx="0">
                  <c:v>0</c:v>
                </c:pt>
                <c:pt idx="1">
                  <c:v>0</c:v>
                </c:pt>
                <c:pt idx="2">
                  <c:v>0</c:v>
                </c:pt>
              </c:numCache>
            </c:numRef>
          </c:val>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Receitas'!$AB$8</c:f>
              <c:strCache>
                <c:ptCount val="1"/>
                <c:pt idx="0">
                  <c:v>RECEITAS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Receitas'!$AB$9:$AB$107</c:f>
              <c:strCache>
                <c:ptCount val="99"/>
                <c:pt idx="0">
                  <c:v>-</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Receitas'!$AG$9:$AG$23</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Receitas'!$AB$108</c:f>
              <c:strCache>
                <c:ptCount val="1"/>
                <c:pt idx="0">
                  <c:v>RECEITAS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Receitas'!$AB$109:$AB$207</c:f>
              <c:strCache>
                <c:ptCount val="99"/>
                <c:pt idx="0">
                  <c:v>-</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Receitas'!$AG$109:$AG$123</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Receitas'!$AB$719</c:f>
              <c:strCache>
                <c:ptCount val="1"/>
                <c:pt idx="0">
                  <c:v>RECEITAS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Receitas'!$AB$720:$AB$818</c:f>
              <c:strCache>
                <c:ptCount val="99"/>
                <c:pt idx="0">
                  <c:v>-</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strCache>
            </c:strRef>
          </c:cat>
          <c:val>
            <c:numRef>
              <c:f>'G. Receitas'!$AG$720:$AG$734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0</c:v>
                </c:pt>
                <c:pt idx="2">
                  <c:v>0</c:v>
                </c:pt>
                <c:pt idx="3">
                  <c:v>0</c:v>
                </c:pt>
                <c:pt idx="4">
                  <c:v>0</c:v>
                </c:pt>
                <c:pt idx="5">
                  <c:v>0</c:v>
                </c:pt>
                <c:pt idx="6">
                  <c:v>0</c:v>
                </c:pt>
                <c:pt idx="7">
                  <c:v>0</c:v>
                </c:pt>
              </c:numCache>
            </c:numRef>
          </c:val>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Receitas'!$Y$10</c:f>
              <c:strCache>
                <c:ptCount val="1"/>
                <c:pt idx="0">
                  <c:v>DESPESAS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Receitas'!$AB$212:$AB$310</c:f>
              <c:strCache>
                <c:ptCount val="99"/>
                <c:pt idx="0">
                  <c:v>-</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despesas com produtos</c:v>
                </c:pt>
              </c:strCache>
            </c:strRef>
          </c:cat>
          <c:val>
            <c:numRef>
              <c:f>'G. Receitas'!$AG$212:$AG$226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Receitas'!$Y$11</c:f>
              <c:strCache>
                <c:ptCount val="1"/>
                <c:pt idx="0">
                  <c:v>DESPESAS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Receitas'!$AB$312:$AB$410</c:f>
              <c:strCache>
                <c:ptCount val="99"/>
                <c:pt idx="0">
                  <c:v>-</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despesas com serviços</c:v>
                </c:pt>
              </c:strCache>
            </c:strRef>
          </c:cat>
          <c:val>
            <c:numRef>
              <c:f>'G. Receitas'!$AG$312:$AG$326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Despesas'!$AB$40</c:f>
              <c:strCache>
                <c:ptCount val="1"/>
                <c:pt idx="0">
                  <c:v>DESPESAS COM RH</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Receitas'!$AB$417:$AB$431</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Receitas'!$AG$417:$AG$431</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Receitas'!$AB$516</c:f>
              <c:strCache>
                <c:ptCount val="1"/>
                <c:pt idx="0">
                  <c:v>DESPESAS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Receitas'!$AB$517:$AB$531</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Receitas'!$AG$517:$AG$531</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Receitas'!$AB$616</c:f>
              <c:strCache>
                <c:ptCount val="1"/>
                <c:pt idx="0">
                  <c:v>DESPESAS DE MARKETING</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Receitas'!$AB$617:$AB$631</c:f>
              <c:strCache>
                <c:ptCount val="15"/>
                <c:pt idx="0">
                  <c:v>Produtos Online</c:v>
                </c:pt>
                <c:pt idx="1">
                  <c:v>Produtos Offline</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Receitas'!$AG$617:$AG$631</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Receitas'!$AB$920</c:f>
              <c:strCache>
                <c:ptCount val="1"/>
                <c:pt idx="0">
                  <c:v>IMPOSTOS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Receitas'!$AB$921:$AB$935</c:f>
              <c:strCache>
                <c:ptCount val="15"/>
                <c:pt idx="0">
                  <c:v>Simples</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Receitas'!$AG$921:$AG$935</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Receitas'!$AB$1023</c:f>
              <c:strCache>
                <c:ptCount val="1"/>
                <c:pt idx="0">
                  <c:v>INVESTIMENTOS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Receitas'!$AB$1024:$AB$1122</c:f>
              <c:strCache>
                <c:ptCount val="99"/>
                <c:pt idx="0">
                  <c:v>Terrenos</c:v>
                </c:pt>
                <c:pt idx="1">
                  <c:v>Máquinas</c:v>
                </c:pt>
                <c:pt idx="2">
                  <c:v>Imóveis</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Outros Investimentos</c:v>
                </c:pt>
              </c:strCache>
            </c:strRef>
          </c:cat>
          <c:val>
            <c:numRef>
              <c:f>'G. Receitas'!$AG$1024:$AG$1038</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Receitas'!$Y$15</c:f>
              <c:strCache>
                <c:ptCount val="1"/>
                <c:pt idx="0">
                  <c:v>DESPESAS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Receitas'!$AB$820:$AB$918</c:f>
              <c:strCache>
                <c:ptCount val="99"/>
                <c:pt idx="0">
                  <c:v>-</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depesas não operacionais</c:v>
                </c:pt>
              </c:strCache>
            </c:strRef>
          </c:cat>
          <c:val>
            <c:numRef>
              <c:f>'G. Receitas'!$AG$820:$AG$834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DRE!$Q$6</c:f>
              <c:numCache>
                <c:formatCode>"R$"\ #,##0.00</c:formatCode>
                <c:ptCount val="1"/>
                <c:pt idx="0">
                  <c:v>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DRE!$Q$7</c:f>
              <c:numCache>
                <c:formatCode>"R$"\ #,##0.00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DRE!$Q$8</c:f>
              <c:numCache>
                <c:formatCode>"R$"\ #,##0.00</c:formatCode>
                <c:ptCount val="1"/>
                <c:pt idx="0">
                  <c:v>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DRE!$Q$9</c:f>
              <c:numCache>
                <c:formatCode>"R$"\ #,##0.00</c:formatCode>
                <c:ptCount val="1"/>
                <c:pt idx="0">
                  <c:v>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DRE!$Q$10</c:f>
              <c:numCache>
                <c:formatCode>"R$"\ #,##0.00</c:formatCode>
                <c:ptCount val="1"/>
                <c:pt idx="0">
                  <c:v>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numLit>
          </c:cat>
          <c:val>
            <c:numRef>
              <c:f>DRE!$Q$12</c:f>
              <c:numCache>
                <c:formatCode>"R$"\ #,##0.00</c:formatCode>
                <c:ptCount val="1"/>
                <c:pt idx="0">
                  <c:v>0</c:v>
                </c:pt>
              </c:numCache>
            </c:numRef>
          </c:val>
        </c:ser>
        <c:dLbls>
          <c:showVal val="1"/>
        </c:dLbls>
        <c:gapWidth val="60"/>
        <c:overlap val="-27"/>
        <c:axId val="53529984"/>
        <c:axId val="53421184"/>
      </c:barChart>
      <c:catAx>
        <c:axId val="53529984"/>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421184"/>
        <c:crosses val="autoZero"/>
        <c:auto val="1"/>
        <c:lblAlgn val="ctr"/>
        <c:lblOffset val="100"/>
      </c:catAx>
      <c:valAx>
        <c:axId val="53421184"/>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529984"/>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200</c:v>
                </c:pt>
                <c:pt idx="2">
                  <c:v>200</c:v>
                </c:pt>
                <c:pt idx="3">
                  <c:v>200</c:v>
                </c:pt>
                <c:pt idx="4">
                  <c:v>200</c:v>
                </c:pt>
                <c:pt idx="5">
                  <c:v>200</c:v>
                </c:pt>
                <c:pt idx="6">
                  <c:v>200</c:v>
                </c:pt>
                <c:pt idx="7">
                  <c:v>200</c:v>
                </c:pt>
                <c:pt idx="8">
                  <c:v>200</c:v>
                </c:pt>
                <c:pt idx="9">
                  <c:v>200</c:v>
                </c:pt>
                <c:pt idx="10">
                  <c:v>200</c:v>
                </c:pt>
                <c:pt idx="11">
                  <c:v>200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53442432"/>
        <c:axId val="53443968"/>
      </c:lineChart>
      <c:catAx>
        <c:axId val="5344243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443968"/>
        <c:crosses val="autoZero"/>
        <c:auto val="1"/>
        <c:lblAlgn val="ctr"/>
        <c:lblOffset val="100"/>
      </c:catAx>
      <c:valAx>
        <c:axId val="53443968"/>
        <c:scaling>
          <c:orientation val="minMax"/>
        </c:scaling>
        <c:delete val="1"/>
        <c:axPos val="l"/>
        <c:numFmt formatCode="&quot;R$&quot;\ #,##0.00" sourceLinked="1"/>
        <c:majorTickMark val="none"/>
        <c:tickLblPos val="none"/>
        <c:crossAx val="53442432"/>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PRODUTOS</c:v>
                </c:pt>
                <c:pt idx="2">
                  <c:v>RECEITAS COM SERVIÇOS</c:v>
                </c:pt>
              </c:strCache>
            </c:strRef>
          </c:cat>
          <c:val>
            <c:numRef>
              <c:f>'G. Receitas'!$Z$7:$Z$9</c:f>
              <c:numCache>
                <c:formatCode>General</c:formatCode>
                <c:ptCount val="3"/>
                <c:pt idx="0">
                  <c:v>0</c:v>
                </c:pt>
                <c:pt idx="1">
                  <c:v>0</c:v>
                </c:pt>
                <c:pt idx="2">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900</c:v>
                </c:pt>
                <c:pt idx="2">
                  <c:v>900</c:v>
                </c:pt>
                <c:pt idx="3">
                  <c:v>600</c:v>
                </c:pt>
                <c:pt idx="4">
                  <c:v>1600</c:v>
                </c:pt>
                <c:pt idx="5">
                  <c:v>600</c:v>
                </c:pt>
                <c:pt idx="6">
                  <c:v>600</c:v>
                </c:pt>
                <c:pt idx="7">
                  <c:v>2400</c:v>
                </c:pt>
                <c:pt idx="8">
                  <c:v>600</c:v>
                </c:pt>
                <c:pt idx="9">
                  <c:v>2400</c:v>
                </c:pt>
                <c:pt idx="10">
                  <c:v>2500</c:v>
                </c:pt>
                <c:pt idx="11">
                  <c:v>1800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1100</c:v>
                </c:pt>
                <c:pt idx="2">
                  <c:v>1100</c:v>
                </c:pt>
                <c:pt idx="3">
                  <c:v>1100</c:v>
                </c:pt>
                <c:pt idx="4">
                  <c:v>1100</c:v>
                </c:pt>
                <c:pt idx="5">
                  <c:v>1900</c:v>
                </c:pt>
                <c:pt idx="6">
                  <c:v>1100</c:v>
                </c:pt>
                <c:pt idx="7">
                  <c:v>1100</c:v>
                </c:pt>
                <c:pt idx="8">
                  <c:v>1100</c:v>
                </c:pt>
                <c:pt idx="9">
                  <c:v>1100</c:v>
                </c:pt>
                <c:pt idx="10">
                  <c:v>1100</c:v>
                </c:pt>
                <c:pt idx="11">
                  <c:v>1100</c:v>
                </c:pt>
              </c:numCache>
            </c:numRef>
          </c:val>
        </c:ser>
        <c:dLbls>
          <c:showVal val="1"/>
        </c:dLbls>
        <c:gapWidth val="60"/>
        <c:overlap val="-27"/>
        <c:axId val="53592448"/>
        <c:axId val="53593984"/>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0</c:v>
                </c:pt>
                <c:pt idx="1">
                  <c:v>-200</c:v>
                </c:pt>
                <c:pt idx="2">
                  <c:v>-200</c:v>
                </c:pt>
                <c:pt idx="3">
                  <c:v>-500</c:v>
                </c:pt>
                <c:pt idx="4">
                  <c:v>500</c:v>
                </c:pt>
                <c:pt idx="5">
                  <c:v>-1300</c:v>
                </c:pt>
                <c:pt idx="6">
                  <c:v>-500</c:v>
                </c:pt>
                <c:pt idx="7">
                  <c:v>1300</c:v>
                </c:pt>
                <c:pt idx="8">
                  <c:v>-500</c:v>
                </c:pt>
                <c:pt idx="9">
                  <c:v>1300</c:v>
                </c:pt>
                <c:pt idx="10">
                  <c:v>1400</c:v>
                </c:pt>
                <c:pt idx="11">
                  <c:v>700</c:v>
                </c:pt>
              </c:numCache>
            </c:numRef>
          </c:val>
          <c:smooth val="1"/>
        </c:ser>
        <c:dLbls>
          <c:showVal val="1"/>
        </c:dLbls>
        <c:marker val="1"/>
        <c:axId val="53592448"/>
        <c:axId val="53593984"/>
      </c:lineChart>
      <c:catAx>
        <c:axId val="53592448"/>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593984"/>
        <c:crosses val="autoZero"/>
        <c:auto val="1"/>
        <c:lblAlgn val="ctr"/>
        <c:lblOffset val="100"/>
      </c:catAx>
      <c:valAx>
        <c:axId val="53593984"/>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592448"/>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0</c:v>
                </c:pt>
                <c:pt idx="2">
                  <c:v>0</c:v>
                </c:pt>
                <c:pt idx="3">
                  <c:v>0</c:v>
                </c:pt>
                <c:pt idx="4">
                  <c:v>0</c:v>
                </c:pt>
                <c:pt idx="5">
                  <c:v>0</c:v>
                </c:pt>
                <c:pt idx="6">
                  <c:v>0</c:v>
                </c:pt>
                <c:pt idx="7">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image" Target="../media/image2.jpeg"/><Relationship Id="rId3" Type="http://schemas.openxmlformats.org/officeDocument/2006/relationships/hyperlink" Target="#'Ini'!B1"/><Relationship Id="rId7" Type="http://schemas.openxmlformats.org/officeDocument/2006/relationships/hyperlink" Target="#FC!A1"/><Relationship Id="rId12" Type="http://schemas.openxmlformats.org/officeDocument/2006/relationships/hyperlink" Target="#'Sugest&#245;es'!B1"/><Relationship Id="rId2" Type="http://schemas.openxmlformats.org/officeDocument/2006/relationships/image" Target="../media/image1.jpeg"/><Relationship Id="rId1" Type="http://schemas.openxmlformats.org/officeDocument/2006/relationships/hyperlink" Target="#D&#250;vidas!A1"/><Relationship Id="rId6" Type="http://schemas.openxmlformats.org/officeDocument/2006/relationships/hyperlink" Target="#Resumo!A1"/><Relationship Id="rId11" Type="http://schemas.openxmlformats.org/officeDocument/2006/relationships/hyperlink" Target="#'D&#250;vidas'!B1"/><Relationship Id="rId5" Type="http://schemas.openxmlformats.org/officeDocument/2006/relationships/hyperlink" Target="#Jan!A1"/><Relationship Id="rId10" Type="http://schemas.openxmlformats.org/officeDocument/2006/relationships/hyperlink" Target="#Imprimir!A1"/><Relationship Id="rId4" Type="http://schemas.openxmlformats.org/officeDocument/2006/relationships/hyperlink" Target="#'PC Receitas'!A1"/><Relationship Id="rId9" Type="http://schemas.openxmlformats.org/officeDocument/2006/relationships/hyperlink" Target="#Alertas!A1"/></Relationships>
</file>

<file path=xl/drawings/_rels/drawing2.xml.rels><?xml version="1.0" encoding="UTF-8" standalone="yes"?>
<Relationships xmlns="http://schemas.openxmlformats.org/package/2006/relationships"><Relationship Id="rId8"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image" Target="../media/image2.jpeg"/><Relationship Id="rId5" Type="http://schemas.openxmlformats.org/officeDocument/2006/relationships/hyperlink" Target="#FC!A1"/><Relationship Id="rId10" Type="http://schemas.openxmlformats.org/officeDocument/2006/relationships/hyperlink" Target="#Bancos!A1"/><Relationship Id="rId4" Type="http://schemas.openxmlformats.org/officeDocument/2006/relationships/hyperlink" Target="#Resumo!A1"/><Relationship Id="rId9" Type="http://schemas.openxmlformats.org/officeDocument/2006/relationships/hyperlink" Target="#'PC Despesas'!A1"/></Relationships>
</file>

<file path=xl/drawings/_rels/drawing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hyperlink" Target="#Bancos!A1"/><Relationship Id="rId3" Type="http://schemas.openxmlformats.org/officeDocument/2006/relationships/hyperlink" Target="#Jan!A1"/><Relationship Id="rId7" Type="http://schemas.openxmlformats.org/officeDocument/2006/relationships/hyperlink" Target="#'Ale'!B1"/><Relationship Id="rId12" Type="http://schemas.openxmlformats.org/officeDocument/2006/relationships/hyperlink" Target="#'PC Despes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C Receitas'!A1"/><Relationship Id="rId5" Type="http://schemas.openxmlformats.org/officeDocument/2006/relationships/hyperlink" Target="#FC!A1"/><Relationship Id="rId10" Type="http://schemas.openxmlformats.org/officeDocument/2006/relationships/hyperlink" Target="#'Sugest&#245;es'!B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image" Target="../media/image2.jpeg"/></Relationships>
</file>

<file path=xl/drawings/_rels/drawing4.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PC Despesas'!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PC Receitas'!A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 Gerais'!B1"/><Relationship Id="rId5" Type="http://schemas.openxmlformats.org/officeDocument/2006/relationships/hyperlink" Target="#FC!A1"/><Relationship Id="rId15" Type="http://schemas.openxmlformats.org/officeDocument/2006/relationships/image" Target="../media/image2.jpeg"/><Relationship Id="rId10" Type="http://schemas.openxmlformats.org/officeDocument/2006/relationships/hyperlink" Target="#Sugest&#245;es!B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hyperlink" Target="#Bancos!A1"/></Relationships>
</file>

<file path=xl/drawings/_rels/drawing5.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Jul!A1"/><Relationship Id="rId18" Type="http://schemas.openxmlformats.org/officeDocument/2006/relationships/hyperlink" Target="#Dez!A1"/><Relationship Id="rId3" Type="http://schemas.openxmlformats.org/officeDocument/2006/relationships/hyperlink" Target="#Jan!A1"/><Relationship Id="rId21" Type="http://schemas.openxmlformats.org/officeDocument/2006/relationships/hyperlink" Target="#Abr!A1"/><Relationship Id="rId7" Type="http://schemas.openxmlformats.org/officeDocument/2006/relationships/hyperlink" Target="#Alertas!A1"/><Relationship Id="rId12" Type="http://schemas.openxmlformats.org/officeDocument/2006/relationships/hyperlink" Target="#Jun!A1"/><Relationship Id="rId17" Type="http://schemas.openxmlformats.org/officeDocument/2006/relationships/hyperlink" Target="#Nov!A1"/><Relationship Id="rId2" Type="http://schemas.openxmlformats.org/officeDocument/2006/relationships/hyperlink" Target="#'PC Receitas'!A1"/><Relationship Id="rId16" Type="http://schemas.openxmlformats.org/officeDocument/2006/relationships/hyperlink" Target="#Out!A1"/><Relationship Id="rId20" Type="http://schemas.openxmlformats.org/officeDocument/2006/relationships/hyperlink" Target="#Mar!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Mai!A1"/><Relationship Id="rId5" Type="http://schemas.openxmlformats.org/officeDocument/2006/relationships/hyperlink" Target="#FC!A1"/><Relationship Id="rId15" Type="http://schemas.openxmlformats.org/officeDocument/2006/relationships/hyperlink" Target="#Set!A1"/><Relationship Id="rId10" Type="http://schemas.openxmlformats.org/officeDocument/2006/relationships/hyperlink" Target="#Sugest&#245;es!B1"/><Relationship Id="rId19" Type="http://schemas.openxmlformats.org/officeDocument/2006/relationships/hyperlink" Target="#Fev!A1"/><Relationship Id="rId4" Type="http://schemas.openxmlformats.org/officeDocument/2006/relationships/hyperlink" Target="#Resumo!A1"/><Relationship Id="rId9" Type="http://schemas.openxmlformats.org/officeDocument/2006/relationships/hyperlink" Target="#D&#250;vidas!B1"/><Relationship Id="rId14" Type="http://schemas.openxmlformats.org/officeDocument/2006/relationships/hyperlink" Target="#Ago!A1"/><Relationship Id="rId22" Type="http://schemas.openxmlformats.org/officeDocument/2006/relationships/image" Target="../media/image2.jpeg"/></Relationships>
</file>

<file path=xl/drawings/_rels/drawing6.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Nov!A1"/><Relationship Id="rId12" Type="http://schemas.openxmlformats.org/officeDocument/2006/relationships/hyperlink" Target="#Fev!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Ma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7.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Nov!A1"/><Relationship Id="rId12" Type="http://schemas.openxmlformats.org/officeDocument/2006/relationships/hyperlink" Target="#Ma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Fev!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Ab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8.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image" Target="../media/image2.jpeg"/></Relationships>
</file>

<file path=xl/drawings/_rels/drawing9.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0.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1.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2.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3.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hyperlink" Target="#D&#250;vidas!B1"/><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23" Type="http://schemas.openxmlformats.org/officeDocument/2006/relationships/image" Target="../media/image2.jpeg"/><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 Id="rId22" Type="http://schemas.openxmlformats.org/officeDocument/2006/relationships/hyperlink" Target="#Sugest&#245;es!B1"/></Relationships>
</file>

<file path=xl/drawings/_rels/drawing14.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Nov!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 Id="rId22"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hyperlink" Target="#Sugest&#245;es!B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 Id="rId22"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7.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12" Type="http://schemas.openxmlformats.org/officeDocument/2006/relationships/image" Target="../media/image2.jpeg"/><Relationship Id="rId2" Type="http://schemas.openxmlformats.org/officeDocument/2006/relationships/hyperlink" Target="#'Ini'!B1"/><Relationship Id="rId1" Type="http://schemas.openxmlformats.org/officeDocument/2006/relationships/hyperlink" Target="#'Resumo (2)'!A1"/><Relationship Id="rId6" Type="http://schemas.openxmlformats.org/officeDocument/2006/relationships/hyperlink" Target="#FC!A1"/><Relationship Id="rId11" Type="http://schemas.openxmlformats.org/officeDocument/2006/relationships/hyperlink" Target="#Sugest&#245;es!B1"/><Relationship Id="rId5" Type="http://schemas.openxmlformats.org/officeDocument/2006/relationships/hyperlink" Target="#Resumo!A1"/><Relationship Id="rId10" Type="http://schemas.openxmlformats.org/officeDocument/2006/relationships/hyperlink" Target="#D&#250;vidas!B1"/><Relationship Id="rId4" Type="http://schemas.openxmlformats.org/officeDocument/2006/relationships/hyperlink" Target="#Jan!A1"/><Relationship Id="rId9" Type="http://schemas.openxmlformats.org/officeDocument/2006/relationships/hyperlink" Target="#Imprimir!A1"/></Relationships>
</file>

<file path=xl/drawings/_rels/drawing18.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2" Type="http://schemas.openxmlformats.org/officeDocument/2006/relationships/hyperlink" Target="#'Ini'!B1"/><Relationship Id="rId1" Type="http://schemas.openxmlformats.org/officeDocument/2006/relationships/hyperlink" Target="#Resumo!A1"/><Relationship Id="rId6" Type="http://schemas.openxmlformats.org/officeDocument/2006/relationships/hyperlink" Target="#FC!A1"/><Relationship Id="rId11" Type="http://schemas.openxmlformats.org/officeDocument/2006/relationships/image" Target="../media/image2.jpeg"/><Relationship Id="rId5" Type="http://schemas.openxmlformats.org/officeDocument/2006/relationships/hyperlink" Target="#Resumo!A1"/><Relationship Id="rId10" Type="http://schemas.openxmlformats.org/officeDocument/2006/relationships/hyperlink" Target="#D&#250;vidas!B1"/><Relationship Id="rId4" Type="http://schemas.openxmlformats.org/officeDocument/2006/relationships/hyperlink" Target="#Jan!A1"/><Relationship Id="rId9" Type="http://schemas.openxmlformats.org/officeDocument/2006/relationships/hyperlink" Target="#Imprimir!A1"/></Relationships>
</file>

<file path=xl/drawings/_rels/drawing19.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hyperlink" Target="#Sugest&#245;es!B1"/></Relationships>
</file>

<file path=xl/drawings/_rels/drawing20.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hyperlink" Target="#FC!A1"/><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hyperlink" Target="#CReceber!A1"/><Relationship Id="rId16" Type="http://schemas.openxmlformats.org/officeDocument/2006/relationships/image" Target="../media/image2.jpeg"/><Relationship Id="rId1" Type="http://schemas.openxmlformats.org/officeDocument/2006/relationships/hyperlink" Target="#CPagar!A1"/><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hyperlink" Target="#'FC com Banco'!A1"/><Relationship Id="rId15" Type="http://schemas.openxmlformats.org/officeDocument/2006/relationships/hyperlink" Target="#Sugest&#245;es!B1"/><Relationship Id="rId10" Type="http://schemas.openxmlformats.org/officeDocument/2006/relationships/hyperlink" Target="#FC!A1"/><Relationship Id="rId4" Type="http://schemas.openxmlformats.org/officeDocument/2006/relationships/hyperlink" Target="#DRE!A1"/><Relationship Id="rId9" Type="http://schemas.openxmlformats.org/officeDocument/2006/relationships/hyperlink" Target="#Resumo!A1"/><Relationship Id="rId14" Type="http://schemas.openxmlformats.org/officeDocument/2006/relationships/hyperlink" Target="#D&#250;vidas!B1"/></Relationships>
</file>

<file path=xl/drawings/_rels/drawing21.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Recebe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hyperlink" Target="#Sugest&#245;es!B1"/></Relationships>
</file>

<file path=xl/drawings/_rels/drawing23.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B1"/><Relationship Id="rId3" Type="http://schemas.openxmlformats.org/officeDocument/2006/relationships/hyperlink" Target="#FC!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5" Type="http://schemas.openxmlformats.org/officeDocument/2006/relationships/image" Target="../media/image2.jpeg"/><Relationship Id="rId10" Type="http://schemas.openxmlformats.org/officeDocument/2006/relationships/hyperlink" Target="#Gr&#225;ficos!A1"/><Relationship Id="rId4" Type="http://schemas.openxmlformats.org/officeDocument/2006/relationships/hyperlink" Target="#DRE!A1"/><Relationship Id="rId9" Type="http://schemas.openxmlformats.org/officeDocument/2006/relationships/hyperlink" Target="#FC!A1"/><Relationship Id="rId14" Type="http://schemas.openxmlformats.org/officeDocument/2006/relationships/hyperlink" Target="#Sugest&#245;es!B1"/></Relationships>
</file>

<file path=xl/drawings/_rels/drawing2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Jan!A1"/><Relationship Id="rId18" Type="http://schemas.openxmlformats.org/officeDocument/2006/relationships/hyperlink" Target="#Imprimir!A1"/><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PC Receitas'!A1"/><Relationship Id="rId17" Type="http://schemas.openxmlformats.org/officeDocument/2006/relationships/hyperlink" Target="#Alertas!A1"/><Relationship Id="rId2" Type="http://schemas.openxmlformats.org/officeDocument/2006/relationships/chart" Target="../charts/chart2.xml"/><Relationship Id="rId16" Type="http://schemas.openxmlformats.org/officeDocument/2006/relationships/hyperlink" Target="#Gr&#225;ficos!A1"/><Relationship Id="rId20" Type="http://schemas.openxmlformats.org/officeDocument/2006/relationships/image" Target="../media/image2.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Ini'!B1"/><Relationship Id="rId5" Type="http://schemas.openxmlformats.org/officeDocument/2006/relationships/chart" Target="../charts/chart5.xml"/><Relationship Id="rId15" Type="http://schemas.openxmlformats.org/officeDocument/2006/relationships/hyperlink" Target="#FC!A1"/><Relationship Id="rId10" Type="http://schemas.openxmlformats.org/officeDocument/2006/relationships/hyperlink" Target="#'G. Receitas'!A1"/><Relationship Id="rId19" Type="http://schemas.openxmlformats.org/officeDocument/2006/relationships/hyperlink" Target="#D&#250;vidas!B1"/><Relationship Id="rId4" Type="http://schemas.openxmlformats.org/officeDocument/2006/relationships/chart" Target="../charts/chart4.xml"/><Relationship Id="rId9" Type="http://schemas.openxmlformats.org/officeDocument/2006/relationships/hyperlink" Target="#'G. Despesas'!A1"/><Relationship Id="rId14" Type="http://schemas.openxmlformats.org/officeDocument/2006/relationships/hyperlink" Target="#Resumo!A1"/></Relationships>
</file>

<file path=xl/drawings/_rels/drawing25.xml.rels><?xml version="1.0" encoding="UTF-8" standalone="yes"?>
<Relationships xmlns="http://schemas.openxmlformats.org/package/2006/relationships"><Relationship Id="rId8" Type="http://schemas.openxmlformats.org/officeDocument/2006/relationships/hyperlink" Target="#'PC Receitas'!A1"/><Relationship Id="rId13" Type="http://schemas.openxmlformats.org/officeDocument/2006/relationships/hyperlink" Target="#Alertas!A1"/><Relationship Id="rId3" Type="http://schemas.openxmlformats.org/officeDocument/2006/relationships/chart" Target="../charts/chart9.xml"/><Relationship Id="rId7" Type="http://schemas.openxmlformats.org/officeDocument/2006/relationships/hyperlink" Target="#'Ini'!B1"/><Relationship Id="rId12" Type="http://schemas.openxmlformats.org/officeDocument/2006/relationships/hyperlink" Target="#Gr&#225;ficos!A1"/><Relationship Id="rId2" Type="http://schemas.openxmlformats.org/officeDocument/2006/relationships/hyperlink" Target="#Gr&#225;ficos!A1"/><Relationship Id="rId16" Type="http://schemas.openxmlformats.org/officeDocument/2006/relationships/image" Target="../media/image2.jpeg"/><Relationship Id="rId1" Type="http://schemas.openxmlformats.org/officeDocument/2006/relationships/hyperlink" Target="#'G. Despesas'!A1"/><Relationship Id="rId6" Type="http://schemas.openxmlformats.org/officeDocument/2006/relationships/chart" Target="../charts/chart12.xml"/><Relationship Id="rId11" Type="http://schemas.openxmlformats.org/officeDocument/2006/relationships/hyperlink" Target="#FC!A1"/><Relationship Id="rId5" Type="http://schemas.openxmlformats.org/officeDocument/2006/relationships/chart" Target="../charts/chart11.xml"/><Relationship Id="rId15" Type="http://schemas.openxmlformats.org/officeDocument/2006/relationships/hyperlink" Target="#D&#250;vidas!B1"/><Relationship Id="rId10" Type="http://schemas.openxmlformats.org/officeDocument/2006/relationships/hyperlink" Target="#Resumo!A1"/><Relationship Id="rId4" Type="http://schemas.openxmlformats.org/officeDocument/2006/relationships/chart" Target="../charts/chart10.xml"/><Relationship Id="rId9" Type="http://schemas.openxmlformats.org/officeDocument/2006/relationships/hyperlink" Target="#Jan!A1"/><Relationship Id="rId14" Type="http://schemas.openxmlformats.org/officeDocument/2006/relationships/hyperlink" Target="#Imprimir!A1"/></Relationships>
</file>

<file path=xl/drawings/_rels/drawing26.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chart" Target="../charts/chart13.xml"/><Relationship Id="rId21" Type="http://schemas.openxmlformats.org/officeDocument/2006/relationships/hyperlink" Target="#Sugest&#245;es!B1"/><Relationship Id="rId7" Type="http://schemas.openxmlformats.org/officeDocument/2006/relationships/chart" Target="../charts/chart17.xml"/><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G. Receitas'!A1"/><Relationship Id="rId16" Type="http://schemas.openxmlformats.org/officeDocument/2006/relationships/hyperlink" Target="#FC!A1"/><Relationship Id="rId20" Type="http://schemas.openxmlformats.org/officeDocument/2006/relationships/hyperlink" Target="#D&#250;vidas!B1"/><Relationship Id="rId1" Type="http://schemas.openxmlformats.org/officeDocument/2006/relationships/hyperlink" Target="#Gr&#225;ficos!A1"/><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5" Type="http://schemas.openxmlformats.org/officeDocument/2006/relationships/hyperlink" Target="#Resumo!A1"/><Relationship Id="rId10" Type="http://schemas.openxmlformats.org/officeDocument/2006/relationships/chart" Target="../charts/chart20.xml"/><Relationship Id="rId19" Type="http://schemas.openxmlformats.org/officeDocument/2006/relationships/hyperlink" Target="#Imprimir!A1"/><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hyperlink" Target="#Jan!A1"/><Relationship Id="rId22"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image" Target="../media/image2.jpeg"/><Relationship Id="rId3" Type="http://schemas.openxmlformats.org/officeDocument/2006/relationships/hyperlink" Target="#'Ini'!B1"/><Relationship Id="rId7" Type="http://schemas.openxmlformats.org/officeDocument/2006/relationships/hyperlink" Target="#FC!A1"/><Relationship Id="rId12" Type="http://schemas.openxmlformats.org/officeDocument/2006/relationships/hyperlink" Target="#Sugest&#245;es!B1"/><Relationship Id="rId2" Type="http://schemas.openxmlformats.org/officeDocument/2006/relationships/image" Target="../media/image3.png"/><Relationship Id="rId1" Type="http://schemas.openxmlformats.org/officeDocument/2006/relationships/hyperlink" Target="https://www.youtube.com/watch?v=ArizmG_Nk1E&amp;list=PLWta3T-QZpj6R3ParGWnFKQ28TAD_JkTf&amp;index=9" TargetMode="External"/><Relationship Id="rId6" Type="http://schemas.openxmlformats.org/officeDocument/2006/relationships/hyperlink" Target="#Resumo!A1"/><Relationship Id="rId11" Type="http://schemas.openxmlformats.org/officeDocument/2006/relationships/hyperlink" Target="#D&#250;vidas!B1"/><Relationship Id="rId5" Type="http://schemas.openxmlformats.org/officeDocument/2006/relationships/hyperlink" Target="#Jan!A1"/><Relationship Id="rId10" Type="http://schemas.openxmlformats.org/officeDocument/2006/relationships/hyperlink" Target="#Imprimir!A1"/><Relationship Id="rId4" Type="http://schemas.openxmlformats.org/officeDocument/2006/relationships/hyperlink" Target="#'PC Receitas'!A1"/><Relationship Id="rId9" Type="http://schemas.openxmlformats.org/officeDocument/2006/relationships/hyperlink" Target="#Alertas!A1"/></Relationships>
</file>

<file path=xl/drawings/_rels/drawing28.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chart" Target="../charts/chart24.xml"/><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chart" Target="../charts/chart23.xml"/><Relationship Id="rId16" Type="http://schemas.openxmlformats.org/officeDocument/2006/relationships/image" Target="../media/image2.jpeg"/><Relationship Id="rId1" Type="http://schemas.openxmlformats.org/officeDocument/2006/relationships/chart" Target="../charts/chart22.xml"/><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chart" Target="../charts/chart26.xml"/><Relationship Id="rId15" Type="http://schemas.openxmlformats.org/officeDocument/2006/relationships/hyperlink" Target="#Sugest&#245;es!B1"/><Relationship Id="rId10" Type="http://schemas.openxmlformats.org/officeDocument/2006/relationships/hyperlink" Target="#FC!A1"/><Relationship Id="rId4" Type="http://schemas.openxmlformats.org/officeDocument/2006/relationships/chart" Target="../charts/chart25.xml"/><Relationship Id="rId9" Type="http://schemas.openxmlformats.org/officeDocument/2006/relationships/hyperlink" Target="#Resumo!A1"/><Relationship Id="rId14" Type="http://schemas.openxmlformats.org/officeDocument/2006/relationships/hyperlink" Target="#D&#250;vidas!B1"/></Relationships>
</file>

<file path=xl/drawings/drawing1.xml><?xml version="1.0" encoding="utf-8"?>
<xdr:wsDr xmlns:xdr="http://schemas.openxmlformats.org/drawingml/2006/spreadsheetDrawing" xmlns:a="http://schemas.openxmlformats.org/drawingml/2006/main">
  <xdr:absoluteAnchor>
    <xdr:pos x="2124075" y="1612900"/>
    <xdr:ext cx="15160625" cy="0"/>
    <xdr:cxnSp macro="">
      <xdr:nvCxnSpPr>
        <xdr:cNvPr id="6" name="Conector reto 5"/>
        <xdr:cNvCxnSpPr/>
      </xdr:nvCxnSpPr>
      <xdr:spPr>
        <a:xfrm>
          <a:off x="2124075" y="161290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absoluteAnchor>
  <xdr:twoCellAnchor editAs="absolute">
    <xdr:from>
      <xdr:col>1</xdr:col>
      <xdr:colOff>232831</xdr:colOff>
      <xdr:row>34</xdr:row>
      <xdr:rowOff>42333</xdr:rowOff>
    </xdr:from>
    <xdr:to>
      <xdr:col>7</xdr:col>
      <xdr:colOff>414864</xdr:colOff>
      <xdr:row>35</xdr:row>
      <xdr:rowOff>169333</xdr:rowOff>
    </xdr:to>
    <xdr:pic>
      <xdr:nvPicPr>
        <xdr:cNvPr id="16" name="Imagem 15">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 xmlns:a14="http://schemas.microsoft.com/office/drawing/2010/main" val="0"/>
            </a:ext>
          </a:extLst>
        </a:blip>
        <a:stretch>
          <a:fillRect/>
        </a:stretch>
      </xdr:blipFill>
      <xdr:spPr>
        <a:xfrm>
          <a:off x="2084914" y="9239250"/>
          <a:ext cx="2944283" cy="560916"/>
        </a:xfrm>
        <a:prstGeom prst="rect">
          <a:avLst/>
        </a:prstGeom>
      </xdr:spPr>
    </xdr:pic>
    <xdr:clientData/>
  </xdr:twoCellAnchor>
  <xdr:twoCellAnchor editAs="absolute">
    <xdr:from>
      <xdr:col>0</xdr:col>
      <xdr:colOff>61383</xdr:colOff>
      <xdr:row>1</xdr:row>
      <xdr:rowOff>495305</xdr:rowOff>
    </xdr:from>
    <xdr:to>
      <xdr:col>0</xdr:col>
      <xdr:colOff>1754716</xdr:colOff>
      <xdr:row>2</xdr:row>
      <xdr:rowOff>264588</xdr:rowOff>
    </xdr:to>
    <xdr:sp macro="" textlink="">
      <xdr:nvSpPr>
        <xdr:cNvPr id="22" name="Rectangle 65"/>
        <xdr:cNvSpPr/>
      </xdr:nvSpPr>
      <xdr:spPr>
        <a:xfrm>
          <a:off x="61383" y="929222"/>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12</xdr:row>
      <xdr:rowOff>98552</xdr:rowOff>
    </xdr:from>
    <xdr:to>
      <xdr:col>0</xdr:col>
      <xdr:colOff>1715558</xdr:colOff>
      <xdr:row>12</xdr:row>
      <xdr:rowOff>98552</xdr:rowOff>
    </xdr:to>
    <xdr:cxnSp macro="">
      <xdr:nvCxnSpPr>
        <xdr:cNvPr id="23" name="Conector reto 22"/>
        <xdr:cNvCxnSpPr/>
      </xdr:nvCxnSpPr>
      <xdr:spPr>
        <a:xfrm>
          <a:off x="150283" y="390855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401110</xdr:rowOff>
    </xdr:from>
    <xdr:to>
      <xdr:col>1</xdr:col>
      <xdr:colOff>10583</xdr:colOff>
      <xdr:row>3</xdr:row>
      <xdr:rowOff>182595</xdr:rowOff>
    </xdr:to>
    <xdr:sp macro="" textlink="">
      <xdr:nvSpPr>
        <xdr:cNvPr id="24" name="Retângulo 23">
          <a:hlinkClick xmlns:r="http://schemas.openxmlformats.org/officeDocument/2006/relationships" r:id="rId3"/>
        </xdr:cNvPr>
        <xdr:cNvSpPr/>
      </xdr:nvSpPr>
      <xdr:spPr>
        <a:xfrm>
          <a:off x="10583" y="1343027"/>
          <a:ext cx="1852083" cy="257735"/>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Início</a:t>
          </a:r>
        </a:p>
      </xdr:txBody>
    </xdr:sp>
    <xdr:clientData/>
  </xdr:twoCellAnchor>
  <xdr:twoCellAnchor editAs="absolute">
    <xdr:from>
      <xdr:col>0</xdr:col>
      <xdr:colOff>10583</xdr:colOff>
      <xdr:row>3</xdr:row>
      <xdr:rowOff>235512</xdr:rowOff>
    </xdr:from>
    <xdr:to>
      <xdr:col>1</xdr:col>
      <xdr:colOff>10583</xdr:colOff>
      <xdr:row>4</xdr:row>
      <xdr:rowOff>52484</xdr:rowOff>
    </xdr:to>
    <xdr:sp macro="" textlink="">
      <xdr:nvSpPr>
        <xdr:cNvPr id="25" name="Retângulo 24">
          <a:hlinkClick xmlns:r="http://schemas.openxmlformats.org/officeDocument/2006/relationships" r:id="rId4"/>
        </xdr:cNvPr>
        <xdr:cNvSpPr/>
      </xdr:nvSpPr>
      <xdr:spPr>
        <a:xfrm>
          <a:off x="10583" y="1653679"/>
          <a:ext cx="1852083" cy="250888"/>
        </a:xfrm>
        <a:prstGeom prst="rect">
          <a:avLst/>
        </a:prstGeom>
        <a:solidFill>
          <a:srgbClr val="333333"/>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1. Plano de Contas</a:t>
          </a:r>
        </a:p>
      </xdr:txBody>
    </xdr:sp>
    <xdr:clientData/>
  </xdr:twoCellAnchor>
  <xdr:twoCellAnchor editAs="absolute">
    <xdr:from>
      <xdr:col>0</xdr:col>
      <xdr:colOff>10583</xdr:colOff>
      <xdr:row>5</xdr:row>
      <xdr:rowOff>17620</xdr:rowOff>
    </xdr:from>
    <xdr:to>
      <xdr:col>1</xdr:col>
      <xdr:colOff>10583</xdr:colOff>
      <xdr:row>6</xdr:row>
      <xdr:rowOff>56841</xdr:rowOff>
    </xdr:to>
    <xdr:sp macro="" textlink="">
      <xdr:nvSpPr>
        <xdr:cNvPr id="26" name="Retângulo 25">
          <a:hlinkClick xmlns:r="http://schemas.openxmlformats.org/officeDocument/2006/relationships" r:id="rId5"/>
        </xdr:cNvPr>
        <xdr:cNvSpPr/>
      </xdr:nvSpPr>
      <xdr:spPr>
        <a:xfrm>
          <a:off x="10583" y="1964953"/>
          <a:ext cx="1852083" cy="25088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10583</xdr:colOff>
      <xdr:row>6</xdr:row>
      <xdr:rowOff>120341</xdr:rowOff>
    </xdr:from>
    <xdr:to>
      <xdr:col>1</xdr:col>
      <xdr:colOff>10583</xdr:colOff>
      <xdr:row>6</xdr:row>
      <xdr:rowOff>371228</xdr:rowOff>
    </xdr:to>
    <xdr:sp macro="" textlink="">
      <xdr:nvSpPr>
        <xdr:cNvPr id="27" name="Retângulo 26">
          <a:hlinkClick xmlns:r="http://schemas.openxmlformats.org/officeDocument/2006/relationships" r:id="rId6"/>
        </xdr:cNvPr>
        <xdr:cNvSpPr/>
      </xdr:nvSpPr>
      <xdr:spPr>
        <a:xfrm>
          <a:off x="10583" y="2279341"/>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10583</xdr:colOff>
      <xdr:row>7</xdr:row>
      <xdr:rowOff>11394</xdr:rowOff>
    </xdr:from>
    <xdr:to>
      <xdr:col>1</xdr:col>
      <xdr:colOff>10583</xdr:colOff>
      <xdr:row>8</xdr:row>
      <xdr:rowOff>50615</xdr:rowOff>
    </xdr:to>
    <xdr:sp macro="" textlink="">
      <xdr:nvSpPr>
        <xdr:cNvPr id="28" name="Retângulo 27">
          <a:hlinkClick xmlns:r="http://schemas.openxmlformats.org/officeDocument/2006/relationships" r:id="rId7"/>
        </xdr:cNvPr>
        <xdr:cNvSpPr/>
      </xdr:nvSpPr>
      <xdr:spPr>
        <a:xfrm>
          <a:off x="10583" y="2604311"/>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8</xdr:row>
      <xdr:rowOff>100419</xdr:rowOff>
    </xdr:from>
    <xdr:to>
      <xdr:col>1</xdr:col>
      <xdr:colOff>10583</xdr:colOff>
      <xdr:row>9</xdr:row>
      <xdr:rowOff>203140</xdr:rowOff>
    </xdr:to>
    <xdr:sp macro="" textlink="">
      <xdr:nvSpPr>
        <xdr:cNvPr id="29" name="Retângulo 28">
          <a:hlinkClick xmlns:r="http://schemas.openxmlformats.org/officeDocument/2006/relationships" r:id="rId8"/>
        </xdr:cNvPr>
        <xdr:cNvSpPr/>
      </xdr:nvSpPr>
      <xdr:spPr>
        <a:xfrm>
          <a:off x="10583" y="2905002"/>
          <a:ext cx="1852083" cy="25088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54973</xdr:rowOff>
    </xdr:from>
    <xdr:to>
      <xdr:col>1</xdr:col>
      <xdr:colOff>10583</xdr:colOff>
      <xdr:row>10</xdr:row>
      <xdr:rowOff>305860</xdr:rowOff>
    </xdr:to>
    <xdr:sp macro="" textlink="">
      <xdr:nvSpPr>
        <xdr:cNvPr id="30" name="Retângulo 29">
          <a:hlinkClick xmlns:r="http://schemas.openxmlformats.org/officeDocument/2006/relationships" r:id="rId9"/>
        </xdr:cNvPr>
        <xdr:cNvSpPr/>
      </xdr:nvSpPr>
      <xdr:spPr>
        <a:xfrm>
          <a:off x="10583" y="3219390"/>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369360</xdr:rowOff>
    </xdr:from>
    <xdr:to>
      <xdr:col>1</xdr:col>
      <xdr:colOff>10583</xdr:colOff>
      <xdr:row>11</xdr:row>
      <xdr:rowOff>186331</xdr:rowOff>
    </xdr:to>
    <xdr:sp macro="" textlink="">
      <xdr:nvSpPr>
        <xdr:cNvPr id="31" name="Retângulo 30">
          <a:hlinkClick xmlns:r="http://schemas.openxmlformats.org/officeDocument/2006/relationships" r:id="rId10"/>
        </xdr:cNvPr>
        <xdr:cNvSpPr/>
      </xdr:nvSpPr>
      <xdr:spPr>
        <a:xfrm>
          <a:off x="10583" y="3533777"/>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77385</xdr:rowOff>
    </xdr:from>
    <xdr:to>
      <xdr:col>1</xdr:col>
      <xdr:colOff>10583</xdr:colOff>
      <xdr:row>14</xdr:row>
      <xdr:rowOff>116605</xdr:rowOff>
    </xdr:to>
    <xdr:sp macro="" textlink="">
      <xdr:nvSpPr>
        <xdr:cNvPr id="32" name="Retângulo 31">
          <a:hlinkClick xmlns:r="http://schemas.openxmlformats.org/officeDocument/2006/relationships" r:id="rId11"/>
        </xdr:cNvPr>
        <xdr:cNvSpPr/>
      </xdr:nvSpPr>
      <xdr:spPr>
        <a:xfrm>
          <a:off x="10583" y="4035552"/>
          <a:ext cx="1852083" cy="250886"/>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14</xdr:row>
      <xdr:rowOff>190688</xdr:rowOff>
    </xdr:from>
    <xdr:to>
      <xdr:col>1</xdr:col>
      <xdr:colOff>10583</xdr:colOff>
      <xdr:row>15</xdr:row>
      <xdr:rowOff>4547</xdr:rowOff>
    </xdr:to>
    <xdr:sp macro="" textlink="">
      <xdr:nvSpPr>
        <xdr:cNvPr id="33" name="Retângulo 32">
          <a:hlinkClick xmlns:r="http://schemas.openxmlformats.org/officeDocument/2006/relationships" r:id="rId12"/>
        </xdr:cNvPr>
        <xdr:cNvSpPr/>
      </xdr:nvSpPr>
      <xdr:spPr>
        <a:xfrm>
          <a:off x="10583" y="4360521"/>
          <a:ext cx="1852083" cy="247776"/>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444500</xdr:colOff>
      <xdr:row>0</xdr:row>
      <xdr:rowOff>31752</xdr:rowOff>
    </xdr:from>
    <xdr:to>
      <xdr:col>0</xdr:col>
      <xdr:colOff>1407583</xdr:colOff>
      <xdr:row>1</xdr:row>
      <xdr:rowOff>389341</xdr:rowOff>
    </xdr:to>
    <xdr:pic>
      <xdr:nvPicPr>
        <xdr:cNvPr id="19" name="Imagem 18" descr="marcaSebrae.JPG"/>
        <xdr:cNvPicPr>
          <a:picLocks noChangeAspect="1"/>
        </xdr:cNvPicPr>
      </xdr:nvPicPr>
      <xdr:blipFill>
        <a:blip xmlns:r="http://schemas.openxmlformats.org/officeDocument/2006/relationships" r:embed="rId13"/>
        <a:stretch>
          <a:fillRect/>
        </a:stretch>
      </xdr:blipFill>
      <xdr:spPr>
        <a:xfrm>
          <a:off x="444500" y="31752"/>
          <a:ext cx="963083" cy="7915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32810</xdr:colOff>
      <xdr:row>0</xdr:row>
      <xdr:rowOff>48683</xdr:rowOff>
    </xdr:from>
    <xdr:to>
      <xdr:col>10</xdr:col>
      <xdr:colOff>5293</xdr:colOff>
      <xdr:row>1</xdr:row>
      <xdr:rowOff>51552</xdr:rowOff>
    </xdr:to>
    <xdr:sp macro="" textlink="">
      <xdr:nvSpPr>
        <xdr:cNvPr id="2" name="CaixaDeTexto 1"/>
        <xdr:cNvSpPr txBox="1"/>
      </xdr:nvSpPr>
      <xdr:spPr>
        <a:xfrm>
          <a:off x="5313893" y="48683"/>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receitas </a:t>
          </a:r>
          <a:r>
            <a:rPr lang="pt-BR" sz="1100" baseline="0">
              <a:solidFill>
                <a:schemeClr val="tx1">
                  <a:lumMod val="65000"/>
                  <a:lumOff val="35000"/>
                </a:schemeClr>
              </a:solidFill>
              <a:effectLst/>
              <a:latin typeface="+mn-lt"/>
              <a:ea typeface="+mn-ea"/>
              <a:cs typeface="+mn-cs"/>
            </a:rPr>
            <a:t>para cada grupo de Receitas existente. Por exemplo, para receitas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3700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55793"/>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18" name="Retângulo 17"/>
        <xdr:cNvSpPr/>
      </xdr:nvSpPr>
      <xdr:spPr>
        <a:xfrm>
          <a:off x="2106083" y="613834"/>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Receitas</a:t>
          </a:r>
          <a:endParaRPr lang="pt-BR" sz="1200" b="1">
            <a:solidFill>
              <a:schemeClr val="bg1"/>
            </a:solidFill>
          </a:endParaRP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19" name="Retângulo 18">
          <a:hlinkClick xmlns:r="http://schemas.openxmlformats.org/officeDocument/2006/relationships" r:id="rId9"/>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Despesas</a:t>
          </a:r>
          <a:endParaRPr lang="pt-BR" sz="1200"/>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1576913</xdr:colOff>
      <xdr:row>1</xdr:row>
      <xdr:rowOff>179917</xdr:rowOff>
    </xdr:from>
    <xdr:to>
      <xdr:col>5</xdr:col>
      <xdr:colOff>606997</xdr:colOff>
      <xdr:row>1</xdr:row>
      <xdr:rowOff>467917</xdr:rowOff>
    </xdr:to>
    <xdr:sp macro="" textlink="">
      <xdr:nvSpPr>
        <xdr:cNvPr id="26" name="Retângulo 25">
          <a:hlinkClick xmlns:r="http://schemas.openxmlformats.org/officeDocument/2006/relationships" r:id="rId10"/>
        </xdr:cNvPr>
        <xdr:cNvSpPr/>
      </xdr:nvSpPr>
      <xdr:spPr>
        <a:xfrm>
          <a:off x="4646080"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Bancos</a:t>
          </a:r>
        </a:p>
      </xdr:txBody>
    </xdr:sp>
    <xdr:clientData/>
  </xdr:twoCellAnchor>
  <xdr:twoCellAnchor editAs="oneCell">
    <xdr:from>
      <xdr:col>0</xdr:col>
      <xdr:colOff>444500</xdr:colOff>
      <xdr:row>0</xdr:row>
      <xdr:rowOff>0</xdr:rowOff>
    </xdr:from>
    <xdr:to>
      <xdr:col>0</xdr:col>
      <xdr:colOff>1500455</xdr:colOff>
      <xdr:row>1</xdr:row>
      <xdr:rowOff>412750</xdr:rowOff>
    </xdr:to>
    <xdr:pic>
      <xdr:nvPicPr>
        <xdr:cNvPr id="24" name="Imagem 23" descr="marcaSebrae.JPG"/>
        <xdr:cNvPicPr>
          <a:picLocks noChangeAspect="1"/>
        </xdr:cNvPicPr>
      </xdr:nvPicPr>
      <xdr:blipFill>
        <a:blip xmlns:r="http://schemas.openxmlformats.org/officeDocument/2006/relationships" r:embed="rId11"/>
        <a:stretch>
          <a:fillRect/>
        </a:stretch>
      </xdr:blipFill>
      <xdr:spPr>
        <a:xfrm>
          <a:off x="444500" y="0"/>
          <a:ext cx="1055955" cy="84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203387</xdr:colOff>
      <xdr:row>0</xdr:row>
      <xdr:rowOff>60512</xdr:rowOff>
    </xdr:from>
    <xdr:to>
      <xdr:col>10</xdr:col>
      <xdr:colOff>192057</xdr:colOff>
      <xdr:row>1</xdr:row>
      <xdr:rowOff>201706</xdr:rowOff>
    </xdr:to>
    <xdr:sp macro="" textlink="">
      <xdr:nvSpPr>
        <xdr:cNvPr id="2" name="CaixaDeTexto 1"/>
        <xdr:cNvSpPr txBox="1"/>
      </xdr:nvSpPr>
      <xdr:spPr>
        <a:xfrm>
          <a:off x="5473887" y="60512"/>
          <a:ext cx="6398435" cy="567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despesas </a:t>
          </a:r>
          <a:r>
            <a:rPr lang="pt-BR" sz="1100" baseline="0">
              <a:solidFill>
                <a:schemeClr val="tx1">
                  <a:lumMod val="65000"/>
                  <a:lumOff val="35000"/>
                </a:schemeClr>
              </a:solidFill>
              <a:effectLst/>
              <a:latin typeface="+mn-lt"/>
              <a:ea typeface="+mn-ea"/>
              <a:cs typeface="+mn-cs"/>
            </a:rPr>
            <a:t>para cada grupo de Despesa existente. Por exemplo, para despesas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 Lançamentos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174749</xdr:rowOff>
    </xdr:from>
    <xdr:to>
      <xdr:col>1</xdr:col>
      <xdr:colOff>12700</xdr:colOff>
      <xdr:row>15</xdr:row>
      <xdr:rowOff>182219</xdr:rowOff>
    </xdr:to>
    <xdr:sp macro="" textlink="">
      <xdr:nvSpPr>
        <xdr:cNvPr id="15" name="Retângulo 14">
          <a:hlinkClick xmlns:r="http://schemas.openxmlformats.org/officeDocument/2006/relationships" r:id="rId9"/>
        </xdr:cNvPr>
        <xdr:cNvSpPr/>
      </xdr:nvSpPr>
      <xdr:spPr>
        <a:xfrm>
          <a:off x="12700" y="4070474"/>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16</xdr:row>
      <xdr:rowOff>2302</xdr:rowOff>
    </xdr:from>
    <xdr:to>
      <xdr:col>1</xdr:col>
      <xdr:colOff>12700</xdr:colOff>
      <xdr:row>17</xdr:row>
      <xdr:rowOff>6661</xdr:rowOff>
    </xdr:to>
    <xdr:sp macro="" textlink="">
      <xdr:nvSpPr>
        <xdr:cNvPr id="16" name="Retângulo 15">
          <a:hlinkClick xmlns:r="http://schemas.openxmlformats.org/officeDocument/2006/relationships" r:id="rId10"/>
        </xdr:cNvPr>
        <xdr:cNvSpPr/>
      </xdr:nvSpPr>
      <xdr:spPr>
        <a:xfrm>
          <a:off x="12700" y="4393327"/>
          <a:ext cx="1847850" cy="252009"/>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6105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9153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xdr:colOff>
      <xdr:row>1</xdr:row>
      <xdr:rowOff>179917</xdr:rowOff>
    </xdr:from>
    <xdr:to>
      <xdr:col>3</xdr:col>
      <xdr:colOff>278917</xdr:colOff>
      <xdr:row>1</xdr:row>
      <xdr:rowOff>467917</xdr:rowOff>
    </xdr:to>
    <xdr:sp macro="" textlink="">
      <xdr:nvSpPr>
        <xdr:cNvPr id="26" name="Retângulo 25">
          <a:hlinkClick xmlns:r="http://schemas.openxmlformats.org/officeDocument/2006/relationships" r:id="rId11"/>
        </xdr:cNvPr>
        <xdr:cNvSpPr/>
      </xdr:nvSpPr>
      <xdr:spPr>
        <a:xfrm>
          <a:off x="2106084"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307204</xdr:colOff>
      <xdr:row>1</xdr:row>
      <xdr:rowOff>179917</xdr:rowOff>
    </xdr:from>
    <xdr:to>
      <xdr:col>3</xdr:col>
      <xdr:colOff>1548628</xdr:colOff>
      <xdr:row>1</xdr:row>
      <xdr:rowOff>467917</xdr:rowOff>
    </xdr:to>
    <xdr:sp macro="" textlink="">
      <xdr:nvSpPr>
        <xdr:cNvPr id="28" name="Retângulo 27">
          <a:hlinkClick xmlns:r="http://schemas.openxmlformats.org/officeDocument/2006/relationships" r:id="rId12"/>
        </xdr:cNvPr>
        <xdr:cNvSpPr/>
      </xdr:nvSpPr>
      <xdr:spPr>
        <a:xfrm>
          <a:off x="3376371" y="613834"/>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Despesas</a:t>
          </a:r>
        </a:p>
      </xdr:txBody>
    </xdr:sp>
    <xdr:clientData/>
  </xdr:twoCellAnchor>
  <xdr:twoCellAnchor editAs="absolute">
    <xdr:from>
      <xdr:col>3</xdr:col>
      <xdr:colOff>1576914</xdr:colOff>
      <xdr:row>1</xdr:row>
      <xdr:rowOff>179917</xdr:rowOff>
    </xdr:from>
    <xdr:to>
      <xdr:col>5</xdr:col>
      <xdr:colOff>606998</xdr:colOff>
      <xdr:row>1</xdr:row>
      <xdr:rowOff>467917</xdr:rowOff>
    </xdr:to>
    <xdr:sp macro="" textlink="">
      <xdr:nvSpPr>
        <xdr:cNvPr id="29" name="Retângulo 28">
          <a:hlinkClick xmlns:r="http://schemas.openxmlformats.org/officeDocument/2006/relationships" r:id="rId13"/>
        </xdr:cNvPr>
        <xdr:cNvSpPr/>
      </xdr:nvSpPr>
      <xdr:spPr>
        <a:xfrm>
          <a:off x="4646081"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Bancos</a:t>
          </a:r>
        </a:p>
      </xdr:txBody>
    </xdr:sp>
    <xdr:clientData/>
  </xdr:twoCellAnchor>
  <xdr:twoCellAnchor editAs="oneCell">
    <xdr:from>
      <xdr:col>0</xdr:col>
      <xdr:colOff>359834</xdr:colOff>
      <xdr:row>0</xdr:row>
      <xdr:rowOff>0</xdr:rowOff>
    </xdr:from>
    <xdr:to>
      <xdr:col>0</xdr:col>
      <xdr:colOff>1415789</xdr:colOff>
      <xdr:row>1</xdr:row>
      <xdr:rowOff>412750</xdr:rowOff>
    </xdr:to>
    <xdr:pic>
      <xdr:nvPicPr>
        <xdr:cNvPr id="24" name="Imagem 23" descr="marcaSebrae.JPG"/>
        <xdr:cNvPicPr>
          <a:picLocks noChangeAspect="1"/>
        </xdr:cNvPicPr>
      </xdr:nvPicPr>
      <xdr:blipFill>
        <a:blip xmlns:r="http://schemas.openxmlformats.org/officeDocument/2006/relationships" r:embed="rId14"/>
        <a:stretch>
          <a:fillRect/>
        </a:stretch>
      </xdr:blipFill>
      <xdr:spPr>
        <a:xfrm>
          <a:off x="359834" y="0"/>
          <a:ext cx="1055955" cy="84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352800</xdr:colOff>
      <xdr:row>0</xdr:row>
      <xdr:rowOff>38100</xdr:rowOff>
    </xdr:from>
    <xdr:to>
      <xdr:col>8</xdr:col>
      <xdr:colOff>879352</xdr:colOff>
      <xdr:row>1</xdr:row>
      <xdr:rowOff>145676</xdr:rowOff>
    </xdr:to>
    <xdr:sp macro="" textlink="">
      <xdr:nvSpPr>
        <xdr:cNvPr id="2" name="CaixaDeTexto 1"/>
        <xdr:cNvSpPr txBox="1"/>
      </xdr:nvSpPr>
      <xdr:spPr>
        <a:xfrm>
          <a:off x="5453967" y="38100"/>
          <a:ext cx="6400302" cy="541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seus bancos e o saldo inicial. Por exemplo, Banco X, saldo inicial de R$ 2.000,00</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Lançamentos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174749</xdr:rowOff>
    </xdr:from>
    <xdr:to>
      <xdr:col>1</xdr:col>
      <xdr:colOff>12700</xdr:colOff>
      <xdr:row>15</xdr:row>
      <xdr:rowOff>182219</xdr:rowOff>
    </xdr:to>
    <xdr:sp macro="" textlink="">
      <xdr:nvSpPr>
        <xdr:cNvPr id="15" name="Retângulo 14">
          <a:hlinkClick xmlns:r="http://schemas.openxmlformats.org/officeDocument/2006/relationships" r:id="rId9"/>
        </xdr:cNvPr>
        <xdr:cNvSpPr/>
      </xdr:nvSpPr>
      <xdr:spPr>
        <a:xfrm>
          <a:off x="12700" y="4070474"/>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16</xdr:row>
      <xdr:rowOff>2302</xdr:rowOff>
    </xdr:from>
    <xdr:to>
      <xdr:col>1</xdr:col>
      <xdr:colOff>12700</xdr:colOff>
      <xdr:row>17</xdr:row>
      <xdr:rowOff>6661</xdr:rowOff>
    </xdr:to>
    <xdr:sp macro="" textlink="">
      <xdr:nvSpPr>
        <xdr:cNvPr id="16" name="Retângulo 15">
          <a:hlinkClick xmlns:r="http://schemas.openxmlformats.org/officeDocument/2006/relationships" r:id="rId10"/>
        </xdr:cNvPr>
        <xdr:cNvSpPr/>
      </xdr:nvSpPr>
      <xdr:spPr>
        <a:xfrm>
          <a:off x="12700" y="4393327"/>
          <a:ext cx="1847850" cy="252009"/>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7"/>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4</xdr:row>
      <xdr:rowOff>233704</xdr:rowOff>
    </xdr:from>
    <xdr:to>
      <xdr:col>1</xdr:col>
      <xdr:colOff>12700</xdr:colOff>
      <xdr:row>5</xdr:row>
      <xdr:rowOff>241175</xdr:rowOff>
    </xdr:to>
    <xdr:sp macro="" textlink="">
      <xdr:nvSpPr>
        <xdr:cNvPr id="28" name="Retângulo 27">
          <a:hlinkClick xmlns:r="http://schemas.openxmlformats.org/officeDocument/2006/relationships" r:id="rId11"/>
        </xdr:cNvPr>
        <xdr:cNvSpPr/>
      </xdr:nvSpPr>
      <xdr:spPr>
        <a:xfrm>
          <a:off x="12700" y="1662454"/>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23" name="Retângulo 22">
          <a:hlinkClick xmlns:r="http://schemas.openxmlformats.org/officeDocument/2006/relationships" r:id="rId12"/>
        </xdr:cNvPr>
        <xdr:cNvSpPr/>
      </xdr:nvSpPr>
      <xdr:spPr>
        <a:xfrm>
          <a:off x="2106083"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24" name="Retângulo 23">
          <a:hlinkClick xmlns:r="http://schemas.openxmlformats.org/officeDocument/2006/relationships" r:id="rId13"/>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Despesas</a:t>
          </a:r>
        </a:p>
      </xdr:txBody>
    </xdr:sp>
    <xdr:clientData/>
  </xdr:twoCellAnchor>
  <xdr:twoCellAnchor editAs="absolute">
    <xdr:from>
      <xdr:col>3</xdr:col>
      <xdr:colOff>1576913</xdr:colOff>
      <xdr:row>1</xdr:row>
      <xdr:rowOff>179917</xdr:rowOff>
    </xdr:from>
    <xdr:to>
      <xdr:col>4</xdr:col>
      <xdr:colOff>786913</xdr:colOff>
      <xdr:row>1</xdr:row>
      <xdr:rowOff>467917</xdr:rowOff>
    </xdr:to>
    <xdr:sp macro="" textlink="">
      <xdr:nvSpPr>
        <xdr:cNvPr id="27" name="Retângulo 26">
          <a:hlinkClick xmlns:r="http://schemas.openxmlformats.org/officeDocument/2006/relationships" r:id="rId14"/>
        </xdr:cNvPr>
        <xdr:cNvSpPr/>
      </xdr:nvSpPr>
      <xdr:spPr>
        <a:xfrm>
          <a:off x="4646080" y="613834"/>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Bancos</a:t>
          </a:r>
        </a:p>
      </xdr:txBody>
    </xdr:sp>
    <xdr:clientData/>
  </xdr:twoCellAnchor>
  <xdr:twoCellAnchor editAs="oneCell">
    <xdr:from>
      <xdr:col>0</xdr:col>
      <xdr:colOff>370416</xdr:colOff>
      <xdr:row>0</xdr:row>
      <xdr:rowOff>0</xdr:rowOff>
    </xdr:from>
    <xdr:to>
      <xdr:col>0</xdr:col>
      <xdr:colOff>1426371</xdr:colOff>
      <xdr:row>1</xdr:row>
      <xdr:rowOff>412750</xdr:rowOff>
    </xdr:to>
    <xdr:pic>
      <xdr:nvPicPr>
        <xdr:cNvPr id="25" name="Imagem 24" descr="marcaSebrae.JPG"/>
        <xdr:cNvPicPr>
          <a:picLocks noChangeAspect="1"/>
        </xdr:cNvPicPr>
      </xdr:nvPicPr>
      <xdr:blipFill>
        <a:blip xmlns:r="http://schemas.openxmlformats.org/officeDocument/2006/relationships" r:embed="rId15"/>
        <a:stretch>
          <a:fillRect/>
        </a:stretch>
      </xdr:blipFill>
      <xdr:spPr>
        <a:xfrm>
          <a:off x="370416" y="0"/>
          <a:ext cx="1055955" cy="84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24500" y="133350"/>
          <a:ext cx="6350000" cy="63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editAs="absolute">
    <xdr:from>
      <xdr:col>0</xdr:col>
      <xdr:colOff>63500</xdr:colOff>
      <xdr:row>2</xdr:row>
      <xdr:rowOff>21169</xdr:rowOff>
    </xdr:from>
    <xdr:to>
      <xdr:col>0</xdr:col>
      <xdr:colOff>1756833</xdr:colOff>
      <xdr:row>3</xdr:row>
      <xdr:rowOff>23286</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13</xdr:row>
      <xdr:rowOff>149225</xdr:rowOff>
    </xdr:from>
    <xdr:to>
      <xdr:col>0</xdr:col>
      <xdr:colOff>1717675</xdr:colOff>
      <xdr:row>13</xdr:row>
      <xdr:rowOff>149225</xdr:rowOff>
    </xdr:to>
    <xdr:cxnSp macro="">
      <xdr:nvCxnSpPr>
        <xdr:cNvPr id="6" name="Conector reto 5"/>
        <xdr:cNvCxnSpPr/>
      </xdr:nvCxnSpPr>
      <xdr:spPr>
        <a:xfrm>
          <a:off x="152400" y="391689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149225</xdr:rowOff>
    </xdr:from>
    <xdr:to>
      <xdr:col>1</xdr:col>
      <xdr:colOff>12700</xdr:colOff>
      <xdr:row>4</xdr:row>
      <xdr:rowOff>11641</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75141</xdr:rowOff>
    </xdr:from>
    <xdr:to>
      <xdr:col>1</xdr:col>
      <xdr:colOff>12700</xdr:colOff>
      <xdr:row>5</xdr:row>
      <xdr:rowOff>85725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12700</xdr:colOff>
      <xdr:row>5</xdr:row>
      <xdr:rowOff>149225</xdr:rowOff>
    </xdr:from>
    <xdr:to>
      <xdr:col>1</xdr:col>
      <xdr:colOff>12700</xdr:colOff>
      <xdr:row>6</xdr:row>
      <xdr:rowOff>159808</xdr:rowOff>
    </xdr:to>
    <xdr:sp macro="" textlink="">
      <xdr:nvSpPr>
        <xdr:cNvPr id="9" name="Retângulo 8">
          <a:hlinkClick xmlns:r="http://schemas.openxmlformats.org/officeDocument/2006/relationships" r:id="rId3"/>
        </xdr:cNvPr>
        <xdr:cNvSpPr/>
      </xdr:nvSpPr>
      <xdr:spPr>
        <a:xfrm>
          <a:off x="12700" y="1969558"/>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12700</xdr:colOff>
      <xdr:row>6</xdr:row>
      <xdr:rowOff>223308</xdr:rowOff>
    </xdr:from>
    <xdr:to>
      <xdr:col>1</xdr:col>
      <xdr:colOff>12700</xdr:colOff>
      <xdr:row>7</xdr:row>
      <xdr:rowOff>233891</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12700</xdr:colOff>
      <xdr:row>8</xdr:row>
      <xdr:rowOff>53975</xdr:rowOff>
    </xdr:from>
    <xdr:to>
      <xdr:col>1</xdr:col>
      <xdr:colOff>12700</xdr:colOff>
      <xdr:row>9</xdr:row>
      <xdr:rowOff>64558</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9</xdr:row>
      <xdr:rowOff>117475</xdr:rowOff>
    </xdr:from>
    <xdr:to>
      <xdr:col>1</xdr:col>
      <xdr:colOff>12700</xdr:colOff>
      <xdr:row>10</xdr:row>
      <xdr:rowOff>128058</xdr:rowOff>
    </xdr:to>
    <xdr:sp macro="" textlink="">
      <xdr:nvSpPr>
        <xdr:cNvPr id="12" name="Retângulo 11">
          <a:hlinkClick xmlns:r="http://schemas.openxmlformats.org/officeDocument/2006/relationships" r:id="rId6"/>
        </xdr:cNvPr>
        <xdr:cNvSpPr/>
      </xdr:nvSpPr>
      <xdr:spPr>
        <a:xfrm>
          <a:off x="12700" y="29114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10</xdr:row>
      <xdr:rowOff>191558</xdr:rowOff>
    </xdr:from>
    <xdr:to>
      <xdr:col>1</xdr:col>
      <xdr:colOff>12700</xdr:colOff>
      <xdr:row>11</xdr:row>
      <xdr:rowOff>202142</xdr:rowOff>
    </xdr:to>
    <xdr:sp macro="" textlink="">
      <xdr:nvSpPr>
        <xdr:cNvPr id="13" name="Retângulo 12">
          <a:hlinkClick xmlns:r="http://schemas.openxmlformats.org/officeDocument/2006/relationships" r:id="rId7"/>
        </xdr:cNvPr>
        <xdr:cNvSpPr/>
      </xdr:nvSpPr>
      <xdr:spPr>
        <a:xfrm>
          <a:off x="12700" y="32289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11642</xdr:rowOff>
    </xdr:from>
    <xdr:to>
      <xdr:col>1</xdr:col>
      <xdr:colOff>12700</xdr:colOff>
      <xdr:row>13</xdr:row>
      <xdr:rowOff>22225</xdr:rowOff>
    </xdr:to>
    <xdr:sp macro="" textlink="">
      <xdr:nvSpPr>
        <xdr:cNvPr id="14" name="Retângulo 13">
          <a:hlinkClick xmlns:r="http://schemas.openxmlformats.org/officeDocument/2006/relationships" r:id="rId8"/>
        </xdr:cNvPr>
        <xdr:cNvSpPr/>
      </xdr:nvSpPr>
      <xdr:spPr>
        <a:xfrm>
          <a:off x="12700" y="353589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12700</xdr:colOff>
      <xdr:row>14</xdr:row>
      <xdr:rowOff>32809</xdr:rowOff>
    </xdr:from>
    <xdr:to>
      <xdr:col>1</xdr:col>
      <xdr:colOff>12700</xdr:colOff>
      <xdr:row>15</xdr:row>
      <xdr:rowOff>43392</xdr:rowOff>
    </xdr:to>
    <xdr:sp macro="" textlink="">
      <xdr:nvSpPr>
        <xdr:cNvPr id="15" name="Retângulo 14">
          <a:hlinkClick xmlns:r="http://schemas.openxmlformats.org/officeDocument/2006/relationships" r:id="rId9"/>
        </xdr:cNvPr>
        <xdr:cNvSpPr/>
      </xdr:nvSpPr>
      <xdr:spPr>
        <a:xfrm>
          <a:off x="12700" y="404389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15</xdr:row>
      <xdr:rowOff>106892</xdr:rowOff>
    </xdr:from>
    <xdr:to>
      <xdr:col>1</xdr:col>
      <xdr:colOff>12700</xdr:colOff>
      <xdr:row>16</xdr:row>
      <xdr:rowOff>117475</xdr:rowOff>
    </xdr:to>
    <xdr:sp macro="" textlink="">
      <xdr:nvSpPr>
        <xdr:cNvPr id="16" name="Retângulo 15">
          <a:hlinkClick xmlns:r="http://schemas.openxmlformats.org/officeDocument/2006/relationships" r:id="rId10"/>
        </xdr:cNvPr>
        <xdr:cNvSpPr/>
      </xdr:nvSpPr>
      <xdr:spPr>
        <a:xfrm>
          <a:off x="12700" y="436139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30" name="Conector reto 16"/>
        <xdr:cNvCxnSpPr/>
      </xdr:nvCxnSpPr>
      <xdr:spPr>
        <a:xfrm>
          <a:off x="25908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1" name="Conector reto 16"/>
        <xdr:cNvCxnSpPr/>
      </xdr:nvCxnSpPr>
      <xdr:spPr>
        <a:xfrm>
          <a:off x="99345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2" name="Conector reto 16"/>
        <xdr:cNvCxnSpPr/>
      </xdr:nvCxnSpPr>
      <xdr:spPr>
        <a:xfrm>
          <a:off x="11132221"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3" name="Conector reto 16"/>
        <xdr:cNvCxnSpPr/>
      </xdr:nvCxnSpPr>
      <xdr:spPr>
        <a:xfrm>
          <a:off x="127349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34" name="Conector reto 33"/>
        <xdr:cNvCxnSpPr/>
      </xdr:nvCxnSpPr>
      <xdr:spPr>
        <a:xfrm>
          <a:off x="12734925"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35" name="CaixaDeTexto 34"/>
        <xdr:cNvSpPr txBox="1"/>
      </xdr:nvSpPr>
      <xdr:spPr>
        <a:xfrm>
          <a:off x="578273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36" name="Retângulo 12">
          <a:hlinkClick xmlns:r="http://schemas.openxmlformats.org/officeDocument/2006/relationships" r:id="rId11"/>
        </xdr:cNvPr>
        <xdr:cNvSpPr/>
      </xdr:nvSpPr>
      <xdr:spPr>
        <a:xfrm>
          <a:off x="5465329"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37" name="Retângulo 12">
          <a:hlinkClick xmlns:r="http://schemas.openxmlformats.org/officeDocument/2006/relationships" r:id="rId12"/>
        </xdr:cNvPr>
        <xdr:cNvSpPr/>
      </xdr:nvSpPr>
      <xdr:spPr>
        <a:xfrm>
          <a:off x="6278418"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38" name="Retângulo 12">
          <a:hlinkClick xmlns:r="http://schemas.openxmlformats.org/officeDocument/2006/relationships" r:id="rId13"/>
        </xdr:cNvPr>
        <xdr:cNvSpPr/>
      </xdr:nvSpPr>
      <xdr:spPr>
        <a:xfrm>
          <a:off x="710209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39" name="Retângulo 12">
          <a:hlinkClick xmlns:r="http://schemas.openxmlformats.org/officeDocument/2006/relationships" r:id="rId14"/>
        </xdr:cNvPr>
        <xdr:cNvSpPr/>
      </xdr:nvSpPr>
      <xdr:spPr>
        <a:xfrm>
          <a:off x="7925762"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40" name="Retângulo 12">
          <a:hlinkClick xmlns:r="http://schemas.openxmlformats.org/officeDocument/2006/relationships" r:id="rId15"/>
        </xdr:cNvPr>
        <xdr:cNvSpPr/>
      </xdr:nvSpPr>
      <xdr:spPr>
        <a:xfrm>
          <a:off x="8749434" y="624417"/>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41" name="Retângulo 12">
          <a:hlinkClick xmlns:r="http://schemas.openxmlformats.org/officeDocument/2006/relationships" r:id="rId16"/>
        </xdr:cNvPr>
        <xdr:cNvSpPr/>
      </xdr:nvSpPr>
      <xdr:spPr>
        <a:xfrm>
          <a:off x="9583690"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42" name="Retângulo 12">
          <a:hlinkClick xmlns:r="http://schemas.openxmlformats.org/officeDocument/2006/relationships" r:id="rId17"/>
        </xdr:cNvPr>
        <xdr:cNvSpPr/>
      </xdr:nvSpPr>
      <xdr:spPr>
        <a:xfrm>
          <a:off x="10407361"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43" name="Retângulo 12">
          <a:hlinkClick xmlns:r="http://schemas.openxmlformats.org/officeDocument/2006/relationships" r:id="rId18"/>
        </xdr:cNvPr>
        <xdr:cNvSpPr/>
      </xdr:nvSpPr>
      <xdr:spPr>
        <a:xfrm>
          <a:off x="11220451"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44" name="Retângulo 12"/>
        <xdr:cNvSpPr/>
      </xdr:nvSpPr>
      <xdr:spPr>
        <a:xfrm>
          <a:off x="2127250" y="624417"/>
          <a:ext cx="785283"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Janeiro</a:t>
          </a:r>
        </a:p>
      </xdr:txBody>
    </xdr:sp>
    <xdr:clientData/>
  </xdr:twoCellAnchor>
  <xdr:twoCellAnchor editAs="absolute">
    <xdr:from>
      <xdr:col>3</xdr:col>
      <xdr:colOff>347423</xdr:colOff>
      <xdr:row>1</xdr:row>
      <xdr:rowOff>190500</xdr:rowOff>
    </xdr:from>
    <xdr:to>
      <xdr:col>3</xdr:col>
      <xdr:colOff>1144347</xdr:colOff>
      <xdr:row>2</xdr:row>
      <xdr:rowOff>2250</xdr:rowOff>
    </xdr:to>
    <xdr:sp macro="" textlink="">
      <xdr:nvSpPr>
        <xdr:cNvPr id="45" name="Retângulo 13">
          <a:hlinkClick xmlns:r="http://schemas.openxmlformats.org/officeDocument/2006/relationships" r:id="rId19"/>
        </xdr:cNvPr>
        <xdr:cNvSpPr/>
      </xdr:nvSpPr>
      <xdr:spPr>
        <a:xfrm>
          <a:off x="2961506"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46" name="Retângulo 12">
          <a:hlinkClick xmlns:r="http://schemas.openxmlformats.org/officeDocument/2006/relationships" r:id="rId20"/>
        </xdr:cNvPr>
        <xdr:cNvSpPr/>
      </xdr:nvSpPr>
      <xdr:spPr>
        <a:xfrm>
          <a:off x="379682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47" name="Retângulo 12">
          <a:hlinkClick xmlns:r="http://schemas.openxmlformats.org/officeDocument/2006/relationships" r:id="rId21"/>
        </xdr:cNvPr>
        <xdr:cNvSpPr/>
      </xdr:nvSpPr>
      <xdr:spPr>
        <a:xfrm>
          <a:off x="4631074"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oneCell">
    <xdr:from>
      <xdr:col>0</xdr:col>
      <xdr:colOff>402167</xdr:colOff>
      <xdr:row>0</xdr:row>
      <xdr:rowOff>42333</xdr:rowOff>
    </xdr:from>
    <xdr:to>
      <xdr:col>0</xdr:col>
      <xdr:colOff>1458122</xdr:colOff>
      <xdr:row>1</xdr:row>
      <xdr:rowOff>455083</xdr:rowOff>
    </xdr:to>
    <xdr:pic>
      <xdr:nvPicPr>
        <xdr:cNvPr id="48" name="Imagem 47" descr="marcaSebrae.JPG"/>
        <xdr:cNvPicPr>
          <a:picLocks noChangeAspect="1"/>
        </xdr:cNvPicPr>
      </xdr:nvPicPr>
      <xdr:blipFill>
        <a:blip xmlns:r="http://schemas.openxmlformats.org/officeDocument/2006/relationships" r:embed="rId22"/>
        <a:stretch>
          <a:fillRect/>
        </a:stretch>
      </xdr:blipFill>
      <xdr:spPr>
        <a:xfrm>
          <a:off x="402167" y="42333"/>
          <a:ext cx="1055955" cy="84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24" name="Retângulo 12">
          <a:hlinkClick xmlns:r="http://schemas.openxmlformats.org/officeDocument/2006/relationships" r:id="rId1"/>
        </xdr:cNvPr>
        <xdr:cNvSpPr/>
      </xdr:nvSpPr>
      <xdr:spPr>
        <a:xfrm>
          <a:off x="5465329" y="619125"/>
          <a:ext cx="77575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34" name="Retângulo 12">
          <a:hlinkClick xmlns:r="http://schemas.openxmlformats.org/officeDocument/2006/relationships" r:id="rId10"/>
        </xdr:cNvPr>
        <xdr:cNvSpPr/>
      </xdr:nvSpPr>
      <xdr:spPr>
        <a:xfrm>
          <a:off x="3792587" y="619125"/>
          <a:ext cx="78951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5" name="Retângulo 12">
          <a:hlinkClick xmlns:r="http://schemas.openxmlformats.org/officeDocument/2006/relationships" r:id="rId11"/>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349250</xdr:colOff>
      <xdr:row>1</xdr:row>
      <xdr:rowOff>179917</xdr:rowOff>
    </xdr:from>
    <xdr:to>
      <xdr:col>3</xdr:col>
      <xdr:colOff>1134050</xdr:colOff>
      <xdr:row>1</xdr:row>
      <xdr:rowOff>467917</xdr:rowOff>
    </xdr:to>
    <xdr:sp macro="" textlink="">
      <xdr:nvSpPr>
        <xdr:cNvPr id="36" name="Retângulo 13">
          <a:hlinkClick xmlns:r="http://schemas.openxmlformats.org/officeDocument/2006/relationships" r:id="rId12"/>
        </xdr:cNvPr>
        <xdr:cNvSpPr/>
      </xdr:nvSpPr>
      <xdr:spPr>
        <a:xfrm>
          <a:off x="2963333" y="613834"/>
          <a:ext cx="7848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Fevereiro</a:t>
          </a:r>
        </a:p>
      </xdr:txBody>
    </xdr:sp>
    <xdr:clientData/>
  </xdr:twoCellAnchor>
  <xdr:twoCellAnchor editAs="absolute">
    <xdr:from>
      <xdr:col>0</xdr:col>
      <xdr:colOff>142874</xdr:colOff>
      <xdr:row>1</xdr:row>
      <xdr:rowOff>409765</xdr:rowOff>
    </xdr:from>
    <xdr:to>
      <xdr:col>0</xdr:col>
      <xdr:colOff>1708149</xdr:colOff>
      <xdr:row>1</xdr:row>
      <xdr:rowOff>409765</xdr:rowOff>
    </xdr:to>
    <xdr:cxnSp macro="">
      <xdr:nvCxnSpPr>
        <xdr:cNvPr id="98" name="Conector reto 97"/>
        <xdr:cNvCxnSpPr/>
      </xdr:nvCxnSpPr>
      <xdr:spPr>
        <a:xfrm>
          <a:off x="142874" y="8436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20298</xdr:rowOff>
    </xdr:from>
    <xdr:to>
      <xdr:col>0</xdr:col>
      <xdr:colOff>1754716</xdr:colOff>
      <xdr:row>3</xdr:row>
      <xdr:rowOff>22415</xdr:rowOff>
    </xdr:to>
    <xdr:sp macro="" textlink="">
      <xdr:nvSpPr>
        <xdr:cNvPr id="99" name="Rectangle 65"/>
        <xdr:cNvSpPr/>
      </xdr:nvSpPr>
      <xdr:spPr>
        <a:xfrm>
          <a:off x="61383" y="930465"/>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148354</xdr:rowOff>
    </xdr:from>
    <xdr:to>
      <xdr:col>0</xdr:col>
      <xdr:colOff>1715558</xdr:colOff>
      <xdr:row>13</xdr:row>
      <xdr:rowOff>148354</xdr:rowOff>
    </xdr:to>
    <xdr:cxnSp macro="">
      <xdr:nvCxnSpPr>
        <xdr:cNvPr id="100" name="Conector reto 99"/>
        <xdr:cNvCxnSpPr/>
      </xdr:nvCxnSpPr>
      <xdr:spPr>
        <a:xfrm>
          <a:off x="150283" y="391602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148354</xdr:rowOff>
    </xdr:from>
    <xdr:to>
      <xdr:col>1</xdr:col>
      <xdr:colOff>10583</xdr:colOff>
      <xdr:row>4</xdr:row>
      <xdr:rowOff>10770</xdr:rowOff>
    </xdr:to>
    <xdr:sp macro="" textlink="">
      <xdr:nvSpPr>
        <xdr:cNvPr id="101" name="Retângulo 100">
          <a:hlinkClick xmlns:r="http://schemas.openxmlformats.org/officeDocument/2006/relationships" r:id="rId13"/>
        </xdr:cNvPr>
        <xdr:cNvSpPr/>
      </xdr:nvSpPr>
      <xdr:spPr>
        <a:xfrm>
          <a:off x="10583" y="13336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74270</xdr:rowOff>
    </xdr:from>
    <xdr:to>
      <xdr:col>1</xdr:col>
      <xdr:colOff>10583</xdr:colOff>
      <xdr:row>5</xdr:row>
      <xdr:rowOff>84854</xdr:rowOff>
    </xdr:to>
    <xdr:sp macro="" textlink="">
      <xdr:nvSpPr>
        <xdr:cNvPr id="102" name="Retângulo 101">
          <a:hlinkClick xmlns:r="http://schemas.openxmlformats.org/officeDocument/2006/relationships" r:id="rId14"/>
        </xdr:cNvPr>
        <xdr:cNvSpPr/>
      </xdr:nvSpPr>
      <xdr:spPr>
        <a:xfrm>
          <a:off x="10583" y="16511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148354</xdr:rowOff>
    </xdr:from>
    <xdr:to>
      <xdr:col>1</xdr:col>
      <xdr:colOff>10583</xdr:colOff>
      <xdr:row>6</xdr:row>
      <xdr:rowOff>158937</xdr:rowOff>
    </xdr:to>
    <xdr:sp macro="" textlink="">
      <xdr:nvSpPr>
        <xdr:cNvPr id="103" name="Retângulo 102">
          <a:hlinkClick xmlns:r="http://schemas.openxmlformats.org/officeDocument/2006/relationships" r:id="rId15"/>
        </xdr:cNvPr>
        <xdr:cNvSpPr/>
      </xdr:nvSpPr>
      <xdr:spPr>
        <a:xfrm>
          <a:off x="10583" y="1968687"/>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222437</xdr:rowOff>
    </xdr:from>
    <xdr:to>
      <xdr:col>1</xdr:col>
      <xdr:colOff>10583</xdr:colOff>
      <xdr:row>7</xdr:row>
      <xdr:rowOff>233020</xdr:rowOff>
    </xdr:to>
    <xdr:sp macro="" textlink="">
      <xdr:nvSpPr>
        <xdr:cNvPr id="104" name="Retângulo 103">
          <a:hlinkClick xmlns:r="http://schemas.openxmlformats.org/officeDocument/2006/relationships" r:id="rId16"/>
        </xdr:cNvPr>
        <xdr:cNvSpPr/>
      </xdr:nvSpPr>
      <xdr:spPr>
        <a:xfrm>
          <a:off x="10583" y="2286187"/>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53104</xdr:rowOff>
    </xdr:from>
    <xdr:to>
      <xdr:col>1</xdr:col>
      <xdr:colOff>10583</xdr:colOff>
      <xdr:row>9</xdr:row>
      <xdr:rowOff>63687</xdr:rowOff>
    </xdr:to>
    <xdr:sp macro="" textlink="">
      <xdr:nvSpPr>
        <xdr:cNvPr id="105" name="Retângulo 104">
          <a:hlinkClick xmlns:r="http://schemas.openxmlformats.org/officeDocument/2006/relationships" r:id="rId17"/>
        </xdr:cNvPr>
        <xdr:cNvSpPr/>
      </xdr:nvSpPr>
      <xdr:spPr>
        <a:xfrm>
          <a:off x="10583" y="26036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116604</xdr:rowOff>
    </xdr:from>
    <xdr:to>
      <xdr:col>1</xdr:col>
      <xdr:colOff>10583</xdr:colOff>
      <xdr:row>10</xdr:row>
      <xdr:rowOff>127187</xdr:rowOff>
    </xdr:to>
    <xdr:sp macro="" textlink="">
      <xdr:nvSpPr>
        <xdr:cNvPr id="106" name="Retângulo 105">
          <a:hlinkClick xmlns:r="http://schemas.openxmlformats.org/officeDocument/2006/relationships" r:id="rId18"/>
        </xdr:cNvPr>
        <xdr:cNvSpPr/>
      </xdr:nvSpPr>
      <xdr:spPr>
        <a:xfrm>
          <a:off x="10583" y="2910604"/>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190687</xdr:rowOff>
    </xdr:from>
    <xdr:to>
      <xdr:col>1</xdr:col>
      <xdr:colOff>10583</xdr:colOff>
      <xdr:row>11</xdr:row>
      <xdr:rowOff>201271</xdr:rowOff>
    </xdr:to>
    <xdr:sp macro="" textlink="">
      <xdr:nvSpPr>
        <xdr:cNvPr id="107" name="Retângulo 106">
          <a:hlinkClick xmlns:r="http://schemas.openxmlformats.org/officeDocument/2006/relationships" r:id="rId19"/>
        </xdr:cNvPr>
        <xdr:cNvSpPr/>
      </xdr:nvSpPr>
      <xdr:spPr>
        <a:xfrm>
          <a:off x="10583" y="3228104"/>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10771</xdr:rowOff>
    </xdr:from>
    <xdr:to>
      <xdr:col>1</xdr:col>
      <xdr:colOff>10583</xdr:colOff>
      <xdr:row>13</xdr:row>
      <xdr:rowOff>21354</xdr:rowOff>
    </xdr:to>
    <xdr:sp macro="" textlink="">
      <xdr:nvSpPr>
        <xdr:cNvPr id="108" name="Retângulo 107">
          <a:hlinkClick xmlns:r="http://schemas.openxmlformats.org/officeDocument/2006/relationships" r:id="rId20"/>
        </xdr:cNvPr>
        <xdr:cNvSpPr/>
      </xdr:nvSpPr>
      <xdr:spPr>
        <a:xfrm>
          <a:off x="10583" y="353502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15</xdr:row>
      <xdr:rowOff>106021</xdr:rowOff>
    </xdr:from>
    <xdr:to>
      <xdr:col>1</xdr:col>
      <xdr:colOff>10583</xdr:colOff>
      <xdr:row>16</xdr:row>
      <xdr:rowOff>116604</xdr:rowOff>
    </xdr:to>
    <xdr:sp macro="" textlink="">
      <xdr:nvSpPr>
        <xdr:cNvPr id="110" name="Retângulo 109">
          <a:hlinkClick xmlns:r="http://schemas.openxmlformats.org/officeDocument/2006/relationships" r:id="rId21"/>
        </xdr:cNvPr>
        <xdr:cNvSpPr/>
      </xdr:nvSpPr>
      <xdr:spPr>
        <a:xfrm>
          <a:off x="10583" y="436052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338666</xdr:colOff>
      <xdr:row>0</xdr:row>
      <xdr:rowOff>10583</xdr:rowOff>
    </xdr:from>
    <xdr:to>
      <xdr:col>0</xdr:col>
      <xdr:colOff>1394621</xdr:colOff>
      <xdr:row>1</xdr:row>
      <xdr:rowOff>423333</xdr:rowOff>
    </xdr:to>
    <xdr:pic>
      <xdr:nvPicPr>
        <xdr:cNvPr id="37" name="Imagem 36" descr="marcaSebrae.JPG"/>
        <xdr:cNvPicPr>
          <a:picLocks noChangeAspect="1"/>
        </xdr:cNvPicPr>
      </xdr:nvPicPr>
      <xdr:blipFill>
        <a:blip xmlns:r="http://schemas.openxmlformats.org/officeDocument/2006/relationships" r:embed="rId22"/>
        <a:stretch>
          <a:fillRect/>
        </a:stretch>
      </xdr:blipFill>
      <xdr:spPr>
        <a:xfrm>
          <a:off x="338666" y="10583"/>
          <a:ext cx="1055955" cy="84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439662</xdr:colOff>
      <xdr:row>2</xdr:row>
      <xdr:rowOff>2250</xdr:rowOff>
    </xdr:to>
    <xdr:sp macro="" textlink="">
      <xdr:nvSpPr>
        <xdr:cNvPr id="24" name="Retângulo 12">
          <a:hlinkClick xmlns:r="http://schemas.openxmlformats.org/officeDocument/2006/relationships" r:id="rId1"/>
        </xdr:cNvPr>
        <xdr:cNvSpPr/>
      </xdr:nvSpPr>
      <xdr:spPr>
        <a:xfrm>
          <a:off x="546532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8</xdr:col>
      <xdr:colOff>50221</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99194</xdr:colOff>
      <xdr:row>1</xdr:row>
      <xdr:rowOff>190500</xdr:rowOff>
    </xdr:from>
    <xdr:to>
      <xdr:col>8</xdr:col>
      <xdr:colOff>873892</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912284</xdr:colOff>
      <xdr:row>1</xdr:row>
      <xdr:rowOff>190500</xdr:rowOff>
    </xdr:from>
    <xdr:to>
      <xdr:col>9</xdr:col>
      <xdr:colOff>681567</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4" name="Retângulo 12">
          <a:hlinkClick xmlns:r="http://schemas.openxmlformats.org/officeDocument/2006/relationships" r:id="rId10"/>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343297</xdr:colOff>
      <xdr:row>1</xdr:row>
      <xdr:rowOff>185870</xdr:rowOff>
    </xdr:from>
    <xdr:to>
      <xdr:col>3</xdr:col>
      <xdr:colOff>1140221</xdr:colOff>
      <xdr:row>1</xdr:row>
      <xdr:rowOff>473870</xdr:rowOff>
    </xdr:to>
    <xdr:sp macro="" textlink="">
      <xdr:nvSpPr>
        <xdr:cNvPr id="35" name="Retângulo 13">
          <a:hlinkClick xmlns:r="http://schemas.openxmlformats.org/officeDocument/2006/relationships" r:id="rId11"/>
        </xdr:cNvPr>
        <xdr:cNvSpPr/>
      </xdr:nvSpPr>
      <xdr:spPr>
        <a:xfrm>
          <a:off x="2950766" y="614495"/>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Fevereiro</a:t>
          </a:r>
        </a:p>
      </xdr:txBody>
    </xdr:sp>
    <xdr:clientData/>
  </xdr:twoCellAnchor>
  <xdr:twoCellAnchor editAs="absolute">
    <xdr:from>
      <xdr:col>3</xdr:col>
      <xdr:colOff>1187824</xdr:colOff>
      <xdr:row>1</xdr:row>
      <xdr:rowOff>189876</xdr:rowOff>
    </xdr:from>
    <xdr:to>
      <xdr:col>4</xdr:col>
      <xdr:colOff>12077</xdr:colOff>
      <xdr:row>2</xdr:row>
      <xdr:rowOff>1626</xdr:rowOff>
    </xdr:to>
    <xdr:sp macro="" textlink="">
      <xdr:nvSpPr>
        <xdr:cNvPr id="36" name="Retângulo 12">
          <a:hlinkClick xmlns:r="http://schemas.openxmlformats.org/officeDocument/2006/relationships" r:id="rId12"/>
        </xdr:cNvPr>
        <xdr:cNvSpPr/>
      </xdr:nvSpPr>
      <xdr:spPr>
        <a:xfrm>
          <a:off x="3801907" y="623793"/>
          <a:ext cx="78217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Março</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38" name="Conector reto 37"/>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3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40" name="Conector reto 3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41" name="Retângulo 40">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42" name="Retângulo 41">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43" name="Retângulo 42">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44" name="Retângulo 43">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45" name="Retângulo 44">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46" name="Retângulo 45">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47" name="Retângulo 46">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48" name="Retângulo 47">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50" name="Retângulo 49">
          <a:hlinkClick xmlns:r="http://schemas.openxmlformats.org/officeDocument/2006/relationships" r:id="rId21"/>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370417</xdr:colOff>
      <xdr:row>0</xdr:row>
      <xdr:rowOff>0</xdr:rowOff>
    </xdr:from>
    <xdr:to>
      <xdr:col>0</xdr:col>
      <xdr:colOff>1426372</xdr:colOff>
      <xdr:row>1</xdr:row>
      <xdr:rowOff>412750</xdr:rowOff>
    </xdr:to>
    <xdr:pic>
      <xdr:nvPicPr>
        <xdr:cNvPr id="52" name="Imagem 51" descr="marcaSebrae.JPG"/>
        <xdr:cNvPicPr>
          <a:picLocks noChangeAspect="1"/>
        </xdr:cNvPicPr>
      </xdr:nvPicPr>
      <xdr:blipFill>
        <a:blip xmlns:r="http://schemas.openxmlformats.org/officeDocument/2006/relationships" r:embed="rId22"/>
        <a:stretch>
          <a:fillRect/>
        </a:stretch>
      </xdr:blipFill>
      <xdr:spPr>
        <a:xfrm>
          <a:off x="370417" y="0"/>
          <a:ext cx="1055955" cy="84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893949</xdr:colOff>
      <xdr:row>1</xdr:row>
      <xdr:rowOff>190500</xdr:rowOff>
    </xdr:from>
    <xdr:to>
      <xdr:col>5</xdr:col>
      <xdr:colOff>440282</xdr:colOff>
      <xdr:row>2</xdr:row>
      <xdr:rowOff>2250</xdr:rowOff>
    </xdr:to>
    <xdr:sp macro="" textlink="">
      <xdr:nvSpPr>
        <xdr:cNvPr id="48" name="Retângulo 12">
          <a:hlinkClick xmlns:r="http://schemas.openxmlformats.org/officeDocument/2006/relationships" r:id="rId1"/>
        </xdr:cNvPr>
        <xdr:cNvSpPr/>
      </xdr:nvSpPr>
      <xdr:spPr>
        <a:xfrm>
          <a:off x="546594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474392</xdr:colOff>
      <xdr:row>1</xdr:row>
      <xdr:rowOff>190500</xdr:rowOff>
    </xdr:from>
    <xdr:to>
      <xdr:col>5</xdr:col>
      <xdr:colOff>1259674</xdr:colOff>
      <xdr:row>2</xdr:row>
      <xdr:rowOff>2250</xdr:rowOff>
    </xdr:to>
    <xdr:sp macro="" textlink="">
      <xdr:nvSpPr>
        <xdr:cNvPr id="49" name="Retângulo 12">
          <a:hlinkClick xmlns:r="http://schemas.openxmlformats.org/officeDocument/2006/relationships" r:id="rId2"/>
        </xdr:cNvPr>
        <xdr:cNvSpPr/>
      </xdr:nvSpPr>
      <xdr:spPr>
        <a:xfrm>
          <a:off x="6274059"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1298064</xdr:colOff>
      <xdr:row>1</xdr:row>
      <xdr:rowOff>190500</xdr:rowOff>
    </xdr:from>
    <xdr:to>
      <xdr:col>5</xdr:col>
      <xdr:colOff>2083346</xdr:colOff>
      <xdr:row>2</xdr:row>
      <xdr:rowOff>2250</xdr:rowOff>
    </xdr:to>
    <xdr:sp macro="" textlink="">
      <xdr:nvSpPr>
        <xdr:cNvPr id="50" name="Retângulo 12">
          <a:hlinkClick xmlns:r="http://schemas.openxmlformats.org/officeDocument/2006/relationships" r:id="rId3"/>
        </xdr:cNvPr>
        <xdr:cNvSpPr/>
      </xdr:nvSpPr>
      <xdr:spPr>
        <a:xfrm>
          <a:off x="7097731"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2121736</xdr:colOff>
      <xdr:row>1</xdr:row>
      <xdr:rowOff>190500</xdr:rowOff>
    </xdr:from>
    <xdr:to>
      <xdr:col>6</xdr:col>
      <xdr:colOff>587400</xdr:colOff>
      <xdr:row>2</xdr:row>
      <xdr:rowOff>2250</xdr:rowOff>
    </xdr:to>
    <xdr:sp macro="" textlink="">
      <xdr:nvSpPr>
        <xdr:cNvPr id="51" name="Retângulo 12">
          <a:hlinkClick xmlns:r="http://schemas.openxmlformats.org/officeDocument/2006/relationships" r:id="rId4"/>
        </xdr:cNvPr>
        <xdr:cNvSpPr/>
      </xdr:nvSpPr>
      <xdr:spPr>
        <a:xfrm>
          <a:off x="7921403" y="624417"/>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625790</xdr:colOff>
      <xdr:row>1</xdr:row>
      <xdr:rowOff>190500</xdr:rowOff>
    </xdr:from>
    <xdr:to>
      <xdr:col>7</xdr:col>
      <xdr:colOff>234456</xdr:colOff>
      <xdr:row>2</xdr:row>
      <xdr:rowOff>2250</xdr:rowOff>
    </xdr:to>
    <xdr:sp macro="" textlink="">
      <xdr:nvSpPr>
        <xdr:cNvPr id="52" name="Retângulo 12">
          <a:hlinkClick xmlns:r="http://schemas.openxmlformats.org/officeDocument/2006/relationships" r:id="rId5"/>
        </xdr:cNvPr>
        <xdr:cNvSpPr/>
      </xdr:nvSpPr>
      <xdr:spPr>
        <a:xfrm>
          <a:off x="8743207" y="624417"/>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283429</xdr:colOff>
      <xdr:row>1</xdr:row>
      <xdr:rowOff>190500</xdr:rowOff>
    </xdr:from>
    <xdr:to>
      <xdr:col>8</xdr:col>
      <xdr:colOff>49597</xdr:colOff>
      <xdr:row>2</xdr:row>
      <xdr:rowOff>2250</xdr:rowOff>
    </xdr:to>
    <xdr:sp macro="" textlink="">
      <xdr:nvSpPr>
        <xdr:cNvPr id="53" name="Retângulo 12">
          <a:hlinkClick xmlns:r="http://schemas.openxmlformats.org/officeDocument/2006/relationships" r:id="rId6"/>
        </xdr:cNvPr>
        <xdr:cNvSpPr/>
      </xdr:nvSpPr>
      <xdr:spPr>
        <a:xfrm>
          <a:off x="9586179" y="624417"/>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98570</xdr:colOff>
      <xdr:row>1</xdr:row>
      <xdr:rowOff>190500</xdr:rowOff>
    </xdr:from>
    <xdr:to>
      <xdr:col>8</xdr:col>
      <xdr:colOff>873268</xdr:colOff>
      <xdr:row>2</xdr:row>
      <xdr:rowOff>2250</xdr:rowOff>
    </xdr:to>
    <xdr:sp macro="" textlink="">
      <xdr:nvSpPr>
        <xdr:cNvPr id="54" name="Retângulo 12">
          <a:hlinkClick xmlns:r="http://schemas.openxmlformats.org/officeDocument/2006/relationships" r:id="rId7"/>
        </xdr:cNvPr>
        <xdr:cNvSpPr/>
      </xdr:nvSpPr>
      <xdr:spPr>
        <a:xfrm>
          <a:off x="10406737"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911660</xdr:colOff>
      <xdr:row>1</xdr:row>
      <xdr:rowOff>190500</xdr:rowOff>
    </xdr:from>
    <xdr:to>
      <xdr:col>9</xdr:col>
      <xdr:colOff>677830</xdr:colOff>
      <xdr:row>2</xdr:row>
      <xdr:rowOff>2250</xdr:rowOff>
    </xdr:to>
    <xdr:sp macro="" textlink="">
      <xdr:nvSpPr>
        <xdr:cNvPr id="55" name="Retângulo 12">
          <a:hlinkClick xmlns:r="http://schemas.openxmlformats.org/officeDocument/2006/relationships" r:id="rId8"/>
        </xdr:cNvPr>
        <xdr:cNvSpPr/>
      </xdr:nvSpPr>
      <xdr:spPr>
        <a:xfrm>
          <a:off x="11219827" y="624417"/>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32371</xdr:colOff>
      <xdr:row>1</xdr:row>
      <xdr:rowOff>190500</xdr:rowOff>
    </xdr:from>
    <xdr:to>
      <xdr:col>3</xdr:col>
      <xdr:colOff>298588</xdr:colOff>
      <xdr:row>2</xdr:row>
      <xdr:rowOff>2250</xdr:rowOff>
    </xdr:to>
    <xdr:sp macro="" textlink="">
      <xdr:nvSpPr>
        <xdr:cNvPr id="56" name="Retângulo 12">
          <a:hlinkClick xmlns:r="http://schemas.openxmlformats.org/officeDocument/2006/relationships" r:id="rId9"/>
        </xdr:cNvPr>
        <xdr:cNvSpPr/>
      </xdr:nvSpPr>
      <xdr:spPr>
        <a:xfrm>
          <a:off x="2127871" y="624417"/>
          <a:ext cx="7848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351156</xdr:colOff>
      <xdr:row>1</xdr:row>
      <xdr:rowOff>190500</xdr:rowOff>
    </xdr:from>
    <xdr:to>
      <xdr:col>3</xdr:col>
      <xdr:colOff>1148080</xdr:colOff>
      <xdr:row>2</xdr:row>
      <xdr:rowOff>2250</xdr:rowOff>
    </xdr:to>
    <xdr:sp macro="" textlink="">
      <xdr:nvSpPr>
        <xdr:cNvPr id="57" name="Retângulo 13">
          <a:hlinkClick xmlns:r="http://schemas.openxmlformats.org/officeDocument/2006/relationships" r:id="rId10"/>
        </xdr:cNvPr>
        <xdr:cNvSpPr/>
      </xdr:nvSpPr>
      <xdr:spPr>
        <a:xfrm>
          <a:off x="2965239"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1186470</xdr:colOff>
      <xdr:row>1</xdr:row>
      <xdr:rowOff>190500</xdr:rowOff>
    </xdr:from>
    <xdr:to>
      <xdr:col>4</xdr:col>
      <xdr:colOff>13835</xdr:colOff>
      <xdr:row>2</xdr:row>
      <xdr:rowOff>2250</xdr:rowOff>
    </xdr:to>
    <xdr:sp macro="" textlink="">
      <xdr:nvSpPr>
        <xdr:cNvPr id="58" name="Retângulo 12">
          <a:hlinkClick xmlns:r="http://schemas.openxmlformats.org/officeDocument/2006/relationships" r:id="rId11"/>
        </xdr:cNvPr>
        <xdr:cNvSpPr/>
      </xdr:nvSpPr>
      <xdr:spPr>
        <a:xfrm>
          <a:off x="3800553"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59695</xdr:colOff>
      <xdr:row>1</xdr:row>
      <xdr:rowOff>190500</xdr:rowOff>
    </xdr:from>
    <xdr:to>
      <xdr:col>4</xdr:col>
      <xdr:colOff>844977</xdr:colOff>
      <xdr:row>2</xdr:row>
      <xdr:rowOff>2250</xdr:rowOff>
    </xdr:to>
    <xdr:sp macro="" textlink="">
      <xdr:nvSpPr>
        <xdr:cNvPr id="59" name="Retângulo 12">
          <a:hlinkClick xmlns:r="http://schemas.openxmlformats.org/officeDocument/2006/relationships" r:id="rId12"/>
        </xdr:cNvPr>
        <xdr:cNvSpPr/>
      </xdr:nvSpPr>
      <xdr:spPr>
        <a:xfrm>
          <a:off x="4631695" y="624417"/>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37" name="Conector reto 36"/>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38"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39" name="Conector reto 38"/>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40" name="Retângulo 39">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41" name="Retângulo 40">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42" name="Retângulo 41">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43" name="Retângulo 42">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44" name="Retângulo 43">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45" name="Retângulo 44">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46" name="Retângulo 45">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47" name="Retângulo 46">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1"/>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328084</xdr:colOff>
      <xdr:row>0</xdr:row>
      <xdr:rowOff>0</xdr:rowOff>
    </xdr:from>
    <xdr:to>
      <xdr:col>0</xdr:col>
      <xdr:colOff>1384039</xdr:colOff>
      <xdr:row>1</xdr:row>
      <xdr:rowOff>412750</xdr:rowOff>
    </xdr:to>
    <xdr:pic>
      <xdr:nvPicPr>
        <xdr:cNvPr id="63" name="Imagem 62" descr="marcaSebrae.JPG"/>
        <xdr:cNvPicPr>
          <a:picLocks noChangeAspect="1"/>
        </xdr:cNvPicPr>
      </xdr:nvPicPr>
      <xdr:blipFill>
        <a:blip xmlns:r="http://schemas.openxmlformats.org/officeDocument/2006/relationships" r:embed="rId22"/>
        <a:stretch>
          <a:fillRect/>
        </a:stretch>
      </xdr:blipFill>
      <xdr:spPr>
        <a:xfrm>
          <a:off x="328084" y="0"/>
          <a:ext cx="1055955" cy="84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893328</xdr:colOff>
      <xdr:row>1</xdr:row>
      <xdr:rowOff>190499</xdr:rowOff>
    </xdr:from>
    <xdr:to>
      <xdr:col>5</xdr:col>
      <xdr:colOff>435380</xdr:colOff>
      <xdr:row>2</xdr:row>
      <xdr:rowOff>2249</xdr:rowOff>
    </xdr:to>
    <xdr:sp macro="" textlink="">
      <xdr:nvSpPr>
        <xdr:cNvPr id="36" name="Retângulo 12">
          <a:hlinkClick xmlns:r="http://schemas.openxmlformats.org/officeDocument/2006/relationships" r:id="rId1"/>
        </xdr:cNvPr>
        <xdr:cNvSpPr/>
      </xdr:nvSpPr>
      <xdr:spPr>
        <a:xfrm>
          <a:off x="5465328" y="624416"/>
          <a:ext cx="76971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Maio</a:t>
          </a:r>
        </a:p>
      </xdr:txBody>
    </xdr:sp>
    <xdr:clientData/>
  </xdr:twoCellAnchor>
  <xdr:twoCellAnchor editAs="absolute">
    <xdr:from>
      <xdr:col>5</xdr:col>
      <xdr:colOff>473770</xdr:colOff>
      <xdr:row>1</xdr:row>
      <xdr:rowOff>190499</xdr:rowOff>
    </xdr:from>
    <xdr:to>
      <xdr:col>5</xdr:col>
      <xdr:colOff>1259052</xdr:colOff>
      <xdr:row>2</xdr:row>
      <xdr:rowOff>2249</xdr:rowOff>
    </xdr:to>
    <xdr:sp macro="" textlink="">
      <xdr:nvSpPr>
        <xdr:cNvPr id="37" name="Retângulo 12">
          <a:hlinkClick xmlns:r="http://schemas.openxmlformats.org/officeDocument/2006/relationships" r:id="rId2"/>
        </xdr:cNvPr>
        <xdr:cNvSpPr/>
      </xdr:nvSpPr>
      <xdr:spPr>
        <a:xfrm>
          <a:off x="6273437"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1297442</xdr:colOff>
      <xdr:row>1</xdr:row>
      <xdr:rowOff>190499</xdr:rowOff>
    </xdr:from>
    <xdr:to>
      <xdr:col>5</xdr:col>
      <xdr:colOff>2082724</xdr:colOff>
      <xdr:row>2</xdr:row>
      <xdr:rowOff>2249</xdr:rowOff>
    </xdr:to>
    <xdr:sp macro="" textlink="">
      <xdr:nvSpPr>
        <xdr:cNvPr id="38" name="Retângulo 12">
          <a:hlinkClick xmlns:r="http://schemas.openxmlformats.org/officeDocument/2006/relationships" r:id="rId3"/>
        </xdr:cNvPr>
        <xdr:cNvSpPr/>
      </xdr:nvSpPr>
      <xdr:spPr>
        <a:xfrm>
          <a:off x="7097109"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2121114</xdr:colOff>
      <xdr:row>1</xdr:row>
      <xdr:rowOff>190499</xdr:rowOff>
    </xdr:from>
    <xdr:to>
      <xdr:col>6</xdr:col>
      <xdr:colOff>586778</xdr:colOff>
      <xdr:row>2</xdr:row>
      <xdr:rowOff>2249</xdr:rowOff>
    </xdr:to>
    <xdr:sp macro="" textlink="">
      <xdr:nvSpPr>
        <xdr:cNvPr id="39" name="Retângulo 12">
          <a:hlinkClick xmlns:r="http://schemas.openxmlformats.org/officeDocument/2006/relationships" r:id="rId4"/>
        </xdr:cNvPr>
        <xdr:cNvSpPr/>
      </xdr:nvSpPr>
      <xdr:spPr>
        <a:xfrm>
          <a:off x="7920781"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625168</xdr:colOff>
      <xdr:row>1</xdr:row>
      <xdr:rowOff>190499</xdr:rowOff>
    </xdr:from>
    <xdr:to>
      <xdr:col>7</xdr:col>
      <xdr:colOff>233834</xdr:colOff>
      <xdr:row>2</xdr:row>
      <xdr:rowOff>2249</xdr:rowOff>
    </xdr:to>
    <xdr:sp macro="" textlink="">
      <xdr:nvSpPr>
        <xdr:cNvPr id="40" name="Retângulo 12">
          <a:hlinkClick xmlns:r="http://schemas.openxmlformats.org/officeDocument/2006/relationships" r:id="rId5"/>
        </xdr:cNvPr>
        <xdr:cNvSpPr/>
      </xdr:nvSpPr>
      <xdr:spPr>
        <a:xfrm>
          <a:off x="8742585"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282807</xdr:colOff>
      <xdr:row>1</xdr:row>
      <xdr:rowOff>190499</xdr:rowOff>
    </xdr:from>
    <xdr:to>
      <xdr:col>8</xdr:col>
      <xdr:colOff>48975</xdr:colOff>
      <xdr:row>2</xdr:row>
      <xdr:rowOff>2249</xdr:rowOff>
    </xdr:to>
    <xdr:sp macro="" textlink="">
      <xdr:nvSpPr>
        <xdr:cNvPr id="41" name="Retângulo 12">
          <a:hlinkClick xmlns:r="http://schemas.openxmlformats.org/officeDocument/2006/relationships" r:id="rId6"/>
        </xdr:cNvPr>
        <xdr:cNvSpPr/>
      </xdr:nvSpPr>
      <xdr:spPr>
        <a:xfrm>
          <a:off x="9585557"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97948</xdr:colOff>
      <xdr:row>1</xdr:row>
      <xdr:rowOff>190499</xdr:rowOff>
    </xdr:from>
    <xdr:to>
      <xdr:col>8</xdr:col>
      <xdr:colOff>872646</xdr:colOff>
      <xdr:row>2</xdr:row>
      <xdr:rowOff>2249</xdr:rowOff>
    </xdr:to>
    <xdr:sp macro="" textlink="">
      <xdr:nvSpPr>
        <xdr:cNvPr id="42" name="Retângulo 12">
          <a:hlinkClick xmlns:r="http://schemas.openxmlformats.org/officeDocument/2006/relationships" r:id="rId7"/>
        </xdr:cNvPr>
        <xdr:cNvSpPr/>
      </xdr:nvSpPr>
      <xdr:spPr>
        <a:xfrm>
          <a:off x="10406115"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911038</xdr:colOff>
      <xdr:row>1</xdr:row>
      <xdr:rowOff>190499</xdr:rowOff>
    </xdr:from>
    <xdr:to>
      <xdr:col>9</xdr:col>
      <xdr:colOff>677208</xdr:colOff>
      <xdr:row>2</xdr:row>
      <xdr:rowOff>2249</xdr:rowOff>
    </xdr:to>
    <xdr:sp macro="" textlink="">
      <xdr:nvSpPr>
        <xdr:cNvPr id="43" name="Retângulo 12">
          <a:hlinkClick xmlns:r="http://schemas.openxmlformats.org/officeDocument/2006/relationships" r:id="rId8"/>
        </xdr:cNvPr>
        <xdr:cNvSpPr/>
      </xdr:nvSpPr>
      <xdr:spPr>
        <a:xfrm>
          <a:off x="11219205"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31749</xdr:colOff>
      <xdr:row>1</xdr:row>
      <xdr:rowOff>190499</xdr:rowOff>
    </xdr:from>
    <xdr:to>
      <xdr:col>3</xdr:col>
      <xdr:colOff>301561</xdr:colOff>
      <xdr:row>2</xdr:row>
      <xdr:rowOff>2249</xdr:rowOff>
    </xdr:to>
    <xdr:sp macro="" textlink="">
      <xdr:nvSpPr>
        <xdr:cNvPr id="44" name="Retângulo 12">
          <a:hlinkClick xmlns:r="http://schemas.openxmlformats.org/officeDocument/2006/relationships" r:id="rId9"/>
        </xdr:cNvPr>
        <xdr:cNvSpPr/>
      </xdr:nvSpPr>
      <xdr:spPr>
        <a:xfrm>
          <a:off x="2127249" y="624416"/>
          <a:ext cx="78839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350534</xdr:colOff>
      <xdr:row>1</xdr:row>
      <xdr:rowOff>190499</xdr:rowOff>
    </xdr:from>
    <xdr:to>
      <xdr:col>3</xdr:col>
      <xdr:colOff>1147458</xdr:colOff>
      <xdr:row>2</xdr:row>
      <xdr:rowOff>2249</xdr:rowOff>
    </xdr:to>
    <xdr:sp macro="" textlink="">
      <xdr:nvSpPr>
        <xdr:cNvPr id="45" name="Retângulo 13">
          <a:hlinkClick xmlns:r="http://schemas.openxmlformats.org/officeDocument/2006/relationships" r:id="rId10"/>
        </xdr:cNvPr>
        <xdr:cNvSpPr/>
      </xdr:nvSpPr>
      <xdr:spPr>
        <a:xfrm>
          <a:off x="2964617"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1185848</xdr:colOff>
      <xdr:row>1</xdr:row>
      <xdr:rowOff>190499</xdr:rowOff>
    </xdr:from>
    <xdr:to>
      <xdr:col>4</xdr:col>
      <xdr:colOff>13213</xdr:colOff>
      <xdr:row>2</xdr:row>
      <xdr:rowOff>2249</xdr:rowOff>
    </xdr:to>
    <xdr:sp macro="" textlink="">
      <xdr:nvSpPr>
        <xdr:cNvPr id="46" name="Retângulo 12">
          <a:hlinkClick xmlns:r="http://schemas.openxmlformats.org/officeDocument/2006/relationships" r:id="rId11"/>
        </xdr:cNvPr>
        <xdr:cNvSpPr/>
      </xdr:nvSpPr>
      <xdr:spPr>
        <a:xfrm>
          <a:off x="3799931"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59073</xdr:colOff>
      <xdr:row>1</xdr:row>
      <xdr:rowOff>190499</xdr:rowOff>
    </xdr:from>
    <xdr:to>
      <xdr:col>4</xdr:col>
      <xdr:colOff>844355</xdr:colOff>
      <xdr:row>2</xdr:row>
      <xdr:rowOff>2249</xdr:rowOff>
    </xdr:to>
    <xdr:sp macro="" textlink="">
      <xdr:nvSpPr>
        <xdr:cNvPr id="47" name="Retângulo 12">
          <a:hlinkClick xmlns:r="http://schemas.openxmlformats.org/officeDocument/2006/relationships" r:id="rId12"/>
        </xdr:cNvPr>
        <xdr:cNvSpPr/>
      </xdr:nvSpPr>
      <xdr:spPr>
        <a:xfrm>
          <a:off x="4631073"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60" name="Retângulo 5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61" name="Retângulo 6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49250" y="0"/>
          <a:ext cx="1055955" cy="84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892518</xdr:colOff>
      <xdr:row>1</xdr:row>
      <xdr:rowOff>189379</xdr:rowOff>
    </xdr:from>
    <xdr:to>
      <xdr:col>5</xdr:col>
      <xdr:colOff>434570</xdr:colOff>
      <xdr:row>2</xdr:row>
      <xdr:rowOff>1129</xdr:rowOff>
    </xdr:to>
    <xdr:sp macro="" textlink="">
      <xdr:nvSpPr>
        <xdr:cNvPr id="70" name="Retângulo 12">
          <a:hlinkClick xmlns:r="http://schemas.openxmlformats.org/officeDocument/2006/relationships" r:id="rId1"/>
        </xdr:cNvPr>
        <xdr:cNvSpPr/>
      </xdr:nvSpPr>
      <xdr:spPr>
        <a:xfrm>
          <a:off x="5464518" y="62329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472960</xdr:colOff>
      <xdr:row>1</xdr:row>
      <xdr:rowOff>189379</xdr:rowOff>
    </xdr:from>
    <xdr:to>
      <xdr:col>5</xdr:col>
      <xdr:colOff>1258242</xdr:colOff>
      <xdr:row>2</xdr:row>
      <xdr:rowOff>1129</xdr:rowOff>
    </xdr:to>
    <xdr:sp macro="" textlink="">
      <xdr:nvSpPr>
        <xdr:cNvPr id="71" name="Retângulo 12">
          <a:hlinkClick xmlns:r="http://schemas.openxmlformats.org/officeDocument/2006/relationships" r:id="rId2"/>
        </xdr:cNvPr>
        <xdr:cNvSpPr/>
      </xdr:nvSpPr>
      <xdr:spPr>
        <a:xfrm>
          <a:off x="6272627" y="62329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Junho</a:t>
          </a:r>
        </a:p>
      </xdr:txBody>
    </xdr:sp>
    <xdr:clientData/>
  </xdr:twoCellAnchor>
  <xdr:twoCellAnchor editAs="absolute">
    <xdr:from>
      <xdr:col>5</xdr:col>
      <xdr:colOff>1296632</xdr:colOff>
      <xdr:row>1</xdr:row>
      <xdr:rowOff>189379</xdr:rowOff>
    </xdr:from>
    <xdr:to>
      <xdr:col>5</xdr:col>
      <xdr:colOff>2081914</xdr:colOff>
      <xdr:row>2</xdr:row>
      <xdr:rowOff>1129</xdr:rowOff>
    </xdr:to>
    <xdr:sp macro="" textlink="">
      <xdr:nvSpPr>
        <xdr:cNvPr id="72" name="Retângulo 12">
          <a:hlinkClick xmlns:r="http://schemas.openxmlformats.org/officeDocument/2006/relationships" r:id="rId3"/>
        </xdr:cNvPr>
        <xdr:cNvSpPr/>
      </xdr:nvSpPr>
      <xdr:spPr>
        <a:xfrm>
          <a:off x="7096299"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2120304</xdr:colOff>
      <xdr:row>1</xdr:row>
      <xdr:rowOff>189379</xdr:rowOff>
    </xdr:from>
    <xdr:to>
      <xdr:col>6</xdr:col>
      <xdr:colOff>585968</xdr:colOff>
      <xdr:row>2</xdr:row>
      <xdr:rowOff>1129</xdr:rowOff>
    </xdr:to>
    <xdr:sp macro="" textlink="">
      <xdr:nvSpPr>
        <xdr:cNvPr id="73" name="Retângulo 12">
          <a:hlinkClick xmlns:r="http://schemas.openxmlformats.org/officeDocument/2006/relationships" r:id="rId4"/>
        </xdr:cNvPr>
        <xdr:cNvSpPr/>
      </xdr:nvSpPr>
      <xdr:spPr>
        <a:xfrm>
          <a:off x="7919971" y="62329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624358</xdr:colOff>
      <xdr:row>1</xdr:row>
      <xdr:rowOff>189379</xdr:rowOff>
    </xdr:from>
    <xdr:to>
      <xdr:col>7</xdr:col>
      <xdr:colOff>233024</xdr:colOff>
      <xdr:row>2</xdr:row>
      <xdr:rowOff>1129</xdr:rowOff>
    </xdr:to>
    <xdr:sp macro="" textlink="">
      <xdr:nvSpPr>
        <xdr:cNvPr id="74" name="Retângulo 12">
          <a:hlinkClick xmlns:r="http://schemas.openxmlformats.org/officeDocument/2006/relationships" r:id="rId5"/>
        </xdr:cNvPr>
        <xdr:cNvSpPr/>
      </xdr:nvSpPr>
      <xdr:spPr>
        <a:xfrm>
          <a:off x="8741775" y="62329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281997</xdr:colOff>
      <xdr:row>1</xdr:row>
      <xdr:rowOff>189379</xdr:rowOff>
    </xdr:from>
    <xdr:to>
      <xdr:col>8</xdr:col>
      <xdr:colOff>48165</xdr:colOff>
      <xdr:row>2</xdr:row>
      <xdr:rowOff>1129</xdr:rowOff>
    </xdr:to>
    <xdr:sp macro="" textlink="">
      <xdr:nvSpPr>
        <xdr:cNvPr id="75" name="Retângulo 12">
          <a:hlinkClick xmlns:r="http://schemas.openxmlformats.org/officeDocument/2006/relationships" r:id="rId6"/>
        </xdr:cNvPr>
        <xdr:cNvSpPr/>
      </xdr:nvSpPr>
      <xdr:spPr>
        <a:xfrm>
          <a:off x="9584747" y="62329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97138</xdr:colOff>
      <xdr:row>1</xdr:row>
      <xdr:rowOff>189379</xdr:rowOff>
    </xdr:from>
    <xdr:to>
      <xdr:col>8</xdr:col>
      <xdr:colOff>871836</xdr:colOff>
      <xdr:row>2</xdr:row>
      <xdr:rowOff>1129</xdr:rowOff>
    </xdr:to>
    <xdr:sp macro="" textlink="">
      <xdr:nvSpPr>
        <xdr:cNvPr id="76" name="Retângulo 12">
          <a:hlinkClick xmlns:r="http://schemas.openxmlformats.org/officeDocument/2006/relationships" r:id="rId7"/>
        </xdr:cNvPr>
        <xdr:cNvSpPr/>
      </xdr:nvSpPr>
      <xdr:spPr>
        <a:xfrm>
          <a:off x="10405305" y="62329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910228</xdr:colOff>
      <xdr:row>1</xdr:row>
      <xdr:rowOff>189379</xdr:rowOff>
    </xdr:from>
    <xdr:to>
      <xdr:col>9</xdr:col>
      <xdr:colOff>676398</xdr:colOff>
      <xdr:row>2</xdr:row>
      <xdr:rowOff>1129</xdr:rowOff>
    </xdr:to>
    <xdr:sp macro="" textlink="">
      <xdr:nvSpPr>
        <xdr:cNvPr id="77" name="Retângulo 12">
          <a:hlinkClick xmlns:r="http://schemas.openxmlformats.org/officeDocument/2006/relationships" r:id="rId8"/>
        </xdr:cNvPr>
        <xdr:cNvSpPr/>
      </xdr:nvSpPr>
      <xdr:spPr>
        <a:xfrm>
          <a:off x="11218395" y="62329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34051</xdr:colOff>
      <xdr:row>1</xdr:row>
      <xdr:rowOff>189379</xdr:rowOff>
    </xdr:from>
    <xdr:to>
      <xdr:col>3</xdr:col>
      <xdr:colOff>300751</xdr:colOff>
      <xdr:row>2</xdr:row>
      <xdr:rowOff>1129</xdr:rowOff>
    </xdr:to>
    <xdr:sp macro="" textlink="">
      <xdr:nvSpPr>
        <xdr:cNvPr id="78" name="Retângulo 12">
          <a:hlinkClick xmlns:r="http://schemas.openxmlformats.org/officeDocument/2006/relationships" r:id="rId9"/>
        </xdr:cNvPr>
        <xdr:cNvSpPr/>
      </xdr:nvSpPr>
      <xdr:spPr>
        <a:xfrm>
          <a:off x="2129551" y="62329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349724</xdr:colOff>
      <xdr:row>1</xdr:row>
      <xdr:rowOff>189379</xdr:rowOff>
    </xdr:from>
    <xdr:to>
      <xdr:col>3</xdr:col>
      <xdr:colOff>1146648</xdr:colOff>
      <xdr:row>2</xdr:row>
      <xdr:rowOff>1129</xdr:rowOff>
    </xdr:to>
    <xdr:sp macro="" textlink="">
      <xdr:nvSpPr>
        <xdr:cNvPr id="79" name="Retângulo 13">
          <a:hlinkClick xmlns:r="http://schemas.openxmlformats.org/officeDocument/2006/relationships" r:id="rId10"/>
        </xdr:cNvPr>
        <xdr:cNvSpPr/>
      </xdr:nvSpPr>
      <xdr:spPr>
        <a:xfrm>
          <a:off x="2963807" y="62329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1185038</xdr:colOff>
      <xdr:row>1</xdr:row>
      <xdr:rowOff>189379</xdr:rowOff>
    </xdr:from>
    <xdr:to>
      <xdr:col>4</xdr:col>
      <xdr:colOff>12403</xdr:colOff>
      <xdr:row>2</xdr:row>
      <xdr:rowOff>1129</xdr:rowOff>
    </xdr:to>
    <xdr:sp macro="" textlink="">
      <xdr:nvSpPr>
        <xdr:cNvPr id="80" name="Retângulo 12">
          <a:hlinkClick xmlns:r="http://schemas.openxmlformats.org/officeDocument/2006/relationships" r:id="rId11"/>
        </xdr:cNvPr>
        <xdr:cNvSpPr/>
      </xdr:nvSpPr>
      <xdr:spPr>
        <a:xfrm>
          <a:off x="3799121"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58263</xdr:colOff>
      <xdr:row>1</xdr:row>
      <xdr:rowOff>189379</xdr:rowOff>
    </xdr:from>
    <xdr:to>
      <xdr:col>4</xdr:col>
      <xdr:colOff>843545</xdr:colOff>
      <xdr:row>2</xdr:row>
      <xdr:rowOff>1129</xdr:rowOff>
    </xdr:to>
    <xdr:sp macro="" textlink="">
      <xdr:nvSpPr>
        <xdr:cNvPr id="81" name="Retângulo 12">
          <a:hlinkClick xmlns:r="http://schemas.openxmlformats.org/officeDocument/2006/relationships" r:id="rId12"/>
        </xdr:cNvPr>
        <xdr:cNvSpPr/>
      </xdr:nvSpPr>
      <xdr:spPr>
        <a:xfrm>
          <a:off x="4630263"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67" name="Conector reto 66"/>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6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69" name="Conector reto 6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82" name="Retângulo 8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83" name="Retângulo 8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84" name="Retângulo 8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85" name="Retângulo 8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86" name="Retângulo 8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87" name="Retângulo 8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88" name="Retângulo 8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89" name="Retângulo 8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90" name="Retângulo 8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91" name="Retângulo 9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36" name="Imagem 35" descr="marcaSebrae.JPG"/>
        <xdr:cNvPicPr>
          <a:picLocks noChangeAspect="1"/>
        </xdr:cNvPicPr>
      </xdr:nvPicPr>
      <xdr:blipFill>
        <a:blip xmlns:r="http://schemas.openxmlformats.org/officeDocument/2006/relationships" r:embed="rId23"/>
        <a:stretch>
          <a:fillRect/>
        </a:stretch>
      </xdr:blipFill>
      <xdr:spPr>
        <a:xfrm>
          <a:off x="349250" y="0"/>
          <a:ext cx="1055955" cy="84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893327</xdr:colOff>
      <xdr:row>1</xdr:row>
      <xdr:rowOff>190499</xdr:rowOff>
    </xdr:from>
    <xdr:to>
      <xdr:col>5</xdr:col>
      <xdr:colOff>435379</xdr:colOff>
      <xdr:row>2</xdr:row>
      <xdr:rowOff>2249</xdr:rowOff>
    </xdr:to>
    <xdr:sp macro="" textlink="">
      <xdr:nvSpPr>
        <xdr:cNvPr id="60" name="Retângulo 12">
          <a:hlinkClick xmlns:r="http://schemas.openxmlformats.org/officeDocument/2006/relationships" r:id="rId1"/>
        </xdr:cNvPr>
        <xdr:cNvSpPr/>
      </xdr:nvSpPr>
      <xdr:spPr>
        <a:xfrm>
          <a:off x="5465327" y="62441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473769</xdr:colOff>
      <xdr:row>1</xdr:row>
      <xdr:rowOff>190499</xdr:rowOff>
    </xdr:from>
    <xdr:to>
      <xdr:col>5</xdr:col>
      <xdr:colOff>1259051</xdr:colOff>
      <xdr:row>2</xdr:row>
      <xdr:rowOff>2249</xdr:rowOff>
    </xdr:to>
    <xdr:sp macro="" textlink="">
      <xdr:nvSpPr>
        <xdr:cNvPr id="61" name="Retângulo 12">
          <a:hlinkClick xmlns:r="http://schemas.openxmlformats.org/officeDocument/2006/relationships" r:id="rId2"/>
        </xdr:cNvPr>
        <xdr:cNvSpPr/>
      </xdr:nvSpPr>
      <xdr:spPr>
        <a:xfrm>
          <a:off x="6273436"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1297441</xdr:colOff>
      <xdr:row>1</xdr:row>
      <xdr:rowOff>190499</xdr:rowOff>
    </xdr:from>
    <xdr:to>
      <xdr:col>5</xdr:col>
      <xdr:colOff>2082723</xdr:colOff>
      <xdr:row>2</xdr:row>
      <xdr:rowOff>2249</xdr:rowOff>
    </xdr:to>
    <xdr:sp macro="" textlink="">
      <xdr:nvSpPr>
        <xdr:cNvPr id="62" name="Retângulo 12">
          <a:hlinkClick xmlns:r="http://schemas.openxmlformats.org/officeDocument/2006/relationships" r:id="rId3"/>
        </xdr:cNvPr>
        <xdr:cNvSpPr/>
      </xdr:nvSpPr>
      <xdr:spPr>
        <a:xfrm>
          <a:off x="7097108" y="62441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Julho</a:t>
          </a:r>
        </a:p>
      </xdr:txBody>
    </xdr:sp>
    <xdr:clientData/>
  </xdr:twoCellAnchor>
  <xdr:twoCellAnchor editAs="absolute">
    <xdr:from>
      <xdr:col>5</xdr:col>
      <xdr:colOff>2121113</xdr:colOff>
      <xdr:row>1</xdr:row>
      <xdr:rowOff>190499</xdr:rowOff>
    </xdr:from>
    <xdr:to>
      <xdr:col>6</xdr:col>
      <xdr:colOff>586777</xdr:colOff>
      <xdr:row>2</xdr:row>
      <xdr:rowOff>2249</xdr:rowOff>
    </xdr:to>
    <xdr:sp macro="" textlink="">
      <xdr:nvSpPr>
        <xdr:cNvPr id="63" name="Retângulo 12">
          <a:hlinkClick xmlns:r="http://schemas.openxmlformats.org/officeDocument/2006/relationships" r:id="rId4"/>
        </xdr:cNvPr>
        <xdr:cNvSpPr/>
      </xdr:nvSpPr>
      <xdr:spPr>
        <a:xfrm>
          <a:off x="7920780"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625167</xdr:colOff>
      <xdr:row>1</xdr:row>
      <xdr:rowOff>190499</xdr:rowOff>
    </xdr:from>
    <xdr:to>
      <xdr:col>7</xdr:col>
      <xdr:colOff>233833</xdr:colOff>
      <xdr:row>2</xdr:row>
      <xdr:rowOff>2249</xdr:rowOff>
    </xdr:to>
    <xdr:sp macro="" textlink="">
      <xdr:nvSpPr>
        <xdr:cNvPr id="64" name="Retângulo 12">
          <a:hlinkClick xmlns:r="http://schemas.openxmlformats.org/officeDocument/2006/relationships" r:id="rId5"/>
        </xdr:cNvPr>
        <xdr:cNvSpPr/>
      </xdr:nvSpPr>
      <xdr:spPr>
        <a:xfrm>
          <a:off x="8742584"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282806</xdr:colOff>
      <xdr:row>1</xdr:row>
      <xdr:rowOff>190499</xdr:rowOff>
    </xdr:from>
    <xdr:to>
      <xdr:col>8</xdr:col>
      <xdr:colOff>48974</xdr:colOff>
      <xdr:row>2</xdr:row>
      <xdr:rowOff>2249</xdr:rowOff>
    </xdr:to>
    <xdr:sp macro="" textlink="">
      <xdr:nvSpPr>
        <xdr:cNvPr id="65" name="Retângulo 12">
          <a:hlinkClick xmlns:r="http://schemas.openxmlformats.org/officeDocument/2006/relationships" r:id="rId6"/>
        </xdr:cNvPr>
        <xdr:cNvSpPr/>
      </xdr:nvSpPr>
      <xdr:spPr>
        <a:xfrm>
          <a:off x="9585556"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97947</xdr:colOff>
      <xdr:row>1</xdr:row>
      <xdr:rowOff>190499</xdr:rowOff>
    </xdr:from>
    <xdr:to>
      <xdr:col>8</xdr:col>
      <xdr:colOff>872645</xdr:colOff>
      <xdr:row>2</xdr:row>
      <xdr:rowOff>2249</xdr:rowOff>
    </xdr:to>
    <xdr:sp macro="" textlink="">
      <xdr:nvSpPr>
        <xdr:cNvPr id="66" name="Retângulo 12">
          <a:hlinkClick xmlns:r="http://schemas.openxmlformats.org/officeDocument/2006/relationships" r:id="rId7"/>
        </xdr:cNvPr>
        <xdr:cNvSpPr/>
      </xdr:nvSpPr>
      <xdr:spPr>
        <a:xfrm>
          <a:off x="10406114"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911037</xdr:colOff>
      <xdr:row>1</xdr:row>
      <xdr:rowOff>190499</xdr:rowOff>
    </xdr:from>
    <xdr:to>
      <xdr:col>9</xdr:col>
      <xdr:colOff>677207</xdr:colOff>
      <xdr:row>2</xdr:row>
      <xdr:rowOff>2249</xdr:rowOff>
    </xdr:to>
    <xdr:sp macro="" textlink="">
      <xdr:nvSpPr>
        <xdr:cNvPr id="67" name="Retângulo 12">
          <a:hlinkClick xmlns:r="http://schemas.openxmlformats.org/officeDocument/2006/relationships" r:id="rId8"/>
        </xdr:cNvPr>
        <xdr:cNvSpPr/>
      </xdr:nvSpPr>
      <xdr:spPr>
        <a:xfrm>
          <a:off x="11219204"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34860</xdr:colOff>
      <xdr:row>1</xdr:row>
      <xdr:rowOff>190499</xdr:rowOff>
    </xdr:from>
    <xdr:to>
      <xdr:col>3</xdr:col>
      <xdr:colOff>301560</xdr:colOff>
      <xdr:row>2</xdr:row>
      <xdr:rowOff>2249</xdr:rowOff>
    </xdr:to>
    <xdr:sp macro="" textlink="">
      <xdr:nvSpPr>
        <xdr:cNvPr id="68" name="Retângulo 12">
          <a:hlinkClick xmlns:r="http://schemas.openxmlformats.org/officeDocument/2006/relationships" r:id="rId9"/>
        </xdr:cNvPr>
        <xdr:cNvSpPr/>
      </xdr:nvSpPr>
      <xdr:spPr>
        <a:xfrm>
          <a:off x="2130360" y="62441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350533</xdr:colOff>
      <xdr:row>1</xdr:row>
      <xdr:rowOff>190499</xdr:rowOff>
    </xdr:from>
    <xdr:to>
      <xdr:col>3</xdr:col>
      <xdr:colOff>1147457</xdr:colOff>
      <xdr:row>2</xdr:row>
      <xdr:rowOff>2249</xdr:rowOff>
    </xdr:to>
    <xdr:sp macro="" textlink="">
      <xdr:nvSpPr>
        <xdr:cNvPr id="69" name="Retângulo 13">
          <a:hlinkClick xmlns:r="http://schemas.openxmlformats.org/officeDocument/2006/relationships" r:id="rId10"/>
        </xdr:cNvPr>
        <xdr:cNvSpPr/>
      </xdr:nvSpPr>
      <xdr:spPr>
        <a:xfrm>
          <a:off x="2964616"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1185847</xdr:colOff>
      <xdr:row>1</xdr:row>
      <xdr:rowOff>190499</xdr:rowOff>
    </xdr:from>
    <xdr:to>
      <xdr:col>4</xdr:col>
      <xdr:colOff>13212</xdr:colOff>
      <xdr:row>2</xdr:row>
      <xdr:rowOff>2249</xdr:rowOff>
    </xdr:to>
    <xdr:sp macro="" textlink="">
      <xdr:nvSpPr>
        <xdr:cNvPr id="70" name="Retângulo 12">
          <a:hlinkClick xmlns:r="http://schemas.openxmlformats.org/officeDocument/2006/relationships" r:id="rId11"/>
        </xdr:cNvPr>
        <xdr:cNvSpPr/>
      </xdr:nvSpPr>
      <xdr:spPr>
        <a:xfrm>
          <a:off x="3799930"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59072</xdr:colOff>
      <xdr:row>1</xdr:row>
      <xdr:rowOff>190499</xdr:rowOff>
    </xdr:from>
    <xdr:to>
      <xdr:col>4</xdr:col>
      <xdr:colOff>844354</xdr:colOff>
      <xdr:row>2</xdr:row>
      <xdr:rowOff>2249</xdr:rowOff>
    </xdr:to>
    <xdr:sp macro="" textlink="">
      <xdr:nvSpPr>
        <xdr:cNvPr id="71" name="Retângulo 12">
          <a:hlinkClick xmlns:r="http://schemas.openxmlformats.org/officeDocument/2006/relationships" r:id="rId12"/>
        </xdr:cNvPr>
        <xdr:cNvSpPr/>
      </xdr:nvSpPr>
      <xdr:spPr>
        <a:xfrm>
          <a:off x="4631072"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49" name="Conector reto 48"/>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5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51" name="Conector reto 5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52" name="Retângulo 51">
          <a:hlinkClick xmlns:r="http://schemas.openxmlformats.org/officeDocument/2006/relationships" r:id="rId13"/>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53" name="Retângulo 52">
          <a:hlinkClick xmlns:r="http://schemas.openxmlformats.org/officeDocument/2006/relationships" r:id="rId14"/>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54" name="Retângulo 53">
          <a:hlinkClick xmlns:r="http://schemas.openxmlformats.org/officeDocument/2006/relationships" r:id="rId15"/>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55" name="Retângulo 54">
          <a:hlinkClick xmlns:r="http://schemas.openxmlformats.org/officeDocument/2006/relationships" r:id="rId16"/>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56" name="Retângulo 55">
          <a:hlinkClick xmlns:r="http://schemas.openxmlformats.org/officeDocument/2006/relationships" r:id="rId17"/>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57" name="Retângulo 56">
          <a:hlinkClick xmlns:r="http://schemas.openxmlformats.org/officeDocument/2006/relationships" r:id="rId18"/>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58" name="Retângulo 57">
          <a:hlinkClick xmlns:r="http://schemas.openxmlformats.org/officeDocument/2006/relationships" r:id="rId19"/>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59" name="Retângulo 58">
          <a:hlinkClick xmlns:r="http://schemas.openxmlformats.org/officeDocument/2006/relationships" r:id="rId20"/>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306916</xdr:colOff>
      <xdr:row>0</xdr:row>
      <xdr:rowOff>0</xdr:rowOff>
    </xdr:from>
    <xdr:to>
      <xdr:col>0</xdr:col>
      <xdr:colOff>1362871</xdr:colOff>
      <xdr:row>1</xdr:row>
      <xdr:rowOff>412750</xdr:rowOff>
    </xdr:to>
    <xdr:pic>
      <xdr:nvPicPr>
        <xdr:cNvPr id="36" name="Imagem 35" descr="marcaSebrae.JPG"/>
        <xdr:cNvPicPr>
          <a:picLocks noChangeAspect="1"/>
        </xdr:cNvPicPr>
      </xdr:nvPicPr>
      <xdr:blipFill>
        <a:blip xmlns:r="http://schemas.openxmlformats.org/officeDocument/2006/relationships" r:embed="rId21"/>
        <a:stretch>
          <a:fillRect/>
        </a:stretch>
      </xdr:blipFill>
      <xdr:spPr>
        <a:xfrm>
          <a:off x="306916" y="0"/>
          <a:ext cx="1055955" cy="84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1</xdr:row>
      <xdr:rowOff>473521</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1</xdr:row>
      <xdr:rowOff>473521</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1</xdr:row>
      <xdr:rowOff>473521</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1</xdr:row>
      <xdr:rowOff>473521</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1</xdr:row>
      <xdr:rowOff>473521</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8</xdr:col>
      <xdr:colOff>49598</xdr:colOff>
      <xdr:row>1</xdr:row>
      <xdr:rowOff>473521</xdr:rowOff>
    </xdr:to>
    <xdr:sp macro="" textlink="">
      <xdr:nvSpPr>
        <xdr:cNvPr id="41" name="Retângulo 12">
          <a:hlinkClick xmlns:r="http://schemas.openxmlformats.org/officeDocument/2006/relationships" r:id="rId6"/>
        </xdr:cNvPr>
        <xdr:cNvSpPr/>
      </xdr:nvSpPr>
      <xdr:spPr>
        <a:xfrm>
          <a:off x="9586180"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98571</xdr:colOff>
      <xdr:row>1</xdr:row>
      <xdr:rowOff>191123</xdr:rowOff>
    </xdr:from>
    <xdr:to>
      <xdr:col>8</xdr:col>
      <xdr:colOff>873269</xdr:colOff>
      <xdr:row>1</xdr:row>
      <xdr:rowOff>473521</xdr:rowOff>
    </xdr:to>
    <xdr:sp macro="" textlink="">
      <xdr:nvSpPr>
        <xdr:cNvPr id="42" name="Retângulo 12">
          <a:hlinkClick xmlns:r="http://schemas.openxmlformats.org/officeDocument/2006/relationships" r:id="rId7"/>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911661</xdr:colOff>
      <xdr:row>1</xdr:row>
      <xdr:rowOff>191123</xdr:rowOff>
    </xdr:from>
    <xdr:to>
      <xdr:col>9</xdr:col>
      <xdr:colOff>677831</xdr:colOff>
      <xdr:row>1</xdr:row>
      <xdr:rowOff>473521</xdr:rowOff>
    </xdr:to>
    <xdr:sp macro="" textlink="">
      <xdr:nvSpPr>
        <xdr:cNvPr id="43" name="Retângulo 12">
          <a:hlinkClick xmlns:r="http://schemas.openxmlformats.org/officeDocument/2006/relationships" r:id="rId8"/>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1</xdr:row>
      <xdr:rowOff>473521</xdr:rowOff>
    </xdr:to>
    <xdr:sp macro="" textlink="">
      <xdr:nvSpPr>
        <xdr:cNvPr id="44" name="Retângulo 12">
          <a:hlinkClick xmlns:r="http://schemas.openxmlformats.org/officeDocument/2006/relationships" r:id="rId9"/>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1</xdr:row>
      <xdr:rowOff>473521</xdr:rowOff>
    </xdr:to>
    <xdr:sp macro="" textlink="">
      <xdr:nvSpPr>
        <xdr:cNvPr id="45" name="Retângulo 13">
          <a:hlinkClick xmlns:r="http://schemas.openxmlformats.org/officeDocument/2006/relationships" r:id="rId10"/>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1</xdr:row>
      <xdr:rowOff>473521</xdr:rowOff>
    </xdr:to>
    <xdr:sp macro="" textlink="">
      <xdr:nvSpPr>
        <xdr:cNvPr id="46" name="Retângulo 12">
          <a:hlinkClick xmlns:r="http://schemas.openxmlformats.org/officeDocument/2006/relationships" r:id="rId11"/>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1</xdr:row>
      <xdr:rowOff>473521</xdr:rowOff>
    </xdr:to>
    <xdr:sp macro="" textlink="">
      <xdr:nvSpPr>
        <xdr:cNvPr id="47" name="Retângulo 12">
          <a:hlinkClick xmlns:r="http://schemas.openxmlformats.org/officeDocument/2006/relationships" r:id="rId12"/>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1"/>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104776</xdr:rowOff>
    </xdr:from>
    <xdr:to>
      <xdr:col>1</xdr:col>
      <xdr:colOff>10583</xdr:colOff>
      <xdr:row>16</xdr:row>
      <xdr:rowOff>115359</xdr:rowOff>
    </xdr:to>
    <xdr:sp macro="" textlink="">
      <xdr:nvSpPr>
        <xdr:cNvPr id="61" name="Retângulo 60">
          <a:hlinkClick xmlns:r="http://schemas.openxmlformats.org/officeDocument/2006/relationships" r:id="rId22"/>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21167</xdr:rowOff>
    </xdr:from>
    <xdr:to>
      <xdr:col>0</xdr:col>
      <xdr:colOff>1373455</xdr:colOff>
      <xdr:row>1</xdr:row>
      <xdr:rowOff>433917</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17500" y="21167"/>
          <a:ext cx="1055955" cy="84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894573</xdr:colOff>
      <xdr:row>1</xdr:row>
      <xdr:rowOff>191123</xdr:rowOff>
    </xdr:from>
    <xdr:to>
      <xdr:col>5</xdr:col>
      <xdr:colOff>436625</xdr:colOff>
      <xdr:row>1</xdr:row>
      <xdr:rowOff>473521</xdr:rowOff>
    </xdr:to>
    <xdr:sp macro="" textlink="">
      <xdr:nvSpPr>
        <xdr:cNvPr id="36" name="Retângulo 12">
          <a:hlinkClick xmlns:r="http://schemas.openxmlformats.org/officeDocument/2006/relationships" r:id="rId1"/>
        </xdr:cNvPr>
        <xdr:cNvSpPr/>
      </xdr:nvSpPr>
      <xdr:spPr>
        <a:xfrm>
          <a:off x="5466573"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475015</xdr:colOff>
      <xdr:row>1</xdr:row>
      <xdr:rowOff>191123</xdr:rowOff>
    </xdr:from>
    <xdr:to>
      <xdr:col>5</xdr:col>
      <xdr:colOff>1260297</xdr:colOff>
      <xdr:row>1</xdr:row>
      <xdr:rowOff>473521</xdr:rowOff>
    </xdr:to>
    <xdr:sp macro="" textlink="">
      <xdr:nvSpPr>
        <xdr:cNvPr id="37" name="Retângulo 12">
          <a:hlinkClick xmlns:r="http://schemas.openxmlformats.org/officeDocument/2006/relationships" r:id="rId2"/>
        </xdr:cNvPr>
        <xdr:cNvSpPr/>
      </xdr:nvSpPr>
      <xdr:spPr>
        <a:xfrm>
          <a:off x="627468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1298687</xdr:colOff>
      <xdr:row>1</xdr:row>
      <xdr:rowOff>191123</xdr:rowOff>
    </xdr:from>
    <xdr:to>
      <xdr:col>5</xdr:col>
      <xdr:colOff>2083969</xdr:colOff>
      <xdr:row>1</xdr:row>
      <xdr:rowOff>473521</xdr:rowOff>
    </xdr:to>
    <xdr:sp macro="" textlink="">
      <xdr:nvSpPr>
        <xdr:cNvPr id="38" name="Retângulo 12">
          <a:hlinkClick xmlns:r="http://schemas.openxmlformats.org/officeDocument/2006/relationships" r:id="rId3"/>
        </xdr:cNvPr>
        <xdr:cNvSpPr/>
      </xdr:nvSpPr>
      <xdr:spPr>
        <a:xfrm>
          <a:off x="70983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2122359</xdr:colOff>
      <xdr:row>1</xdr:row>
      <xdr:rowOff>191123</xdr:rowOff>
    </xdr:from>
    <xdr:to>
      <xdr:col>6</xdr:col>
      <xdr:colOff>588023</xdr:colOff>
      <xdr:row>1</xdr:row>
      <xdr:rowOff>473521</xdr:rowOff>
    </xdr:to>
    <xdr:sp macro="" textlink="">
      <xdr:nvSpPr>
        <xdr:cNvPr id="39" name="Retângulo 12">
          <a:hlinkClick xmlns:r="http://schemas.openxmlformats.org/officeDocument/2006/relationships" r:id="rId4"/>
        </xdr:cNvPr>
        <xdr:cNvSpPr/>
      </xdr:nvSpPr>
      <xdr:spPr>
        <a:xfrm>
          <a:off x="7922026"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626413</xdr:colOff>
      <xdr:row>1</xdr:row>
      <xdr:rowOff>191123</xdr:rowOff>
    </xdr:from>
    <xdr:to>
      <xdr:col>7</xdr:col>
      <xdr:colOff>235079</xdr:colOff>
      <xdr:row>1</xdr:row>
      <xdr:rowOff>473521</xdr:rowOff>
    </xdr:to>
    <xdr:sp macro="" textlink="">
      <xdr:nvSpPr>
        <xdr:cNvPr id="40" name="Retângulo 12">
          <a:hlinkClick xmlns:r="http://schemas.openxmlformats.org/officeDocument/2006/relationships" r:id="rId5"/>
        </xdr:cNvPr>
        <xdr:cNvSpPr/>
      </xdr:nvSpPr>
      <xdr:spPr>
        <a:xfrm>
          <a:off x="8743830" y="625040"/>
          <a:ext cx="793999"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Setembro</a:t>
          </a:r>
        </a:p>
      </xdr:txBody>
    </xdr:sp>
    <xdr:clientData/>
  </xdr:twoCellAnchor>
  <xdr:twoCellAnchor editAs="absolute">
    <xdr:from>
      <xdr:col>7</xdr:col>
      <xdr:colOff>284052</xdr:colOff>
      <xdr:row>1</xdr:row>
      <xdr:rowOff>191123</xdr:rowOff>
    </xdr:from>
    <xdr:to>
      <xdr:col>8</xdr:col>
      <xdr:colOff>50220</xdr:colOff>
      <xdr:row>1</xdr:row>
      <xdr:rowOff>473521</xdr:rowOff>
    </xdr:to>
    <xdr:sp macro="" textlink="">
      <xdr:nvSpPr>
        <xdr:cNvPr id="41" name="Retângulo 12">
          <a:hlinkClick xmlns:r="http://schemas.openxmlformats.org/officeDocument/2006/relationships" r:id="rId6"/>
        </xdr:cNvPr>
        <xdr:cNvSpPr/>
      </xdr:nvSpPr>
      <xdr:spPr>
        <a:xfrm>
          <a:off x="9586802"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99193</xdr:colOff>
      <xdr:row>1</xdr:row>
      <xdr:rowOff>191123</xdr:rowOff>
    </xdr:from>
    <xdr:to>
      <xdr:col>8</xdr:col>
      <xdr:colOff>873891</xdr:colOff>
      <xdr:row>1</xdr:row>
      <xdr:rowOff>473521</xdr:rowOff>
    </xdr:to>
    <xdr:sp macro="" textlink="">
      <xdr:nvSpPr>
        <xdr:cNvPr id="42" name="Retângulo 12">
          <a:hlinkClick xmlns:r="http://schemas.openxmlformats.org/officeDocument/2006/relationships" r:id="rId7"/>
        </xdr:cNvPr>
        <xdr:cNvSpPr/>
      </xdr:nvSpPr>
      <xdr:spPr>
        <a:xfrm>
          <a:off x="10407360"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912283</xdr:colOff>
      <xdr:row>1</xdr:row>
      <xdr:rowOff>191123</xdr:rowOff>
    </xdr:from>
    <xdr:to>
      <xdr:col>9</xdr:col>
      <xdr:colOff>678453</xdr:colOff>
      <xdr:row>1</xdr:row>
      <xdr:rowOff>473521</xdr:rowOff>
    </xdr:to>
    <xdr:sp macro="" textlink="">
      <xdr:nvSpPr>
        <xdr:cNvPr id="43" name="Retângulo 12">
          <a:hlinkClick xmlns:r="http://schemas.openxmlformats.org/officeDocument/2006/relationships" r:id="rId8"/>
        </xdr:cNvPr>
        <xdr:cNvSpPr/>
      </xdr:nvSpPr>
      <xdr:spPr>
        <a:xfrm>
          <a:off x="11220450"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32994</xdr:colOff>
      <xdr:row>1</xdr:row>
      <xdr:rowOff>191123</xdr:rowOff>
    </xdr:from>
    <xdr:to>
      <xdr:col>3</xdr:col>
      <xdr:colOff>302806</xdr:colOff>
      <xdr:row>1</xdr:row>
      <xdr:rowOff>473521</xdr:rowOff>
    </xdr:to>
    <xdr:sp macro="" textlink="">
      <xdr:nvSpPr>
        <xdr:cNvPr id="44" name="Retângulo 12">
          <a:hlinkClick xmlns:r="http://schemas.openxmlformats.org/officeDocument/2006/relationships" r:id="rId9"/>
        </xdr:cNvPr>
        <xdr:cNvSpPr/>
      </xdr:nvSpPr>
      <xdr:spPr>
        <a:xfrm>
          <a:off x="2128494"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351779</xdr:colOff>
      <xdr:row>1</xdr:row>
      <xdr:rowOff>191123</xdr:rowOff>
    </xdr:from>
    <xdr:to>
      <xdr:col>3</xdr:col>
      <xdr:colOff>1148703</xdr:colOff>
      <xdr:row>1</xdr:row>
      <xdr:rowOff>473521</xdr:rowOff>
    </xdr:to>
    <xdr:sp macro="" textlink="">
      <xdr:nvSpPr>
        <xdr:cNvPr id="45" name="Retângulo 13">
          <a:hlinkClick xmlns:r="http://schemas.openxmlformats.org/officeDocument/2006/relationships" r:id="rId10"/>
        </xdr:cNvPr>
        <xdr:cNvSpPr/>
      </xdr:nvSpPr>
      <xdr:spPr>
        <a:xfrm>
          <a:off x="2965862"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1187093</xdr:colOff>
      <xdr:row>1</xdr:row>
      <xdr:rowOff>191123</xdr:rowOff>
    </xdr:from>
    <xdr:to>
      <xdr:col>4</xdr:col>
      <xdr:colOff>11346</xdr:colOff>
      <xdr:row>1</xdr:row>
      <xdr:rowOff>473521</xdr:rowOff>
    </xdr:to>
    <xdr:sp macro="" textlink="">
      <xdr:nvSpPr>
        <xdr:cNvPr id="46" name="Retângulo 12">
          <a:hlinkClick xmlns:r="http://schemas.openxmlformats.org/officeDocument/2006/relationships" r:id="rId11"/>
        </xdr:cNvPr>
        <xdr:cNvSpPr/>
      </xdr:nvSpPr>
      <xdr:spPr>
        <a:xfrm>
          <a:off x="3801176" y="625040"/>
          <a:ext cx="782170"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60318</xdr:colOff>
      <xdr:row>1</xdr:row>
      <xdr:rowOff>191123</xdr:rowOff>
    </xdr:from>
    <xdr:to>
      <xdr:col>4</xdr:col>
      <xdr:colOff>845600</xdr:colOff>
      <xdr:row>1</xdr:row>
      <xdr:rowOff>473521</xdr:rowOff>
    </xdr:to>
    <xdr:sp macro="" textlink="">
      <xdr:nvSpPr>
        <xdr:cNvPr id="47" name="Retângulo 12">
          <a:hlinkClick xmlns:r="http://schemas.openxmlformats.org/officeDocument/2006/relationships" r:id="rId12"/>
        </xdr:cNvPr>
        <xdr:cNvSpPr/>
      </xdr:nvSpPr>
      <xdr:spPr>
        <a:xfrm>
          <a:off x="463231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30692</xdr:rowOff>
    </xdr:from>
    <xdr:to>
      <xdr:col>1</xdr:col>
      <xdr:colOff>10583</xdr:colOff>
      <xdr:row>15</xdr:row>
      <xdr:rowOff>41275</xdr:rowOff>
    </xdr:to>
    <xdr:sp macro="" textlink="">
      <xdr:nvSpPr>
        <xdr:cNvPr id="60" name="Retângulo 59">
          <a:hlinkClick xmlns:r="http://schemas.openxmlformats.org/officeDocument/2006/relationships" r:id="rId2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104775</xdr:rowOff>
    </xdr:from>
    <xdr:to>
      <xdr:col>1</xdr:col>
      <xdr:colOff>10583</xdr:colOff>
      <xdr:row>16</xdr:row>
      <xdr:rowOff>115358</xdr:rowOff>
    </xdr:to>
    <xdr:sp macro="" textlink="">
      <xdr:nvSpPr>
        <xdr:cNvPr id="61" name="Retângulo 60">
          <a:hlinkClick xmlns:r="http://schemas.openxmlformats.org/officeDocument/2006/relationships" r:id="rId2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370416</xdr:colOff>
      <xdr:row>0</xdr:row>
      <xdr:rowOff>0</xdr:rowOff>
    </xdr:from>
    <xdr:to>
      <xdr:col>0</xdr:col>
      <xdr:colOff>1426371</xdr:colOff>
      <xdr:row>1</xdr:row>
      <xdr:rowOff>412750</xdr:rowOff>
    </xdr:to>
    <xdr:pic>
      <xdr:nvPicPr>
        <xdr:cNvPr id="63" name="Imagem 62" descr="marcaSebrae.JPG"/>
        <xdr:cNvPicPr>
          <a:picLocks noChangeAspect="1"/>
        </xdr:cNvPicPr>
      </xdr:nvPicPr>
      <xdr:blipFill>
        <a:blip xmlns:r="http://schemas.openxmlformats.org/officeDocument/2006/relationships" r:embed="rId23"/>
        <a:stretch>
          <a:fillRect/>
        </a:stretch>
      </xdr:blipFill>
      <xdr:spPr>
        <a:xfrm>
          <a:off x="370416" y="0"/>
          <a:ext cx="1055955" cy="84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1</xdr:row>
      <xdr:rowOff>473521</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1</xdr:row>
      <xdr:rowOff>473521</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1</xdr:row>
      <xdr:rowOff>473521</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1</xdr:row>
      <xdr:rowOff>473521</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1</xdr:row>
      <xdr:rowOff>473521</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8</xdr:col>
      <xdr:colOff>49598</xdr:colOff>
      <xdr:row>1</xdr:row>
      <xdr:rowOff>473521</xdr:rowOff>
    </xdr:to>
    <xdr:sp macro="" textlink="">
      <xdr:nvSpPr>
        <xdr:cNvPr id="41" name="Retângulo 12"/>
        <xdr:cNvSpPr/>
      </xdr:nvSpPr>
      <xdr:spPr>
        <a:xfrm>
          <a:off x="9586180" y="625040"/>
          <a:ext cx="771585"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Outubro</a:t>
          </a:r>
        </a:p>
      </xdr:txBody>
    </xdr:sp>
    <xdr:clientData/>
  </xdr:twoCellAnchor>
  <xdr:twoCellAnchor editAs="absolute">
    <xdr:from>
      <xdr:col>8</xdr:col>
      <xdr:colOff>98571</xdr:colOff>
      <xdr:row>1</xdr:row>
      <xdr:rowOff>191123</xdr:rowOff>
    </xdr:from>
    <xdr:to>
      <xdr:col>8</xdr:col>
      <xdr:colOff>873269</xdr:colOff>
      <xdr:row>1</xdr:row>
      <xdr:rowOff>473521</xdr:rowOff>
    </xdr:to>
    <xdr:sp macro="" textlink="">
      <xdr:nvSpPr>
        <xdr:cNvPr id="42" name="Retângulo 12">
          <a:hlinkClick xmlns:r="http://schemas.openxmlformats.org/officeDocument/2006/relationships" r:id="rId6"/>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911661</xdr:colOff>
      <xdr:row>1</xdr:row>
      <xdr:rowOff>191123</xdr:rowOff>
    </xdr:from>
    <xdr:to>
      <xdr:col>9</xdr:col>
      <xdr:colOff>677831</xdr:colOff>
      <xdr:row>1</xdr:row>
      <xdr:rowOff>473521</xdr:rowOff>
    </xdr:to>
    <xdr:sp macro="" textlink="">
      <xdr:nvSpPr>
        <xdr:cNvPr id="43" name="Retângulo 12">
          <a:hlinkClick xmlns:r="http://schemas.openxmlformats.org/officeDocument/2006/relationships" r:id="rId7"/>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1</xdr:row>
      <xdr:rowOff>473521</xdr:rowOff>
    </xdr:to>
    <xdr:sp macro="" textlink="">
      <xdr:nvSpPr>
        <xdr:cNvPr id="44" name="Retângulo 12">
          <a:hlinkClick xmlns:r="http://schemas.openxmlformats.org/officeDocument/2006/relationships" r:id="rId8"/>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1</xdr:row>
      <xdr:rowOff>473521</xdr:rowOff>
    </xdr:to>
    <xdr:sp macro="" textlink="">
      <xdr:nvSpPr>
        <xdr:cNvPr id="45" name="Retângulo 13">
          <a:hlinkClick xmlns:r="http://schemas.openxmlformats.org/officeDocument/2006/relationships" r:id="rId9"/>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1</xdr:row>
      <xdr:rowOff>473521</xdr:rowOff>
    </xdr:to>
    <xdr:sp macro="" textlink="">
      <xdr:nvSpPr>
        <xdr:cNvPr id="46" name="Retângulo 12">
          <a:hlinkClick xmlns:r="http://schemas.openxmlformats.org/officeDocument/2006/relationships" r:id="rId10"/>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1</xdr:row>
      <xdr:rowOff>473521</xdr:rowOff>
    </xdr:to>
    <xdr:sp macro="" textlink="">
      <xdr:nvSpPr>
        <xdr:cNvPr id="47" name="Retângulo 12">
          <a:hlinkClick xmlns:r="http://schemas.openxmlformats.org/officeDocument/2006/relationships" r:id="rId11"/>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4" name="Retângulo 53">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5" name="Retângulo 54">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6" name="Retângulo 55">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7" name="Retângulo 56">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8" name="Retângulo 57">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9" name="Retângulo 58">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60" name="Retângulo 59">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1" name="Retângulo 60">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104776</xdr:rowOff>
    </xdr:from>
    <xdr:to>
      <xdr:col>1</xdr:col>
      <xdr:colOff>10583</xdr:colOff>
      <xdr:row>16</xdr:row>
      <xdr:rowOff>115359</xdr:rowOff>
    </xdr:to>
    <xdr:sp macro="" textlink="">
      <xdr:nvSpPr>
        <xdr:cNvPr id="62" name="Retângulo 61">
          <a:hlinkClick xmlns:r="http://schemas.openxmlformats.org/officeDocument/2006/relationships" r:id="rId21"/>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402166</xdr:colOff>
      <xdr:row>0</xdr:row>
      <xdr:rowOff>0</xdr:rowOff>
    </xdr:from>
    <xdr:to>
      <xdr:col>0</xdr:col>
      <xdr:colOff>1458121</xdr:colOff>
      <xdr:row>1</xdr:row>
      <xdr:rowOff>412750</xdr:rowOff>
    </xdr:to>
    <xdr:pic>
      <xdr:nvPicPr>
        <xdr:cNvPr id="53" name="Imagem 52" descr="marcaSebrae.JPG"/>
        <xdr:cNvPicPr>
          <a:picLocks noChangeAspect="1"/>
        </xdr:cNvPicPr>
      </xdr:nvPicPr>
      <xdr:blipFill>
        <a:blip xmlns:r="http://schemas.openxmlformats.org/officeDocument/2006/relationships" r:embed="rId22"/>
        <a:stretch>
          <a:fillRect/>
        </a:stretch>
      </xdr:blipFill>
      <xdr:spPr>
        <a:xfrm>
          <a:off x="402166" y="0"/>
          <a:ext cx="1055955" cy="84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892706</xdr:colOff>
      <xdr:row>1</xdr:row>
      <xdr:rowOff>191123</xdr:rowOff>
    </xdr:from>
    <xdr:to>
      <xdr:col>5</xdr:col>
      <xdr:colOff>434758</xdr:colOff>
      <xdr:row>1</xdr:row>
      <xdr:rowOff>473521</xdr:rowOff>
    </xdr:to>
    <xdr:sp macro="" textlink="">
      <xdr:nvSpPr>
        <xdr:cNvPr id="36" name="Retângulo 12">
          <a:hlinkClick xmlns:r="http://schemas.openxmlformats.org/officeDocument/2006/relationships" r:id="rId1"/>
        </xdr:cNvPr>
        <xdr:cNvSpPr/>
      </xdr:nvSpPr>
      <xdr:spPr>
        <a:xfrm>
          <a:off x="5464706"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473148</xdr:colOff>
      <xdr:row>1</xdr:row>
      <xdr:rowOff>191123</xdr:rowOff>
    </xdr:from>
    <xdr:to>
      <xdr:col>5</xdr:col>
      <xdr:colOff>1258430</xdr:colOff>
      <xdr:row>1</xdr:row>
      <xdr:rowOff>473521</xdr:rowOff>
    </xdr:to>
    <xdr:sp macro="" textlink="">
      <xdr:nvSpPr>
        <xdr:cNvPr id="37" name="Retângulo 12">
          <a:hlinkClick xmlns:r="http://schemas.openxmlformats.org/officeDocument/2006/relationships" r:id="rId2"/>
        </xdr:cNvPr>
        <xdr:cNvSpPr/>
      </xdr:nvSpPr>
      <xdr:spPr>
        <a:xfrm>
          <a:off x="6272815"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1296820</xdr:colOff>
      <xdr:row>1</xdr:row>
      <xdr:rowOff>191123</xdr:rowOff>
    </xdr:from>
    <xdr:to>
      <xdr:col>5</xdr:col>
      <xdr:colOff>2082102</xdr:colOff>
      <xdr:row>1</xdr:row>
      <xdr:rowOff>473521</xdr:rowOff>
    </xdr:to>
    <xdr:sp macro="" textlink="">
      <xdr:nvSpPr>
        <xdr:cNvPr id="38" name="Retângulo 12">
          <a:hlinkClick xmlns:r="http://schemas.openxmlformats.org/officeDocument/2006/relationships" r:id="rId3"/>
        </xdr:cNvPr>
        <xdr:cNvSpPr/>
      </xdr:nvSpPr>
      <xdr:spPr>
        <a:xfrm>
          <a:off x="7096487"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2120492</xdr:colOff>
      <xdr:row>1</xdr:row>
      <xdr:rowOff>191123</xdr:rowOff>
    </xdr:from>
    <xdr:to>
      <xdr:col>6</xdr:col>
      <xdr:colOff>586156</xdr:colOff>
      <xdr:row>1</xdr:row>
      <xdr:rowOff>473521</xdr:rowOff>
    </xdr:to>
    <xdr:sp macro="" textlink="">
      <xdr:nvSpPr>
        <xdr:cNvPr id="39" name="Retângulo 12">
          <a:hlinkClick xmlns:r="http://schemas.openxmlformats.org/officeDocument/2006/relationships" r:id="rId4"/>
        </xdr:cNvPr>
        <xdr:cNvSpPr/>
      </xdr:nvSpPr>
      <xdr:spPr>
        <a:xfrm>
          <a:off x="7920159"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624546</xdr:colOff>
      <xdr:row>1</xdr:row>
      <xdr:rowOff>191123</xdr:rowOff>
    </xdr:from>
    <xdr:to>
      <xdr:col>7</xdr:col>
      <xdr:colOff>233212</xdr:colOff>
      <xdr:row>1</xdr:row>
      <xdr:rowOff>473521</xdr:rowOff>
    </xdr:to>
    <xdr:sp macro="" textlink="">
      <xdr:nvSpPr>
        <xdr:cNvPr id="40" name="Retângulo 12">
          <a:hlinkClick xmlns:r="http://schemas.openxmlformats.org/officeDocument/2006/relationships" r:id="rId5"/>
        </xdr:cNvPr>
        <xdr:cNvSpPr/>
      </xdr:nvSpPr>
      <xdr:spPr>
        <a:xfrm>
          <a:off x="8741963"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282185</xdr:colOff>
      <xdr:row>1</xdr:row>
      <xdr:rowOff>191123</xdr:rowOff>
    </xdr:from>
    <xdr:to>
      <xdr:col>8</xdr:col>
      <xdr:colOff>48353</xdr:colOff>
      <xdr:row>1</xdr:row>
      <xdr:rowOff>473521</xdr:rowOff>
    </xdr:to>
    <xdr:sp macro="" textlink="">
      <xdr:nvSpPr>
        <xdr:cNvPr id="41" name="Retângulo 12">
          <a:hlinkClick xmlns:r="http://schemas.openxmlformats.org/officeDocument/2006/relationships" r:id="rId6"/>
        </xdr:cNvPr>
        <xdr:cNvSpPr/>
      </xdr:nvSpPr>
      <xdr:spPr>
        <a:xfrm>
          <a:off x="9584935"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97326</xdr:colOff>
      <xdr:row>1</xdr:row>
      <xdr:rowOff>191123</xdr:rowOff>
    </xdr:from>
    <xdr:to>
      <xdr:col>8</xdr:col>
      <xdr:colOff>872024</xdr:colOff>
      <xdr:row>1</xdr:row>
      <xdr:rowOff>473521</xdr:rowOff>
    </xdr:to>
    <xdr:sp macro="" textlink="">
      <xdr:nvSpPr>
        <xdr:cNvPr id="42" name="Retângulo 12"/>
        <xdr:cNvSpPr/>
      </xdr:nvSpPr>
      <xdr:spPr>
        <a:xfrm>
          <a:off x="10405493" y="625040"/>
          <a:ext cx="774698"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Novembro</a:t>
          </a:r>
        </a:p>
      </xdr:txBody>
    </xdr:sp>
    <xdr:clientData/>
  </xdr:twoCellAnchor>
  <xdr:twoCellAnchor editAs="absolute">
    <xdr:from>
      <xdr:col>8</xdr:col>
      <xdr:colOff>910416</xdr:colOff>
      <xdr:row>1</xdr:row>
      <xdr:rowOff>191123</xdr:rowOff>
    </xdr:from>
    <xdr:to>
      <xdr:col>9</xdr:col>
      <xdr:colOff>676586</xdr:colOff>
      <xdr:row>1</xdr:row>
      <xdr:rowOff>473521</xdr:rowOff>
    </xdr:to>
    <xdr:sp macro="" textlink="">
      <xdr:nvSpPr>
        <xdr:cNvPr id="43" name="Retângulo 12">
          <a:hlinkClick xmlns:r="http://schemas.openxmlformats.org/officeDocument/2006/relationships" r:id="rId7"/>
        </xdr:cNvPr>
        <xdr:cNvSpPr/>
      </xdr:nvSpPr>
      <xdr:spPr>
        <a:xfrm>
          <a:off x="11218583"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34239</xdr:colOff>
      <xdr:row>1</xdr:row>
      <xdr:rowOff>191123</xdr:rowOff>
    </xdr:from>
    <xdr:to>
      <xdr:col>3</xdr:col>
      <xdr:colOff>300939</xdr:colOff>
      <xdr:row>1</xdr:row>
      <xdr:rowOff>473521</xdr:rowOff>
    </xdr:to>
    <xdr:sp macro="" textlink="">
      <xdr:nvSpPr>
        <xdr:cNvPr id="44" name="Retângulo 12">
          <a:hlinkClick xmlns:r="http://schemas.openxmlformats.org/officeDocument/2006/relationships" r:id="rId8"/>
        </xdr:cNvPr>
        <xdr:cNvSpPr/>
      </xdr:nvSpPr>
      <xdr:spPr>
        <a:xfrm>
          <a:off x="2129739" y="625040"/>
          <a:ext cx="785283"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349912</xdr:colOff>
      <xdr:row>1</xdr:row>
      <xdr:rowOff>191123</xdr:rowOff>
    </xdr:from>
    <xdr:to>
      <xdr:col>3</xdr:col>
      <xdr:colOff>1146836</xdr:colOff>
      <xdr:row>1</xdr:row>
      <xdr:rowOff>473521</xdr:rowOff>
    </xdr:to>
    <xdr:sp macro="" textlink="">
      <xdr:nvSpPr>
        <xdr:cNvPr id="45" name="Retângulo 13">
          <a:hlinkClick xmlns:r="http://schemas.openxmlformats.org/officeDocument/2006/relationships" r:id="rId9"/>
        </xdr:cNvPr>
        <xdr:cNvSpPr/>
      </xdr:nvSpPr>
      <xdr:spPr>
        <a:xfrm>
          <a:off x="2963995"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1185226</xdr:colOff>
      <xdr:row>1</xdr:row>
      <xdr:rowOff>191123</xdr:rowOff>
    </xdr:from>
    <xdr:to>
      <xdr:col>4</xdr:col>
      <xdr:colOff>12591</xdr:colOff>
      <xdr:row>1</xdr:row>
      <xdr:rowOff>473521</xdr:rowOff>
    </xdr:to>
    <xdr:sp macro="" textlink="">
      <xdr:nvSpPr>
        <xdr:cNvPr id="46" name="Retângulo 12">
          <a:hlinkClick xmlns:r="http://schemas.openxmlformats.org/officeDocument/2006/relationships" r:id="rId10"/>
        </xdr:cNvPr>
        <xdr:cNvSpPr/>
      </xdr:nvSpPr>
      <xdr:spPr>
        <a:xfrm>
          <a:off x="3799309"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58451</xdr:colOff>
      <xdr:row>1</xdr:row>
      <xdr:rowOff>191123</xdr:rowOff>
    </xdr:from>
    <xdr:to>
      <xdr:col>4</xdr:col>
      <xdr:colOff>843733</xdr:colOff>
      <xdr:row>1</xdr:row>
      <xdr:rowOff>473521</xdr:rowOff>
    </xdr:to>
    <xdr:sp macro="" textlink="">
      <xdr:nvSpPr>
        <xdr:cNvPr id="47" name="Retângulo 12">
          <a:hlinkClick xmlns:r="http://schemas.openxmlformats.org/officeDocument/2006/relationships" r:id="rId11"/>
        </xdr:cNvPr>
        <xdr:cNvSpPr/>
      </xdr:nvSpPr>
      <xdr:spPr>
        <a:xfrm>
          <a:off x="4630451"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110" name="Conector reto 109"/>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111"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112" name="Conector reto 111"/>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113" name="Retângulo 112">
          <a:hlinkClick xmlns:r="http://schemas.openxmlformats.org/officeDocument/2006/relationships" r:id="rId1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114" name="Retângulo 113">
          <a:hlinkClick xmlns:r="http://schemas.openxmlformats.org/officeDocument/2006/relationships" r:id="rId1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115" name="Retângulo 114">
          <a:hlinkClick xmlns:r="http://schemas.openxmlformats.org/officeDocument/2006/relationships" r:id="rId14"/>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116" name="Retângulo 115">
          <a:hlinkClick xmlns:r="http://schemas.openxmlformats.org/officeDocument/2006/relationships" r:id="rId15"/>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117" name="Retângulo 116">
          <a:hlinkClick xmlns:r="http://schemas.openxmlformats.org/officeDocument/2006/relationships" r:id="rId1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118" name="Retângulo 117">
          <a:hlinkClick xmlns:r="http://schemas.openxmlformats.org/officeDocument/2006/relationships" r:id="rId1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119" name="Retângulo 118">
          <a:hlinkClick xmlns:r="http://schemas.openxmlformats.org/officeDocument/2006/relationships" r:id="rId1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120" name="Retângulo 119">
          <a:hlinkClick xmlns:r="http://schemas.openxmlformats.org/officeDocument/2006/relationships" r:id="rId1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30694</xdr:rowOff>
    </xdr:from>
    <xdr:to>
      <xdr:col>1</xdr:col>
      <xdr:colOff>10583</xdr:colOff>
      <xdr:row>15</xdr:row>
      <xdr:rowOff>41277</xdr:rowOff>
    </xdr:to>
    <xdr:sp macro="" textlink="">
      <xdr:nvSpPr>
        <xdr:cNvPr id="121" name="Retângulo 120">
          <a:hlinkClick xmlns:r="http://schemas.openxmlformats.org/officeDocument/2006/relationships" r:id="rId20"/>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15</xdr:row>
      <xdr:rowOff>104777</xdr:rowOff>
    </xdr:from>
    <xdr:to>
      <xdr:col>1</xdr:col>
      <xdr:colOff>10583</xdr:colOff>
      <xdr:row>16</xdr:row>
      <xdr:rowOff>115360</xdr:rowOff>
    </xdr:to>
    <xdr:sp macro="" textlink="">
      <xdr:nvSpPr>
        <xdr:cNvPr id="122" name="Retângulo 121">
          <a:hlinkClick xmlns:r="http://schemas.openxmlformats.org/officeDocument/2006/relationships" r:id="rId21"/>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328083</xdr:colOff>
      <xdr:row>0</xdr:row>
      <xdr:rowOff>0</xdr:rowOff>
    </xdr:from>
    <xdr:to>
      <xdr:col>0</xdr:col>
      <xdr:colOff>1384038</xdr:colOff>
      <xdr:row>1</xdr:row>
      <xdr:rowOff>412750</xdr:rowOff>
    </xdr:to>
    <xdr:pic>
      <xdr:nvPicPr>
        <xdr:cNvPr id="48" name="Imagem 47" descr="marcaSebrae.JPG"/>
        <xdr:cNvPicPr>
          <a:picLocks noChangeAspect="1"/>
        </xdr:cNvPicPr>
      </xdr:nvPicPr>
      <xdr:blipFill>
        <a:blip xmlns:r="http://schemas.openxmlformats.org/officeDocument/2006/relationships" r:embed="rId22"/>
        <a:stretch>
          <a:fillRect/>
        </a:stretch>
      </xdr:blipFill>
      <xdr:spPr>
        <a:xfrm>
          <a:off x="328083" y="0"/>
          <a:ext cx="1055955" cy="84666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629709</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xdr:row>
      <xdr:rowOff>0</xdr:rowOff>
    </xdr:from>
    <xdr:to>
      <xdr:col>12</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191123</xdr:rowOff>
    </xdr:from>
    <xdr:to>
      <xdr:col>5</xdr:col>
      <xdr:colOff>435381</xdr:colOff>
      <xdr:row>1</xdr:row>
      <xdr:rowOff>473521</xdr:rowOff>
    </xdr:to>
    <xdr:sp macro="" textlink="">
      <xdr:nvSpPr>
        <xdr:cNvPr id="36" name="Retângulo 12">
          <a:hlinkClick xmlns:r="http://schemas.openxmlformats.org/officeDocument/2006/relationships" r:id="rId1"/>
        </xdr:cNvPr>
        <xdr:cNvSpPr/>
      </xdr:nvSpPr>
      <xdr:spPr>
        <a:xfrm>
          <a:off x="5465329"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473771</xdr:colOff>
      <xdr:row>1</xdr:row>
      <xdr:rowOff>191123</xdr:rowOff>
    </xdr:from>
    <xdr:to>
      <xdr:col>5</xdr:col>
      <xdr:colOff>1259053</xdr:colOff>
      <xdr:row>1</xdr:row>
      <xdr:rowOff>473521</xdr:rowOff>
    </xdr:to>
    <xdr:sp macro="" textlink="">
      <xdr:nvSpPr>
        <xdr:cNvPr id="37" name="Retângulo 12">
          <a:hlinkClick xmlns:r="http://schemas.openxmlformats.org/officeDocument/2006/relationships" r:id="rId2"/>
        </xdr:cNvPr>
        <xdr:cNvSpPr/>
      </xdr:nvSpPr>
      <xdr:spPr>
        <a:xfrm>
          <a:off x="627343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1297443</xdr:colOff>
      <xdr:row>1</xdr:row>
      <xdr:rowOff>191123</xdr:rowOff>
    </xdr:from>
    <xdr:to>
      <xdr:col>5</xdr:col>
      <xdr:colOff>2082725</xdr:colOff>
      <xdr:row>1</xdr:row>
      <xdr:rowOff>473521</xdr:rowOff>
    </xdr:to>
    <xdr:sp macro="" textlink="">
      <xdr:nvSpPr>
        <xdr:cNvPr id="38" name="Retângulo 12">
          <a:hlinkClick xmlns:r="http://schemas.openxmlformats.org/officeDocument/2006/relationships" r:id="rId3"/>
        </xdr:cNvPr>
        <xdr:cNvSpPr/>
      </xdr:nvSpPr>
      <xdr:spPr>
        <a:xfrm>
          <a:off x="709711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2121115</xdr:colOff>
      <xdr:row>1</xdr:row>
      <xdr:rowOff>191123</xdr:rowOff>
    </xdr:from>
    <xdr:to>
      <xdr:col>6</xdr:col>
      <xdr:colOff>586779</xdr:colOff>
      <xdr:row>1</xdr:row>
      <xdr:rowOff>473521</xdr:rowOff>
    </xdr:to>
    <xdr:sp macro="" textlink="">
      <xdr:nvSpPr>
        <xdr:cNvPr id="39" name="Retângulo 12">
          <a:hlinkClick xmlns:r="http://schemas.openxmlformats.org/officeDocument/2006/relationships" r:id="rId4"/>
        </xdr:cNvPr>
        <xdr:cNvSpPr/>
      </xdr:nvSpPr>
      <xdr:spPr>
        <a:xfrm>
          <a:off x="7920782"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625169</xdr:colOff>
      <xdr:row>1</xdr:row>
      <xdr:rowOff>191123</xdr:rowOff>
    </xdr:from>
    <xdr:to>
      <xdr:col>7</xdr:col>
      <xdr:colOff>233835</xdr:colOff>
      <xdr:row>1</xdr:row>
      <xdr:rowOff>473521</xdr:rowOff>
    </xdr:to>
    <xdr:sp macro="" textlink="">
      <xdr:nvSpPr>
        <xdr:cNvPr id="40" name="Retângulo 12">
          <a:hlinkClick xmlns:r="http://schemas.openxmlformats.org/officeDocument/2006/relationships" r:id="rId5"/>
        </xdr:cNvPr>
        <xdr:cNvSpPr/>
      </xdr:nvSpPr>
      <xdr:spPr>
        <a:xfrm>
          <a:off x="8742586"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282808</xdr:colOff>
      <xdr:row>1</xdr:row>
      <xdr:rowOff>191123</xdr:rowOff>
    </xdr:from>
    <xdr:to>
      <xdr:col>8</xdr:col>
      <xdr:colOff>48976</xdr:colOff>
      <xdr:row>1</xdr:row>
      <xdr:rowOff>473521</xdr:rowOff>
    </xdr:to>
    <xdr:sp macro="" textlink="">
      <xdr:nvSpPr>
        <xdr:cNvPr id="41" name="Retângulo 12">
          <a:hlinkClick xmlns:r="http://schemas.openxmlformats.org/officeDocument/2006/relationships" r:id="rId6"/>
        </xdr:cNvPr>
        <xdr:cNvSpPr/>
      </xdr:nvSpPr>
      <xdr:spPr>
        <a:xfrm>
          <a:off x="9585558"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8</xdr:col>
      <xdr:colOff>97949</xdr:colOff>
      <xdr:row>1</xdr:row>
      <xdr:rowOff>191123</xdr:rowOff>
    </xdr:from>
    <xdr:to>
      <xdr:col>8</xdr:col>
      <xdr:colOff>872647</xdr:colOff>
      <xdr:row>1</xdr:row>
      <xdr:rowOff>473521</xdr:rowOff>
    </xdr:to>
    <xdr:sp macro="" textlink="">
      <xdr:nvSpPr>
        <xdr:cNvPr id="42" name="Retângulo 12">
          <a:hlinkClick xmlns:r="http://schemas.openxmlformats.org/officeDocument/2006/relationships" r:id="rId7"/>
        </xdr:cNvPr>
        <xdr:cNvSpPr/>
      </xdr:nvSpPr>
      <xdr:spPr>
        <a:xfrm>
          <a:off x="10406116"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911039</xdr:colOff>
      <xdr:row>1</xdr:row>
      <xdr:rowOff>191123</xdr:rowOff>
    </xdr:from>
    <xdr:to>
      <xdr:col>9</xdr:col>
      <xdr:colOff>677209</xdr:colOff>
      <xdr:row>1</xdr:row>
      <xdr:rowOff>473521</xdr:rowOff>
    </xdr:to>
    <xdr:sp macro="" textlink="">
      <xdr:nvSpPr>
        <xdr:cNvPr id="43" name="Retângulo 12"/>
        <xdr:cNvSpPr/>
      </xdr:nvSpPr>
      <xdr:spPr>
        <a:xfrm>
          <a:off x="11219206" y="625040"/>
          <a:ext cx="771586"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Dezembro</a:t>
          </a:r>
        </a:p>
      </xdr:txBody>
    </xdr:sp>
    <xdr:clientData/>
  </xdr:twoCellAnchor>
  <xdr:twoCellAnchor editAs="absolute">
    <xdr:from>
      <xdr:col>2</xdr:col>
      <xdr:colOff>31750</xdr:colOff>
      <xdr:row>1</xdr:row>
      <xdr:rowOff>191123</xdr:rowOff>
    </xdr:from>
    <xdr:to>
      <xdr:col>3</xdr:col>
      <xdr:colOff>301562</xdr:colOff>
      <xdr:row>1</xdr:row>
      <xdr:rowOff>473521</xdr:rowOff>
    </xdr:to>
    <xdr:sp macro="" textlink="">
      <xdr:nvSpPr>
        <xdr:cNvPr id="44" name="Retângulo 12">
          <a:hlinkClick xmlns:r="http://schemas.openxmlformats.org/officeDocument/2006/relationships" r:id="rId8"/>
        </xdr:cNvPr>
        <xdr:cNvSpPr/>
      </xdr:nvSpPr>
      <xdr:spPr>
        <a:xfrm>
          <a:off x="2127250"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350535</xdr:colOff>
      <xdr:row>1</xdr:row>
      <xdr:rowOff>191123</xdr:rowOff>
    </xdr:from>
    <xdr:to>
      <xdr:col>3</xdr:col>
      <xdr:colOff>1147459</xdr:colOff>
      <xdr:row>1</xdr:row>
      <xdr:rowOff>473521</xdr:rowOff>
    </xdr:to>
    <xdr:sp macro="" textlink="">
      <xdr:nvSpPr>
        <xdr:cNvPr id="45" name="Retângulo 13">
          <a:hlinkClick xmlns:r="http://schemas.openxmlformats.org/officeDocument/2006/relationships" r:id="rId9"/>
        </xdr:cNvPr>
        <xdr:cNvSpPr/>
      </xdr:nvSpPr>
      <xdr:spPr>
        <a:xfrm>
          <a:off x="2964618"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1185849</xdr:colOff>
      <xdr:row>1</xdr:row>
      <xdr:rowOff>191123</xdr:rowOff>
    </xdr:from>
    <xdr:to>
      <xdr:col>4</xdr:col>
      <xdr:colOff>13214</xdr:colOff>
      <xdr:row>1</xdr:row>
      <xdr:rowOff>473521</xdr:rowOff>
    </xdr:to>
    <xdr:sp macro="" textlink="">
      <xdr:nvSpPr>
        <xdr:cNvPr id="46" name="Retângulo 12">
          <a:hlinkClick xmlns:r="http://schemas.openxmlformats.org/officeDocument/2006/relationships" r:id="rId10"/>
        </xdr:cNvPr>
        <xdr:cNvSpPr/>
      </xdr:nvSpPr>
      <xdr:spPr>
        <a:xfrm>
          <a:off x="37999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191123</xdr:rowOff>
    </xdr:from>
    <xdr:to>
      <xdr:col>4</xdr:col>
      <xdr:colOff>844356</xdr:colOff>
      <xdr:row>1</xdr:row>
      <xdr:rowOff>473521</xdr:rowOff>
    </xdr:to>
    <xdr:sp macro="" textlink="">
      <xdr:nvSpPr>
        <xdr:cNvPr id="47" name="Retângulo 12">
          <a:hlinkClick xmlns:r="http://schemas.openxmlformats.org/officeDocument/2006/relationships" r:id="rId11"/>
        </xdr:cNvPr>
        <xdr:cNvSpPr/>
      </xdr:nvSpPr>
      <xdr:spPr>
        <a:xfrm>
          <a:off x="463107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14</xdr:row>
      <xdr:rowOff>30693</xdr:rowOff>
    </xdr:from>
    <xdr:to>
      <xdr:col>1</xdr:col>
      <xdr:colOff>10583</xdr:colOff>
      <xdr:row>15</xdr:row>
      <xdr:rowOff>41276</xdr:rowOff>
    </xdr:to>
    <xdr:sp macro="" textlink="">
      <xdr:nvSpPr>
        <xdr:cNvPr id="60" name="Retângulo 59">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328083</xdr:colOff>
      <xdr:row>0</xdr:row>
      <xdr:rowOff>0</xdr:rowOff>
    </xdr:from>
    <xdr:to>
      <xdr:col>0</xdr:col>
      <xdr:colOff>1384038</xdr:colOff>
      <xdr:row>1</xdr:row>
      <xdr:rowOff>412750</xdr:rowOff>
    </xdr:to>
    <xdr:pic>
      <xdr:nvPicPr>
        <xdr:cNvPr id="63" name="Imagem 62" descr="marcaSebrae.JPG"/>
        <xdr:cNvPicPr>
          <a:picLocks noChangeAspect="1"/>
        </xdr:cNvPicPr>
      </xdr:nvPicPr>
      <xdr:blipFill>
        <a:blip xmlns:r="http://schemas.openxmlformats.org/officeDocument/2006/relationships" r:embed="rId21"/>
        <a:stretch>
          <a:fillRect/>
        </a:stretch>
      </xdr:blipFill>
      <xdr:spPr>
        <a:xfrm>
          <a:off x="328083" y="0"/>
          <a:ext cx="1055955" cy="84666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31749</xdr:colOff>
      <xdr:row>1</xdr:row>
      <xdr:rowOff>190499</xdr:rowOff>
    </xdr:from>
    <xdr:to>
      <xdr:col>2</xdr:col>
      <xdr:colOff>1276348</xdr:colOff>
      <xdr:row>2</xdr:row>
      <xdr:rowOff>2249</xdr:rowOff>
    </xdr:to>
    <xdr:sp macro="" textlink="">
      <xdr:nvSpPr>
        <xdr:cNvPr id="26" name="Retângulo 25"/>
        <xdr:cNvSpPr/>
      </xdr:nvSpPr>
      <xdr:spPr>
        <a:xfrm>
          <a:off x="2108199" y="619124"/>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Pagos</a:t>
          </a:r>
          <a:endParaRPr lang="pt-BR" sz="1200" b="1">
            <a:solidFill>
              <a:schemeClr val="bg1"/>
            </a:solidFill>
          </a:endParaRPr>
        </a:p>
      </xdr:txBody>
    </xdr:sp>
    <xdr:clientData/>
  </xdr:twoCellAnchor>
  <xdr:twoCellAnchor editAs="absolute">
    <xdr:from>
      <xdr:col>2</xdr:col>
      <xdr:colOff>1381124</xdr:colOff>
      <xdr:row>1</xdr:row>
      <xdr:rowOff>190499</xdr:rowOff>
    </xdr:from>
    <xdr:to>
      <xdr:col>5</xdr:col>
      <xdr:colOff>558798</xdr:colOff>
      <xdr:row>2</xdr:row>
      <xdr:rowOff>2249</xdr:rowOff>
    </xdr:to>
    <xdr:sp macro="" textlink="">
      <xdr:nvSpPr>
        <xdr:cNvPr id="27" name="Retângulo 26">
          <a:hlinkClick xmlns:r="http://schemas.openxmlformats.org/officeDocument/2006/relationships" r:id="rId1"/>
        </xdr:cNvPr>
        <xdr:cNvSpPr/>
      </xdr:nvSpPr>
      <xdr:spPr>
        <a:xfrm>
          <a:off x="3457574" y="619124"/>
          <a:ext cx="123507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Não Pagos</a:t>
          </a:r>
          <a:endParaRPr lang="pt-BR" sz="1200"/>
        </a:p>
      </xdr:txBody>
    </xdr:sp>
    <xdr:clientData/>
  </xdr:twoCellAnchor>
  <xdr:twoCellAnchor editAs="absolute">
    <xdr:from>
      <xdr:col>0</xdr:col>
      <xdr:colOff>61383</xdr:colOff>
      <xdr:row>2</xdr:row>
      <xdr:rowOff>19052</xdr:rowOff>
    </xdr:from>
    <xdr:to>
      <xdr:col>0</xdr:col>
      <xdr:colOff>1754716</xdr:colOff>
      <xdr:row>3</xdr:row>
      <xdr:rowOff>179919</xdr:rowOff>
    </xdr:to>
    <xdr:sp macro="" textlink="">
      <xdr:nvSpPr>
        <xdr:cNvPr id="3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9525</xdr:rowOff>
    </xdr:from>
    <xdr:to>
      <xdr:col>0</xdr:col>
      <xdr:colOff>1715558</xdr:colOff>
      <xdr:row>13</xdr:row>
      <xdr:rowOff>9525</xdr:rowOff>
    </xdr:to>
    <xdr:cxnSp macro="">
      <xdr:nvCxnSpPr>
        <xdr:cNvPr id="31" name="Conector reto 3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20108</xdr:rowOff>
    </xdr:from>
    <xdr:to>
      <xdr:col>1</xdr:col>
      <xdr:colOff>31749</xdr:colOff>
      <xdr:row>5</xdr:row>
      <xdr:rowOff>210608</xdr:rowOff>
    </xdr:to>
    <xdr:sp macro="" textlink="">
      <xdr:nvSpPr>
        <xdr:cNvPr id="32" name="Retângulo 31">
          <a:hlinkClick xmlns:r="http://schemas.openxmlformats.org/officeDocument/2006/relationships" r:id="rId2"/>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274108</xdr:rowOff>
    </xdr:from>
    <xdr:to>
      <xdr:col>1</xdr:col>
      <xdr:colOff>31749</xdr:colOff>
      <xdr:row>6</xdr:row>
      <xdr:rowOff>210608</xdr:rowOff>
    </xdr:to>
    <xdr:sp macro="" textlink="">
      <xdr:nvSpPr>
        <xdr:cNvPr id="33" name="Retângulo 32">
          <a:hlinkClick xmlns:r="http://schemas.openxmlformats.org/officeDocument/2006/relationships" r:id="rId3"/>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7</xdr:row>
      <xdr:rowOff>284691</xdr:rowOff>
    </xdr:to>
    <xdr:sp macro="" textlink="">
      <xdr:nvSpPr>
        <xdr:cNvPr id="34" name="Retângulo 33">
          <a:hlinkClick xmlns:r="http://schemas.openxmlformats.org/officeDocument/2006/relationships" r:id="rId4"/>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20108</xdr:rowOff>
    </xdr:from>
    <xdr:to>
      <xdr:col>1</xdr:col>
      <xdr:colOff>31749</xdr:colOff>
      <xdr:row>8</xdr:row>
      <xdr:rowOff>274108</xdr:rowOff>
    </xdr:to>
    <xdr:sp macro="" textlink="">
      <xdr:nvSpPr>
        <xdr:cNvPr id="35" name="Retângulo 34">
          <a:hlinkClick xmlns:r="http://schemas.openxmlformats.org/officeDocument/2006/relationships" r:id="rId5"/>
        </xdr:cNvPr>
        <xdr:cNvSpPr/>
      </xdr:nvSpPr>
      <xdr:spPr>
        <a:xfrm>
          <a:off x="10583" y="22849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9524</xdr:rowOff>
    </xdr:from>
    <xdr:to>
      <xdr:col>1</xdr:col>
      <xdr:colOff>31749</xdr:colOff>
      <xdr:row>9</xdr:row>
      <xdr:rowOff>263524</xdr:rowOff>
    </xdr:to>
    <xdr:sp macro="" textlink="">
      <xdr:nvSpPr>
        <xdr:cNvPr id="36" name="Retângulo 35">
          <a:hlinkClick xmlns:r="http://schemas.openxmlformats.org/officeDocument/2006/relationships" r:id="rId6"/>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316441</xdr:rowOff>
    </xdr:from>
    <xdr:to>
      <xdr:col>1</xdr:col>
      <xdr:colOff>31749</xdr:colOff>
      <xdr:row>10</xdr:row>
      <xdr:rowOff>242358</xdr:rowOff>
    </xdr:to>
    <xdr:sp macro="" textlink="">
      <xdr:nvSpPr>
        <xdr:cNvPr id="37" name="Retângulo 36">
          <a:hlinkClick xmlns:r="http://schemas.openxmlformats.org/officeDocument/2006/relationships" r:id="rId7"/>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305858</xdr:rowOff>
    </xdr:from>
    <xdr:to>
      <xdr:col>1</xdr:col>
      <xdr:colOff>31749</xdr:colOff>
      <xdr:row>11</xdr:row>
      <xdr:rowOff>231775</xdr:rowOff>
    </xdr:to>
    <xdr:sp macro="" textlink="">
      <xdr:nvSpPr>
        <xdr:cNvPr id="38" name="Retângulo 37">
          <a:hlinkClick xmlns:r="http://schemas.openxmlformats.org/officeDocument/2006/relationships" r:id="rId8"/>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284692</xdr:rowOff>
    </xdr:from>
    <xdr:to>
      <xdr:col>1</xdr:col>
      <xdr:colOff>31749</xdr:colOff>
      <xdr:row>12</xdr:row>
      <xdr:rowOff>210608</xdr:rowOff>
    </xdr:to>
    <xdr:sp macro="" textlink="">
      <xdr:nvSpPr>
        <xdr:cNvPr id="39" name="Retângulo 38">
          <a:hlinkClick xmlns:r="http://schemas.openxmlformats.org/officeDocument/2006/relationships" r:id="rId9"/>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136525</xdr:rowOff>
    </xdr:from>
    <xdr:to>
      <xdr:col>1</xdr:col>
      <xdr:colOff>31749</xdr:colOff>
      <xdr:row>14</xdr:row>
      <xdr:rowOff>62442</xdr:rowOff>
    </xdr:to>
    <xdr:sp macro="" textlink="">
      <xdr:nvSpPr>
        <xdr:cNvPr id="40" name="Retângulo 39">
          <a:hlinkClick xmlns:r="http://schemas.openxmlformats.org/officeDocument/2006/relationships" r:id="rId10"/>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14</xdr:row>
      <xdr:rowOff>125942</xdr:rowOff>
    </xdr:from>
    <xdr:to>
      <xdr:col>1</xdr:col>
      <xdr:colOff>31749</xdr:colOff>
      <xdr:row>15</xdr:row>
      <xdr:rowOff>51858</xdr:rowOff>
    </xdr:to>
    <xdr:sp macro="" textlink="">
      <xdr:nvSpPr>
        <xdr:cNvPr id="41" name="Retângulo 40">
          <a:hlinkClick xmlns:r="http://schemas.openxmlformats.org/officeDocument/2006/relationships" r:id="rId11"/>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21167</xdr:rowOff>
    </xdr:from>
    <xdr:to>
      <xdr:col>0</xdr:col>
      <xdr:colOff>1447538</xdr:colOff>
      <xdr:row>1</xdr:row>
      <xdr:rowOff>433917</xdr:rowOff>
    </xdr:to>
    <xdr:pic>
      <xdr:nvPicPr>
        <xdr:cNvPr id="43" name="Imagem 42" descr="marcaSebrae.JPG"/>
        <xdr:cNvPicPr>
          <a:picLocks noChangeAspect="1"/>
        </xdr:cNvPicPr>
      </xdr:nvPicPr>
      <xdr:blipFill>
        <a:blip xmlns:r="http://schemas.openxmlformats.org/officeDocument/2006/relationships" r:embed="rId12"/>
        <a:stretch>
          <a:fillRect/>
        </a:stretch>
      </xdr:blipFill>
      <xdr:spPr>
        <a:xfrm>
          <a:off x="391583" y="21167"/>
          <a:ext cx="1055955" cy="84666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31745</xdr:colOff>
      <xdr:row>1</xdr:row>
      <xdr:rowOff>190498</xdr:rowOff>
    </xdr:from>
    <xdr:to>
      <xdr:col>2</xdr:col>
      <xdr:colOff>1276344</xdr:colOff>
      <xdr:row>2</xdr:row>
      <xdr:rowOff>2248</xdr:rowOff>
    </xdr:to>
    <xdr:sp macro="" textlink="">
      <xdr:nvSpPr>
        <xdr:cNvPr id="26" name="Retângulo 25">
          <a:hlinkClick xmlns:r="http://schemas.openxmlformats.org/officeDocument/2006/relationships" r:id="rId1"/>
        </xdr:cNvPr>
        <xdr:cNvSpPr/>
      </xdr:nvSpPr>
      <xdr:spPr>
        <a:xfrm>
          <a:off x="2108195" y="619123"/>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Pagos</a:t>
          </a:r>
          <a:endParaRPr lang="pt-BR" sz="1200" b="0">
            <a:solidFill>
              <a:schemeClr val="bg1"/>
            </a:solidFill>
          </a:endParaRPr>
        </a:p>
      </xdr:txBody>
    </xdr:sp>
    <xdr:clientData/>
  </xdr:twoCellAnchor>
  <xdr:twoCellAnchor editAs="absolute">
    <xdr:from>
      <xdr:col>2</xdr:col>
      <xdr:colOff>1381120</xdr:colOff>
      <xdr:row>1</xdr:row>
      <xdr:rowOff>190498</xdr:rowOff>
    </xdr:from>
    <xdr:to>
      <xdr:col>5</xdr:col>
      <xdr:colOff>558794</xdr:colOff>
      <xdr:row>2</xdr:row>
      <xdr:rowOff>2248</xdr:rowOff>
    </xdr:to>
    <xdr:sp macro="" textlink="">
      <xdr:nvSpPr>
        <xdr:cNvPr id="27" name="Retângulo 26"/>
        <xdr:cNvSpPr/>
      </xdr:nvSpPr>
      <xdr:spPr>
        <a:xfrm>
          <a:off x="3457570" y="619123"/>
          <a:ext cx="123507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t>Não Pagos</a:t>
          </a:r>
          <a:endParaRPr lang="pt-BR" sz="1200" b="1"/>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29" name="Conector reto 28"/>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179921</xdr:rowOff>
    </xdr:to>
    <xdr:sp macro="" textlink="">
      <xdr:nvSpPr>
        <xdr:cNvPr id="3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9527</xdr:rowOff>
    </xdr:from>
    <xdr:to>
      <xdr:col>0</xdr:col>
      <xdr:colOff>1715558</xdr:colOff>
      <xdr:row>13</xdr:row>
      <xdr:rowOff>9527</xdr:rowOff>
    </xdr:to>
    <xdr:cxnSp macro="">
      <xdr:nvCxnSpPr>
        <xdr:cNvPr id="31" name="Conector reto 3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20110</xdr:rowOff>
    </xdr:from>
    <xdr:to>
      <xdr:col>1</xdr:col>
      <xdr:colOff>31749</xdr:colOff>
      <xdr:row>5</xdr:row>
      <xdr:rowOff>210610</xdr:rowOff>
    </xdr:to>
    <xdr:sp macro="" textlink="">
      <xdr:nvSpPr>
        <xdr:cNvPr id="32" name="Retângulo 31">
          <a:hlinkClick xmlns:r="http://schemas.openxmlformats.org/officeDocument/2006/relationships" r:id="rId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274110</xdr:rowOff>
    </xdr:from>
    <xdr:to>
      <xdr:col>1</xdr:col>
      <xdr:colOff>31749</xdr:colOff>
      <xdr:row>6</xdr:row>
      <xdr:rowOff>210610</xdr:rowOff>
    </xdr:to>
    <xdr:sp macro="" textlink="">
      <xdr:nvSpPr>
        <xdr:cNvPr id="33" name="Retângulo 32">
          <a:hlinkClick xmlns:r="http://schemas.openxmlformats.org/officeDocument/2006/relationships" r:id="rId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30693</xdr:rowOff>
    </xdr:from>
    <xdr:to>
      <xdr:col>1</xdr:col>
      <xdr:colOff>31749</xdr:colOff>
      <xdr:row>7</xdr:row>
      <xdr:rowOff>284693</xdr:rowOff>
    </xdr:to>
    <xdr:sp macro="" textlink="">
      <xdr:nvSpPr>
        <xdr:cNvPr id="34" name="Retângulo 33">
          <a:hlinkClick xmlns:r="http://schemas.openxmlformats.org/officeDocument/2006/relationships" r:id="rId4"/>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20110</xdr:rowOff>
    </xdr:from>
    <xdr:to>
      <xdr:col>1</xdr:col>
      <xdr:colOff>31749</xdr:colOff>
      <xdr:row>8</xdr:row>
      <xdr:rowOff>274110</xdr:rowOff>
    </xdr:to>
    <xdr:sp macro="" textlink="">
      <xdr:nvSpPr>
        <xdr:cNvPr id="35" name="Retângulo 34">
          <a:hlinkClick xmlns:r="http://schemas.openxmlformats.org/officeDocument/2006/relationships" r:id="rId5"/>
        </xdr:cNvPr>
        <xdr:cNvSpPr/>
      </xdr:nvSpPr>
      <xdr:spPr>
        <a:xfrm>
          <a:off x="10583" y="22849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9526</xdr:rowOff>
    </xdr:from>
    <xdr:to>
      <xdr:col>1</xdr:col>
      <xdr:colOff>31749</xdr:colOff>
      <xdr:row>9</xdr:row>
      <xdr:rowOff>263526</xdr:rowOff>
    </xdr:to>
    <xdr:sp macro="" textlink="">
      <xdr:nvSpPr>
        <xdr:cNvPr id="36" name="Retângulo 35">
          <a:hlinkClick xmlns:r="http://schemas.openxmlformats.org/officeDocument/2006/relationships" r:id="rId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316443</xdr:rowOff>
    </xdr:from>
    <xdr:to>
      <xdr:col>1</xdr:col>
      <xdr:colOff>31749</xdr:colOff>
      <xdr:row>10</xdr:row>
      <xdr:rowOff>242360</xdr:rowOff>
    </xdr:to>
    <xdr:sp macro="" textlink="">
      <xdr:nvSpPr>
        <xdr:cNvPr id="37" name="Retângulo 36">
          <a:hlinkClick xmlns:r="http://schemas.openxmlformats.org/officeDocument/2006/relationships" r:id="rId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305860</xdr:rowOff>
    </xdr:from>
    <xdr:to>
      <xdr:col>1</xdr:col>
      <xdr:colOff>31749</xdr:colOff>
      <xdr:row>11</xdr:row>
      <xdr:rowOff>231777</xdr:rowOff>
    </xdr:to>
    <xdr:sp macro="" textlink="">
      <xdr:nvSpPr>
        <xdr:cNvPr id="38" name="Retângulo 37">
          <a:hlinkClick xmlns:r="http://schemas.openxmlformats.org/officeDocument/2006/relationships" r:id="rId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284694</xdr:rowOff>
    </xdr:from>
    <xdr:to>
      <xdr:col>1</xdr:col>
      <xdr:colOff>31749</xdr:colOff>
      <xdr:row>12</xdr:row>
      <xdr:rowOff>210610</xdr:rowOff>
    </xdr:to>
    <xdr:sp macro="" textlink="">
      <xdr:nvSpPr>
        <xdr:cNvPr id="39" name="Retângulo 38">
          <a:hlinkClick xmlns:r="http://schemas.openxmlformats.org/officeDocument/2006/relationships" r:id="rId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13</xdr:row>
      <xdr:rowOff>136527</xdr:rowOff>
    </xdr:from>
    <xdr:to>
      <xdr:col>1</xdr:col>
      <xdr:colOff>31749</xdr:colOff>
      <xdr:row>14</xdr:row>
      <xdr:rowOff>62444</xdr:rowOff>
    </xdr:to>
    <xdr:sp macro="" textlink="">
      <xdr:nvSpPr>
        <xdr:cNvPr id="40" name="Retângulo 39">
          <a:hlinkClick xmlns:r="http://schemas.openxmlformats.org/officeDocument/2006/relationships" r:id="rId10"/>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306917</xdr:colOff>
      <xdr:row>0</xdr:row>
      <xdr:rowOff>0</xdr:rowOff>
    </xdr:from>
    <xdr:to>
      <xdr:col>0</xdr:col>
      <xdr:colOff>1362872</xdr:colOff>
      <xdr:row>1</xdr:row>
      <xdr:rowOff>412750</xdr:rowOff>
    </xdr:to>
    <xdr:pic>
      <xdr:nvPicPr>
        <xdr:cNvPr id="43" name="Imagem 42" descr="marcaSebrae.JPG"/>
        <xdr:cNvPicPr>
          <a:picLocks noChangeAspect="1"/>
        </xdr:cNvPicPr>
      </xdr:nvPicPr>
      <xdr:blipFill>
        <a:blip xmlns:r="http://schemas.openxmlformats.org/officeDocument/2006/relationships" r:embed="rId11"/>
        <a:stretch>
          <a:fillRect/>
        </a:stretch>
      </xdr:blipFill>
      <xdr:spPr>
        <a:xfrm>
          <a:off x="306917" y="0"/>
          <a:ext cx="1055955" cy="84666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31718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72675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81223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97250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734683</xdr:colOff>
      <xdr:row>1</xdr:row>
      <xdr:rowOff>197905</xdr:rowOff>
    </xdr:from>
    <xdr:to>
      <xdr:col>6</xdr:col>
      <xdr:colOff>364850</xdr:colOff>
      <xdr:row>2</xdr:row>
      <xdr:rowOff>9655</xdr:rowOff>
    </xdr:to>
    <xdr:sp macro="" textlink="">
      <xdr:nvSpPr>
        <xdr:cNvPr id="7" name="Retângulo 12">
          <a:hlinkClick xmlns:r="http://schemas.openxmlformats.org/officeDocument/2006/relationships" r:id="rId1"/>
        </xdr:cNvPr>
        <xdr:cNvSpPr/>
      </xdr:nvSpPr>
      <xdr:spPr>
        <a:xfrm>
          <a:off x="4725658" y="626530"/>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403523</xdr:colOff>
      <xdr:row>1</xdr:row>
      <xdr:rowOff>197905</xdr:rowOff>
    </xdr:from>
    <xdr:to>
      <xdr:col>8</xdr:col>
      <xdr:colOff>33689</xdr:colOff>
      <xdr:row>2</xdr:row>
      <xdr:rowOff>9655</xdr:rowOff>
    </xdr:to>
    <xdr:sp macro="" textlink="">
      <xdr:nvSpPr>
        <xdr:cNvPr id="8" name="Retângulo 12">
          <a:hlinkClick xmlns:r="http://schemas.openxmlformats.org/officeDocument/2006/relationships" r:id="rId2"/>
        </xdr:cNvPr>
        <xdr:cNvSpPr/>
      </xdr:nvSpPr>
      <xdr:spPr>
        <a:xfrm>
          <a:off x="6032798" y="626530"/>
          <a:ext cx="126846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197905</xdr:rowOff>
    </xdr:from>
    <xdr:to>
      <xdr:col>3</xdr:col>
      <xdr:colOff>201667</xdr:colOff>
      <xdr:row>2</xdr:row>
      <xdr:rowOff>9655</xdr:rowOff>
    </xdr:to>
    <xdr:sp macro="" textlink="">
      <xdr:nvSpPr>
        <xdr:cNvPr id="9" name="Retângulo 13"/>
        <xdr:cNvSpPr/>
      </xdr:nvSpPr>
      <xdr:spPr>
        <a:xfrm>
          <a:off x="2118783" y="626530"/>
          <a:ext cx="125470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Fluxo de Caixa</a:t>
          </a:r>
        </a:p>
      </xdr:txBody>
    </xdr:sp>
    <xdr:clientData/>
  </xdr:twoCellAnchor>
  <xdr:twoCellAnchor editAs="absolute">
    <xdr:from>
      <xdr:col>3</xdr:col>
      <xdr:colOff>240342</xdr:colOff>
      <xdr:row>1</xdr:row>
      <xdr:rowOff>197905</xdr:rowOff>
    </xdr:from>
    <xdr:to>
      <xdr:col>4</xdr:col>
      <xdr:colOff>685425</xdr:colOff>
      <xdr:row>2</xdr:row>
      <xdr:rowOff>9655</xdr:rowOff>
    </xdr:to>
    <xdr:sp macro="" textlink="">
      <xdr:nvSpPr>
        <xdr:cNvPr id="10" name="Retângulo 12">
          <a:hlinkClick xmlns:r="http://schemas.openxmlformats.org/officeDocument/2006/relationships" r:id="rId3"/>
        </xdr:cNvPr>
        <xdr:cNvSpPr/>
      </xdr:nvSpPr>
      <xdr:spPr>
        <a:xfrm>
          <a:off x="3412167" y="626530"/>
          <a:ext cx="12642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oneCellAnchor>
    <xdr:from>
      <xdr:col>7</xdr:col>
      <xdr:colOff>298452</xdr:colOff>
      <xdr:row>0</xdr:row>
      <xdr:rowOff>74081</xdr:rowOff>
    </xdr:from>
    <xdr:ext cx="6064250" cy="421141"/>
    <xdr:sp macro="" textlink="">
      <xdr:nvSpPr>
        <xdr:cNvPr id="19" name="CaixaDeTexto 18"/>
        <xdr:cNvSpPr txBox="1"/>
      </xdr:nvSpPr>
      <xdr:spPr>
        <a:xfrm>
          <a:off x="6746877"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Fluxo de Caixa por Banco.</a:t>
          </a:r>
          <a:endParaRPr lang="pt-BR" sz="1050">
            <a:solidFill>
              <a:schemeClr val="tx1">
                <a:lumMod val="65000"/>
                <a:lumOff val="35000"/>
              </a:schemeClr>
            </a:solidFill>
          </a:endParaRPr>
        </a:p>
      </xdr:txBody>
    </xdr:sp>
    <xdr:clientData/>
  </xdr:oneCellAnchor>
  <xdr:twoCellAnchor editAs="absolute">
    <xdr:from>
      <xdr:col>8</xdr:col>
      <xdr:colOff>84666</xdr:colOff>
      <xdr:row>1</xdr:row>
      <xdr:rowOff>201084</xdr:rowOff>
    </xdr:from>
    <xdr:to>
      <xdr:col>9</xdr:col>
      <xdr:colOff>529748</xdr:colOff>
      <xdr:row>2</xdr:row>
      <xdr:rowOff>12834</xdr:rowOff>
    </xdr:to>
    <xdr:sp macro="" textlink="">
      <xdr:nvSpPr>
        <xdr:cNvPr id="27" name="Retângulo 12">
          <a:hlinkClick xmlns:r="http://schemas.openxmlformats.org/officeDocument/2006/relationships" r:id="rId4"/>
        </xdr:cNvPr>
        <xdr:cNvSpPr/>
      </xdr:nvSpPr>
      <xdr:spPr>
        <a:xfrm>
          <a:off x="7334249" y="635001"/>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45"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369359</xdr:rowOff>
    </xdr:from>
    <xdr:to>
      <xdr:col>0</xdr:col>
      <xdr:colOff>1715558</xdr:colOff>
      <xdr:row>9</xdr:row>
      <xdr:rowOff>369359</xdr:rowOff>
    </xdr:to>
    <xdr:cxnSp macro="">
      <xdr:nvCxnSpPr>
        <xdr:cNvPr id="46" name="Conector reto 45"/>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47" name="Retângulo 46">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48" name="Retângulo 47">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73025</xdr:rowOff>
    </xdr:to>
    <xdr:sp macro="" textlink="">
      <xdr:nvSpPr>
        <xdr:cNvPr id="49" name="Retângulo 48">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136525</xdr:rowOff>
    </xdr:from>
    <xdr:to>
      <xdr:col>1</xdr:col>
      <xdr:colOff>31749</xdr:colOff>
      <xdr:row>6</xdr:row>
      <xdr:rowOff>390525</xdr:rowOff>
    </xdr:to>
    <xdr:sp macro="" textlink="">
      <xdr:nvSpPr>
        <xdr:cNvPr id="50" name="Retângulo 49">
          <a:hlinkClick xmlns:r="http://schemas.openxmlformats.org/officeDocument/2006/relationships" r:id="rId8"/>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6</xdr:row>
      <xdr:rowOff>454025</xdr:rowOff>
    </xdr:from>
    <xdr:to>
      <xdr:col>1</xdr:col>
      <xdr:colOff>31749</xdr:colOff>
      <xdr:row>7</xdr:row>
      <xdr:rowOff>242359</xdr:rowOff>
    </xdr:to>
    <xdr:sp macro="" textlink="">
      <xdr:nvSpPr>
        <xdr:cNvPr id="51" name="Retângulo 50">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7</xdr:row>
      <xdr:rowOff>295276</xdr:rowOff>
    </xdr:from>
    <xdr:to>
      <xdr:col>1</xdr:col>
      <xdr:colOff>31749</xdr:colOff>
      <xdr:row>8</xdr:row>
      <xdr:rowOff>83609</xdr:rowOff>
    </xdr:to>
    <xdr:sp macro="" textlink="">
      <xdr:nvSpPr>
        <xdr:cNvPr id="52" name="Retângulo 51">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8</xdr:row>
      <xdr:rowOff>147109</xdr:rowOff>
    </xdr:from>
    <xdr:to>
      <xdr:col>1</xdr:col>
      <xdr:colOff>31749</xdr:colOff>
      <xdr:row>8</xdr:row>
      <xdr:rowOff>401109</xdr:rowOff>
    </xdr:to>
    <xdr:sp macro="" textlink="">
      <xdr:nvSpPr>
        <xdr:cNvPr id="53" name="Retângulo 52">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8</xdr:row>
      <xdr:rowOff>454026</xdr:rowOff>
    </xdr:from>
    <xdr:to>
      <xdr:col>1</xdr:col>
      <xdr:colOff>31749</xdr:colOff>
      <xdr:row>9</xdr:row>
      <xdr:rowOff>242359</xdr:rowOff>
    </xdr:to>
    <xdr:sp macro="" textlink="">
      <xdr:nvSpPr>
        <xdr:cNvPr id="54" name="Retângulo 53">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10</xdr:row>
      <xdr:rowOff>30693</xdr:rowOff>
    </xdr:from>
    <xdr:to>
      <xdr:col>1</xdr:col>
      <xdr:colOff>31749</xdr:colOff>
      <xdr:row>10</xdr:row>
      <xdr:rowOff>284693</xdr:rowOff>
    </xdr:to>
    <xdr:sp macro="" textlink="">
      <xdr:nvSpPr>
        <xdr:cNvPr id="55" name="Retângulo 54">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10</xdr:row>
      <xdr:rowOff>348193</xdr:rowOff>
    </xdr:from>
    <xdr:to>
      <xdr:col>1</xdr:col>
      <xdr:colOff>31749</xdr:colOff>
      <xdr:row>12</xdr:row>
      <xdr:rowOff>20109</xdr:rowOff>
    </xdr:to>
    <xdr:sp macro="" textlink="">
      <xdr:nvSpPr>
        <xdr:cNvPr id="56" name="Retângulo 55">
          <a:hlinkClick xmlns:r="http://schemas.openxmlformats.org/officeDocument/2006/relationships" r:id="rId14"/>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10584</xdr:rowOff>
    </xdr:from>
    <xdr:to>
      <xdr:col>0</xdr:col>
      <xdr:colOff>1447538</xdr:colOff>
      <xdr:row>1</xdr:row>
      <xdr:rowOff>423334</xdr:rowOff>
    </xdr:to>
    <xdr:pic>
      <xdr:nvPicPr>
        <xdr:cNvPr id="28" name="Imagem 27" descr="marcaSebrae.JPG"/>
        <xdr:cNvPicPr>
          <a:picLocks noChangeAspect="1"/>
        </xdr:cNvPicPr>
      </xdr:nvPicPr>
      <xdr:blipFill>
        <a:blip xmlns:r="http://schemas.openxmlformats.org/officeDocument/2006/relationships" r:embed="rId15"/>
        <a:stretch>
          <a:fillRect/>
        </a:stretch>
      </xdr:blipFill>
      <xdr:spPr>
        <a:xfrm>
          <a:off x="391583" y="10584"/>
          <a:ext cx="1055955" cy="84666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2" name="Conector reto 16"/>
        <xdr:cNvCxnSpPr/>
      </xdr:nvCxnSpPr>
      <xdr:spPr>
        <a:xfrm>
          <a:off x="3638550"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3" name="Conector reto 16"/>
        <xdr:cNvCxnSpPr/>
      </xdr:nvCxnSpPr>
      <xdr:spPr>
        <a:xfrm>
          <a:off x="7515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4" name="Conector reto 16"/>
        <xdr:cNvCxnSpPr/>
      </xdr:nvCxnSpPr>
      <xdr:spPr>
        <a:xfrm>
          <a:off x="83128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5" name="Conector reto 16"/>
        <xdr:cNvCxnSpPr/>
      </xdr:nvCxnSpPr>
      <xdr:spPr>
        <a:xfrm>
          <a:off x="9801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690036</xdr:colOff>
      <xdr:row>0</xdr:row>
      <xdr:rowOff>74081</xdr:rowOff>
    </xdr:from>
    <xdr:ext cx="6326713" cy="585545"/>
    <xdr:sp macro="" textlink="">
      <xdr:nvSpPr>
        <xdr:cNvPr id="15" name="CaixaDeTexto 14"/>
        <xdr:cNvSpPr txBox="1"/>
      </xdr:nvSpPr>
      <xdr:spPr>
        <a:xfrm>
          <a:off x="6680203" y="74081"/>
          <a:ext cx="6326713"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Demonstrativo de Resultado do Exercício, Contas a Pagar e a Receber</a:t>
          </a:r>
          <a:r>
            <a:rPr lang="pt-BR" sz="1050" baseline="0">
              <a:solidFill>
                <a:schemeClr val="tx1"/>
              </a:solidFill>
              <a:effectLst/>
              <a:latin typeface="+mn-lt"/>
              <a:ea typeface="+mn-ea"/>
              <a:cs typeface="+mn-cs"/>
            </a:rPr>
            <a:t> </a:t>
          </a:r>
          <a:r>
            <a:rPr lang="pt-BR" sz="1050" baseline="0">
              <a:solidFill>
                <a:schemeClr val="tx1">
                  <a:lumMod val="65000"/>
                  <a:lumOff val="35000"/>
                </a:schemeClr>
              </a:solidFill>
              <a:effectLst/>
              <a:latin typeface="+mn-lt"/>
              <a:ea typeface="+mn-ea"/>
              <a:cs typeface="+mn-cs"/>
            </a:rPr>
            <a:t>e Fluxo de Caixa por Banco.</a:t>
          </a:r>
          <a:endParaRPr lang="pt-BR" sz="1000">
            <a:effectLst/>
          </a:endParaRPr>
        </a:p>
      </xdr:txBody>
    </xdr:sp>
    <xdr:clientData/>
  </xdr:oneCellAnchor>
  <xdr:twoCellAnchor editAs="absolute">
    <xdr:from>
      <xdr:col>5</xdr:col>
      <xdr:colOff>257373</xdr:colOff>
      <xdr:row>1</xdr:row>
      <xdr:rowOff>201083</xdr:rowOff>
    </xdr:from>
    <xdr:to>
      <xdr:col>6</xdr:col>
      <xdr:colOff>755373</xdr:colOff>
      <xdr:row>2</xdr:row>
      <xdr:rowOff>12833</xdr:rowOff>
    </xdr:to>
    <xdr:sp macro="" textlink="">
      <xdr:nvSpPr>
        <xdr:cNvPr id="17" name="Retângulo 12">
          <a:hlinkClick xmlns:r="http://schemas.openxmlformats.org/officeDocument/2006/relationships" r:id="rId1"/>
        </xdr:cNvPr>
        <xdr:cNvSpPr/>
      </xdr:nvSpPr>
      <xdr:spPr>
        <a:xfrm>
          <a:off x="4723540"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7</xdr:col>
      <xdr:colOff>33105</xdr:colOff>
      <xdr:row>1</xdr:row>
      <xdr:rowOff>201083</xdr:rowOff>
    </xdr:from>
    <xdr:to>
      <xdr:col>8</xdr:col>
      <xdr:colOff>531105</xdr:colOff>
      <xdr:row>2</xdr:row>
      <xdr:rowOff>12833</xdr:rowOff>
    </xdr:to>
    <xdr:sp macro="" textlink="">
      <xdr:nvSpPr>
        <xdr:cNvPr id="18" name="Retângulo 12">
          <a:hlinkClick xmlns:r="http://schemas.openxmlformats.org/officeDocument/2006/relationships" r:id="rId2"/>
        </xdr:cNvPr>
        <xdr:cNvSpPr/>
      </xdr:nvSpPr>
      <xdr:spPr>
        <a:xfrm>
          <a:off x="6023272"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201083</xdr:rowOff>
    </xdr:from>
    <xdr:to>
      <xdr:col>3</xdr:col>
      <xdr:colOff>888525</xdr:colOff>
      <xdr:row>2</xdr:row>
      <xdr:rowOff>12833</xdr:rowOff>
    </xdr:to>
    <xdr:sp macro="" textlink="">
      <xdr:nvSpPr>
        <xdr:cNvPr id="19" name="Retângulo 13">
          <a:hlinkClick xmlns:r="http://schemas.openxmlformats.org/officeDocument/2006/relationships" r:id="rId3"/>
        </xdr:cNvPr>
        <xdr:cNvSpPr/>
      </xdr:nvSpPr>
      <xdr:spPr>
        <a:xfrm>
          <a:off x="2118783"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927199</xdr:colOff>
      <xdr:row>1</xdr:row>
      <xdr:rowOff>201083</xdr:rowOff>
    </xdr:from>
    <xdr:to>
      <xdr:col>5</xdr:col>
      <xdr:colOff>208115</xdr:colOff>
      <xdr:row>2</xdr:row>
      <xdr:rowOff>12833</xdr:rowOff>
    </xdr:to>
    <xdr:sp macro="" textlink="">
      <xdr:nvSpPr>
        <xdr:cNvPr id="20" name="Retângulo 12">
          <a:hlinkClick xmlns:r="http://schemas.openxmlformats.org/officeDocument/2006/relationships" r:id="rId4"/>
        </xdr:cNvPr>
        <xdr:cNvSpPr/>
      </xdr:nvSpPr>
      <xdr:spPr>
        <a:xfrm>
          <a:off x="3414282"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DRE</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21" name="Conector reto 16"/>
        <xdr:cNvCxnSpPr/>
      </xdr:nvCxnSpPr>
      <xdr:spPr>
        <a:xfrm>
          <a:off x="3638550"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16"/>
        <xdr:cNvCxnSpPr/>
      </xdr:nvCxnSpPr>
      <xdr:spPr>
        <a:xfrm>
          <a:off x="7515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3" name="Conector reto 16"/>
        <xdr:cNvCxnSpPr/>
      </xdr:nvCxnSpPr>
      <xdr:spPr>
        <a:xfrm>
          <a:off x="83128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4" name="Conector reto 16"/>
        <xdr:cNvCxnSpPr/>
      </xdr:nvCxnSpPr>
      <xdr:spPr>
        <a:xfrm>
          <a:off x="9801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582082</xdr:colOff>
      <xdr:row>1</xdr:row>
      <xdr:rowOff>201083</xdr:rowOff>
    </xdr:from>
    <xdr:to>
      <xdr:col>10</xdr:col>
      <xdr:colOff>318081</xdr:colOff>
      <xdr:row>2</xdr:row>
      <xdr:rowOff>12833</xdr:rowOff>
    </xdr:to>
    <xdr:sp macro="" textlink="">
      <xdr:nvSpPr>
        <xdr:cNvPr id="31" name="Retângulo 12">
          <a:hlinkClick xmlns:r="http://schemas.openxmlformats.org/officeDocument/2006/relationships" r:id="rId5"/>
        </xdr:cNvPr>
        <xdr:cNvSpPr/>
      </xdr:nvSpPr>
      <xdr:spPr>
        <a:xfrm>
          <a:off x="7334249"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33" name="Conector reto 32"/>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2</xdr:row>
      <xdr:rowOff>296337</xdr:rowOff>
    </xdr:to>
    <xdr:sp macro="" textlink="">
      <xdr:nvSpPr>
        <xdr:cNvPr id="34"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327027</xdr:rowOff>
    </xdr:from>
    <xdr:to>
      <xdr:col>0</xdr:col>
      <xdr:colOff>1715558</xdr:colOff>
      <xdr:row>10</xdr:row>
      <xdr:rowOff>327027</xdr:rowOff>
    </xdr:to>
    <xdr:cxnSp macro="">
      <xdr:nvCxnSpPr>
        <xdr:cNvPr id="35" name="Conector reto 34"/>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51860</xdr:rowOff>
    </xdr:from>
    <xdr:to>
      <xdr:col>1</xdr:col>
      <xdr:colOff>31749</xdr:colOff>
      <xdr:row>3</xdr:row>
      <xdr:rowOff>305860</xdr:rowOff>
    </xdr:to>
    <xdr:sp macro="" textlink="">
      <xdr:nvSpPr>
        <xdr:cNvPr id="36" name="Retângulo 35">
          <a:hlinkClick xmlns:r="http://schemas.openxmlformats.org/officeDocument/2006/relationships" r:id="rId6"/>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41276</xdr:rowOff>
    </xdr:from>
    <xdr:to>
      <xdr:col>1</xdr:col>
      <xdr:colOff>31749</xdr:colOff>
      <xdr:row>5</xdr:row>
      <xdr:rowOff>221193</xdr:rowOff>
    </xdr:to>
    <xdr:sp macro="" textlink="">
      <xdr:nvSpPr>
        <xdr:cNvPr id="37" name="Retângulo 36">
          <a:hlinkClick xmlns:r="http://schemas.openxmlformats.org/officeDocument/2006/relationships" r:id="rId7"/>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284693</xdr:rowOff>
    </xdr:from>
    <xdr:to>
      <xdr:col>1</xdr:col>
      <xdr:colOff>31749</xdr:colOff>
      <xdr:row>6</xdr:row>
      <xdr:rowOff>157693</xdr:rowOff>
    </xdr:to>
    <xdr:sp macro="" textlink="">
      <xdr:nvSpPr>
        <xdr:cNvPr id="38" name="Retângulo 37">
          <a:hlinkClick xmlns:r="http://schemas.openxmlformats.org/officeDocument/2006/relationships" r:id="rId8"/>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31749</xdr:colOff>
      <xdr:row>7</xdr:row>
      <xdr:rowOff>94193</xdr:rowOff>
    </xdr:to>
    <xdr:sp macro="" textlink="">
      <xdr:nvSpPr>
        <xdr:cNvPr id="39" name="Retângulo 38">
          <a:hlinkClick xmlns:r="http://schemas.openxmlformats.org/officeDocument/2006/relationships" r:id="rId9"/>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157693</xdr:rowOff>
    </xdr:from>
    <xdr:to>
      <xdr:col>1</xdr:col>
      <xdr:colOff>31749</xdr:colOff>
      <xdr:row>8</xdr:row>
      <xdr:rowOff>30693</xdr:rowOff>
    </xdr:to>
    <xdr:sp macro="" textlink="">
      <xdr:nvSpPr>
        <xdr:cNvPr id="40" name="Retângulo 39">
          <a:hlinkClick xmlns:r="http://schemas.openxmlformats.org/officeDocument/2006/relationships" r:id="rId10"/>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83610</xdr:rowOff>
    </xdr:from>
    <xdr:to>
      <xdr:col>1</xdr:col>
      <xdr:colOff>31749</xdr:colOff>
      <xdr:row>8</xdr:row>
      <xdr:rowOff>337610</xdr:rowOff>
    </xdr:to>
    <xdr:sp macro="" textlink="">
      <xdr:nvSpPr>
        <xdr:cNvPr id="41" name="Retângulo 40">
          <a:hlinkClick xmlns:r="http://schemas.openxmlformats.org/officeDocument/2006/relationships" r:id="rId11"/>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20110</xdr:rowOff>
    </xdr:from>
    <xdr:to>
      <xdr:col>1</xdr:col>
      <xdr:colOff>31749</xdr:colOff>
      <xdr:row>9</xdr:row>
      <xdr:rowOff>274110</xdr:rowOff>
    </xdr:to>
    <xdr:sp macro="" textlink="">
      <xdr:nvSpPr>
        <xdr:cNvPr id="42" name="Retângulo 41">
          <a:hlinkClick xmlns:r="http://schemas.openxmlformats.org/officeDocument/2006/relationships" r:id="rId12"/>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327027</xdr:rowOff>
    </xdr:from>
    <xdr:to>
      <xdr:col>1</xdr:col>
      <xdr:colOff>31749</xdr:colOff>
      <xdr:row>10</xdr:row>
      <xdr:rowOff>200027</xdr:rowOff>
    </xdr:to>
    <xdr:sp macro="" textlink="">
      <xdr:nvSpPr>
        <xdr:cNvPr id="43" name="Retângulo 42">
          <a:hlinkClick xmlns:r="http://schemas.openxmlformats.org/officeDocument/2006/relationships" r:id="rId13"/>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73027</xdr:rowOff>
    </xdr:from>
    <xdr:to>
      <xdr:col>1</xdr:col>
      <xdr:colOff>31749</xdr:colOff>
      <xdr:row>11</xdr:row>
      <xdr:rowOff>327027</xdr:rowOff>
    </xdr:to>
    <xdr:sp macro="" textlink="">
      <xdr:nvSpPr>
        <xdr:cNvPr id="44" name="Retângulo 43">
          <a:hlinkClick xmlns:r="http://schemas.openxmlformats.org/officeDocument/2006/relationships" r:id="rId14"/>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12</xdr:row>
      <xdr:rowOff>9527</xdr:rowOff>
    </xdr:from>
    <xdr:to>
      <xdr:col>1</xdr:col>
      <xdr:colOff>31749</xdr:colOff>
      <xdr:row>12</xdr:row>
      <xdr:rowOff>263527</xdr:rowOff>
    </xdr:to>
    <xdr:sp macro="" textlink="">
      <xdr:nvSpPr>
        <xdr:cNvPr id="45" name="Retângulo 44">
          <a:hlinkClick xmlns:r="http://schemas.openxmlformats.org/officeDocument/2006/relationships" r:id="rId15"/>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21166</xdr:rowOff>
    </xdr:from>
    <xdr:to>
      <xdr:col>0</xdr:col>
      <xdr:colOff>1373455</xdr:colOff>
      <xdr:row>1</xdr:row>
      <xdr:rowOff>433916</xdr:rowOff>
    </xdr:to>
    <xdr:pic>
      <xdr:nvPicPr>
        <xdr:cNvPr id="47" name="Imagem 46" descr="marcaSebrae.JPG"/>
        <xdr:cNvPicPr>
          <a:picLocks noChangeAspect="1"/>
        </xdr:cNvPicPr>
      </xdr:nvPicPr>
      <xdr:blipFill>
        <a:blip xmlns:r="http://schemas.openxmlformats.org/officeDocument/2006/relationships" r:embed="rId16"/>
        <a:stretch>
          <a:fillRect/>
        </a:stretch>
      </xdr:blipFill>
      <xdr:spPr>
        <a:xfrm>
          <a:off x="317500" y="21166"/>
          <a:ext cx="1055955" cy="84666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307</xdr:row>
      <xdr:rowOff>0</xdr:rowOff>
    </xdr:from>
    <xdr:to>
      <xdr:col>0</xdr:col>
      <xdr:colOff>1803401</xdr:colOff>
      <xdr:row>307</xdr:row>
      <xdr:rowOff>0</xdr:rowOff>
    </xdr:to>
    <xdr:sp macro="" textlink="">
      <xdr:nvSpPr>
        <xdr:cNvPr id="15" name="Retângulo 3"/>
        <xdr:cNvSpPr/>
      </xdr:nvSpPr>
      <xdr:spPr>
        <a:xfrm>
          <a:off x="1" y="1109472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615957</xdr:colOff>
      <xdr:row>0</xdr:row>
      <xdr:rowOff>74081</xdr:rowOff>
    </xdr:from>
    <xdr:ext cx="6064250" cy="749949"/>
    <xdr:sp macro="" textlink="">
      <xdr:nvSpPr>
        <xdr:cNvPr id="16" name="CaixaDeTexto 15"/>
        <xdr:cNvSpPr txBox="1"/>
      </xdr:nvSpPr>
      <xdr:spPr>
        <a:xfrm>
          <a:off x="6690790"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marL="0" marR="0" indent="0" defTabSz="914400" eaLnBrk="1" fontAlgn="auto" latinLnBrk="0" hangingPunct="1">
            <a:lnSpc>
              <a:spcPct val="100000"/>
            </a:lnSpc>
            <a:spcBef>
              <a:spcPts val="0"/>
            </a:spcBef>
            <a:spcAft>
              <a:spcPts val="0"/>
            </a:spcAft>
            <a:buClrTx/>
            <a:buSzTx/>
            <a:buFontTx/>
            <a:buNone/>
            <a:tabLst/>
            <a:defRPr/>
          </a:pPr>
          <a:endParaRPr lang="pt-BR" sz="1050">
            <a:solidFill>
              <a:schemeClr val="tx1">
                <a:lumMod val="65000"/>
                <a:lumOff val="35000"/>
              </a:schemeClr>
            </a:solidFill>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8"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201083</xdr:rowOff>
    </xdr:from>
    <xdr:to>
      <xdr:col>6</xdr:col>
      <xdr:colOff>671765</xdr:colOff>
      <xdr:row>2</xdr:row>
      <xdr:rowOff>12833</xdr:rowOff>
    </xdr:to>
    <xdr:sp macro="" textlink="">
      <xdr:nvSpPr>
        <xdr:cNvPr id="22" name="Retângulo 12"/>
        <xdr:cNvSpPr/>
      </xdr:nvSpPr>
      <xdr:spPr>
        <a:xfrm>
          <a:off x="4717190" y="629708"/>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Pagar</a:t>
          </a:r>
        </a:p>
      </xdr:txBody>
    </xdr:sp>
    <xdr:clientData/>
  </xdr:twoCellAnchor>
  <xdr:twoCellAnchor editAs="absolute">
    <xdr:from>
      <xdr:col>6</xdr:col>
      <xdr:colOff>710438</xdr:colOff>
      <xdr:row>1</xdr:row>
      <xdr:rowOff>201083</xdr:rowOff>
    </xdr:from>
    <xdr:to>
      <xdr:col>8</xdr:col>
      <xdr:colOff>446438</xdr:colOff>
      <xdr:row>2</xdr:row>
      <xdr:rowOff>12833</xdr:rowOff>
    </xdr:to>
    <xdr:sp macro="" textlink="">
      <xdr:nvSpPr>
        <xdr:cNvPr id="23" name="Retângulo 12">
          <a:hlinkClick xmlns:r="http://schemas.openxmlformats.org/officeDocument/2006/relationships" r:id="rId1"/>
        </xdr:cNvPr>
        <xdr:cNvSpPr/>
      </xdr:nvSpPr>
      <xdr:spPr>
        <a:xfrm>
          <a:off x="6015863" y="629708"/>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42332</xdr:colOff>
      <xdr:row>1</xdr:row>
      <xdr:rowOff>201083</xdr:rowOff>
    </xdr:from>
    <xdr:to>
      <xdr:col>3</xdr:col>
      <xdr:colOff>688499</xdr:colOff>
      <xdr:row>2</xdr:row>
      <xdr:rowOff>12833</xdr:rowOff>
    </xdr:to>
    <xdr:sp macro="" textlink="">
      <xdr:nvSpPr>
        <xdr:cNvPr id="24" name="Retângulo 13">
          <a:hlinkClick xmlns:r="http://schemas.openxmlformats.org/officeDocument/2006/relationships" r:id="rId2"/>
        </xdr:cNvPr>
        <xdr:cNvSpPr/>
      </xdr:nvSpPr>
      <xdr:spPr>
        <a:xfrm>
          <a:off x="2118782"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201083</xdr:rowOff>
    </xdr:from>
    <xdr:to>
      <xdr:col>5</xdr:col>
      <xdr:colOff>124507</xdr:colOff>
      <xdr:row>2</xdr:row>
      <xdr:rowOff>12833</xdr:rowOff>
    </xdr:to>
    <xdr:sp macro="" textlink="">
      <xdr:nvSpPr>
        <xdr:cNvPr id="25" name="Retângulo 12">
          <a:hlinkClick xmlns:r="http://schemas.openxmlformats.org/officeDocument/2006/relationships" r:id="rId3"/>
        </xdr:cNvPr>
        <xdr:cNvSpPr/>
      </xdr:nvSpPr>
      <xdr:spPr>
        <a:xfrm>
          <a:off x="3413224" y="629708"/>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2"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52" name="Retângulo 51">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53" name="Retângulo 52">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54" name="Retângulo 53">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55" name="Retângulo 54">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56" name="Retângulo 55">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57" name="Retângulo 56">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58" name="Retângulo 57">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59" name="Retângulo 58">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242359</xdr:rowOff>
    </xdr:from>
    <xdr:to>
      <xdr:col>1</xdr:col>
      <xdr:colOff>31749</xdr:colOff>
      <xdr:row>12</xdr:row>
      <xdr:rowOff>136526</xdr:rowOff>
    </xdr:to>
    <xdr:sp macro="" textlink="">
      <xdr:nvSpPr>
        <xdr:cNvPr id="60" name="Retângulo 59">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33" name="Imagem 32" descr="marcaSebrae.JPG"/>
        <xdr:cNvPicPr>
          <a:picLocks noChangeAspect="1"/>
        </xdr:cNvPicPr>
      </xdr:nvPicPr>
      <xdr:blipFill>
        <a:blip xmlns:r="http://schemas.openxmlformats.org/officeDocument/2006/relationships" r:embed="rId14"/>
        <a:stretch>
          <a:fillRect/>
        </a:stretch>
      </xdr:blipFill>
      <xdr:spPr>
        <a:xfrm>
          <a:off x="349250" y="0"/>
          <a:ext cx="1055955" cy="84666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207</xdr:row>
      <xdr:rowOff>0</xdr:rowOff>
    </xdr:from>
    <xdr:to>
      <xdr:col>0</xdr:col>
      <xdr:colOff>1803401</xdr:colOff>
      <xdr:row>207</xdr:row>
      <xdr:rowOff>0</xdr:rowOff>
    </xdr:to>
    <xdr:sp macro="" textlink="">
      <xdr:nvSpPr>
        <xdr:cNvPr id="15" name="Retângulo 3"/>
        <xdr:cNvSpPr/>
      </xdr:nvSpPr>
      <xdr:spPr>
        <a:xfrm>
          <a:off x="1" y="747998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16" name="Retângulo 3"/>
        <xdr:cNvSpPr/>
      </xdr:nvSpPr>
      <xdr:spPr>
        <a:xfrm>
          <a:off x="1" y="1111853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615951</xdr:colOff>
      <xdr:row>0</xdr:row>
      <xdr:rowOff>74081</xdr:rowOff>
    </xdr:from>
    <xdr:ext cx="6064250" cy="742063"/>
    <xdr:sp macro="" textlink="">
      <xdr:nvSpPr>
        <xdr:cNvPr id="17" name="CaixaDeTexto 16"/>
        <xdr:cNvSpPr txBox="1"/>
      </xdr:nvSpPr>
      <xdr:spPr>
        <a:xfrm>
          <a:off x="6690784" y="74081"/>
          <a:ext cx="6064250" cy="7420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eaLnBrk="1" fontAlgn="auto" latinLnBrk="0" hangingPunct="1"/>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eaLnBrk="1" fontAlgn="auto" latinLnBrk="0" hangingPunct="1"/>
          <a:endParaRPr lang="pt-BR" sz="1000">
            <a:solidFill>
              <a:schemeClr val="tx1">
                <a:lumMod val="65000"/>
                <a:lumOff val="35000"/>
              </a:schemeClr>
            </a:solidFill>
            <a:effectLst/>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9"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0"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1"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2"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201084</xdr:rowOff>
    </xdr:from>
    <xdr:to>
      <xdr:col>6</xdr:col>
      <xdr:colOff>671765</xdr:colOff>
      <xdr:row>2</xdr:row>
      <xdr:rowOff>12834</xdr:rowOff>
    </xdr:to>
    <xdr:sp macro="" textlink="">
      <xdr:nvSpPr>
        <xdr:cNvPr id="23" name="Retângulo 12">
          <a:hlinkClick xmlns:r="http://schemas.openxmlformats.org/officeDocument/2006/relationships" r:id="rId1"/>
        </xdr:cNvPr>
        <xdr:cNvSpPr/>
      </xdr:nvSpPr>
      <xdr:spPr>
        <a:xfrm>
          <a:off x="4717190" y="62970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710438</xdr:colOff>
      <xdr:row>1</xdr:row>
      <xdr:rowOff>201084</xdr:rowOff>
    </xdr:from>
    <xdr:to>
      <xdr:col>8</xdr:col>
      <xdr:colOff>446438</xdr:colOff>
      <xdr:row>2</xdr:row>
      <xdr:rowOff>12834</xdr:rowOff>
    </xdr:to>
    <xdr:sp macro="" textlink="">
      <xdr:nvSpPr>
        <xdr:cNvPr id="24" name="Retângulo 12"/>
        <xdr:cNvSpPr/>
      </xdr:nvSpPr>
      <xdr:spPr>
        <a:xfrm>
          <a:off x="6015863" y="629709"/>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Receber</a:t>
          </a:r>
        </a:p>
      </xdr:txBody>
    </xdr:sp>
    <xdr:clientData/>
  </xdr:twoCellAnchor>
  <xdr:twoCellAnchor editAs="absolute">
    <xdr:from>
      <xdr:col>2</xdr:col>
      <xdr:colOff>42332</xdr:colOff>
      <xdr:row>1</xdr:row>
      <xdr:rowOff>201084</xdr:rowOff>
    </xdr:from>
    <xdr:to>
      <xdr:col>3</xdr:col>
      <xdr:colOff>688499</xdr:colOff>
      <xdr:row>2</xdr:row>
      <xdr:rowOff>12834</xdr:rowOff>
    </xdr:to>
    <xdr:sp macro="" textlink="">
      <xdr:nvSpPr>
        <xdr:cNvPr id="25" name="Retângulo 13">
          <a:hlinkClick xmlns:r="http://schemas.openxmlformats.org/officeDocument/2006/relationships" r:id="rId2"/>
        </xdr:cNvPr>
        <xdr:cNvSpPr/>
      </xdr:nvSpPr>
      <xdr:spPr>
        <a:xfrm>
          <a:off x="2118782" y="629709"/>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201084</xdr:rowOff>
    </xdr:from>
    <xdr:to>
      <xdr:col>5</xdr:col>
      <xdr:colOff>124507</xdr:colOff>
      <xdr:row>2</xdr:row>
      <xdr:rowOff>12834</xdr:rowOff>
    </xdr:to>
    <xdr:sp macro="" textlink="">
      <xdr:nvSpPr>
        <xdr:cNvPr id="26" name="Retângulo 12">
          <a:hlinkClick xmlns:r="http://schemas.openxmlformats.org/officeDocument/2006/relationships" r:id="rId3"/>
        </xdr:cNvPr>
        <xdr:cNvSpPr/>
      </xdr:nvSpPr>
      <xdr:spPr>
        <a:xfrm>
          <a:off x="3413224" y="629709"/>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3"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35" name="Conector reto 34"/>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3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37" name="Conector reto 36"/>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38" name="Retângulo 37">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39" name="Retângulo 38">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40" name="Retângulo 39">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41" name="Retângulo 40">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42" name="Retângulo 41">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43" name="Retângulo 42">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44" name="Retângulo 43">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45" name="Retângulo 44">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242359</xdr:rowOff>
    </xdr:from>
    <xdr:to>
      <xdr:col>1</xdr:col>
      <xdr:colOff>31749</xdr:colOff>
      <xdr:row>12</xdr:row>
      <xdr:rowOff>136526</xdr:rowOff>
    </xdr:to>
    <xdr:sp macro="" textlink="">
      <xdr:nvSpPr>
        <xdr:cNvPr id="46" name="Retângulo 45">
          <a:hlinkClick xmlns:r="http://schemas.openxmlformats.org/officeDocument/2006/relationships" r:id="rId13"/>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12</xdr:row>
      <xdr:rowOff>200026</xdr:rowOff>
    </xdr:from>
    <xdr:to>
      <xdr:col>1</xdr:col>
      <xdr:colOff>31749</xdr:colOff>
      <xdr:row>13</xdr:row>
      <xdr:rowOff>94193</xdr:rowOff>
    </xdr:to>
    <xdr:sp macro="" textlink="">
      <xdr:nvSpPr>
        <xdr:cNvPr id="47" name="Retângulo 46">
          <a:hlinkClick xmlns:r="http://schemas.openxmlformats.org/officeDocument/2006/relationships" r:id="rId14"/>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306917</xdr:colOff>
      <xdr:row>0</xdr:row>
      <xdr:rowOff>10584</xdr:rowOff>
    </xdr:from>
    <xdr:to>
      <xdr:col>0</xdr:col>
      <xdr:colOff>1362872</xdr:colOff>
      <xdr:row>1</xdr:row>
      <xdr:rowOff>423334</xdr:rowOff>
    </xdr:to>
    <xdr:pic>
      <xdr:nvPicPr>
        <xdr:cNvPr id="49" name="Imagem 48" descr="marcaSebrae.JPG"/>
        <xdr:cNvPicPr>
          <a:picLocks noChangeAspect="1"/>
        </xdr:cNvPicPr>
      </xdr:nvPicPr>
      <xdr:blipFill>
        <a:blip xmlns:r="http://schemas.openxmlformats.org/officeDocument/2006/relationships" r:embed="rId15"/>
        <a:stretch>
          <a:fillRect/>
        </a:stretch>
      </xdr:blipFill>
      <xdr:spPr>
        <a:xfrm>
          <a:off x="306917" y="10584"/>
          <a:ext cx="1055955" cy="8466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oneCellAnchor>
    <xdr:from>
      <xdr:col>7</xdr:col>
      <xdr:colOff>298452</xdr:colOff>
      <xdr:row>0</xdr:row>
      <xdr:rowOff>74081</xdr:rowOff>
    </xdr:from>
    <xdr:ext cx="6064250" cy="749949"/>
    <xdr:sp macro="" textlink="">
      <xdr:nvSpPr>
        <xdr:cNvPr id="6" name="CaixaDeTexto 5"/>
        <xdr:cNvSpPr txBox="1"/>
      </xdr:nvSpPr>
      <xdr:spPr>
        <a:xfrm>
          <a:off x="6733119"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a Receber e Fluxo de Caixa por Banco.</a:t>
          </a:r>
        </a:p>
        <a:p>
          <a:endParaRPr lang="pt-BR" sz="1050">
            <a:solidFill>
              <a:schemeClr val="tx1">
                <a:lumMod val="65000"/>
                <a:lumOff val="35000"/>
              </a:schemeClr>
            </a:solidFill>
          </a:endParaRPr>
        </a:p>
      </xdr:txBody>
    </xdr:sp>
    <xdr:clientData/>
  </xdr:oneCellAnchor>
  <xdr:twoCellAnchor editAs="absolute">
    <xdr:from>
      <xdr:col>4</xdr:col>
      <xdr:colOff>702933</xdr:colOff>
      <xdr:row>1</xdr:row>
      <xdr:rowOff>190500</xdr:rowOff>
    </xdr:from>
    <xdr:to>
      <xdr:col>6</xdr:col>
      <xdr:colOff>333100</xdr:colOff>
      <xdr:row>2</xdr:row>
      <xdr:rowOff>2250</xdr:rowOff>
    </xdr:to>
    <xdr:sp macro="" textlink="">
      <xdr:nvSpPr>
        <xdr:cNvPr id="25" name="Retângulo 12">
          <a:hlinkClick xmlns:r="http://schemas.openxmlformats.org/officeDocument/2006/relationships" r:id="rId1"/>
        </xdr:cNvPr>
        <xdr:cNvSpPr/>
      </xdr:nvSpPr>
      <xdr:spPr>
        <a:xfrm>
          <a:off x="4692850" y="62441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371773</xdr:colOff>
      <xdr:row>1</xdr:row>
      <xdr:rowOff>190500</xdr:rowOff>
    </xdr:from>
    <xdr:to>
      <xdr:col>8</xdr:col>
      <xdr:colOff>1940</xdr:colOff>
      <xdr:row>2</xdr:row>
      <xdr:rowOff>2250</xdr:rowOff>
    </xdr:to>
    <xdr:sp macro="" textlink="">
      <xdr:nvSpPr>
        <xdr:cNvPr id="26" name="Retângulo 12">
          <a:hlinkClick xmlns:r="http://schemas.openxmlformats.org/officeDocument/2006/relationships" r:id="rId2"/>
        </xdr:cNvPr>
        <xdr:cNvSpPr/>
      </xdr:nvSpPr>
      <xdr:spPr>
        <a:xfrm>
          <a:off x="5991523" y="62441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Contas a Receber</a:t>
          </a:r>
        </a:p>
      </xdr:txBody>
    </xdr:sp>
    <xdr:clientData/>
  </xdr:twoCellAnchor>
  <xdr:twoCellAnchor editAs="absolute">
    <xdr:from>
      <xdr:col>2</xdr:col>
      <xdr:colOff>10584</xdr:colOff>
      <xdr:row>1</xdr:row>
      <xdr:rowOff>190500</xdr:rowOff>
    </xdr:from>
    <xdr:to>
      <xdr:col>3</xdr:col>
      <xdr:colOff>169918</xdr:colOff>
      <xdr:row>2</xdr:row>
      <xdr:rowOff>2250</xdr:rowOff>
    </xdr:to>
    <xdr:sp macro="" textlink="">
      <xdr:nvSpPr>
        <xdr:cNvPr id="27" name="Retângulo 13">
          <a:hlinkClick xmlns:r="http://schemas.openxmlformats.org/officeDocument/2006/relationships" r:id="rId3"/>
        </xdr:cNvPr>
        <xdr:cNvSpPr/>
      </xdr:nvSpPr>
      <xdr:spPr>
        <a:xfrm>
          <a:off x="2084917" y="624417"/>
          <a:ext cx="126000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208593</xdr:colOff>
      <xdr:row>1</xdr:row>
      <xdr:rowOff>190500</xdr:rowOff>
    </xdr:from>
    <xdr:to>
      <xdr:col>4</xdr:col>
      <xdr:colOff>653675</xdr:colOff>
      <xdr:row>2</xdr:row>
      <xdr:rowOff>2250</xdr:rowOff>
    </xdr:to>
    <xdr:sp macro="" textlink="">
      <xdr:nvSpPr>
        <xdr:cNvPr id="28" name="Retângulo 12">
          <a:hlinkClick xmlns:r="http://schemas.openxmlformats.org/officeDocument/2006/relationships" r:id="rId4"/>
        </xdr:cNvPr>
        <xdr:cNvSpPr/>
      </xdr:nvSpPr>
      <xdr:spPr>
        <a:xfrm>
          <a:off x="3383593" y="624417"/>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63500</xdr:colOff>
      <xdr:row>1</xdr:row>
      <xdr:rowOff>179917</xdr:rowOff>
    </xdr:from>
    <xdr:to>
      <xdr:col>9</xdr:col>
      <xdr:colOff>508583</xdr:colOff>
      <xdr:row>1</xdr:row>
      <xdr:rowOff>467917</xdr:rowOff>
    </xdr:to>
    <xdr:sp macro="" textlink="">
      <xdr:nvSpPr>
        <xdr:cNvPr id="30" name="Retângulo 12"/>
        <xdr:cNvSpPr/>
      </xdr:nvSpPr>
      <xdr:spPr>
        <a:xfrm>
          <a:off x="7313083" y="613834"/>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FC</a:t>
          </a:r>
          <a:r>
            <a:rPr lang="pt-BR" sz="1050" b="1" baseline="0">
              <a:solidFill>
                <a:schemeClr val="bg1"/>
              </a:solidFill>
            </a:rPr>
            <a:t>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44" name="Conector reto 43"/>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105837</xdr:rowOff>
    </xdr:to>
    <xdr:sp macro="" textlink="">
      <xdr:nvSpPr>
        <xdr:cNvPr id="45"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348194</xdr:rowOff>
    </xdr:from>
    <xdr:to>
      <xdr:col>0</xdr:col>
      <xdr:colOff>1715558</xdr:colOff>
      <xdr:row>10</xdr:row>
      <xdr:rowOff>348194</xdr:rowOff>
    </xdr:to>
    <xdr:cxnSp macro="">
      <xdr:nvCxnSpPr>
        <xdr:cNvPr id="46" name="Conector reto 45"/>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231776</xdr:rowOff>
    </xdr:from>
    <xdr:to>
      <xdr:col>1</xdr:col>
      <xdr:colOff>31749</xdr:colOff>
      <xdr:row>4</xdr:row>
      <xdr:rowOff>9526</xdr:rowOff>
    </xdr:to>
    <xdr:sp macro="" textlink="">
      <xdr:nvSpPr>
        <xdr:cNvPr id="62" name="Retângulo 61">
          <a:hlinkClick xmlns:r="http://schemas.openxmlformats.org/officeDocument/2006/relationships" r:id="rId5"/>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31749</xdr:colOff>
      <xdr:row>5</xdr:row>
      <xdr:rowOff>136526</xdr:rowOff>
    </xdr:to>
    <xdr:sp macro="" textlink="">
      <xdr:nvSpPr>
        <xdr:cNvPr id="63" name="Retângulo 62">
          <a:hlinkClick xmlns:r="http://schemas.openxmlformats.org/officeDocument/2006/relationships" r:id="rId6"/>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200026</xdr:rowOff>
    </xdr:from>
    <xdr:to>
      <xdr:col>1</xdr:col>
      <xdr:colOff>31749</xdr:colOff>
      <xdr:row>7</xdr:row>
      <xdr:rowOff>51860</xdr:rowOff>
    </xdr:to>
    <xdr:sp macro="" textlink="">
      <xdr:nvSpPr>
        <xdr:cNvPr id="64" name="Retângulo 63">
          <a:hlinkClick xmlns:r="http://schemas.openxmlformats.org/officeDocument/2006/relationships" r:id="rId7"/>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7</xdr:row>
      <xdr:rowOff>115360</xdr:rowOff>
    </xdr:from>
    <xdr:to>
      <xdr:col>1</xdr:col>
      <xdr:colOff>31749</xdr:colOff>
      <xdr:row>7</xdr:row>
      <xdr:rowOff>369360</xdr:rowOff>
    </xdr:to>
    <xdr:sp macro="" textlink="">
      <xdr:nvSpPr>
        <xdr:cNvPr id="65" name="Retângulo 64">
          <a:hlinkClick xmlns:r="http://schemas.openxmlformats.org/officeDocument/2006/relationships" r:id="rId8"/>
        </xdr:cNvPr>
        <xdr:cNvSpPr/>
      </xdr:nvSpPr>
      <xdr:spPr>
        <a:xfrm>
          <a:off x="10583" y="22849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432860</xdr:rowOff>
    </xdr:from>
    <xdr:to>
      <xdr:col>1</xdr:col>
      <xdr:colOff>31749</xdr:colOff>
      <xdr:row>8</xdr:row>
      <xdr:rowOff>221193</xdr:rowOff>
    </xdr:to>
    <xdr:sp macro="" textlink="">
      <xdr:nvSpPr>
        <xdr:cNvPr id="66" name="Retângulo 65">
          <a:hlinkClick xmlns:r="http://schemas.openxmlformats.org/officeDocument/2006/relationships" r:id="rId9"/>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274110</xdr:rowOff>
    </xdr:from>
    <xdr:to>
      <xdr:col>1</xdr:col>
      <xdr:colOff>31749</xdr:colOff>
      <xdr:row>9</xdr:row>
      <xdr:rowOff>62443</xdr:rowOff>
    </xdr:to>
    <xdr:sp macro="" textlink="">
      <xdr:nvSpPr>
        <xdr:cNvPr id="67" name="Retângulo 66">
          <a:hlinkClick xmlns:r="http://schemas.openxmlformats.org/officeDocument/2006/relationships" r:id="rId10"/>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125943</xdr:rowOff>
    </xdr:from>
    <xdr:to>
      <xdr:col>1</xdr:col>
      <xdr:colOff>31749</xdr:colOff>
      <xdr:row>9</xdr:row>
      <xdr:rowOff>379943</xdr:rowOff>
    </xdr:to>
    <xdr:sp macro="" textlink="">
      <xdr:nvSpPr>
        <xdr:cNvPr id="68" name="Retângulo 67">
          <a:hlinkClick xmlns:r="http://schemas.openxmlformats.org/officeDocument/2006/relationships" r:id="rId11"/>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432860</xdr:rowOff>
    </xdr:from>
    <xdr:to>
      <xdr:col>1</xdr:col>
      <xdr:colOff>31749</xdr:colOff>
      <xdr:row>10</xdr:row>
      <xdr:rowOff>221194</xdr:rowOff>
    </xdr:to>
    <xdr:sp macro="" textlink="">
      <xdr:nvSpPr>
        <xdr:cNvPr id="69" name="Retângulo 68">
          <a:hlinkClick xmlns:r="http://schemas.openxmlformats.org/officeDocument/2006/relationships" r:id="rId12"/>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11</xdr:row>
      <xdr:rowOff>9527</xdr:rowOff>
    </xdr:from>
    <xdr:to>
      <xdr:col>1</xdr:col>
      <xdr:colOff>31749</xdr:colOff>
      <xdr:row>11</xdr:row>
      <xdr:rowOff>263527</xdr:rowOff>
    </xdr:to>
    <xdr:sp macro="" textlink="">
      <xdr:nvSpPr>
        <xdr:cNvPr id="70" name="Retângulo 69">
          <a:hlinkClick xmlns:r="http://schemas.openxmlformats.org/officeDocument/2006/relationships" r:id="rId13"/>
        </xdr:cNvPr>
        <xdr:cNvSpPr/>
      </xdr:nvSpPr>
      <xdr:spPr>
        <a:xfrm>
          <a:off x="10583" y="4041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11</xdr:row>
      <xdr:rowOff>327027</xdr:rowOff>
    </xdr:from>
    <xdr:to>
      <xdr:col>1</xdr:col>
      <xdr:colOff>31749</xdr:colOff>
      <xdr:row>12</xdr:row>
      <xdr:rowOff>115360</xdr:rowOff>
    </xdr:to>
    <xdr:sp macro="" textlink="">
      <xdr:nvSpPr>
        <xdr:cNvPr id="71" name="Retângulo 70">
          <a:hlinkClick xmlns:r="http://schemas.openxmlformats.org/officeDocument/2006/relationships" r:id="rId14"/>
        </xdr:cNvPr>
        <xdr:cNvSpPr/>
      </xdr:nvSpPr>
      <xdr:spPr>
        <a:xfrm>
          <a:off x="10583" y="43592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317500</xdr:colOff>
      <xdr:row>0</xdr:row>
      <xdr:rowOff>0</xdr:rowOff>
    </xdr:from>
    <xdr:to>
      <xdr:col>0</xdr:col>
      <xdr:colOff>1373455</xdr:colOff>
      <xdr:row>1</xdr:row>
      <xdr:rowOff>412750</xdr:rowOff>
    </xdr:to>
    <xdr:pic>
      <xdr:nvPicPr>
        <xdr:cNvPr id="23" name="Imagem 22" descr="marcaSebrae.JPG"/>
        <xdr:cNvPicPr>
          <a:picLocks noChangeAspect="1"/>
        </xdr:cNvPicPr>
      </xdr:nvPicPr>
      <xdr:blipFill>
        <a:blip xmlns:r="http://schemas.openxmlformats.org/officeDocument/2006/relationships" r:embed="rId15"/>
        <a:stretch>
          <a:fillRect/>
        </a:stretch>
      </xdr:blipFill>
      <xdr:spPr>
        <a:xfrm>
          <a:off x="317500" y="0"/>
          <a:ext cx="1055955" cy="8466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858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10583</xdr:colOff>
      <xdr:row>4</xdr:row>
      <xdr:rowOff>127000</xdr:rowOff>
    </xdr:from>
    <xdr:to>
      <xdr:col>14</xdr:col>
      <xdr:colOff>560917</xdr:colOff>
      <xdr:row>17</xdr:row>
      <xdr:rowOff>592665</xdr:rowOff>
    </xdr:to>
    <xdr:graphicFrame macro="">
      <xdr:nvGraphicFramePr>
        <xdr:cNvPr id="12" name="Gráfico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1057</xdr:colOff>
      <xdr:row>19</xdr:row>
      <xdr:rowOff>169333</xdr:rowOff>
    </xdr:from>
    <xdr:to>
      <xdr:col>7</xdr:col>
      <xdr:colOff>468166</xdr:colOff>
      <xdr:row>32</xdr:row>
      <xdr:rowOff>248833</xdr:rowOff>
    </xdr:to>
    <xdr:graphicFrame macro="">
      <xdr:nvGraphicFramePr>
        <xdr:cNvPr id="13" name="Gráfico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846665</xdr:colOff>
      <xdr:row>20</xdr:row>
      <xdr:rowOff>0</xdr:rowOff>
    </xdr:from>
    <xdr:to>
      <xdr:col>14</xdr:col>
      <xdr:colOff>531665</xdr:colOff>
      <xdr:row>32</xdr:row>
      <xdr:rowOff>270000</xdr:rowOff>
    </xdr:to>
    <xdr:graphicFrame macro="">
      <xdr:nvGraphicFramePr>
        <xdr:cNvPr id="14" name="Gráfico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35</xdr:row>
      <xdr:rowOff>52916</xdr:rowOff>
    </xdr:from>
    <xdr:to>
      <xdr:col>14</xdr:col>
      <xdr:colOff>550334</xdr:colOff>
      <xdr:row>47</xdr:row>
      <xdr:rowOff>433916</xdr:rowOff>
    </xdr:to>
    <xdr:graphicFrame macro="">
      <xdr:nvGraphicFramePr>
        <xdr:cNvPr id="15" name="Gráfico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50</xdr:row>
      <xdr:rowOff>0</xdr:rowOff>
    </xdr:from>
    <xdr:to>
      <xdr:col>7</xdr:col>
      <xdr:colOff>595167</xdr:colOff>
      <xdr:row>64</xdr:row>
      <xdr:rowOff>31750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50</xdr:row>
      <xdr:rowOff>0</xdr:rowOff>
    </xdr:from>
    <xdr:to>
      <xdr:col>14</xdr:col>
      <xdr:colOff>560917</xdr:colOff>
      <xdr:row>64</xdr:row>
      <xdr:rowOff>31750</xdr:rowOff>
    </xdr:to>
    <xdr:graphicFrame macro="">
      <xdr:nvGraphicFramePr>
        <xdr:cNvPr id="17" name="Gráfico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446621</xdr:colOff>
      <xdr:row>0</xdr:row>
      <xdr:rowOff>84664</xdr:rowOff>
    </xdr:from>
    <xdr:ext cx="6064250" cy="421141"/>
    <xdr:sp macro="" textlink="">
      <xdr:nvSpPr>
        <xdr:cNvPr id="18" name="CaixaDeTexto 17"/>
        <xdr:cNvSpPr txBox="1"/>
      </xdr:nvSpPr>
      <xdr:spPr>
        <a:xfrm>
          <a:off x="4847171"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xdr:from>
      <xdr:col>2</xdr:col>
      <xdr:colOff>31750</xdr:colOff>
      <xdr:row>68</xdr:row>
      <xdr:rowOff>169334</xdr:rowOff>
    </xdr:from>
    <xdr:to>
      <xdr:col>14</xdr:col>
      <xdr:colOff>582084</xdr:colOff>
      <xdr:row>82</xdr:row>
      <xdr:rowOff>169334</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86</xdr:row>
      <xdr:rowOff>0</xdr:rowOff>
    </xdr:from>
    <xdr:to>
      <xdr:col>14</xdr:col>
      <xdr:colOff>550334</xdr:colOff>
      <xdr:row>101</xdr:row>
      <xdr:rowOff>84665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5</xdr:col>
      <xdr:colOff>311350</xdr:colOff>
      <xdr:row>1</xdr:row>
      <xdr:rowOff>201082</xdr:rowOff>
    </xdr:from>
    <xdr:to>
      <xdr:col>6</xdr:col>
      <xdr:colOff>375433</xdr:colOff>
      <xdr:row>2</xdr:row>
      <xdr:rowOff>12832</xdr:rowOff>
    </xdr:to>
    <xdr:sp macro="" textlink="">
      <xdr:nvSpPr>
        <xdr:cNvPr id="23" name="Retângulo 12">
          <a:hlinkClick xmlns:r="http://schemas.openxmlformats.org/officeDocument/2006/relationships" r:id="rId9"/>
        </xdr:cNvPr>
        <xdr:cNvSpPr/>
      </xdr:nvSpPr>
      <xdr:spPr>
        <a:xfrm>
          <a:off x="4711900"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4" name="Retângulo 13"/>
        <xdr:cNvSpPr/>
      </xdr:nvSpPr>
      <xdr:spPr>
        <a:xfrm>
          <a:off x="2118783" y="629707"/>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Gerais</a:t>
          </a:r>
        </a:p>
      </xdr:txBody>
    </xdr:sp>
    <xdr:clientData/>
  </xdr:twoCellAnchor>
  <xdr:twoCellAnchor editAs="absolute">
    <xdr:from>
      <xdr:col>2</xdr:col>
      <xdr:colOff>1341008</xdr:colOff>
      <xdr:row>1</xdr:row>
      <xdr:rowOff>201082</xdr:rowOff>
    </xdr:from>
    <xdr:to>
      <xdr:col>5</xdr:col>
      <xdr:colOff>262092</xdr:colOff>
      <xdr:row>2</xdr:row>
      <xdr:rowOff>12832</xdr:rowOff>
    </xdr:to>
    <xdr:sp macro="" textlink="">
      <xdr:nvSpPr>
        <xdr:cNvPr id="25" name="Retângulo 12">
          <a:hlinkClick xmlns:r="http://schemas.openxmlformats.org/officeDocument/2006/relationships" r:id="rId10"/>
        </xdr:cNvPr>
        <xdr:cNvSpPr/>
      </xdr:nvSpPr>
      <xdr:spPr>
        <a:xfrm>
          <a:off x="3417458" y="629707"/>
          <a:ext cx="124518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0</xdr:col>
      <xdr:colOff>61383</xdr:colOff>
      <xdr:row>2</xdr:row>
      <xdr:rowOff>19052</xdr:rowOff>
    </xdr:from>
    <xdr:to>
      <xdr:col>0</xdr:col>
      <xdr:colOff>1754716</xdr:colOff>
      <xdr:row>3</xdr:row>
      <xdr:rowOff>116419</xdr:rowOff>
    </xdr:to>
    <xdr:sp macro="" textlink="">
      <xdr:nvSpPr>
        <xdr:cNvPr id="4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30692</xdr:rowOff>
    </xdr:from>
    <xdr:to>
      <xdr:col>0</xdr:col>
      <xdr:colOff>1715558</xdr:colOff>
      <xdr:row>17</xdr:row>
      <xdr:rowOff>30692</xdr:rowOff>
    </xdr:to>
    <xdr:cxnSp macro="">
      <xdr:nvCxnSpPr>
        <xdr:cNvPr id="49" name="Conector reto 4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242358</xdr:rowOff>
    </xdr:from>
    <xdr:to>
      <xdr:col>1</xdr:col>
      <xdr:colOff>31749</xdr:colOff>
      <xdr:row>4</xdr:row>
      <xdr:rowOff>178858</xdr:rowOff>
    </xdr:to>
    <xdr:sp macro="" textlink="">
      <xdr:nvSpPr>
        <xdr:cNvPr id="50" name="Retângulo 49">
          <a:hlinkClick xmlns:r="http://schemas.openxmlformats.org/officeDocument/2006/relationships" r:id="rId11"/>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51858</xdr:rowOff>
    </xdr:from>
    <xdr:to>
      <xdr:col>1</xdr:col>
      <xdr:colOff>31749</xdr:colOff>
      <xdr:row>6</xdr:row>
      <xdr:rowOff>115358</xdr:rowOff>
    </xdr:to>
    <xdr:sp macro="" textlink="">
      <xdr:nvSpPr>
        <xdr:cNvPr id="51" name="Retângulo 50">
          <a:hlinkClick xmlns:r="http://schemas.openxmlformats.org/officeDocument/2006/relationships" r:id="rId12"/>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6</xdr:row>
      <xdr:rowOff>178858</xdr:rowOff>
    </xdr:from>
    <xdr:to>
      <xdr:col>1</xdr:col>
      <xdr:colOff>31749</xdr:colOff>
      <xdr:row>8</xdr:row>
      <xdr:rowOff>51858</xdr:rowOff>
    </xdr:to>
    <xdr:sp macro="" textlink="">
      <xdr:nvSpPr>
        <xdr:cNvPr id="52" name="Retângulo 51">
          <a:hlinkClick xmlns:r="http://schemas.openxmlformats.org/officeDocument/2006/relationships" r:id="rId13"/>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115358</xdr:rowOff>
    </xdr:from>
    <xdr:to>
      <xdr:col>1</xdr:col>
      <xdr:colOff>31749</xdr:colOff>
      <xdr:row>9</xdr:row>
      <xdr:rowOff>178858</xdr:rowOff>
    </xdr:to>
    <xdr:sp macro="" textlink="">
      <xdr:nvSpPr>
        <xdr:cNvPr id="53" name="Retângulo 52">
          <a:hlinkClick xmlns:r="http://schemas.openxmlformats.org/officeDocument/2006/relationships" r:id="rId14"/>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51858</xdr:rowOff>
    </xdr:from>
    <xdr:to>
      <xdr:col>1</xdr:col>
      <xdr:colOff>31749</xdr:colOff>
      <xdr:row>11</xdr:row>
      <xdr:rowOff>115358</xdr:rowOff>
    </xdr:to>
    <xdr:sp macro="" textlink="">
      <xdr:nvSpPr>
        <xdr:cNvPr id="54" name="Retângulo 53">
          <a:hlinkClick xmlns:r="http://schemas.openxmlformats.org/officeDocument/2006/relationships" r:id="rId15"/>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11</xdr:row>
      <xdr:rowOff>168275</xdr:rowOff>
    </xdr:from>
    <xdr:to>
      <xdr:col>1</xdr:col>
      <xdr:colOff>31749</xdr:colOff>
      <xdr:row>13</xdr:row>
      <xdr:rowOff>41275</xdr:rowOff>
    </xdr:to>
    <xdr:sp macro="" textlink="">
      <xdr:nvSpPr>
        <xdr:cNvPr id="55" name="Retângulo 54">
          <a:hlinkClick xmlns:r="http://schemas.openxmlformats.org/officeDocument/2006/relationships" r:id="rId16"/>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104775</xdr:rowOff>
    </xdr:from>
    <xdr:to>
      <xdr:col>1</xdr:col>
      <xdr:colOff>31749</xdr:colOff>
      <xdr:row>14</xdr:row>
      <xdr:rowOff>168275</xdr:rowOff>
    </xdr:to>
    <xdr:sp macro="" textlink="">
      <xdr:nvSpPr>
        <xdr:cNvPr id="56" name="Retângulo 55">
          <a:hlinkClick xmlns:r="http://schemas.openxmlformats.org/officeDocument/2006/relationships" r:id="rId17"/>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30692</xdr:rowOff>
    </xdr:from>
    <xdr:to>
      <xdr:col>1</xdr:col>
      <xdr:colOff>31749</xdr:colOff>
      <xdr:row>16</xdr:row>
      <xdr:rowOff>94192</xdr:rowOff>
    </xdr:to>
    <xdr:sp macro="" textlink="">
      <xdr:nvSpPr>
        <xdr:cNvPr id="57" name="Retângulo 56">
          <a:hlinkClick xmlns:r="http://schemas.openxmlformats.org/officeDocument/2006/relationships" r:id="rId18"/>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17</xdr:row>
      <xdr:rowOff>157692</xdr:rowOff>
    </xdr:from>
    <xdr:to>
      <xdr:col>1</xdr:col>
      <xdr:colOff>31749</xdr:colOff>
      <xdr:row>17</xdr:row>
      <xdr:rowOff>411692</xdr:rowOff>
    </xdr:to>
    <xdr:sp macro="" textlink="">
      <xdr:nvSpPr>
        <xdr:cNvPr id="58" name="Retângulo 57">
          <a:hlinkClick xmlns:r="http://schemas.openxmlformats.org/officeDocument/2006/relationships" r:id="rId19"/>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391583</xdr:colOff>
      <xdr:row>0</xdr:row>
      <xdr:rowOff>31750</xdr:rowOff>
    </xdr:from>
    <xdr:to>
      <xdr:col>0</xdr:col>
      <xdr:colOff>1447538</xdr:colOff>
      <xdr:row>1</xdr:row>
      <xdr:rowOff>444500</xdr:rowOff>
    </xdr:to>
    <xdr:pic>
      <xdr:nvPicPr>
        <xdr:cNvPr id="30" name="Imagem 29" descr="marcaSebrae.JPG"/>
        <xdr:cNvPicPr>
          <a:picLocks noChangeAspect="1"/>
        </xdr:cNvPicPr>
      </xdr:nvPicPr>
      <xdr:blipFill>
        <a:blip xmlns:r="http://schemas.openxmlformats.org/officeDocument/2006/relationships" r:embed="rId20"/>
        <a:stretch>
          <a:fillRect/>
        </a:stretch>
      </xdr:blipFill>
      <xdr:spPr>
        <a:xfrm>
          <a:off x="391583" y="31750"/>
          <a:ext cx="1055955" cy="84666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a:hlinkClick xmlns:r="http://schemas.openxmlformats.org/officeDocument/2006/relationships" r:id="rId1"/>
        </xdr:cNvPr>
        <xdr:cNvSpPr/>
      </xdr:nvSpPr>
      <xdr:spPr>
        <a:xfrm>
          <a:off x="4712958"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2"/>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xdr:cNvSpPr/>
      </xdr:nvSpPr>
      <xdr:spPr>
        <a:xfrm>
          <a:off x="3417458" y="629707"/>
          <a:ext cx="124624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Receitas</a:t>
          </a:r>
        </a:p>
      </xdr:txBody>
    </xdr:sp>
    <xdr:clientData/>
  </xdr:twoCellAnchor>
  <xdr:twoCellAnchor>
    <xdr:from>
      <xdr:col>2</xdr:col>
      <xdr:colOff>84664</xdr:colOff>
      <xdr:row>6</xdr:row>
      <xdr:rowOff>105833</xdr:rowOff>
    </xdr:from>
    <xdr:to>
      <xdr:col>7</xdr:col>
      <xdr:colOff>410131</xdr:colOff>
      <xdr:row>22</xdr:row>
      <xdr:rowOff>603833</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793749</xdr:colOff>
      <xdr:row>6</xdr:row>
      <xdr:rowOff>95248</xdr:rowOff>
    </xdr:from>
    <xdr:to>
      <xdr:col>14</xdr:col>
      <xdr:colOff>272549</xdr:colOff>
      <xdr:row>22</xdr:row>
      <xdr:rowOff>593248</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116414</xdr:colOff>
      <xdr:row>24</xdr:row>
      <xdr:rowOff>84668</xdr:rowOff>
    </xdr:from>
    <xdr:to>
      <xdr:col>7</xdr:col>
      <xdr:colOff>441881</xdr:colOff>
      <xdr:row>42</xdr:row>
      <xdr:rowOff>201668</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793749</xdr:colOff>
      <xdr:row>24</xdr:row>
      <xdr:rowOff>84668</xdr:rowOff>
    </xdr:from>
    <xdr:to>
      <xdr:col>14</xdr:col>
      <xdr:colOff>272549</xdr:colOff>
      <xdr:row>42</xdr:row>
      <xdr:rowOff>201668</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132291</xdr:colOff>
      <xdr:row>1</xdr:row>
      <xdr:rowOff>408519</xdr:rowOff>
    </xdr:from>
    <xdr:to>
      <xdr:col>0</xdr:col>
      <xdr:colOff>1697566</xdr:colOff>
      <xdr:row>1</xdr:row>
      <xdr:rowOff>408519</xdr:rowOff>
    </xdr:to>
    <xdr:cxnSp macro="">
      <xdr:nvCxnSpPr>
        <xdr:cNvPr id="28" name="Conector reto 27"/>
        <xdr:cNvCxnSpPr/>
      </xdr:nvCxnSpPr>
      <xdr:spPr>
        <a:xfrm>
          <a:off x="132291"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190502</xdr:rowOff>
    </xdr:to>
    <xdr:sp macro="" textlink="">
      <xdr:nvSpPr>
        <xdr:cNvPr id="2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73025</xdr:rowOff>
    </xdr:from>
    <xdr:to>
      <xdr:col>0</xdr:col>
      <xdr:colOff>1715558</xdr:colOff>
      <xdr:row>17</xdr:row>
      <xdr:rowOff>73025</xdr:rowOff>
    </xdr:to>
    <xdr:cxnSp macro="">
      <xdr:nvCxnSpPr>
        <xdr:cNvPr id="30" name="Conector reto 2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316441</xdr:rowOff>
    </xdr:from>
    <xdr:to>
      <xdr:col>1</xdr:col>
      <xdr:colOff>31749</xdr:colOff>
      <xdr:row>5</xdr:row>
      <xdr:rowOff>157691</xdr:rowOff>
    </xdr:to>
    <xdr:sp macro="" textlink="">
      <xdr:nvSpPr>
        <xdr:cNvPr id="31" name="Retângulo 30">
          <a:hlinkClick xmlns:r="http://schemas.openxmlformats.org/officeDocument/2006/relationships" r:id="rId7"/>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221191</xdr:rowOff>
    </xdr:from>
    <xdr:to>
      <xdr:col>1</xdr:col>
      <xdr:colOff>31749</xdr:colOff>
      <xdr:row>6</xdr:row>
      <xdr:rowOff>178858</xdr:rowOff>
    </xdr:to>
    <xdr:sp macro="" textlink="">
      <xdr:nvSpPr>
        <xdr:cNvPr id="32" name="Retângulo 31">
          <a:hlinkClick xmlns:r="http://schemas.openxmlformats.org/officeDocument/2006/relationships" r:id="rId8"/>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8</xdr:row>
      <xdr:rowOff>94191</xdr:rowOff>
    </xdr:to>
    <xdr:sp macro="" textlink="">
      <xdr:nvSpPr>
        <xdr:cNvPr id="33" name="Retângulo 32">
          <a:hlinkClick xmlns:r="http://schemas.openxmlformats.org/officeDocument/2006/relationships" r:id="rId9"/>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157691</xdr:rowOff>
    </xdr:from>
    <xdr:to>
      <xdr:col>1</xdr:col>
      <xdr:colOff>31749</xdr:colOff>
      <xdr:row>10</xdr:row>
      <xdr:rowOff>30691</xdr:rowOff>
    </xdr:to>
    <xdr:sp macro="" textlink="">
      <xdr:nvSpPr>
        <xdr:cNvPr id="34" name="Retângulo 33">
          <a:hlinkClick xmlns:r="http://schemas.openxmlformats.org/officeDocument/2006/relationships" r:id="rId10"/>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94191</xdr:rowOff>
    </xdr:from>
    <xdr:to>
      <xdr:col>1</xdr:col>
      <xdr:colOff>31749</xdr:colOff>
      <xdr:row>11</xdr:row>
      <xdr:rowOff>157691</xdr:rowOff>
    </xdr:to>
    <xdr:sp macro="" textlink="">
      <xdr:nvSpPr>
        <xdr:cNvPr id="35" name="Retângulo 34">
          <a:hlinkClick xmlns:r="http://schemas.openxmlformats.org/officeDocument/2006/relationships" r:id="rId11"/>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20108</xdr:rowOff>
    </xdr:from>
    <xdr:to>
      <xdr:col>1</xdr:col>
      <xdr:colOff>31749</xdr:colOff>
      <xdr:row>13</xdr:row>
      <xdr:rowOff>83608</xdr:rowOff>
    </xdr:to>
    <xdr:sp macro="" textlink="">
      <xdr:nvSpPr>
        <xdr:cNvPr id="36" name="Retângulo 35">
          <a:hlinkClick xmlns:r="http://schemas.openxmlformats.org/officeDocument/2006/relationships" r:id="rId12"/>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147108</xdr:rowOff>
    </xdr:from>
    <xdr:to>
      <xdr:col>1</xdr:col>
      <xdr:colOff>31749</xdr:colOff>
      <xdr:row>15</xdr:row>
      <xdr:rowOff>20108</xdr:rowOff>
    </xdr:to>
    <xdr:sp macro="" textlink="">
      <xdr:nvSpPr>
        <xdr:cNvPr id="37" name="Retângulo 36">
          <a:hlinkClick xmlns:r="http://schemas.openxmlformats.org/officeDocument/2006/relationships" r:id="rId13"/>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73025</xdr:rowOff>
    </xdr:from>
    <xdr:to>
      <xdr:col>1</xdr:col>
      <xdr:colOff>31749</xdr:colOff>
      <xdr:row>16</xdr:row>
      <xdr:rowOff>136525</xdr:rowOff>
    </xdr:to>
    <xdr:sp macro="" textlink="">
      <xdr:nvSpPr>
        <xdr:cNvPr id="38" name="Retângulo 37">
          <a:hlinkClick xmlns:r="http://schemas.openxmlformats.org/officeDocument/2006/relationships" r:id="rId14"/>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18</xdr:row>
      <xdr:rowOff>9525</xdr:rowOff>
    </xdr:from>
    <xdr:to>
      <xdr:col>1</xdr:col>
      <xdr:colOff>31749</xdr:colOff>
      <xdr:row>19</xdr:row>
      <xdr:rowOff>73025</xdr:rowOff>
    </xdr:to>
    <xdr:sp macro="" textlink="">
      <xdr:nvSpPr>
        <xdr:cNvPr id="39" name="Retângulo 38">
          <a:hlinkClick xmlns:r="http://schemas.openxmlformats.org/officeDocument/2006/relationships" r:id="rId15"/>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349250</xdr:colOff>
      <xdr:row>0</xdr:row>
      <xdr:rowOff>0</xdr:rowOff>
    </xdr:from>
    <xdr:to>
      <xdr:col>0</xdr:col>
      <xdr:colOff>1405205</xdr:colOff>
      <xdr:row>1</xdr:row>
      <xdr:rowOff>412750</xdr:rowOff>
    </xdr:to>
    <xdr:pic>
      <xdr:nvPicPr>
        <xdr:cNvPr id="26" name="Imagem 25" descr="marcaSebrae.JPG"/>
        <xdr:cNvPicPr>
          <a:picLocks noChangeAspect="1"/>
        </xdr:cNvPicPr>
      </xdr:nvPicPr>
      <xdr:blipFill>
        <a:blip xmlns:r="http://schemas.openxmlformats.org/officeDocument/2006/relationships" r:embed="rId16"/>
        <a:stretch>
          <a:fillRect/>
        </a:stretch>
      </xdr:blipFill>
      <xdr:spPr>
        <a:xfrm>
          <a:off x="349250" y="0"/>
          <a:ext cx="1055955" cy="84666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xdr:cNvSpPr/>
      </xdr:nvSpPr>
      <xdr:spPr>
        <a:xfrm>
          <a:off x="4712958" y="629707"/>
          <a:ext cx="125470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1"/>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a:hlinkClick xmlns:r="http://schemas.openxmlformats.org/officeDocument/2006/relationships" r:id="rId2"/>
        </xdr:cNvPr>
        <xdr:cNvSpPr/>
      </xdr:nvSpPr>
      <xdr:spPr>
        <a:xfrm>
          <a:off x="3417458" y="629707"/>
          <a:ext cx="124624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xdr:from>
      <xdr:col>2</xdr:col>
      <xdr:colOff>31752</xdr:colOff>
      <xdr:row>6</xdr:row>
      <xdr:rowOff>126999</xdr:rowOff>
    </xdr:from>
    <xdr:to>
      <xdr:col>7</xdr:col>
      <xdr:colOff>357219</xdr:colOff>
      <xdr:row>22</xdr:row>
      <xdr:rowOff>623499</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31749</xdr:colOff>
      <xdr:row>6</xdr:row>
      <xdr:rowOff>126999</xdr:rowOff>
    </xdr:from>
    <xdr:to>
      <xdr:col>14</xdr:col>
      <xdr:colOff>357216</xdr:colOff>
      <xdr:row>22</xdr:row>
      <xdr:rowOff>623499</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31752</xdr:colOff>
      <xdr:row>24</xdr:row>
      <xdr:rowOff>179917</xdr:rowOff>
    </xdr:from>
    <xdr:to>
      <xdr:col>7</xdr:col>
      <xdr:colOff>357219</xdr:colOff>
      <xdr:row>42</xdr:row>
      <xdr:rowOff>295417</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31752</xdr:colOff>
      <xdr:row>44</xdr:row>
      <xdr:rowOff>158751</xdr:rowOff>
    </xdr:from>
    <xdr:to>
      <xdr:col>7</xdr:col>
      <xdr:colOff>357219</xdr:colOff>
      <xdr:row>60</xdr:row>
      <xdr:rowOff>94335</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31749</xdr:colOff>
      <xdr:row>44</xdr:row>
      <xdr:rowOff>158751</xdr:rowOff>
    </xdr:from>
    <xdr:to>
      <xdr:col>14</xdr:col>
      <xdr:colOff>357216</xdr:colOff>
      <xdr:row>60</xdr:row>
      <xdr:rowOff>94335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31752</xdr:colOff>
      <xdr:row>62</xdr:row>
      <xdr:rowOff>148163</xdr:rowOff>
    </xdr:from>
    <xdr:to>
      <xdr:col>7</xdr:col>
      <xdr:colOff>357219</xdr:colOff>
      <xdr:row>74</xdr:row>
      <xdr:rowOff>53497</xdr:rowOff>
    </xdr:to>
    <xdr:graphicFrame macro="">
      <xdr:nvGraphicFramePr>
        <xdr:cNvPr id="23"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31749</xdr:colOff>
      <xdr:row>62</xdr:row>
      <xdr:rowOff>148163</xdr:rowOff>
    </xdr:from>
    <xdr:to>
      <xdr:col>14</xdr:col>
      <xdr:colOff>357216</xdr:colOff>
      <xdr:row>74</xdr:row>
      <xdr:rowOff>53497</xdr:rowOff>
    </xdr:to>
    <xdr:graphicFrame macro="">
      <xdr:nvGraphicFramePr>
        <xdr:cNvPr id="24"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74086</xdr:colOff>
      <xdr:row>86</xdr:row>
      <xdr:rowOff>21167</xdr:rowOff>
    </xdr:from>
    <xdr:to>
      <xdr:col>7</xdr:col>
      <xdr:colOff>399553</xdr:colOff>
      <xdr:row>104</xdr:row>
      <xdr:rowOff>64084</xdr:rowOff>
    </xdr:to>
    <xdr:graphicFrame macro="">
      <xdr:nvGraphicFramePr>
        <xdr:cNvPr id="25"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31749</xdr:colOff>
      <xdr:row>24</xdr:row>
      <xdr:rowOff>179917</xdr:rowOff>
    </xdr:from>
    <xdr:to>
      <xdr:col>14</xdr:col>
      <xdr:colOff>357216</xdr:colOff>
      <xdr:row>42</xdr:row>
      <xdr:rowOff>295417</xdr:rowOff>
    </xdr:to>
    <xdr:graphicFrame macro="">
      <xdr:nvGraphicFramePr>
        <xdr:cNvPr id="26" name="Gráfico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8" name="Conector reto 47"/>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190503</xdr:rowOff>
    </xdr:to>
    <xdr:sp macro="" textlink="">
      <xdr:nvSpPr>
        <xdr:cNvPr id="49"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94193</xdr:rowOff>
    </xdr:from>
    <xdr:to>
      <xdr:col>0</xdr:col>
      <xdr:colOff>1715558</xdr:colOff>
      <xdr:row>17</xdr:row>
      <xdr:rowOff>94193</xdr:rowOff>
    </xdr:to>
    <xdr:cxnSp macro="">
      <xdr:nvCxnSpPr>
        <xdr:cNvPr id="50" name="Conector reto 49"/>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316442</xdr:rowOff>
    </xdr:from>
    <xdr:to>
      <xdr:col>1</xdr:col>
      <xdr:colOff>31749</xdr:colOff>
      <xdr:row>5</xdr:row>
      <xdr:rowOff>157692</xdr:rowOff>
    </xdr:to>
    <xdr:sp macro="" textlink="">
      <xdr:nvSpPr>
        <xdr:cNvPr id="51" name="Retângulo 50">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221192</xdr:rowOff>
    </xdr:from>
    <xdr:to>
      <xdr:col>1</xdr:col>
      <xdr:colOff>31749</xdr:colOff>
      <xdr:row>6</xdr:row>
      <xdr:rowOff>178859</xdr:rowOff>
    </xdr:to>
    <xdr:sp macro="" textlink="">
      <xdr:nvSpPr>
        <xdr:cNvPr id="52" name="Retângulo 51">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51859</xdr:rowOff>
    </xdr:from>
    <xdr:to>
      <xdr:col>1</xdr:col>
      <xdr:colOff>31749</xdr:colOff>
      <xdr:row>8</xdr:row>
      <xdr:rowOff>115359</xdr:rowOff>
    </xdr:to>
    <xdr:sp macro="" textlink="">
      <xdr:nvSpPr>
        <xdr:cNvPr id="53" name="Retângulo 52">
          <a:hlinkClick xmlns:r="http://schemas.openxmlformats.org/officeDocument/2006/relationships" r:id="rId14"/>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178859</xdr:rowOff>
    </xdr:from>
    <xdr:to>
      <xdr:col>1</xdr:col>
      <xdr:colOff>31749</xdr:colOff>
      <xdr:row>10</xdr:row>
      <xdr:rowOff>51859</xdr:rowOff>
    </xdr:to>
    <xdr:sp macro="" textlink="">
      <xdr:nvSpPr>
        <xdr:cNvPr id="54" name="Retângulo 53">
          <a:hlinkClick xmlns:r="http://schemas.openxmlformats.org/officeDocument/2006/relationships" r:id="rId15"/>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115359</xdr:rowOff>
    </xdr:from>
    <xdr:to>
      <xdr:col>1</xdr:col>
      <xdr:colOff>31749</xdr:colOff>
      <xdr:row>11</xdr:row>
      <xdr:rowOff>178859</xdr:rowOff>
    </xdr:to>
    <xdr:sp macro="" textlink="">
      <xdr:nvSpPr>
        <xdr:cNvPr id="55" name="Retângulo 54">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41276</xdr:rowOff>
    </xdr:from>
    <xdr:to>
      <xdr:col>1</xdr:col>
      <xdr:colOff>31749</xdr:colOff>
      <xdr:row>13</xdr:row>
      <xdr:rowOff>104776</xdr:rowOff>
    </xdr:to>
    <xdr:sp macro="" textlink="">
      <xdr:nvSpPr>
        <xdr:cNvPr id="56" name="Retângulo 55">
          <a:hlinkClick xmlns:r="http://schemas.openxmlformats.org/officeDocument/2006/relationships" r:id="rId17"/>
        </xdr:cNvPr>
        <xdr:cNvSpPr/>
      </xdr:nvSpPr>
      <xdr:spPr>
        <a:xfrm>
          <a:off x="10583" y="2909359"/>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168276</xdr:rowOff>
    </xdr:from>
    <xdr:to>
      <xdr:col>1</xdr:col>
      <xdr:colOff>31749</xdr:colOff>
      <xdr:row>15</xdr:row>
      <xdr:rowOff>41276</xdr:rowOff>
    </xdr:to>
    <xdr:sp macro="" textlink="">
      <xdr:nvSpPr>
        <xdr:cNvPr id="57" name="Retângulo 56">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94193</xdr:rowOff>
    </xdr:from>
    <xdr:to>
      <xdr:col>1</xdr:col>
      <xdr:colOff>31749</xdr:colOff>
      <xdr:row>16</xdr:row>
      <xdr:rowOff>157693</xdr:rowOff>
    </xdr:to>
    <xdr:sp macro="" textlink="">
      <xdr:nvSpPr>
        <xdr:cNvPr id="58" name="Retângulo 57">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18</xdr:row>
      <xdr:rowOff>30693</xdr:rowOff>
    </xdr:from>
    <xdr:to>
      <xdr:col>1</xdr:col>
      <xdr:colOff>31749</xdr:colOff>
      <xdr:row>19</xdr:row>
      <xdr:rowOff>94193</xdr:rowOff>
    </xdr:to>
    <xdr:sp macro="" textlink="">
      <xdr:nvSpPr>
        <xdr:cNvPr id="59" name="Retângulo 58">
          <a:hlinkClick xmlns:r="http://schemas.openxmlformats.org/officeDocument/2006/relationships" r:id="rId20"/>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19</xdr:row>
      <xdr:rowOff>157693</xdr:rowOff>
    </xdr:from>
    <xdr:to>
      <xdr:col>1</xdr:col>
      <xdr:colOff>31749</xdr:colOff>
      <xdr:row>21</xdr:row>
      <xdr:rowOff>30693</xdr:rowOff>
    </xdr:to>
    <xdr:sp macro="" textlink="">
      <xdr:nvSpPr>
        <xdr:cNvPr id="60" name="Retângulo 59">
          <a:hlinkClick xmlns:r="http://schemas.openxmlformats.org/officeDocument/2006/relationships" r:id="rId21"/>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381000</xdr:colOff>
      <xdr:row>0</xdr:row>
      <xdr:rowOff>0</xdr:rowOff>
    </xdr:from>
    <xdr:to>
      <xdr:col>0</xdr:col>
      <xdr:colOff>1436955</xdr:colOff>
      <xdr:row>1</xdr:row>
      <xdr:rowOff>412750</xdr:rowOff>
    </xdr:to>
    <xdr:pic>
      <xdr:nvPicPr>
        <xdr:cNvPr id="31" name="Imagem 30" descr="marcaSebrae.JPG"/>
        <xdr:cNvPicPr>
          <a:picLocks noChangeAspect="1"/>
        </xdr:cNvPicPr>
      </xdr:nvPicPr>
      <xdr:blipFill>
        <a:blip xmlns:r="http://schemas.openxmlformats.org/officeDocument/2006/relationships" r:embed="rId22"/>
        <a:stretch>
          <a:fillRect/>
        </a:stretch>
      </xdr:blipFill>
      <xdr:spPr>
        <a:xfrm>
          <a:off x="381000" y="0"/>
          <a:ext cx="1055955" cy="84666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1049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0</xdr:colOff>
      <xdr:row>9</xdr:row>
      <xdr:rowOff>0</xdr:rowOff>
    </xdr:from>
    <xdr:to>
      <xdr:col>6</xdr:col>
      <xdr:colOff>219075</xdr:colOff>
      <xdr:row>9</xdr:row>
      <xdr:rowOff>0</xdr:rowOff>
    </xdr:to>
    <xdr:cxnSp macro="">
      <xdr:nvCxnSpPr>
        <xdr:cNvPr id="12" name="Conector reto 16"/>
        <xdr:cNvCxnSpPr/>
      </xdr:nvCxnSpPr>
      <xdr:spPr>
        <a:xfrm>
          <a:off x="6715125" y="3152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1102808</xdr:colOff>
      <xdr:row>0</xdr:row>
      <xdr:rowOff>74081</xdr:rowOff>
    </xdr:from>
    <xdr:ext cx="6064250" cy="421141"/>
    <xdr:sp macro="" textlink="">
      <xdr:nvSpPr>
        <xdr:cNvPr id="13" name="CaixaDeTexto 12"/>
        <xdr:cNvSpPr txBox="1"/>
      </xdr:nvSpPr>
      <xdr:spPr>
        <a:xfrm>
          <a:off x="5531933"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Aqui você terá algumas</a:t>
          </a:r>
          <a:r>
            <a:rPr lang="pt-BR" sz="1050" baseline="0">
              <a:solidFill>
                <a:schemeClr val="tx1">
                  <a:lumMod val="65000"/>
                  <a:lumOff val="35000"/>
                </a:schemeClr>
              </a:solidFill>
            </a:rPr>
            <a:t> dicas personalizadas de acordo com o seu resultado ao longo do ano. Escolha o mês abaixo e entenda a realidade financeira da sua empresa. Procure analisar essa aba pelo menos 1 vez ao mês</a:t>
          </a:r>
          <a:r>
            <a:rPr lang="pt-BR" sz="1050">
              <a:solidFill>
                <a:schemeClr val="tx1">
                  <a:lumMod val="65000"/>
                  <a:lumOff val="35000"/>
                </a:schemeClr>
              </a:solidFill>
            </a:rPr>
            <a:t>.</a:t>
          </a:r>
        </a:p>
      </xdr:txBody>
    </xdr:sp>
    <xdr:clientData/>
  </xdr:oneCellAnchor>
  <xdr:twoCellAnchor editAs="absolute">
    <xdr:from>
      <xdr:col>4</xdr:col>
      <xdr:colOff>359849</xdr:colOff>
      <xdr:row>0</xdr:row>
      <xdr:rowOff>105830</xdr:rowOff>
    </xdr:from>
    <xdr:to>
      <xdr:col>4</xdr:col>
      <xdr:colOff>705924</xdr:colOff>
      <xdr:row>1</xdr:row>
      <xdr:rowOff>14813</xdr:rowOff>
    </xdr:to>
    <xdr:pic>
      <xdr:nvPicPr>
        <xdr:cNvPr id="14" name="Imagem 13">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 xmlns:a14="http://schemas.microsoft.com/office/drawing/2010/main" val="0"/>
            </a:ext>
          </a:extLst>
        </a:blip>
        <a:stretch>
          <a:fillRect/>
        </a:stretch>
      </xdr:blipFill>
      <xdr:spPr>
        <a:xfrm>
          <a:off x="4873641" y="105830"/>
          <a:ext cx="346075" cy="337608"/>
        </a:xfrm>
        <a:prstGeom prst="rect">
          <a:avLst/>
        </a:prstGeom>
      </xdr:spPr>
    </xdr:pic>
    <xdr:clientData/>
  </xdr:twoCellAnchor>
  <xdr:twoCellAnchor editAs="absolute">
    <xdr:from>
      <xdr:col>0</xdr:col>
      <xdr:colOff>61383</xdr:colOff>
      <xdr:row>2</xdr:row>
      <xdr:rowOff>19052</xdr:rowOff>
    </xdr:from>
    <xdr:to>
      <xdr:col>0</xdr:col>
      <xdr:colOff>1754716</xdr:colOff>
      <xdr:row>3</xdr:row>
      <xdr:rowOff>95252</xdr:rowOff>
    </xdr:to>
    <xdr:sp macro="" textlink="">
      <xdr:nvSpPr>
        <xdr:cNvPr id="23"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750358</xdr:rowOff>
    </xdr:from>
    <xdr:to>
      <xdr:col>0</xdr:col>
      <xdr:colOff>1715558</xdr:colOff>
      <xdr:row>9</xdr:row>
      <xdr:rowOff>750358</xdr:rowOff>
    </xdr:to>
    <xdr:cxnSp macro="">
      <xdr:nvCxnSpPr>
        <xdr:cNvPr id="24" name="Conector reto 23"/>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221191</xdr:rowOff>
    </xdr:from>
    <xdr:to>
      <xdr:col>1</xdr:col>
      <xdr:colOff>31749</xdr:colOff>
      <xdr:row>4</xdr:row>
      <xdr:rowOff>51858</xdr:rowOff>
    </xdr:to>
    <xdr:sp macro="" textlink="">
      <xdr:nvSpPr>
        <xdr:cNvPr id="25" name="Retângulo 24">
          <a:hlinkClick xmlns:r="http://schemas.openxmlformats.org/officeDocument/2006/relationships" r:id="rId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115358</xdr:rowOff>
    </xdr:from>
    <xdr:to>
      <xdr:col>1</xdr:col>
      <xdr:colOff>31749</xdr:colOff>
      <xdr:row>5</xdr:row>
      <xdr:rowOff>242358</xdr:rowOff>
    </xdr:to>
    <xdr:sp macro="" textlink="">
      <xdr:nvSpPr>
        <xdr:cNvPr id="26" name="Retângulo 25">
          <a:hlinkClick xmlns:r="http://schemas.openxmlformats.org/officeDocument/2006/relationships" r:id="rId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305858</xdr:rowOff>
    </xdr:from>
    <xdr:to>
      <xdr:col>1</xdr:col>
      <xdr:colOff>31749</xdr:colOff>
      <xdr:row>6</xdr:row>
      <xdr:rowOff>125941</xdr:rowOff>
    </xdr:to>
    <xdr:sp macro="" textlink="">
      <xdr:nvSpPr>
        <xdr:cNvPr id="27" name="Retângulo 26">
          <a:hlinkClick xmlns:r="http://schemas.openxmlformats.org/officeDocument/2006/relationships" r:id="rId5"/>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189441</xdr:rowOff>
    </xdr:from>
    <xdr:to>
      <xdr:col>1</xdr:col>
      <xdr:colOff>31749</xdr:colOff>
      <xdr:row>7</xdr:row>
      <xdr:rowOff>9524</xdr:rowOff>
    </xdr:to>
    <xdr:sp macro="" textlink="">
      <xdr:nvSpPr>
        <xdr:cNvPr id="28" name="Retângulo 27">
          <a:hlinkClick xmlns:r="http://schemas.openxmlformats.org/officeDocument/2006/relationships" r:id="rId6"/>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73024</xdr:rowOff>
    </xdr:from>
    <xdr:to>
      <xdr:col>1</xdr:col>
      <xdr:colOff>31749</xdr:colOff>
      <xdr:row>8</xdr:row>
      <xdr:rowOff>115358</xdr:rowOff>
    </xdr:to>
    <xdr:sp macro="" textlink="">
      <xdr:nvSpPr>
        <xdr:cNvPr id="29" name="Retângulo 28">
          <a:hlinkClick xmlns:r="http://schemas.openxmlformats.org/officeDocument/2006/relationships" r:id="rId7"/>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8</xdr:row>
      <xdr:rowOff>168275</xdr:rowOff>
    </xdr:from>
    <xdr:to>
      <xdr:col>1</xdr:col>
      <xdr:colOff>31749</xdr:colOff>
      <xdr:row>8</xdr:row>
      <xdr:rowOff>422275</xdr:rowOff>
    </xdr:to>
    <xdr:sp macro="" textlink="">
      <xdr:nvSpPr>
        <xdr:cNvPr id="30" name="Retângulo 29">
          <a:hlinkClick xmlns:r="http://schemas.openxmlformats.org/officeDocument/2006/relationships" r:id="rId8"/>
        </xdr:cNvPr>
        <xdr:cNvSpPr/>
      </xdr:nvSpPr>
      <xdr:spPr>
        <a:xfrm>
          <a:off x="10583" y="2909358"/>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9</xdr:row>
      <xdr:rowOff>62441</xdr:rowOff>
    </xdr:from>
    <xdr:to>
      <xdr:col>1</xdr:col>
      <xdr:colOff>31749</xdr:colOff>
      <xdr:row>9</xdr:row>
      <xdr:rowOff>316441</xdr:rowOff>
    </xdr:to>
    <xdr:sp macro="" textlink="">
      <xdr:nvSpPr>
        <xdr:cNvPr id="31" name="Retângulo 30">
          <a:hlinkClick xmlns:r="http://schemas.openxmlformats.org/officeDocument/2006/relationships" r:id="rId9"/>
        </xdr:cNvPr>
        <xdr:cNvSpPr/>
      </xdr:nvSpPr>
      <xdr:spPr>
        <a:xfrm>
          <a:off x="10583" y="32268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6. Alertas e Dicas</a:t>
          </a:r>
        </a:p>
      </xdr:txBody>
    </xdr:sp>
    <xdr:clientData/>
  </xdr:twoCellAnchor>
  <xdr:twoCellAnchor editAs="absolute">
    <xdr:from>
      <xdr:col>0</xdr:col>
      <xdr:colOff>10583</xdr:colOff>
      <xdr:row>9</xdr:row>
      <xdr:rowOff>369358</xdr:rowOff>
    </xdr:from>
    <xdr:to>
      <xdr:col>1</xdr:col>
      <xdr:colOff>31749</xdr:colOff>
      <xdr:row>9</xdr:row>
      <xdr:rowOff>623358</xdr:rowOff>
    </xdr:to>
    <xdr:sp macro="" textlink="">
      <xdr:nvSpPr>
        <xdr:cNvPr id="32" name="Retângulo 31">
          <a:hlinkClick xmlns:r="http://schemas.openxmlformats.org/officeDocument/2006/relationships" r:id="rId1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0</xdr:col>
      <xdr:colOff>10583</xdr:colOff>
      <xdr:row>9</xdr:row>
      <xdr:rowOff>877358</xdr:rowOff>
    </xdr:from>
    <xdr:to>
      <xdr:col>1</xdr:col>
      <xdr:colOff>31749</xdr:colOff>
      <xdr:row>9</xdr:row>
      <xdr:rowOff>1131358</xdr:rowOff>
    </xdr:to>
    <xdr:sp macro="" textlink="">
      <xdr:nvSpPr>
        <xdr:cNvPr id="33" name="Retângulo 32">
          <a:hlinkClick xmlns:r="http://schemas.openxmlformats.org/officeDocument/2006/relationships" r:id="rId11"/>
        </xdr:cNvPr>
        <xdr:cNvSpPr/>
      </xdr:nvSpPr>
      <xdr:spPr>
        <a:xfrm>
          <a:off x="10583" y="4041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9</xdr:row>
      <xdr:rowOff>1194858</xdr:rowOff>
    </xdr:from>
    <xdr:to>
      <xdr:col>1</xdr:col>
      <xdr:colOff>31749</xdr:colOff>
      <xdr:row>9</xdr:row>
      <xdr:rowOff>1448858</xdr:rowOff>
    </xdr:to>
    <xdr:sp macro="" textlink="">
      <xdr:nvSpPr>
        <xdr:cNvPr id="34" name="Retângulo 33">
          <a:hlinkClick xmlns:r="http://schemas.openxmlformats.org/officeDocument/2006/relationships" r:id="rId12"/>
        </xdr:cNvPr>
        <xdr:cNvSpPr/>
      </xdr:nvSpPr>
      <xdr:spPr>
        <a:xfrm>
          <a:off x="10583" y="43592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328084</xdr:colOff>
      <xdr:row>0</xdr:row>
      <xdr:rowOff>52916</xdr:rowOff>
    </xdr:from>
    <xdr:to>
      <xdr:col>0</xdr:col>
      <xdr:colOff>1384039</xdr:colOff>
      <xdr:row>1</xdr:row>
      <xdr:rowOff>465666</xdr:rowOff>
    </xdr:to>
    <xdr:pic>
      <xdr:nvPicPr>
        <xdr:cNvPr id="36" name="Imagem 35" descr="marcaSebrae.JPG"/>
        <xdr:cNvPicPr>
          <a:picLocks noChangeAspect="1"/>
        </xdr:cNvPicPr>
      </xdr:nvPicPr>
      <xdr:blipFill>
        <a:blip xmlns:r="http://schemas.openxmlformats.org/officeDocument/2006/relationships" r:embed="rId13"/>
        <a:stretch>
          <a:fillRect/>
        </a:stretch>
      </xdr:blipFill>
      <xdr:spPr>
        <a:xfrm>
          <a:off x="328084" y="52916"/>
          <a:ext cx="1055955" cy="846667"/>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4</xdr:col>
      <xdr:colOff>0</xdr:colOff>
      <xdr:row>28</xdr:row>
      <xdr:rowOff>0</xdr:rowOff>
    </xdr:from>
    <xdr:to>
      <xdr:col>4</xdr:col>
      <xdr:colOff>219075</xdr:colOff>
      <xdr:row>28</xdr:row>
      <xdr:rowOff>0</xdr:rowOff>
    </xdr:to>
    <xdr:cxnSp macro="">
      <xdr:nvCxnSpPr>
        <xdr:cNvPr id="2" name="Conector reto 16"/>
        <xdr:cNvCxnSpPr/>
      </xdr:nvCxnSpPr>
      <xdr:spPr>
        <a:xfrm>
          <a:off x="405765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0</xdr:rowOff>
    </xdr:from>
    <xdr:to>
      <xdr:col>9</xdr:col>
      <xdr:colOff>219075</xdr:colOff>
      <xdr:row>28</xdr:row>
      <xdr:rowOff>0</xdr:rowOff>
    </xdr:to>
    <xdr:cxnSp macro="">
      <xdr:nvCxnSpPr>
        <xdr:cNvPr id="3" name="Conector reto 16"/>
        <xdr:cNvCxnSpPr/>
      </xdr:nvCxnSpPr>
      <xdr:spPr>
        <a:xfrm>
          <a:off x="779145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28</xdr:row>
      <xdr:rowOff>0</xdr:rowOff>
    </xdr:from>
    <xdr:to>
      <xdr:col>11</xdr:col>
      <xdr:colOff>219075</xdr:colOff>
      <xdr:row>28</xdr:row>
      <xdr:rowOff>0</xdr:rowOff>
    </xdr:to>
    <xdr:cxnSp macro="">
      <xdr:nvCxnSpPr>
        <xdr:cNvPr id="4" name="Conector reto 16"/>
        <xdr:cNvCxnSpPr/>
      </xdr:nvCxnSpPr>
      <xdr:spPr>
        <a:xfrm>
          <a:off x="8569996" y="1257300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xdr:row>
      <xdr:rowOff>0</xdr:rowOff>
    </xdr:from>
    <xdr:to>
      <xdr:col>12</xdr:col>
      <xdr:colOff>219075</xdr:colOff>
      <xdr:row>28</xdr:row>
      <xdr:rowOff>0</xdr:rowOff>
    </xdr:to>
    <xdr:cxnSp macro="">
      <xdr:nvCxnSpPr>
        <xdr:cNvPr id="5" name="Conector reto 16"/>
        <xdr:cNvCxnSpPr/>
      </xdr:nvCxnSpPr>
      <xdr:spPr>
        <a:xfrm>
          <a:off x="10020300" y="12573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7" name="Conector reto 16"/>
        <xdr:cNvCxnSpPr/>
      </xdr:nvCxnSpPr>
      <xdr:spPr>
        <a:xfrm>
          <a:off x="40576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8"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9" name="Conector reto 16"/>
        <xdr:cNvCxnSpPr/>
      </xdr:nvCxnSpPr>
      <xdr:spPr>
        <a:xfrm>
          <a:off x="856999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0"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1" name="Conector reto 16"/>
        <xdr:cNvCxnSpPr/>
      </xdr:nvCxnSpPr>
      <xdr:spPr>
        <a:xfrm>
          <a:off x="40576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2"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3" name="Conector reto 16"/>
        <xdr:cNvCxnSpPr/>
      </xdr:nvCxnSpPr>
      <xdr:spPr>
        <a:xfrm>
          <a:off x="856999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4"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71</xdr:row>
      <xdr:rowOff>0</xdr:rowOff>
    </xdr:from>
    <xdr:to>
      <xdr:col>4</xdr:col>
      <xdr:colOff>219075</xdr:colOff>
      <xdr:row>71</xdr:row>
      <xdr:rowOff>0</xdr:rowOff>
    </xdr:to>
    <xdr:cxnSp macro="">
      <xdr:nvCxnSpPr>
        <xdr:cNvPr id="15" name="Conector reto 16"/>
        <xdr:cNvCxnSpPr/>
      </xdr:nvCxnSpPr>
      <xdr:spPr>
        <a:xfrm>
          <a:off x="405765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71</xdr:row>
      <xdr:rowOff>0</xdr:rowOff>
    </xdr:from>
    <xdr:to>
      <xdr:col>9</xdr:col>
      <xdr:colOff>219075</xdr:colOff>
      <xdr:row>71</xdr:row>
      <xdr:rowOff>0</xdr:rowOff>
    </xdr:to>
    <xdr:cxnSp macro="">
      <xdr:nvCxnSpPr>
        <xdr:cNvPr id="16" name="Conector reto 16"/>
        <xdr:cNvCxnSpPr/>
      </xdr:nvCxnSpPr>
      <xdr:spPr>
        <a:xfrm>
          <a:off x="779145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71</xdr:row>
      <xdr:rowOff>0</xdr:rowOff>
    </xdr:from>
    <xdr:to>
      <xdr:col>11</xdr:col>
      <xdr:colOff>219075</xdr:colOff>
      <xdr:row>71</xdr:row>
      <xdr:rowOff>0</xdr:rowOff>
    </xdr:to>
    <xdr:cxnSp macro="">
      <xdr:nvCxnSpPr>
        <xdr:cNvPr id="17" name="Conector reto 16"/>
        <xdr:cNvCxnSpPr/>
      </xdr:nvCxnSpPr>
      <xdr:spPr>
        <a:xfrm>
          <a:off x="8569996" y="290131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71</xdr:row>
      <xdr:rowOff>0</xdr:rowOff>
    </xdr:from>
    <xdr:to>
      <xdr:col>12</xdr:col>
      <xdr:colOff>219075</xdr:colOff>
      <xdr:row>71</xdr:row>
      <xdr:rowOff>0</xdr:rowOff>
    </xdr:to>
    <xdr:cxnSp macro="">
      <xdr:nvCxnSpPr>
        <xdr:cNvPr id="18" name="Conector reto 16"/>
        <xdr:cNvCxnSpPr/>
      </xdr:nvCxnSpPr>
      <xdr:spPr>
        <a:xfrm>
          <a:off x="10020300" y="290131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0"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21" name="Conector reto 16"/>
        <xdr:cNvCxnSpPr/>
      </xdr:nvCxnSpPr>
      <xdr:spPr>
        <a:xfrm>
          <a:off x="782704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2"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3"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24" name="Conector reto 16"/>
        <xdr:cNvCxnSpPr/>
      </xdr:nvCxnSpPr>
      <xdr:spPr>
        <a:xfrm>
          <a:off x="7827046" y="201072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5"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26" name="Conector reto 16"/>
        <xdr:cNvCxnSpPr/>
      </xdr:nvCxnSpPr>
      <xdr:spPr>
        <a:xfrm>
          <a:off x="48006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27" name="Conector reto 16"/>
        <xdr:cNvCxnSpPr/>
      </xdr:nvCxnSpPr>
      <xdr:spPr>
        <a:xfrm>
          <a:off x="48006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28" name="Conector reto 16"/>
        <xdr:cNvCxnSpPr/>
      </xdr:nvCxnSpPr>
      <xdr:spPr>
        <a:xfrm>
          <a:off x="55435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29" name="Conector reto 16"/>
        <xdr:cNvCxnSpPr/>
      </xdr:nvCxnSpPr>
      <xdr:spPr>
        <a:xfrm>
          <a:off x="55435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30" name="Conector reto 16"/>
        <xdr:cNvCxnSpPr/>
      </xdr:nvCxnSpPr>
      <xdr:spPr>
        <a:xfrm>
          <a:off x="6286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31" name="Conector reto 16"/>
        <xdr:cNvCxnSpPr/>
      </xdr:nvCxnSpPr>
      <xdr:spPr>
        <a:xfrm>
          <a:off x="6286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32"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33" name="Conector reto 16"/>
        <xdr:cNvCxnSpPr/>
      </xdr:nvCxnSpPr>
      <xdr:spPr>
        <a:xfrm>
          <a:off x="70485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34"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35" name="Conector reto 16"/>
        <xdr:cNvCxnSpPr/>
      </xdr:nvCxnSpPr>
      <xdr:spPr>
        <a:xfrm>
          <a:off x="77914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36" name="Conector reto 16"/>
        <xdr:cNvCxnSpPr/>
      </xdr:nvCxnSpPr>
      <xdr:spPr>
        <a:xfrm>
          <a:off x="8534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37" name="Conector reto 16"/>
        <xdr:cNvCxnSpPr/>
      </xdr:nvCxnSpPr>
      <xdr:spPr>
        <a:xfrm>
          <a:off x="8534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8"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9" name="Conector reto 16"/>
        <xdr:cNvCxnSpPr/>
      </xdr:nvCxnSpPr>
      <xdr:spPr>
        <a:xfrm>
          <a:off x="9277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40"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41" name="Conector reto 16"/>
        <xdr:cNvCxnSpPr/>
      </xdr:nvCxnSpPr>
      <xdr:spPr>
        <a:xfrm>
          <a:off x="100203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42" name="Conector reto 16"/>
        <xdr:cNvCxnSpPr/>
      </xdr:nvCxnSpPr>
      <xdr:spPr>
        <a:xfrm>
          <a:off x="107632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43" name="Conector reto 16"/>
        <xdr:cNvCxnSpPr/>
      </xdr:nvCxnSpPr>
      <xdr:spPr>
        <a:xfrm>
          <a:off x="107632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44" name="Conector reto 16"/>
        <xdr:cNvCxnSpPr/>
      </xdr:nvCxnSpPr>
      <xdr:spPr>
        <a:xfrm>
          <a:off x="11582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45" name="Conector reto 16"/>
        <xdr:cNvCxnSpPr/>
      </xdr:nvCxnSpPr>
      <xdr:spPr>
        <a:xfrm>
          <a:off x="1158240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46" name="Conector reto 16"/>
        <xdr:cNvCxnSpPr/>
      </xdr:nvCxnSpPr>
      <xdr:spPr>
        <a:xfrm>
          <a:off x="12325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47" name="Conector reto 16"/>
        <xdr:cNvCxnSpPr/>
      </xdr:nvCxnSpPr>
      <xdr:spPr>
        <a:xfrm>
          <a:off x="12325350" y="201072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4</xdr:row>
      <xdr:rowOff>0</xdr:rowOff>
    </xdr:from>
    <xdr:to>
      <xdr:col>0</xdr:col>
      <xdr:colOff>1803401</xdr:colOff>
      <xdr:row>4</xdr:row>
      <xdr:rowOff>0</xdr:rowOff>
    </xdr:to>
    <xdr:sp macro="" textlink="">
      <xdr:nvSpPr>
        <xdr:cNvPr id="51" name="Retângulo 3"/>
        <xdr:cNvSpPr/>
      </xdr:nvSpPr>
      <xdr:spPr>
        <a:xfrm>
          <a:off x="1" y="24288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6</xdr:col>
      <xdr:colOff>621259</xdr:colOff>
      <xdr:row>0</xdr:row>
      <xdr:rowOff>74081</xdr:rowOff>
    </xdr:from>
    <xdr:ext cx="6064250" cy="421141"/>
    <xdr:sp macro="" textlink="">
      <xdr:nvSpPr>
        <xdr:cNvPr id="52" name="CaixaDeTexto 51"/>
        <xdr:cNvSpPr txBox="1"/>
      </xdr:nvSpPr>
      <xdr:spPr>
        <a:xfrm>
          <a:off x="6164809"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Essa aba da planilha foi feita exclusivamente para compilar</a:t>
          </a:r>
          <a:r>
            <a:rPr lang="pt-BR" sz="1050" baseline="0">
              <a:solidFill>
                <a:schemeClr val="tx1">
                  <a:lumMod val="65000"/>
                  <a:lumOff val="35000"/>
                </a:schemeClr>
              </a:solidFill>
            </a:rPr>
            <a:t> as principais tabelas e gráficos da planilha prontos para serem impressos. Para isso, basta ir no menu Arquivo &gt; Imprimir.</a:t>
          </a:r>
          <a:r>
            <a:rPr lang="pt-BR" sz="1050">
              <a:solidFill>
                <a:schemeClr val="tx1">
                  <a:lumMod val="65000"/>
                  <a:lumOff val="35000"/>
                </a:schemeClr>
              </a:solidFill>
            </a:rPr>
            <a:t>.</a:t>
          </a:r>
        </a:p>
      </xdr:txBody>
    </xdr:sp>
    <xdr:clientData/>
  </xdr:oneCellAnchor>
  <xdr:twoCellAnchor>
    <xdr:from>
      <xdr:col>3</xdr:col>
      <xdr:colOff>21166</xdr:colOff>
      <xdr:row>36</xdr:row>
      <xdr:rowOff>63500</xdr:rowOff>
    </xdr:from>
    <xdr:to>
      <xdr:col>16</xdr:col>
      <xdr:colOff>687917</xdr:colOff>
      <xdr:row>45</xdr:row>
      <xdr:rowOff>232831</xdr:rowOff>
    </xdr:to>
    <xdr:graphicFrame macro="">
      <xdr:nvGraphicFramePr>
        <xdr:cNvPr id="69" name="Gráfico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21167</xdr:colOff>
      <xdr:row>57</xdr:row>
      <xdr:rowOff>201082</xdr:rowOff>
    </xdr:from>
    <xdr:to>
      <xdr:col>16</xdr:col>
      <xdr:colOff>687918</xdr:colOff>
      <xdr:row>69</xdr:row>
      <xdr:rowOff>179916</xdr:rowOff>
    </xdr:to>
    <xdr:graphicFrame macro="">
      <xdr:nvGraphicFramePr>
        <xdr:cNvPr id="70" name="Gráfico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95250</xdr:colOff>
      <xdr:row>79</xdr:row>
      <xdr:rowOff>148167</xdr:rowOff>
    </xdr:from>
    <xdr:to>
      <xdr:col>8</xdr:col>
      <xdr:colOff>685300</xdr:colOff>
      <xdr:row>93</xdr:row>
      <xdr:rowOff>243416</xdr:rowOff>
    </xdr:to>
    <xdr:graphicFrame macro="">
      <xdr:nvGraphicFramePr>
        <xdr:cNvPr id="71" name="Gráfico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10584</xdr:colOff>
      <xdr:row>16</xdr:row>
      <xdr:rowOff>74084</xdr:rowOff>
    </xdr:from>
    <xdr:to>
      <xdr:col>16</xdr:col>
      <xdr:colOff>677335</xdr:colOff>
      <xdr:row>26</xdr:row>
      <xdr:rowOff>105833</xdr:rowOff>
    </xdr:to>
    <xdr:graphicFrame macro="">
      <xdr:nvGraphicFramePr>
        <xdr:cNvPr id="72" name="Gráfico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xdr:colOff>
      <xdr:row>79</xdr:row>
      <xdr:rowOff>158749</xdr:rowOff>
    </xdr:from>
    <xdr:to>
      <xdr:col>17</xdr:col>
      <xdr:colOff>50301</xdr:colOff>
      <xdr:row>93</xdr:row>
      <xdr:rowOff>222250</xdr:rowOff>
    </xdr:to>
    <xdr:graphicFrame macro="">
      <xdr:nvGraphicFramePr>
        <xdr:cNvPr id="74" name="Gráfico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7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7</xdr:row>
      <xdr:rowOff>824443</xdr:rowOff>
    </xdr:from>
    <xdr:to>
      <xdr:col>0</xdr:col>
      <xdr:colOff>1715558</xdr:colOff>
      <xdr:row>7</xdr:row>
      <xdr:rowOff>824443</xdr:rowOff>
    </xdr:to>
    <xdr:cxnSp macro="">
      <xdr:nvCxnSpPr>
        <xdr:cNvPr id="77" name="Conector reto 76"/>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422275</xdr:rowOff>
    </xdr:from>
    <xdr:to>
      <xdr:col>1</xdr:col>
      <xdr:colOff>31749</xdr:colOff>
      <xdr:row>3</xdr:row>
      <xdr:rowOff>41275</xdr:rowOff>
    </xdr:to>
    <xdr:sp macro="" textlink="">
      <xdr:nvSpPr>
        <xdr:cNvPr id="78" name="Retângulo 77">
          <a:hlinkClick xmlns:r="http://schemas.openxmlformats.org/officeDocument/2006/relationships" r:id="rId6"/>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3</xdr:row>
      <xdr:rowOff>104775</xdr:rowOff>
    </xdr:from>
    <xdr:to>
      <xdr:col>1</xdr:col>
      <xdr:colOff>31749</xdr:colOff>
      <xdr:row>3</xdr:row>
      <xdr:rowOff>358775</xdr:rowOff>
    </xdr:to>
    <xdr:sp macro="" textlink="">
      <xdr:nvSpPr>
        <xdr:cNvPr id="79" name="Retângulo 78">
          <a:hlinkClick xmlns:r="http://schemas.openxmlformats.org/officeDocument/2006/relationships" r:id="rId7"/>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3</xdr:row>
      <xdr:rowOff>422275</xdr:rowOff>
    </xdr:from>
    <xdr:to>
      <xdr:col>1</xdr:col>
      <xdr:colOff>31749</xdr:colOff>
      <xdr:row>3</xdr:row>
      <xdr:rowOff>676275</xdr:rowOff>
    </xdr:to>
    <xdr:sp macro="" textlink="">
      <xdr:nvSpPr>
        <xdr:cNvPr id="80" name="Retângulo 79">
          <a:hlinkClick xmlns:r="http://schemas.openxmlformats.org/officeDocument/2006/relationships" r:id="rId8"/>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3</xdr:row>
      <xdr:rowOff>739775</xdr:rowOff>
    </xdr:from>
    <xdr:to>
      <xdr:col>1</xdr:col>
      <xdr:colOff>31749</xdr:colOff>
      <xdr:row>5</xdr:row>
      <xdr:rowOff>20109</xdr:rowOff>
    </xdr:to>
    <xdr:sp macro="" textlink="">
      <xdr:nvSpPr>
        <xdr:cNvPr id="81" name="Retângulo 80">
          <a:hlinkClick xmlns:r="http://schemas.openxmlformats.org/officeDocument/2006/relationships" r:id="rId9"/>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5</xdr:row>
      <xdr:rowOff>83609</xdr:rowOff>
    </xdr:from>
    <xdr:to>
      <xdr:col>1</xdr:col>
      <xdr:colOff>31749</xdr:colOff>
      <xdr:row>6</xdr:row>
      <xdr:rowOff>252942</xdr:rowOff>
    </xdr:to>
    <xdr:sp macro="" textlink="">
      <xdr:nvSpPr>
        <xdr:cNvPr id="82" name="Retângulo 81">
          <a:hlinkClick xmlns:r="http://schemas.openxmlformats.org/officeDocument/2006/relationships" r:id="rId10"/>
        </xdr:cNvPr>
        <xdr:cNvSpPr/>
      </xdr:nvSpPr>
      <xdr:spPr>
        <a:xfrm>
          <a:off x="10583" y="2602442"/>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6</xdr:row>
      <xdr:rowOff>305859</xdr:rowOff>
    </xdr:from>
    <xdr:to>
      <xdr:col>1</xdr:col>
      <xdr:colOff>31749</xdr:colOff>
      <xdr:row>7</xdr:row>
      <xdr:rowOff>73026</xdr:rowOff>
    </xdr:to>
    <xdr:sp macro="" textlink="">
      <xdr:nvSpPr>
        <xdr:cNvPr id="83" name="Retângulo 82">
          <a:hlinkClick xmlns:r="http://schemas.openxmlformats.org/officeDocument/2006/relationships" r:id="rId11"/>
        </xdr:cNvPr>
        <xdr:cNvSpPr/>
      </xdr:nvSpPr>
      <xdr:spPr>
        <a:xfrm>
          <a:off x="10583" y="2909359"/>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7</xdr:row>
      <xdr:rowOff>136526</xdr:rowOff>
    </xdr:from>
    <xdr:to>
      <xdr:col>1</xdr:col>
      <xdr:colOff>31749</xdr:colOff>
      <xdr:row>7</xdr:row>
      <xdr:rowOff>390526</xdr:rowOff>
    </xdr:to>
    <xdr:sp macro="" textlink="">
      <xdr:nvSpPr>
        <xdr:cNvPr id="84" name="Retângulo 83">
          <a:hlinkClick xmlns:r="http://schemas.openxmlformats.org/officeDocument/2006/relationships" r:id="rId12"/>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7</xdr:row>
      <xdr:rowOff>443443</xdr:rowOff>
    </xdr:from>
    <xdr:to>
      <xdr:col>1</xdr:col>
      <xdr:colOff>31749</xdr:colOff>
      <xdr:row>7</xdr:row>
      <xdr:rowOff>697443</xdr:rowOff>
    </xdr:to>
    <xdr:sp macro="" textlink="">
      <xdr:nvSpPr>
        <xdr:cNvPr id="85" name="Retângulo 84">
          <a:hlinkClick xmlns:r="http://schemas.openxmlformats.org/officeDocument/2006/relationships" r:id="rId13"/>
        </xdr:cNvPr>
        <xdr:cNvSpPr/>
      </xdr:nvSpPr>
      <xdr:spPr>
        <a:xfrm>
          <a:off x="10583" y="3533776"/>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7. Relatórios de Impressão</a:t>
          </a:r>
        </a:p>
      </xdr:txBody>
    </xdr:sp>
    <xdr:clientData/>
  </xdr:twoCellAnchor>
  <xdr:twoCellAnchor editAs="absolute">
    <xdr:from>
      <xdr:col>0</xdr:col>
      <xdr:colOff>10583</xdr:colOff>
      <xdr:row>8</xdr:row>
      <xdr:rowOff>51859</xdr:rowOff>
    </xdr:from>
    <xdr:to>
      <xdr:col>1</xdr:col>
      <xdr:colOff>31749</xdr:colOff>
      <xdr:row>8</xdr:row>
      <xdr:rowOff>305859</xdr:rowOff>
    </xdr:to>
    <xdr:sp macro="" textlink="">
      <xdr:nvSpPr>
        <xdr:cNvPr id="86" name="Retângulo 85">
          <a:hlinkClick xmlns:r="http://schemas.openxmlformats.org/officeDocument/2006/relationships" r:id="rId14"/>
        </xdr:cNvPr>
        <xdr:cNvSpPr/>
      </xdr:nvSpPr>
      <xdr:spPr>
        <a:xfrm>
          <a:off x="10583" y="4041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8</xdr:row>
      <xdr:rowOff>369359</xdr:rowOff>
    </xdr:from>
    <xdr:to>
      <xdr:col>1</xdr:col>
      <xdr:colOff>31749</xdr:colOff>
      <xdr:row>8</xdr:row>
      <xdr:rowOff>623359</xdr:rowOff>
    </xdr:to>
    <xdr:sp macro="" textlink="">
      <xdr:nvSpPr>
        <xdr:cNvPr id="87" name="Retângulo 86">
          <a:hlinkClick xmlns:r="http://schemas.openxmlformats.org/officeDocument/2006/relationships" r:id="rId15"/>
        </xdr:cNvPr>
        <xdr:cNvSpPr/>
      </xdr:nvSpPr>
      <xdr:spPr>
        <a:xfrm>
          <a:off x="10583" y="43592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endParaRPr lang="pt-BR" sz="1100">
            <a:solidFill>
              <a:schemeClr val="bg1">
                <a:lumMod val="100000"/>
              </a:schemeClr>
            </a:solidFill>
            <a:latin typeface="+mn-lt"/>
            <a:ea typeface="+mn-ea"/>
            <a:cs typeface="+mn-cs"/>
          </a:endParaRPr>
        </a:p>
      </xdr:txBody>
    </xdr:sp>
    <xdr:clientData/>
  </xdr:twoCellAnchor>
  <xdr:twoCellAnchor editAs="oneCell">
    <xdr:from>
      <xdr:col>0</xdr:col>
      <xdr:colOff>402167</xdr:colOff>
      <xdr:row>0</xdr:row>
      <xdr:rowOff>31750</xdr:rowOff>
    </xdr:from>
    <xdr:to>
      <xdr:col>0</xdr:col>
      <xdr:colOff>1458122</xdr:colOff>
      <xdr:row>1</xdr:row>
      <xdr:rowOff>444500</xdr:rowOff>
    </xdr:to>
    <xdr:pic>
      <xdr:nvPicPr>
        <xdr:cNvPr id="89" name="Imagem 88" descr="marcaSebrae.JPG"/>
        <xdr:cNvPicPr>
          <a:picLocks noChangeAspect="1"/>
        </xdr:cNvPicPr>
      </xdr:nvPicPr>
      <xdr:blipFill>
        <a:blip xmlns:r="http://schemas.openxmlformats.org/officeDocument/2006/relationships" r:embed="rId16"/>
        <a:stretch>
          <a:fillRect/>
        </a:stretch>
      </xdr:blipFill>
      <xdr:spPr>
        <a:xfrm>
          <a:off x="402167" y="31750"/>
          <a:ext cx="1055955" cy="846667"/>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watch?v=ONME__0ubXk&amp;index=4&amp;list=PLWta3T-QZpj6R3ParGWnFKQ28TAD_JkTf" TargetMode="External"/><Relationship Id="rId7" Type="http://schemas.openxmlformats.org/officeDocument/2006/relationships/hyperlink" Target="https://www.youtube.com/watch?v=Siye0V1UTok&amp;list=PLWta3T-QZpj6R3ParGWnFKQ28TAD_JkTf&amp;index=10" TargetMode="External"/><Relationship Id="rId2" Type="http://schemas.openxmlformats.org/officeDocument/2006/relationships/hyperlink" Target="https://www.youtube.com/watch?v=uD5wgr-ca1s&amp;list=PLWta3T-QZpj6R3ParGWnFKQ28TAD_JkTf&amp;index=3" TargetMode="External"/><Relationship Id="rId1" Type="http://schemas.openxmlformats.org/officeDocument/2006/relationships/hyperlink" Target="https://www.youtube.com/watch?v=WAO6fOk-Y3I&amp;list=PLWta3T-QZpj6R3ParGWnFKQ28TAD_JkTf&amp;index=2" TargetMode="External"/><Relationship Id="rId6" Type="http://schemas.openxmlformats.org/officeDocument/2006/relationships/hyperlink" Target="https://www.youtube.com/watch?v=ArizmG_Nk1E&amp;list=PLWta3T-QZpj6R3ParGWnFKQ28TAD_JkTf&amp;index=9" TargetMode="External"/><Relationship Id="rId5" Type="http://schemas.openxmlformats.org/officeDocument/2006/relationships/hyperlink" Target="https://www.youtube.com/watch?v=jDSWxnX6e-c&amp;list=PLWta3T-QZpj6R3ParGWnFKQ28TAD_JkTf&amp;index=8" TargetMode="External"/><Relationship Id="rId4" Type="http://schemas.openxmlformats.org/officeDocument/2006/relationships/hyperlink" Target="https://www.youtube.com/watch?v=3vVyphfZow8&amp;list=PLWta3T-QZpj6R3ParGWnFKQ28TAD_JkTf&amp;index=5"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sheetPr codeName="Plan1" enableFormatConditionsCalculation="0">
    <pageSetUpPr fitToPage="1"/>
  </sheetPr>
  <dimension ref="A1:AA55"/>
  <sheetViews>
    <sheetView showGridLines="0" tabSelected="1" zoomScale="90" zoomScaleNormal="90" zoomScalePageLayoutView="90" workbookViewId="0">
      <selection activeCell="B1" sqref="B1"/>
    </sheetView>
  </sheetViews>
  <sheetFormatPr defaultColWidth="0" defaultRowHeight="15" customHeight="1" zeroHeight="1"/>
  <cols>
    <col min="1" max="1" width="27.7109375" style="31" customWidth="1"/>
    <col min="2" max="2" width="3.85546875" style="12" customWidth="1"/>
    <col min="3" max="3" width="7.7109375" style="12" customWidth="1"/>
    <col min="4" max="4" width="3.140625" style="12" customWidth="1"/>
    <col min="5" max="12" width="8.85546875" style="12" customWidth="1"/>
    <col min="13" max="13" width="29.42578125" style="12" customWidth="1"/>
    <col min="14" max="27" width="8.85546875" style="12" customWidth="1"/>
    <col min="28" max="16384" width="8.85546875" style="12" hidden="1"/>
  </cols>
  <sheetData>
    <row r="1" spans="1:21" ht="33.950000000000003" customHeight="1">
      <c r="A1" s="142"/>
      <c r="C1" s="200" t="s">
        <v>1394</v>
      </c>
      <c r="D1" s="200"/>
      <c r="E1" s="200"/>
      <c r="F1" s="200"/>
      <c r="G1" s="200"/>
      <c r="H1" s="200"/>
      <c r="I1" s="200"/>
      <c r="J1" s="200"/>
      <c r="K1" s="200"/>
      <c r="L1" s="200"/>
      <c r="M1" s="200"/>
    </row>
    <row r="2" spans="1:21" ht="39.75" customHeight="1">
      <c r="A2" s="142"/>
      <c r="C2" s="202" t="s">
        <v>1410</v>
      </c>
      <c r="D2" s="202"/>
      <c r="E2" s="202"/>
      <c r="F2" s="202"/>
      <c r="G2" s="202"/>
      <c r="H2" s="202"/>
      <c r="I2" s="202"/>
      <c r="J2" s="202"/>
      <c r="K2" s="202"/>
      <c r="L2" s="202"/>
      <c r="M2" s="202"/>
      <c r="N2" s="202"/>
      <c r="O2" s="202"/>
      <c r="P2" s="202"/>
      <c r="Q2" s="202"/>
      <c r="R2" s="202"/>
      <c r="S2" s="202"/>
      <c r="T2" s="202"/>
      <c r="U2" s="202"/>
    </row>
    <row r="3" spans="1:21" ht="37.5" customHeight="1">
      <c r="C3" s="197" t="s">
        <v>1395</v>
      </c>
      <c r="D3" s="197"/>
      <c r="E3" s="197"/>
      <c r="F3" s="197"/>
      <c r="G3" s="197"/>
      <c r="H3" s="197"/>
      <c r="I3" s="197"/>
      <c r="J3" s="197"/>
      <c r="K3" s="197"/>
      <c r="L3" s="197"/>
      <c r="M3" s="197"/>
    </row>
    <row r="4" spans="1:21" ht="33.950000000000003" customHeight="1">
      <c r="C4" s="201" t="s">
        <v>1396</v>
      </c>
      <c r="D4" s="201"/>
      <c r="E4" s="201"/>
      <c r="F4" s="201"/>
      <c r="G4" s="201"/>
      <c r="H4" s="201"/>
      <c r="I4" s="201"/>
      <c r="J4" s="201"/>
      <c r="K4" s="201"/>
      <c r="L4" s="201"/>
      <c r="M4" s="201"/>
    </row>
    <row r="5" spans="1:21" ht="8.1" customHeight="1"/>
    <row r="6" spans="1:21" ht="17.100000000000001" customHeight="1">
      <c r="C6" s="195">
        <v>1</v>
      </c>
      <c r="E6" s="196" t="s">
        <v>1397</v>
      </c>
      <c r="F6" s="196"/>
      <c r="G6" s="196"/>
      <c r="H6" s="196"/>
      <c r="I6" s="196"/>
      <c r="J6" s="196"/>
      <c r="K6" s="196"/>
      <c r="L6" s="196"/>
      <c r="M6" s="196"/>
    </row>
    <row r="7" spans="1:21" ht="33.75" customHeight="1">
      <c r="C7" s="195"/>
      <c r="E7" s="197" t="s">
        <v>1412</v>
      </c>
      <c r="F7" s="197"/>
      <c r="G7" s="197"/>
      <c r="H7" s="197"/>
      <c r="I7" s="197"/>
      <c r="J7" s="197"/>
      <c r="K7" s="197"/>
      <c r="L7" s="197"/>
      <c r="M7" s="197"/>
    </row>
    <row r="8" spans="1:21" ht="17.100000000000001" customHeight="1">
      <c r="C8" s="195"/>
      <c r="E8" s="198" t="s">
        <v>1398</v>
      </c>
      <c r="F8" s="198"/>
      <c r="G8" s="198"/>
    </row>
    <row r="9" spans="1:21" ht="12" customHeight="1"/>
    <row r="10" spans="1:21" ht="17.100000000000001" customHeight="1">
      <c r="C10" s="195">
        <v>2</v>
      </c>
      <c r="E10" s="199" t="s">
        <v>1399</v>
      </c>
      <c r="F10" s="199"/>
      <c r="G10" s="199"/>
      <c r="H10" s="199"/>
      <c r="I10" s="199"/>
      <c r="J10" s="199"/>
      <c r="K10" s="199"/>
      <c r="L10" s="199"/>
      <c r="M10" s="199"/>
    </row>
    <row r="11" spans="1:21" ht="33.75" customHeight="1">
      <c r="C11" s="195"/>
      <c r="E11" s="197" t="s">
        <v>1400</v>
      </c>
      <c r="F11" s="197"/>
      <c r="G11" s="197"/>
      <c r="H11" s="197"/>
      <c r="I11" s="197"/>
      <c r="J11" s="197"/>
      <c r="K11" s="197"/>
      <c r="L11" s="197"/>
      <c r="M11" s="197"/>
    </row>
    <row r="12" spans="1:21" ht="17.100000000000001" customHeight="1">
      <c r="C12" s="195"/>
      <c r="E12" s="198" t="s">
        <v>1398</v>
      </c>
      <c r="F12" s="198"/>
      <c r="G12" s="198"/>
    </row>
    <row r="13" spans="1:21" ht="12" customHeight="1">
      <c r="C13" s="127"/>
    </row>
    <row r="14" spans="1:21" ht="17.100000000000001" customHeight="1">
      <c r="C14" s="195">
        <v>3</v>
      </c>
      <c r="E14" s="196" t="s">
        <v>1401</v>
      </c>
      <c r="F14" s="196"/>
      <c r="G14" s="196"/>
      <c r="H14" s="196"/>
      <c r="I14" s="196"/>
      <c r="J14" s="196"/>
      <c r="K14" s="196"/>
      <c r="L14" s="196"/>
      <c r="M14" s="196"/>
    </row>
    <row r="15" spans="1:21" ht="33.75" customHeight="1">
      <c r="C15" s="195"/>
      <c r="E15" s="197" t="s">
        <v>1402</v>
      </c>
      <c r="F15" s="197"/>
      <c r="G15" s="197"/>
      <c r="H15" s="197"/>
      <c r="I15" s="197"/>
      <c r="J15" s="197"/>
      <c r="K15" s="197"/>
      <c r="L15" s="197"/>
      <c r="M15" s="197"/>
    </row>
    <row r="16" spans="1:21" ht="17.100000000000001" customHeight="1">
      <c r="C16" s="195"/>
      <c r="E16" s="198" t="s">
        <v>1398</v>
      </c>
      <c r="F16" s="198"/>
      <c r="G16" s="198"/>
    </row>
    <row r="17" spans="3:13" ht="12" customHeight="1">
      <c r="C17" s="127"/>
    </row>
    <row r="18" spans="3:13" ht="17.100000000000001" customHeight="1">
      <c r="C18" s="195">
        <v>4</v>
      </c>
      <c r="E18" s="196" t="s">
        <v>1403</v>
      </c>
      <c r="F18" s="196"/>
      <c r="G18" s="196"/>
      <c r="H18" s="196"/>
      <c r="I18" s="196"/>
      <c r="J18" s="196"/>
      <c r="K18" s="196"/>
      <c r="L18" s="196"/>
      <c r="M18" s="196"/>
    </row>
    <row r="19" spans="3:13" ht="33.75" customHeight="1">
      <c r="C19" s="195"/>
      <c r="E19" s="197" t="s">
        <v>1411</v>
      </c>
      <c r="F19" s="197"/>
      <c r="G19" s="197"/>
      <c r="H19" s="197"/>
      <c r="I19" s="197"/>
      <c r="J19" s="197"/>
      <c r="K19" s="197"/>
      <c r="L19" s="197"/>
      <c r="M19" s="197"/>
    </row>
    <row r="20" spans="3:13" ht="17.100000000000001" customHeight="1">
      <c r="C20" s="195"/>
      <c r="E20" s="198" t="s">
        <v>1398</v>
      </c>
      <c r="F20" s="198"/>
      <c r="G20" s="198"/>
    </row>
    <row r="21" spans="3:13" ht="12" customHeight="1">
      <c r="C21" s="127"/>
    </row>
    <row r="22" spans="3:13" ht="17.100000000000001" customHeight="1">
      <c r="C22" s="195">
        <v>5</v>
      </c>
      <c r="E22" s="196" t="s">
        <v>1404</v>
      </c>
      <c r="F22" s="196"/>
      <c r="G22" s="196"/>
      <c r="H22" s="196"/>
      <c r="I22" s="196"/>
      <c r="J22" s="196"/>
      <c r="K22" s="196"/>
      <c r="L22" s="196"/>
      <c r="M22" s="196"/>
    </row>
    <row r="23" spans="3:13" ht="33.75" customHeight="1">
      <c r="C23" s="195"/>
      <c r="E23" s="197" t="s">
        <v>1405</v>
      </c>
      <c r="F23" s="197"/>
      <c r="G23" s="197"/>
      <c r="H23" s="197"/>
      <c r="I23" s="197"/>
      <c r="J23" s="197"/>
      <c r="K23" s="197"/>
      <c r="L23" s="197"/>
      <c r="M23" s="197"/>
    </row>
    <row r="24" spans="3:13" ht="17.100000000000001" customHeight="1">
      <c r="C24" s="195"/>
      <c r="E24" s="198" t="s">
        <v>1398</v>
      </c>
      <c r="F24" s="198"/>
      <c r="G24" s="198"/>
    </row>
    <row r="25" spans="3:13" ht="12" customHeight="1">
      <c r="C25" s="127"/>
    </row>
    <row r="26" spans="3:13" ht="17.100000000000001" customHeight="1">
      <c r="C26" s="195">
        <v>6</v>
      </c>
      <c r="E26" s="196" t="s">
        <v>1406</v>
      </c>
      <c r="F26" s="196"/>
      <c r="G26" s="196"/>
      <c r="H26" s="196"/>
      <c r="I26" s="196"/>
      <c r="J26" s="196"/>
      <c r="K26" s="196"/>
      <c r="L26" s="196"/>
      <c r="M26" s="196"/>
    </row>
    <row r="27" spans="3:13" ht="33.75" customHeight="1">
      <c r="C27" s="195"/>
      <c r="E27" s="197" t="s">
        <v>1407</v>
      </c>
      <c r="F27" s="197"/>
      <c r="G27" s="197"/>
      <c r="H27" s="197"/>
      <c r="I27" s="197"/>
      <c r="J27" s="197"/>
      <c r="K27" s="197"/>
      <c r="L27" s="197"/>
      <c r="M27" s="197"/>
    </row>
    <row r="28" spans="3:13" ht="17.100000000000001" customHeight="1">
      <c r="C28" s="195"/>
      <c r="E28" s="198" t="s">
        <v>1398</v>
      </c>
      <c r="F28" s="198"/>
      <c r="G28" s="198"/>
    </row>
    <row r="29" spans="3:13" ht="12" customHeight="1">
      <c r="C29" s="127"/>
    </row>
    <row r="30" spans="3:13" ht="17.100000000000001" customHeight="1">
      <c r="C30" s="195">
        <v>7</v>
      </c>
      <c r="E30" s="196" t="s">
        <v>1408</v>
      </c>
      <c r="F30" s="196"/>
      <c r="G30" s="196"/>
      <c r="H30" s="196"/>
      <c r="I30" s="196"/>
      <c r="J30" s="196"/>
      <c r="K30" s="196"/>
      <c r="L30" s="196"/>
      <c r="M30" s="196"/>
    </row>
    <row r="31" spans="3:13" ht="33.75" customHeight="1">
      <c r="C31" s="195"/>
      <c r="E31" s="197" t="s">
        <v>1409</v>
      </c>
      <c r="F31" s="197"/>
      <c r="G31" s="197"/>
      <c r="H31" s="197"/>
      <c r="I31" s="197"/>
      <c r="J31" s="197"/>
      <c r="K31" s="197"/>
      <c r="L31" s="197"/>
      <c r="M31" s="197"/>
    </row>
    <row r="32" spans="3:13" ht="17.100000000000001" customHeight="1">
      <c r="C32" s="195"/>
      <c r="E32" s="198" t="s">
        <v>1398</v>
      </c>
      <c r="F32" s="198"/>
      <c r="G32" s="198"/>
    </row>
    <row r="33" ht="11.25" customHeight="1"/>
    <row r="34" ht="16.5" customHeight="1"/>
    <row r="35" ht="33.75" customHeight="1"/>
    <row r="36" ht="16.5" customHeight="1"/>
    <row r="37" ht="33.950000000000003" customHeight="1"/>
    <row r="38" ht="33.950000000000003" customHeight="1"/>
    <row r="39" ht="33.950000000000003" customHeight="1"/>
    <row r="40" ht="33.950000000000003" hidden="1" customHeight="1"/>
    <row r="41" ht="33.950000000000003" hidden="1" customHeight="1"/>
    <row r="42" ht="33.950000000000003" hidden="1" customHeight="1"/>
    <row r="43" ht="33.950000000000003" hidden="1" customHeight="1"/>
    <row r="44" ht="33.950000000000003" hidden="1" customHeight="1"/>
    <row r="45" ht="33.950000000000003" hidden="1" customHeight="1"/>
    <row r="46" ht="33.950000000000003" hidden="1" customHeight="1"/>
    <row r="47" ht="33.950000000000003" hidden="1" customHeight="1"/>
    <row r="48" ht="33.950000000000003" hidden="1" customHeight="1"/>
    <row r="49" spans="11:11" ht="33.950000000000003" hidden="1" customHeight="1"/>
    <row r="50" spans="11:11" ht="33.950000000000003" hidden="1" customHeight="1"/>
    <row r="51" spans="11:11" ht="33.950000000000003" hidden="1" customHeight="1"/>
    <row r="52" spans="11:11" hidden="1"/>
    <row r="53" spans="11:11" hidden="1"/>
    <row r="54" spans="11:11" hidden="1"/>
    <row r="55" spans="11:11" hidden="1">
      <c r="K55" s="128"/>
    </row>
  </sheetData>
  <sheetProtection formatColumns="0" formatRows="0" selectLockedCells="1" autoFilter="0"/>
  <mergeCells count="32">
    <mergeCell ref="C1:M1"/>
    <mergeCell ref="C3:M3"/>
    <mergeCell ref="C4:M4"/>
    <mergeCell ref="C6:C8"/>
    <mergeCell ref="E6:M6"/>
    <mergeCell ref="E7:M7"/>
    <mergeCell ref="E8:G8"/>
    <mergeCell ref="C2:U2"/>
    <mergeCell ref="C10:C12"/>
    <mergeCell ref="E10:M10"/>
    <mergeCell ref="E11:M11"/>
    <mergeCell ref="E12:G12"/>
    <mergeCell ref="C14:C16"/>
    <mergeCell ref="E14:M14"/>
    <mergeCell ref="E15:M15"/>
    <mergeCell ref="E16:G16"/>
    <mergeCell ref="C18:C20"/>
    <mergeCell ref="E18:M18"/>
    <mergeCell ref="E19:M19"/>
    <mergeCell ref="E20:G20"/>
    <mergeCell ref="C22:C24"/>
    <mergeCell ref="E22:M22"/>
    <mergeCell ref="E23:M23"/>
    <mergeCell ref="E24:G24"/>
    <mergeCell ref="C26:C28"/>
    <mergeCell ref="E26:M26"/>
    <mergeCell ref="E27:M27"/>
    <mergeCell ref="E28:G28"/>
    <mergeCell ref="C30:C32"/>
    <mergeCell ref="E30:M30"/>
    <mergeCell ref="E31:M31"/>
    <mergeCell ref="E32:G32"/>
  </mergeCells>
  <hyperlinks>
    <hyperlink ref="C6:C8" location="'PC Receitas'!A1" display="'PC Receitas'!A1"/>
    <hyperlink ref="C10:C12" location="Jan!A1" display="Jan!A1"/>
    <hyperlink ref="C14:C16" location="Resumo!A1" display="Resumo!A1"/>
    <hyperlink ref="C18:C20" location="FC!A1" display="FC!A1"/>
    <hyperlink ref="C22:C24" location="Gráficos!A1" display="Gráficos!A1"/>
    <hyperlink ref="C26:C28" location="Alertas!A1" display="Alertas!A1"/>
    <hyperlink ref="E8:G8" r:id="rId1" display="Assista ao vídeo"/>
    <hyperlink ref="E12:G12" r:id="rId2" display="Assista ao vídeo"/>
    <hyperlink ref="E16:G16" r:id="rId3" display="Assista ao vídeo"/>
    <hyperlink ref="E20:G20" r:id="rId4" display="Assista ao vídeo"/>
    <hyperlink ref="E24:G24" r:id="rId5" display="Assista ao vídeo"/>
    <hyperlink ref="E28:G28" r:id="rId6" display="Assista ao vídeo"/>
    <hyperlink ref="C30:C32" location="Imprimir!A1" display="Imprimir!A1"/>
    <hyperlink ref="E32:G32" r:id="rId7" display="Assista ao vídeo"/>
  </hyperlinks>
  <pageMargins left="0.511811024" right="0.511811024" top="0.78740157499999996" bottom="0.78740157499999996" header="0.31496062000000002" footer="0.31496062000000002"/>
  <pageSetup orientation="portrait" r:id="rId8"/>
  <drawing r:id="rId9"/>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Plan2" enableFormatConditionsCalculation="0"/>
  <dimension ref="A1:Z109"/>
  <sheetViews>
    <sheetView showGridLines="0" zoomScale="90" zoomScaleNormal="90" zoomScalePageLayoutView="90" workbookViewId="0"/>
  </sheetViews>
  <sheetFormatPr defaultColWidth="0" defaultRowHeight="15" zeroHeight="1"/>
  <cols>
    <col min="1" max="1" width="27.7109375" style="130" customWidth="1"/>
    <col min="2" max="2" width="3.85546875" style="133" customWidth="1"/>
    <col min="3" max="3" width="14.42578125" customWidth="1"/>
    <col min="4" max="4" width="29.42578125" customWidth="1"/>
    <col min="5" max="5" width="3.42578125" style="133" customWidth="1"/>
    <col min="6" max="6" width="14.42578125" customWidth="1"/>
    <col min="7" max="7" width="30.42578125" customWidth="1"/>
    <col min="8" max="8" width="3.7109375" style="133" customWidth="1"/>
    <col min="9" max="9" width="14.42578125" customWidth="1"/>
    <col min="10" max="10" width="33.28515625" customWidth="1"/>
    <col min="11" max="11" width="3.7109375" style="133" customWidth="1"/>
    <col min="12" max="13" width="20.7109375" style="133" customWidth="1"/>
    <col min="14" max="14" width="19.7109375" style="133" customWidth="1"/>
    <col min="15" max="15" width="14" style="133" customWidth="1"/>
    <col min="16" max="16" width="20.7109375" style="133" customWidth="1"/>
    <col min="17" max="17" width="3.7109375" style="133" customWidth="1"/>
    <col min="18" max="18" width="14" style="133" customWidth="1"/>
    <col min="19" max="19" width="20.7109375" style="133" customWidth="1"/>
    <col min="20" max="20" width="3.7109375" style="133" customWidth="1"/>
    <col min="21" max="21" width="14" style="133" customWidth="1"/>
    <col min="22" max="22" width="20.7109375" style="133" customWidth="1"/>
    <col min="23" max="23" width="3.7109375" style="133" customWidth="1"/>
    <col min="24" max="24" width="14" style="133" customWidth="1"/>
    <col min="25" max="25" width="20.7109375" style="133" customWidth="1"/>
    <col min="26" max="26" width="3.7109375" style="133" customWidth="1"/>
    <col min="27" max="16384" width="9.140625" hidden="1"/>
  </cols>
  <sheetData>
    <row r="1" spans="1:15" s="131" customFormat="1" ht="33.950000000000003" customHeight="1">
      <c r="A1" s="132"/>
      <c r="C1" s="135" t="s">
        <v>68</v>
      </c>
    </row>
    <row r="2" spans="1:15" s="131" customFormat="1" ht="37.5" customHeight="1">
      <c r="A2" s="132"/>
    </row>
    <row r="3" spans="1:15" s="132" customFormat="1" ht="15.75" customHeight="1" thickBot="1">
      <c r="A3" s="130"/>
    </row>
    <row r="4" spans="1:15" ht="24.75" customHeight="1" thickTop="1" thickBot="1">
      <c r="C4" s="7" t="s">
        <v>1</v>
      </c>
      <c r="D4" s="8" t="s">
        <v>2</v>
      </c>
      <c r="F4" s="7" t="s">
        <v>25</v>
      </c>
      <c r="G4" s="8" t="s">
        <v>11</v>
      </c>
      <c r="I4" s="7" t="s">
        <v>27</v>
      </c>
      <c r="J4" s="8" t="s">
        <v>67</v>
      </c>
      <c r="N4" s="26" t="s">
        <v>1241</v>
      </c>
      <c r="O4" s="26" t="s">
        <v>1247</v>
      </c>
    </row>
    <row r="5" spans="1:15" ht="19.5" customHeight="1" thickTop="1" thickBot="1">
      <c r="C5" s="9" t="s">
        <v>3</v>
      </c>
      <c r="D5" s="10" t="s">
        <v>4</v>
      </c>
      <c r="F5" s="9" t="s">
        <v>26</v>
      </c>
      <c r="G5" s="10" t="s">
        <v>4</v>
      </c>
      <c r="I5" s="9" t="s">
        <v>28</v>
      </c>
      <c r="J5" s="10" t="s">
        <v>4</v>
      </c>
      <c r="N5" s="26" t="s">
        <v>1240</v>
      </c>
      <c r="O5" s="26" t="s">
        <v>1248</v>
      </c>
    </row>
    <row r="6" spans="1:15" ht="19.5" customHeight="1" thickTop="1" thickBot="1">
      <c r="C6" s="9" t="s">
        <v>5</v>
      </c>
      <c r="D6" s="10" t="s">
        <v>4</v>
      </c>
      <c r="F6" s="9" t="s">
        <v>29</v>
      </c>
      <c r="G6" s="10" t="s">
        <v>4</v>
      </c>
      <c r="I6" s="9" t="s">
        <v>48</v>
      </c>
      <c r="J6" s="10" t="s">
        <v>4</v>
      </c>
      <c r="N6" s="26" t="s">
        <v>1244</v>
      </c>
      <c r="O6" s="26" t="s">
        <v>1249</v>
      </c>
    </row>
    <row r="7" spans="1:15" ht="19.5" customHeight="1" thickTop="1" thickBot="1">
      <c r="C7" s="9" t="s">
        <v>6</v>
      </c>
      <c r="D7" s="10" t="s">
        <v>4</v>
      </c>
      <c r="F7" s="9" t="s">
        <v>30</v>
      </c>
      <c r="G7" s="10" t="s">
        <v>4</v>
      </c>
      <c r="I7" s="9" t="s">
        <v>49</v>
      </c>
      <c r="J7" s="10" t="s">
        <v>4</v>
      </c>
      <c r="N7" s="26" t="s">
        <v>1233</v>
      </c>
      <c r="O7" s="26" t="s">
        <v>1250</v>
      </c>
    </row>
    <row r="8" spans="1:15" ht="19.5" customHeight="1" thickTop="1" thickBot="1">
      <c r="C8" s="9" t="s">
        <v>7</v>
      </c>
      <c r="D8" s="10" t="s">
        <v>4</v>
      </c>
      <c r="F8" s="9" t="s">
        <v>31</v>
      </c>
      <c r="G8" s="10" t="s">
        <v>4</v>
      </c>
      <c r="I8" s="9" t="s">
        <v>50</v>
      </c>
      <c r="J8" s="10" t="s">
        <v>4</v>
      </c>
      <c r="N8" s="26" t="s">
        <v>1238</v>
      </c>
      <c r="O8" s="26" t="s">
        <v>1251</v>
      </c>
    </row>
    <row r="9" spans="1:15" ht="19.5" customHeight="1" thickTop="1" thickBot="1">
      <c r="C9" s="9" t="s">
        <v>8</v>
      </c>
      <c r="D9" s="10" t="s">
        <v>4</v>
      </c>
      <c r="F9" s="9" t="s">
        <v>32</v>
      </c>
      <c r="G9" s="10" t="s">
        <v>4</v>
      </c>
      <c r="I9" s="9" t="s">
        <v>51</v>
      </c>
      <c r="J9" s="10" t="s">
        <v>4</v>
      </c>
      <c r="N9" s="26" t="s">
        <v>1246</v>
      </c>
      <c r="O9" s="26" t="s">
        <v>1252</v>
      </c>
    </row>
    <row r="10" spans="1:15" ht="19.5" customHeight="1" thickTop="1" thickBot="1">
      <c r="C10" s="9" t="s">
        <v>9</v>
      </c>
      <c r="D10" s="10" t="s">
        <v>4</v>
      </c>
      <c r="F10" s="9" t="s">
        <v>33</v>
      </c>
      <c r="G10" s="10" t="s">
        <v>4</v>
      </c>
      <c r="I10" s="9" t="s">
        <v>52</v>
      </c>
      <c r="J10" s="10" t="s">
        <v>4</v>
      </c>
      <c r="N10" s="26" t="s">
        <v>1242</v>
      </c>
      <c r="O10" s="26" t="s">
        <v>1253</v>
      </c>
    </row>
    <row r="11" spans="1:15" ht="19.5" customHeight="1" thickTop="1" thickBot="1">
      <c r="C11" s="9" t="s">
        <v>10</v>
      </c>
      <c r="D11" s="10" t="s">
        <v>4</v>
      </c>
      <c r="F11" s="9" t="s">
        <v>34</v>
      </c>
      <c r="G11" s="10" t="s">
        <v>4</v>
      </c>
      <c r="I11" s="9" t="s">
        <v>53</v>
      </c>
      <c r="J11" s="10" t="s">
        <v>4</v>
      </c>
      <c r="N11" s="26" t="s">
        <v>1245</v>
      </c>
      <c r="O11" s="26" t="s">
        <v>1254</v>
      </c>
    </row>
    <row r="12" spans="1:15" ht="19.5" customHeight="1" thickTop="1" thickBot="1">
      <c r="C12" s="9" t="s">
        <v>12</v>
      </c>
      <c r="D12" s="10" t="s">
        <v>4</v>
      </c>
      <c r="F12" s="9" t="s">
        <v>35</v>
      </c>
      <c r="G12" s="10" t="s">
        <v>4</v>
      </c>
      <c r="I12" s="9" t="s">
        <v>54</v>
      </c>
      <c r="J12" s="10" t="s">
        <v>4</v>
      </c>
      <c r="N12" s="26" t="s">
        <v>1239</v>
      </c>
      <c r="O12" s="26" t="s">
        <v>1255</v>
      </c>
    </row>
    <row r="13" spans="1:15" ht="19.5" customHeight="1" thickTop="1" thickBot="1">
      <c r="C13" s="9" t="s">
        <v>13</v>
      </c>
      <c r="D13" s="10" t="s">
        <v>4</v>
      </c>
      <c r="F13" s="9" t="s">
        <v>36</v>
      </c>
      <c r="G13" s="10" t="s">
        <v>4</v>
      </c>
      <c r="I13" s="9" t="s">
        <v>55</v>
      </c>
      <c r="J13" s="10" t="s">
        <v>4</v>
      </c>
      <c r="N13" s="26" t="s">
        <v>1256</v>
      </c>
      <c r="O13" s="26" t="s">
        <v>1256</v>
      </c>
    </row>
    <row r="14" spans="1:15" ht="19.5" customHeight="1" thickTop="1" thickBot="1">
      <c r="C14" s="9" t="s">
        <v>14</v>
      </c>
      <c r="D14" s="10" t="s">
        <v>4</v>
      </c>
      <c r="F14" s="9" t="s">
        <v>37</v>
      </c>
      <c r="G14" s="10" t="s">
        <v>4</v>
      </c>
      <c r="I14" s="9" t="s">
        <v>56</v>
      </c>
      <c r="J14" s="10" t="s">
        <v>4</v>
      </c>
      <c r="N14" s="129" t="s">
        <v>1257</v>
      </c>
      <c r="O14" s="129" t="s">
        <v>1257</v>
      </c>
    </row>
    <row r="15" spans="1:15" ht="19.5" customHeight="1" thickTop="1" thickBot="1">
      <c r="C15" s="9" t="s">
        <v>15</v>
      </c>
      <c r="D15" s="10" t="s">
        <v>4</v>
      </c>
      <c r="F15" s="9" t="s">
        <v>38</v>
      </c>
      <c r="G15" s="10" t="s">
        <v>4</v>
      </c>
      <c r="I15" s="9" t="s">
        <v>57</v>
      </c>
      <c r="J15" s="10" t="s">
        <v>4</v>
      </c>
      <c r="N15" s="133" t="s">
        <v>1125</v>
      </c>
      <c r="O15" s="133" t="s">
        <v>1125</v>
      </c>
    </row>
    <row r="16" spans="1:15" ht="19.5" customHeight="1" thickTop="1" thickBot="1">
      <c r="C16" s="9" t="s">
        <v>16</v>
      </c>
      <c r="D16" s="10" t="s">
        <v>4</v>
      </c>
      <c r="F16" s="9" t="s">
        <v>39</v>
      </c>
      <c r="G16" s="10" t="s">
        <v>4</v>
      </c>
      <c r="I16" s="9" t="s">
        <v>58</v>
      </c>
      <c r="J16" s="10" t="s">
        <v>4</v>
      </c>
    </row>
    <row r="17" spans="3:10" ht="19.5" customHeight="1" thickTop="1" thickBot="1">
      <c r="C17" s="9" t="s">
        <v>17</v>
      </c>
      <c r="D17" s="10" t="s">
        <v>4</v>
      </c>
      <c r="F17" s="9" t="s">
        <v>40</v>
      </c>
      <c r="G17" s="10" t="s">
        <v>4</v>
      </c>
      <c r="I17" s="9" t="s">
        <v>59</v>
      </c>
      <c r="J17" s="10" t="s">
        <v>4</v>
      </c>
    </row>
    <row r="18" spans="3:10" ht="19.5" customHeight="1" thickTop="1" thickBot="1">
      <c r="C18" s="9" t="s">
        <v>18</v>
      </c>
      <c r="D18" s="10" t="s">
        <v>4</v>
      </c>
      <c r="F18" s="9" t="s">
        <v>41</v>
      </c>
      <c r="G18" s="10" t="s">
        <v>4</v>
      </c>
      <c r="I18" s="9" t="s">
        <v>60</v>
      </c>
      <c r="J18" s="10" t="s">
        <v>4</v>
      </c>
    </row>
    <row r="19" spans="3:10" ht="19.5" customHeight="1" thickTop="1" thickBot="1">
      <c r="C19" s="9" t="s">
        <v>19</v>
      </c>
      <c r="D19" s="10" t="s">
        <v>4</v>
      </c>
      <c r="F19" s="9" t="s">
        <v>42</v>
      </c>
      <c r="G19" s="10" t="s">
        <v>4</v>
      </c>
      <c r="I19" s="9" t="s">
        <v>61</v>
      </c>
      <c r="J19" s="10" t="s">
        <v>4</v>
      </c>
    </row>
    <row r="20" spans="3:10" ht="19.5" customHeight="1" thickTop="1" thickBot="1">
      <c r="C20" s="9" t="s">
        <v>20</v>
      </c>
      <c r="D20" s="10" t="s">
        <v>4</v>
      </c>
      <c r="F20" s="9" t="s">
        <v>43</v>
      </c>
      <c r="G20" s="10" t="s">
        <v>4</v>
      </c>
      <c r="I20" s="9" t="s">
        <v>62</v>
      </c>
      <c r="J20" s="10" t="s">
        <v>4</v>
      </c>
    </row>
    <row r="21" spans="3:10" ht="19.5" customHeight="1" thickTop="1" thickBot="1">
      <c r="C21" s="9" t="s">
        <v>21</v>
      </c>
      <c r="D21" s="10" t="s">
        <v>4</v>
      </c>
      <c r="F21" s="9" t="s">
        <v>44</v>
      </c>
      <c r="G21" s="10" t="s">
        <v>4</v>
      </c>
      <c r="I21" s="9" t="s">
        <v>63</v>
      </c>
      <c r="J21" s="10" t="s">
        <v>4</v>
      </c>
    </row>
    <row r="22" spans="3:10" ht="19.5" customHeight="1" thickTop="1" thickBot="1">
      <c r="C22" s="9" t="s">
        <v>22</v>
      </c>
      <c r="D22" s="10" t="s">
        <v>4</v>
      </c>
      <c r="F22" s="9" t="s">
        <v>45</v>
      </c>
      <c r="G22" s="10" t="s">
        <v>4</v>
      </c>
      <c r="I22" s="9" t="s">
        <v>64</v>
      </c>
      <c r="J22" s="10" t="s">
        <v>4</v>
      </c>
    </row>
    <row r="23" spans="3:10" ht="19.5" customHeight="1" thickTop="1" thickBot="1">
      <c r="C23" s="9" t="s">
        <v>23</v>
      </c>
      <c r="D23" s="10" t="s">
        <v>4</v>
      </c>
      <c r="F23" s="9" t="s">
        <v>46</v>
      </c>
      <c r="G23" s="10" t="s">
        <v>4</v>
      </c>
      <c r="I23" s="9" t="s">
        <v>65</v>
      </c>
      <c r="J23" s="10" t="s">
        <v>4</v>
      </c>
    </row>
    <row r="24" spans="3:10" ht="19.5" customHeight="1" thickTop="1" thickBot="1">
      <c r="C24" s="9" t="s">
        <v>24</v>
      </c>
      <c r="D24" s="10" t="s">
        <v>4</v>
      </c>
      <c r="F24" s="9" t="s">
        <v>47</v>
      </c>
      <c r="G24" s="10" t="s">
        <v>4</v>
      </c>
      <c r="I24" s="9" t="s">
        <v>66</v>
      </c>
      <c r="J24" s="10" t="s">
        <v>4</v>
      </c>
    </row>
    <row r="25" spans="3:10" ht="19.5" customHeight="1" thickTop="1" thickBot="1">
      <c r="C25" s="9" t="s">
        <v>70</v>
      </c>
      <c r="D25" s="10" t="s">
        <v>4</v>
      </c>
      <c r="F25" s="9" t="s">
        <v>75</v>
      </c>
      <c r="G25" s="10" t="s">
        <v>4</v>
      </c>
      <c r="I25" s="9" t="s">
        <v>80</v>
      </c>
      <c r="J25" s="10" t="s">
        <v>4</v>
      </c>
    </row>
    <row r="26" spans="3:10" ht="19.5" customHeight="1" thickTop="1" thickBot="1">
      <c r="C26" s="9" t="s">
        <v>71</v>
      </c>
      <c r="D26" s="10" t="s">
        <v>4</v>
      </c>
      <c r="F26" s="9" t="s">
        <v>76</v>
      </c>
      <c r="G26" s="10" t="s">
        <v>4</v>
      </c>
      <c r="I26" s="9" t="s">
        <v>81</v>
      </c>
      <c r="J26" s="10" t="s">
        <v>4</v>
      </c>
    </row>
    <row r="27" spans="3:10" ht="19.5" customHeight="1" thickTop="1" thickBot="1">
      <c r="C27" s="9" t="s">
        <v>72</v>
      </c>
      <c r="D27" s="10" t="s">
        <v>4</v>
      </c>
      <c r="F27" s="9" t="s">
        <v>77</v>
      </c>
      <c r="G27" s="10" t="s">
        <v>4</v>
      </c>
      <c r="I27" s="9" t="s">
        <v>82</v>
      </c>
      <c r="J27" s="10" t="s">
        <v>4</v>
      </c>
    </row>
    <row r="28" spans="3:10" ht="19.5" customHeight="1" thickTop="1" thickBot="1">
      <c r="C28" s="9" t="s">
        <v>73</v>
      </c>
      <c r="D28" s="10" t="s">
        <v>4</v>
      </c>
      <c r="F28" s="9" t="s">
        <v>78</v>
      </c>
      <c r="G28" s="10" t="s">
        <v>4</v>
      </c>
      <c r="I28" s="9" t="s">
        <v>83</v>
      </c>
      <c r="J28" s="10" t="s">
        <v>4</v>
      </c>
    </row>
    <row r="29" spans="3:10" ht="19.5" customHeight="1" thickTop="1" thickBot="1">
      <c r="C29" s="9" t="s">
        <v>74</v>
      </c>
      <c r="D29" s="10" t="s">
        <v>4</v>
      </c>
      <c r="F29" s="9" t="s">
        <v>79</v>
      </c>
      <c r="G29" s="10" t="s">
        <v>4</v>
      </c>
      <c r="I29" s="9" t="s">
        <v>84</v>
      </c>
      <c r="J29" s="10" t="s">
        <v>4</v>
      </c>
    </row>
    <row r="30" spans="3:10" ht="18.75" customHeight="1" thickTop="1" thickBot="1">
      <c r="C30" s="9" t="s">
        <v>87</v>
      </c>
      <c r="D30" s="10" t="s">
        <v>4</v>
      </c>
      <c r="F30" s="9" t="s">
        <v>161</v>
      </c>
      <c r="G30" s="10" t="s">
        <v>4</v>
      </c>
      <c r="I30" s="9" t="s">
        <v>235</v>
      </c>
      <c r="J30" s="10" t="s">
        <v>4</v>
      </c>
    </row>
    <row r="31" spans="3:10" ht="18.75" customHeight="1" thickTop="1" thickBot="1">
      <c r="C31" s="9" t="s">
        <v>88</v>
      </c>
      <c r="D31" s="10" t="s">
        <v>4</v>
      </c>
      <c r="F31" s="9" t="s">
        <v>162</v>
      </c>
      <c r="G31" s="10" t="s">
        <v>4</v>
      </c>
      <c r="I31" s="9" t="s">
        <v>236</v>
      </c>
      <c r="J31" s="10" t="s">
        <v>4</v>
      </c>
    </row>
    <row r="32" spans="3:10" ht="18.75" customHeight="1" thickTop="1" thickBot="1">
      <c r="C32" s="9" t="s">
        <v>89</v>
      </c>
      <c r="D32" s="10" t="s">
        <v>4</v>
      </c>
      <c r="F32" s="9" t="s">
        <v>163</v>
      </c>
      <c r="G32" s="10" t="s">
        <v>4</v>
      </c>
      <c r="I32" s="9" t="s">
        <v>237</v>
      </c>
      <c r="J32" s="10" t="s">
        <v>4</v>
      </c>
    </row>
    <row r="33" spans="3:10" ht="18.75" customHeight="1" thickTop="1" thickBot="1">
      <c r="C33" s="9" t="s">
        <v>90</v>
      </c>
      <c r="D33" s="10" t="s">
        <v>4</v>
      </c>
      <c r="F33" s="9" t="s">
        <v>164</v>
      </c>
      <c r="G33" s="10" t="s">
        <v>4</v>
      </c>
      <c r="I33" s="9" t="s">
        <v>238</v>
      </c>
      <c r="J33" s="10" t="s">
        <v>4</v>
      </c>
    </row>
    <row r="34" spans="3:10" ht="18.75" customHeight="1" thickTop="1" thickBot="1">
      <c r="C34" s="9" t="s">
        <v>91</v>
      </c>
      <c r="D34" s="10" t="s">
        <v>4</v>
      </c>
      <c r="F34" s="9" t="s">
        <v>165</v>
      </c>
      <c r="G34" s="10" t="s">
        <v>4</v>
      </c>
      <c r="I34" s="9" t="s">
        <v>239</v>
      </c>
      <c r="J34" s="10" t="s">
        <v>4</v>
      </c>
    </row>
    <row r="35" spans="3:10" ht="18.75" customHeight="1" thickTop="1" thickBot="1">
      <c r="C35" s="9" t="s">
        <v>92</v>
      </c>
      <c r="D35" s="10" t="s">
        <v>4</v>
      </c>
      <c r="F35" s="9" t="s">
        <v>166</v>
      </c>
      <c r="G35" s="10" t="s">
        <v>4</v>
      </c>
      <c r="I35" s="9" t="s">
        <v>240</v>
      </c>
      <c r="J35" s="10" t="s">
        <v>4</v>
      </c>
    </row>
    <row r="36" spans="3:10" ht="18.75" customHeight="1" thickTop="1" thickBot="1">
      <c r="C36" s="9" t="s">
        <v>93</v>
      </c>
      <c r="D36" s="10" t="s">
        <v>4</v>
      </c>
      <c r="F36" s="9" t="s">
        <v>167</v>
      </c>
      <c r="G36" s="10" t="s">
        <v>4</v>
      </c>
      <c r="I36" s="9" t="s">
        <v>241</v>
      </c>
      <c r="J36" s="10" t="s">
        <v>4</v>
      </c>
    </row>
    <row r="37" spans="3:10" ht="18.75" customHeight="1" thickTop="1" thickBot="1">
      <c r="C37" s="9" t="s">
        <v>94</v>
      </c>
      <c r="D37" s="10" t="s">
        <v>4</v>
      </c>
      <c r="F37" s="9" t="s">
        <v>168</v>
      </c>
      <c r="G37" s="10" t="s">
        <v>4</v>
      </c>
      <c r="I37" s="9" t="s">
        <v>242</v>
      </c>
      <c r="J37" s="10" t="s">
        <v>4</v>
      </c>
    </row>
    <row r="38" spans="3:10" ht="18.75" customHeight="1" thickTop="1" thickBot="1">
      <c r="C38" s="9" t="s">
        <v>95</v>
      </c>
      <c r="D38" s="10" t="s">
        <v>4</v>
      </c>
      <c r="F38" s="9" t="s">
        <v>169</v>
      </c>
      <c r="G38" s="10" t="s">
        <v>4</v>
      </c>
      <c r="I38" s="9" t="s">
        <v>243</v>
      </c>
      <c r="J38" s="10" t="s">
        <v>4</v>
      </c>
    </row>
    <row r="39" spans="3:10" ht="18.75" customHeight="1" thickTop="1" thickBot="1">
      <c r="C39" s="9" t="s">
        <v>96</v>
      </c>
      <c r="D39" s="10" t="s">
        <v>4</v>
      </c>
      <c r="F39" s="9" t="s">
        <v>170</v>
      </c>
      <c r="G39" s="10" t="s">
        <v>4</v>
      </c>
      <c r="I39" s="9" t="s">
        <v>244</v>
      </c>
      <c r="J39" s="10" t="s">
        <v>4</v>
      </c>
    </row>
    <row r="40" spans="3:10" ht="18.75" customHeight="1" thickTop="1" thickBot="1">
      <c r="C40" s="9" t="s">
        <v>97</v>
      </c>
      <c r="D40" s="10" t="s">
        <v>4</v>
      </c>
      <c r="F40" s="9" t="s">
        <v>171</v>
      </c>
      <c r="G40" s="10" t="s">
        <v>4</v>
      </c>
      <c r="I40" s="9" t="s">
        <v>245</v>
      </c>
      <c r="J40" s="10" t="s">
        <v>4</v>
      </c>
    </row>
    <row r="41" spans="3:10" ht="18.75" customHeight="1" thickTop="1" thickBot="1">
      <c r="C41" s="9" t="s">
        <v>98</v>
      </c>
      <c r="D41" s="10" t="s">
        <v>4</v>
      </c>
      <c r="F41" s="9" t="s">
        <v>172</v>
      </c>
      <c r="G41" s="10" t="s">
        <v>4</v>
      </c>
      <c r="I41" s="9" t="s">
        <v>246</v>
      </c>
      <c r="J41" s="10" t="s">
        <v>4</v>
      </c>
    </row>
    <row r="42" spans="3:10" ht="18.75" customHeight="1" thickTop="1" thickBot="1">
      <c r="C42" s="9" t="s">
        <v>99</v>
      </c>
      <c r="D42" s="10" t="s">
        <v>4</v>
      </c>
      <c r="F42" s="9" t="s">
        <v>173</v>
      </c>
      <c r="G42" s="10" t="s">
        <v>4</v>
      </c>
      <c r="I42" s="9" t="s">
        <v>247</v>
      </c>
      <c r="J42" s="10" t="s">
        <v>4</v>
      </c>
    </row>
    <row r="43" spans="3:10" ht="18.75" customHeight="1" thickTop="1" thickBot="1">
      <c r="C43" s="9" t="s">
        <v>100</v>
      </c>
      <c r="D43" s="10" t="s">
        <v>4</v>
      </c>
      <c r="F43" s="9" t="s">
        <v>174</v>
      </c>
      <c r="G43" s="10" t="s">
        <v>4</v>
      </c>
      <c r="I43" s="9" t="s">
        <v>248</v>
      </c>
      <c r="J43" s="10" t="s">
        <v>4</v>
      </c>
    </row>
    <row r="44" spans="3:10" ht="18.75" customHeight="1" thickTop="1" thickBot="1">
      <c r="C44" s="9" t="s">
        <v>101</v>
      </c>
      <c r="D44" s="10" t="s">
        <v>4</v>
      </c>
      <c r="F44" s="9" t="s">
        <v>175</v>
      </c>
      <c r="G44" s="10" t="s">
        <v>4</v>
      </c>
      <c r="I44" s="9" t="s">
        <v>249</v>
      </c>
      <c r="J44" s="10" t="s">
        <v>4</v>
      </c>
    </row>
    <row r="45" spans="3:10" ht="18.75" customHeight="1" thickTop="1" thickBot="1">
      <c r="C45" s="9" t="s">
        <v>102</v>
      </c>
      <c r="D45" s="10" t="s">
        <v>4</v>
      </c>
      <c r="F45" s="9" t="s">
        <v>176</v>
      </c>
      <c r="G45" s="10" t="s">
        <v>4</v>
      </c>
      <c r="I45" s="9" t="s">
        <v>250</v>
      </c>
      <c r="J45" s="10" t="s">
        <v>4</v>
      </c>
    </row>
    <row r="46" spans="3:10" ht="18.75" customHeight="1" thickTop="1" thickBot="1">
      <c r="C46" s="9" t="s">
        <v>103</v>
      </c>
      <c r="D46" s="10" t="s">
        <v>4</v>
      </c>
      <c r="F46" s="9" t="s">
        <v>177</v>
      </c>
      <c r="G46" s="10" t="s">
        <v>4</v>
      </c>
      <c r="I46" s="9" t="s">
        <v>251</v>
      </c>
      <c r="J46" s="10" t="s">
        <v>4</v>
      </c>
    </row>
    <row r="47" spans="3:10" ht="18.75" customHeight="1" thickTop="1" thickBot="1">
      <c r="C47" s="9" t="s">
        <v>104</v>
      </c>
      <c r="D47" s="10" t="s">
        <v>4</v>
      </c>
      <c r="F47" s="9" t="s">
        <v>178</v>
      </c>
      <c r="G47" s="10" t="s">
        <v>4</v>
      </c>
      <c r="I47" s="9" t="s">
        <v>252</v>
      </c>
      <c r="J47" s="10" t="s">
        <v>4</v>
      </c>
    </row>
    <row r="48" spans="3:10" ht="18.75" customHeight="1" thickTop="1" thickBot="1">
      <c r="C48" s="9" t="s">
        <v>105</v>
      </c>
      <c r="D48" s="10" t="s">
        <v>4</v>
      </c>
      <c r="F48" s="9" t="s">
        <v>179</v>
      </c>
      <c r="G48" s="10" t="s">
        <v>4</v>
      </c>
      <c r="I48" s="9" t="s">
        <v>253</v>
      </c>
      <c r="J48" s="10" t="s">
        <v>4</v>
      </c>
    </row>
    <row r="49" spans="3:10" ht="18.75" customHeight="1" thickTop="1" thickBot="1">
      <c r="C49" s="9" t="s">
        <v>106</v>
      </c>
      <c r="D49" s="10" t="s">
        <v>4</v>
      </c>
      <c r="F49" s="9" t="s">
        <v>180</v>
      </c>
      <c r="G49" s="10" t="s">
        <v>4</v>
      </c>
      <c r="I49" s="9" t="s">
        <v>254</v>
      </c>
      <c r="J49" s="10" t="s">
        <v>4</v>
      </c>
    </row>
    <row r="50" spans="3:10" ht="18.75" customHeight="1" thickTop="1" thickBot="1">
      <c r="C50" s="9" t="s">
        <v>107</v>
      </c>
      <c r="D50" s="10" t="s">
        <v>4</v>
      </c>
      <c r="F50" s="9" t="s">
        <v>181</v>
      </c>
      <c r="G50" s="10" t="s">
        <v>4</v>
      </c>
      <c r="I50" s="9" t="s">
        <v>255</v>
      </c>
      <c r="J50" s="10" t="s">
        <v>4</v>
      </c>
    </row>
    <row r="51" spans="3:10" ht="18.75" customHeight="1" thickTop="1" thickBot="1">
      <c r="C51" s="9" t="s">
        <v>108</v>
      </c>
      <c r="D51" s="10" t="s">
        <v>4</v>
      </c>
      <c r="F51" s="9" t="s">
        <v>182</v>
      </c>
      <c r="G51" s="10" t="s">
        <v>4</v>
      </c>
      <c r="I51" s="9" t="s">
        <v>256</v>
      </c>
      <c r="J51" s="10" t="s">
        <v>4</v>
      </c>
    </row>
    <row r="52" spans="3:10" ht="18.75" customHeight="1" thickTop="1" thickBot="1">
      <c r="C52" s="9" t="s">
        <v>109</v>
      </c>
      <c r="D52" s="10" t="s">
        <v>4</v>
      </c>
      <c r="F52" s="9" t="s">
        <v>183</v>
      </c>
      <c r="G52" s="10" t="s">
        <v>4</v>
      </c>
      <c r="I52" s="9" t="s">
        <v>257</v>
      </c>
      <c r="J52" s="10" t="s">
        <v>4</v>
      </c>
    </row>
    <row r="53" spans="3:10" ht="18.75" customHeight="1" thickTop="1" thickBot="1">
      <c r="C53" s="9" t="s">
        <v>110</v>
      </c>
      <c r="D53" s="10" t="s">
        <v>4</v>
      </c>
      <c r="F53" s="9" t="s">
        <v>184</v>
      </c>
      <c r="G53" s="10" t="s">
        <v>4</v>
      </c>
      <c r="I53" s="9" t="s">
        <v>258</v>
      </c>
      <c r="J53" s="10" t="s">
        <v>4</v>
      </c>
    </row>
    <row r="54" spans="3:10" ht="18.75" customHeight="1" thickTop="1" thickBot="1">
      <c r="C54" s="9" t="s">
        <v>111</v>
      </c>
      <c r="D54" s="10" t="s">
        <v>4</v>
      </c>
      <c r="F54" s="9" t="s">
        <v>185</v>
      </c>
      <c r="G54" s="10" t="s">
        <v>4</v>
      </c>
      <c r="I54" s="9" t="s">
        <v>259</v>
      </c>
      <c r="J54" s="10" t="s">
        <v>4</v>
      </c>
    </row>
    <row r="55" spans="3:10" ht="18.75" customHeight="1" thickTop="1" thickBot="1">
      <c r="C55" s="9" t="s">
        <v>112</v>
      </c>
      <c r="D55" s="10" t="s">
        <v>4</v>
      </c>
      <c r="F55" s="9" t="s">
        <v>186</v>
      </c>
      <c r="G55" s="10" t="s">
        <v>4</v>
      </c>
      <c r="I55" s="9" t="s">
        <v>260</v>
      </c>
      <c r="J55" s="10" t="s">
        <v>4</v>
      </c>
    </row>
    <row r="56" spans="3:10" ht="18.75" customHeight="1" thickTop="1" thickBot="1">
      <c r="C56" s="9" t="s">
        <v>113</v>
      </c>
      <c r="D56" s="10" t="s">
        <v>4</v>
      </c>
      <c r="F56" s="9" t="s">
        <v>187</v>
      </c>
      <c r="G56" s="10" t="s">
        <v>4</v>
      </c>
      <c r="I56" s="9" t="s">
        <v>261</v>
      </c>
      <c r="J56" s="10" t="s">
        <v>4</v>
      </c>
    </row>
    <row r="57" spans="3:10" ht="18.75" customHeight="1" thickTop="1" thickBot="1">
      <c r="C57" s="9" t="s">
        <v>114</v>
      </c>
      <c r="D57" s="10" t="s">
        <v>4</v>
      </c>
      <c r="F57" s="9" t="s">
        <v>188</v>
      </c>
      <c r="G57" s="10" t="s">
        <v>4</v>
      </c>
      <c r="I57" s="9" t="s">
        <v>262</v>
      </c>
      <c r="J57" s="10" t="s">
        <v>4</v>
      </c>
    </row>
    <row r="58" spans="3:10" ht="18.75" customHeight="1" thickTop="1" thickBot="1">
      <c r="C58" s="9" t="s">
        <v>115</v>
      </c>
      <c r="D58" s="10" t="s">
        <v>4</v>
      </c>
      <c r="F58" s="9" t="s">
        <v>189</v>
      </c>
      <c r="G58" s="10" t="s">
        <v>4</v>
      </c>
      <c r="I58" s="9" t="s">
        <v>263</v>
      </c>
      <c r="J58" s="10" t="s">
        <v>4</v>
      </c>
    </row>
    <row r="59" spans="3:10" ht="18.75" customHeight="1" thickTop="1" thickBot="1">
      <c r="C59" s="9" t="s">
        <v>116</v>
      </c>
      <c r="D59" s="10" t="s">
        <v>4</v>
      </c>
      <c r="F59" s="9" t="s">
        <v>190</v>
      </c>
      <c r="G59" s="10" t="s">
        <v>4</v>
      </c>
      <c r="I59" s="9" t="s">
        <v>264</v>
      </c>
      <c r="J59" s="10" t="s">
        <v>4</v>
      </c>
    </row>
    <row r="60" spans="3:10" ht="18.75" customHeight="1" thickTop="1" thickBot="1">
      <c r="C60" s="9" t="s">
        <v>117</v>
      </c>
      <c r="D60" s="10" t="s">
        <v>4</v>
      </c>
      <c r="F60" s="9" t="s">
        <v>191</v>
      </c>
      <c r="G60" s="10" t="s">
        <v>4</v>
      </c>
      <c r="I60" s="9" t="s">
        <v>265</v>
      </c>
      <c r="J60" s="10" t="s">
        <v>4</v>
      </c>
    </row>
    <row r="61" spans="3:10" ht="18.75" customHeight="1" thickTop="1" thickBot="1">
      <c r="C61" s="9" t="s">
        <v>118</v>
      </c>
      <c r="D61" s="10" t="s">
        <v>4</v>
      </c>
      <c r="F61" s="9" t="s">
        <v>192</v>
      </c>
      <c r="G61" s="10" t="s">
        <v>4</v>
      </c>
      <c r="I61" s="9" t="s">
        <v>266</v>
      </c>
      <c r="J61" s="10" t="s">
        <v>4</v>
      </c>
    </row>
    <row r="62" spans="3:10" ht="18.75" customHeight="1" thickTop="1" thickBot="1">
      <c r="C62" s="9" t="s">
        <v>119</v>
      </c>
      <c r="D62" s="10" t="s">
        <v>4</v>
      </c>
      <c r="F62" s="9" t="s">
        <v>193</v>
      </c>
      <c r="G62" s="10" t="s">
        <v>4</v>
      </c>
      <c r="I62" s="9" t="s">
        <v>267</v>
      </c>
      <c r="J62" s="10" t="s">
        <v>4</v>
      </c>
    </row>
    <row r="63" spans="3:10" ht="18.75" customHeight="1" thickTop="1" thickBot="1">
      <c r="C63" s="9" t="s">
        <v>120</v>
      </c>
      <c r="D63" s="10" t="s">
        <v>4</v>
      </c>
      <c r="F63" s="9" t="s">
        <v>194</v>
      </c>
      <c r="G63" s="10" t="s">
        <v>4</v>
      </c>
      <c r="I63" s="9" t="s">
        <v>268</v>
      </c>
      <c r="J63" s="10" t="s">
        <v>4</v>
      </c>
    </row>
    <row r="64" spans="3:10" ht="18.75" customHeight="1" thickTop="1" thickBot="1">
      <c r="C64" s="9" t="s">
        <v>121</v>
      </c>
      <c r="D64" s="10" t="s">
        <v>4</v>
      </c>
      <c r="F64" s="9" t="s">
        <v>195</v>
      </c>
      <c r="G64" s="10" t="s">
        <v>4</v>
      </c>
      <c r="I64" s="9" t="s">
        <v>269</v>
      </c>
      <c r="J64" s="10" t="s">
        <v>4</v>
      </c>
    </row>
    <row r="65" spans="3:10" ht="18.75" customHeight="1" thickTop="1" thickBot="1">
      <c r="C65" s="9" t="s">
        <v>122</v>
      </c>
      <c r="D65" s="10" t="s">
        <v>4</v>
      </c>
      <c r="F65" s="9" t="s">
        <v>196</v>
      </c>
      <c r="G65" s="10" t="s">
        <v>4</v>
      </c>
      <c r="I65" s="9" t="s">
        <v>270</v>
      </c>
      <c r="J65" s="10" t="s">
        <v>4</v>
      </c>
    </row>
    <row r="66" spans="3:10" ht="18.75" customHeight="1" thickTop="1" thickBot="1">
      <c r="C66" s="9" t="s">
        <v>123</v>
      </c>
      <c r="D66" s="10" t="s">
        <v>4</v>
      </c>
      <c r="F66" s="9" t="s">
        <v>197</v>
      </c>
      <c r="G66" s="10" t="s">
        <v>4</v>
      </c>
      <c r="I66" s="9" t="s">
        <v>271</v>
      </c>
      <c r="J66" s="10" t="s">
        <v>4</v>
      </c>
    </row>
    <row r="67" spans="3:10" ht="18.75" customHeight="1" thickTop="1" thickBot="1">
      <c r="C67" s="9" t="s">
        <v>124</v>
      </c>
      <c r="D67" s="10" t="s">
        <v>4</v>
      </c>
      <c r="F67" s="9" t="s">
        <v>198</v>
      </c>
      <c r="G67" s="10" t="s">
        <v>4</v>
      </c>
      <c r="I67" s="9" t="s">
        <v>272</v>
      </c>
      <c r="J67" s="10" t="s">
        <v>4</v>
      </c>
    </row>
    <row r="68" spans="3:10" ht="18.75" customHeight="1" thickTop="1" thickBot="1">
      <c r="C68" s="9" t="s">
        <v>125</v>
      </c>
      <c r="D68" s="10" t="s">
        <v>4</v>
      </c>
      <c r="F68" s="9" t="s">
        <v>199</v>
      </c>
      <c r="G68" s="10" t="s">
        <v>4</v>
      </c>
      <c r="I68" s="9" t="s">
        <v>273</v>
      </c>
      <c r="J68" s="10" t="s">
        <v>4</v>
      </c>
    </row>
    <row r="69" spans="3:10" ht="18.75" customHeight="1" thickTop="1" thickBot="1">
      <c r="C69" s="9" t="s">
        <v>126</v>
      </c>
      <c r="D69" s="10" t="s">
        <v>4</v>
      </c>
      <c r="F69" s="9" t="s">
        <v>200</v>
      </c>
      <c r="G69" s="10" t="s">
        <v>4</v>
      </c>
      <c r="I69" s="9" t="s">
        <v>274</v>
      </c>
      <c r="J69" s="10" t="s">
        <v>4</v>
      </c>
    </row>
    <row r="70" spans="3:10" ht="18.75" customHeight="1" thickTop="1" thickBot="1">
      <c r="C70" s="9" t="s">
        <v>127</v>
      </c>
      <c r="D70" s="10" t="s">
        <v>4</v>
      </c>
      <c r="F70" s="9" t="s">
        <v>201</v>
      </c>
      <c r="G70" s="10" t="s">
        <v>4</v>
      </c>
      <c r="I70" s="9" t="s">
        <v>275</v>
      </c>
      <c r="J70" s="10" t="s">
        <v>4</v>
      </c>
    </row>
    <row r="71" spans="3:10" ht="18.75" customHeight="1" thickTop="1" thickBot="1">
      <c r="C71" s="9" t="s">
        <v>128</v>
      </c>
      <c r="D71" s="10" t="s">
        <v>4</v>
      </c>
      <c r="F71" s="9" t="s">
        <v>202</v>
      </c>
      <c r="G71" s="10" t="s">
        <v>4</v>
      </c>
      <c r="I71" s="9" t="s">
        <v>276</v>
      </c>
      <c r="J71" s="10" t="s">
        <v>4</v>
      </c>
    </row>
    <row r="72" spans="3:10" ht="18.75" customHeight="1" thickTop="1" thickBot="1">
      <c r="C72" s="9" t="s">
        <v>129</v>
      </c>
      <c r="D72" s="10" t="s">
        <v>4</v>
      </c>
      <c r="F72" s="9" t="s">
        <v>203</v>
      </c>
      <c r="G72" s="10" t="s">
        <v>4</v>
      </c>
      <c r="I72" s="9" t="s">
        <v>277</v>
      </c>
      <c r="J72" s="10" t="s">
        <v>4</v>
      </c>
    </row>
    <row r="73" spans="3:10" ht="18.75" customHeight="1" thickTop="1" thickBot="1">
      <c r="C73" s="9" t="s">
        <v>130</v>
      </c>
      <c r="D73" s="10" t="s">
        <v>4</v>
      </c>
      <c r="F73" s="9" t="s">
        <v>204</v>
      </c>
      <c r="G73" s="10" t="s">
        <v>4</v>
      </c>
      <c r="I73" s="9" t="s">
        <v>278</v>
      </c>
      <c r="J73" s="10" t="s">
        <v>4</v>
      </c>
    </row>
    <row r="74" spans="3:10" ht="18.75" customHeight="1" thickTop="1" thickBot="1">
      <c r="C74" s="9" t="s">
        <v>131</v>
      </c>
      <c r="D74" s="10" t="s">
        <v>4</v>
      </c>
      <c r="F74" s="9" t="s">
        <v>205</v>
      </c>
      <c r="G74" s="10" t="s">
        <v>4</v>
      </c>
      <c r="I74" s="9" t="s">
        <v>279</v>
      </c>
      <c r="J74" s="10" t="s">
        <v>4</v>
      </c>
    </row>
    <row r="75" spans="3:10" ht="18.75" customHeight="1" thickTop="1" thickBot="1">
      <c r="C75" s="9" t="s">
        <v>132</v>
      </c>
      <c r="D75" s="10" t="s">
        <v>4</v>
      </c>
      <c r="F75" s="9" t="s">
        <v>206</v>
      </c>
      <c r="G75" s="10" t="s">
        <v>4</v>
      </c>
      <c r="I75" s="9" t="s">
        <v>280</v>
      </c>
      <c r="J75" s="10" t="s">
        <v>4</v>
      </c>
    </row>
    <row r="76" spans="3:10" ht="18.75" customHeight="1" thickTop="1" thickBot="1">
      <c r="C76" s="9" t="s">
        <v>133</v>
      </c>
      <c r="D76" s="10" t="s">
        <v>4</v>
      </c>
      <c r="F76" s="9" t="s">
        <v>207</v>
      </c>
      <c r="G76" s="10" t="s">
        <v>4</v>
      </c>
      <c r="I76" s="9" t="s">
        <v>281</v>
      </c>
      <c r="J76" s="10" t="s">
        <v>4</v>
      </c>
    </row>
    <row r="77" spans="3:10" ht="18.75" customHeight="1" thickTop="1" thickBot="1">
      <c r="C77" s="9" t="s">
        <v>134</v>
      </c>
      <c r="D77" s="10" t="s">
        <v>4</v>
      </c>
      <c r="F77" s="9" t="s">
        <v>208</v>
      </c>
      <c r="G77" s="10" t="s">
        <v>4</v>
      </c>
      <c r="I77" s="9" t="s">
        <v>282</v>
      </c>
      <c r="J77" s="10" t="s">
        <v>4</v>
      </c>
    </row>
    <row r="78" spans="3:10" ht="18.75" customHeight="1" thickTop="1" thickBot="1">
      <c r="C78" s="9" t="s">
        <v>135</v>
      </c>
      <c r="D78" s="10" t="s">
        <v>4</v>
      </c>
      <c r="F78" s="9" t="s">
        <v>209</v>
      </c>
      <c r="G78" s="10" t="s">
        <v>4</v>
      </c>
      <c r="I78" s="9" t="s">
        <v>283</v>
      </c>
      <c r="J78" s="10" t="s">
        <v>4</v>
      </c>
    </row>
    <row r="79" spans="3:10" ht="18.75" customHeight="1" thickTop="1" thickBot="1">
      <c r="C79" s="9" t="s">
        <v>136</v>
      </c>
      <c r="D79" s="10" t="s">
        <v>4</v>
      </c>
      <c r="F79" s="9" t="s">
        <v>210</v>
      </c>
      <c r="G79" s="10" t="s">
        <v>4</v>
      </c>
      <c r="I79" s="9" t="s">
        <v>284</v>
      </c>
      <c r="J79" s="10" t="s">
        <v>4</v>
      </c>
    </row>
    <row r="80" spans="3:10" ht="18.75" customHeight="1" thickTop="1" thickBot="1">
      <c r="C80" s="9" t="s">
        <v>137</v>
      </c>
      <c r="D80" s="10" t="s">
        <v>4</v>
      </c>
      <c r="F80" s="9" t="s">
        <v>211</v>
      </c>
      <c r="G80" s="10" t="s">
        <v>4</v>
      </c>
      <c r="I80" s="9" t="s">
        <v>285</v>
      </c>
      <c r="J80" s="10" t="s">
        <v>4</v>
      </c>
    </row>
    <row r="81" spans="3:10" ht="18.75" customHeight="1" thickTop="1" thickBot="1">
      <c r="C81" s="9" t="s">
        <v>138</v>
      </c>
      <c r="D81" s="10" t="s">
        <v>4</v>
      </c>
      <c r="F81" s="9" t="s">
        <v>212</v>
      </c>
      <c r="G81" s="10" t="s">
        <v>4</v>
      </c>
      <c r="I81" s="9" t="s">
        <v>286</v>
      </c>
      <c r="J81" s="10" t="s">
        <v>4</v>
      </c>
    </row>
    <row r="82" spans="3:10" ht="18.75" customHeight="1" thickTop="1" thickBot="1">
      <c r="C82" s="9" t="s">
        <v>139</v>
      </c>
      <c r="D82" s="10" t="s">
        <v>4</v>
      </c>
      <c r="F82" s="9" t="s">
        <v>213</v>
      </c>
      <c r="G82" s="10" t="s">
        <v>4</v>
      </c>
      <c r="I82" s="9" t="s">
        <v>287</v>
      </c>
      <c r="J82" s="10" t="s">
        <v>4</v>
      </c>
    </row>
    <row r="83" spans="3:10" ht="18.75" customHeight="1" thickTop="1" thickBot="1">
      <c r="C83" s="9" t="s">
        <v>140</v>
      </c>
      <c r="D83" s="10" t="s">
        <v>4</v>
      </c>
      <c r="F83" s="9" t="s">
        <v>214</v>
      </c>
      <c r="G83" s="10" t="s">
        <v>4</v>
      </c>
      <c r="I83" s="9" t="s">
        <v>288</v>
      </c>
      <c r="J83" s="10" t="s">
        <v>4</v>
      </c>
    </row>
    <row r="84" spans="3:10" ht="18.75" customHeight="1" thickTop="1" thickBot="1">
      <c r="C84" s="9" t="s">
        <v>141</v>
      </c>
      <c r="D84" s="10" t="s">
        <v>4</v>
      </c>
      <c r="F84" s="9" t="s">
        <v>215</v>
      </c>
      <c r="G84" s="10" t="s">
        <v>4</v>
      </c>
      <c r="I84" s="9" t="s">
        <v>289</v>
      </c>
      <c r="J84" s="10" t="s">
        <v>4</v>
      </c>
    </row>
    <row r="85" spans="3:10" ht="18.75" customHeight="1" thickTop="1" thickBot="1">
      <c r="C85" s="9" t="s">
        <v>142</v>
      </c>
      <c r="D85" s="10" t="s">
        <v>4</v>
      </c>
      <c r="F85" s="9" t="s">
        <v>216</v>
      </c>
      <c r="G85" s="10" t="s">
        <v>4</v>
      </c>
      <c r="I85" s="9" t="s">
        <v>290</v>
      </c>
      <c r="J85" s="10" t="s">
        <v>4</v>
      </c>
    </row>
    <row r="86" spans="3:10" ht="18.75" customHeight="1" thickTop="1" thickBot="1">
      <c r="C86" s="9" t="s">
        <v>143</v>
      </c>
      <c r="D86" s="10" t="s">
        <v>4</v>
      </c>
      <c r="F86" s="9" t="s">
        <v>217</v>
      </c>
      <c r="G86" s="10" t="s">
        <v>4</v>
      </c>
      <c r="I86" s="9" t="s">
        <v>291</v>
      </c>
      <c r="J86" s="10" t="s">
        <v>4</v>
      </c>
    </row>
    <row r="87" spans="3:10" ht="18.75" customHeight="1" thickTop="1" thickBot="1">
      <c r="C87" s="9" t="s">
        <v>144</v>
      </c>
      <c r="D87" s="10" t="s">
        <v>4</v>
      </c>
      <c r="F87" s="9" t="s">
        <v>218</v>
      </c>
      <c r="G87" s="10" t="s">
        <v>4</v>
      </c>
      <c r="I87" s="9" t="s">
        <v>292</v>
      </c>
      <c r="J87" s="10" t="s">
        <v>4</v>
      </c>
    </row>
    <row r="88" spans="3:10" ht="18.75" customHeight="1" thickTop="1" thickBot="1">
      <c r="C88" s="9" t="s">
        <v>145</v>
      </c>
      <c r="D88" s="10" t="s">
        <v>4</v>
      </c>
      <c r="F88" s="9" t="s">
        <v>219</v>
      </c>
      <c r="G88" s="10" t="s">
        <v>4</v>
      </c>
      <c r="I88" s="9" t="s">
        <v>293</v>
      </c>
      <c r="J88" s="10" t="s">
        <v>4</v>
      </c>
    </row>
    <row r="89" spans="3:10" ht="18.75" customHeight="1" thickTop="1" thickBot="1">
      <c r="C89" s="9" t="s">
        <v>146</v>
      </c>
      <c r="D89" s="10" t="s">
        <v>4</v>
      </c>
      <c r="F89" s="9" t="s">
        <v>220</v>
      </c>
      <c r="G89" s="10" t="s">
        <v>4</v>
      </c>
      <c r="I89" s="9" t="s">
        <v>294</v>
      </c>
      <c r="J89" s="10" t="s">
        <v>4</v>
      </c>
    </row>
    <row r="90" spans="3:10" ht="18.75" customHeight="1" thickTop="1" thickBot="1">
      <c r="C90" s="9" t="s">
        <v>147</v>
      </c>
      <c r="D90" s="10" t="s">
        <v>4</v>
      </c>
      <c r="F90" s="9" t="s">
        <v>221</v>
      </c>
      <c r="G90" s="10" t="s">
        <v>4</v>
      </c>
      <c r="I90" s="9" t="s">
        <v>295</v>
      </c>
      <c r="J90" s="10" t="s">
        <v>4</v>
      </c>
    </row>
    <row r="91" spans="3:10" ht="18.75" customHeight="1" thickTop="1" thickBot="1">
      <c r="C91" s="9" t="s">
        <v>148</v>
      </c>
      <c r="D91" s="10" t="s">
        <v>4</v>
      </c>
      <c r="F91" s="9" t="s">
        <v>222</v>
      </c>
      <c r="G91" s="10" t="s">
        <v>4</v>
      </c>
      <c r="I91" s="9" t="s">
        <v>296</v>
      </c>
      <c r="J91" s="10" t="s">
        <v>4</v>
      </c>
    </row>
    <row r="92" spans="3:10" ht="18.75" customHeight="1" thickTop="1" thickBot="1">
      <c r="C92" s="9" t="s">
        <v>149</v>
      </c>
      <c r="D92" s="10" t="s">
        <v>4</v>
      </c>
      <c r="F92" s="9" t="s">
        <v>223</v>
      </c>
      <c r="G92" s="10" t="s">
        <v>4</v>
      </c>
      <c r="I92" s="9" t="s">
        <v>297</v>
      </c>
      <c r="J92" s="10" t="s">
        <v>4</v>
      </c>
    </row>
    <row r="93" spans="3:10" ht="18.75" customHeight="1" thickTop="1" thickBot="1">
      <c r="C93" s="9" t="s">
        <v>150</v>
      </c>
      <c r="D93" s="10" t="s">
        <v>4</v>
      </c>
      <c r="F93" s="9" t="s">
        <v>224</v>
      </c>
      <c r="G93" s="10" t="s">
        <v>4</v>
      </c>
      <c r="I93" s="9" t="s">
        <v>298</v>
      </c>
      <c r="J93" s="10" t="s">
        <v>4</v>
      </c>
    </row>
    <row r="94" spans="3:10" ht="18.75" customHeight="1" thickTop="1" thickBot="1">
      <c r="C94" s="9" t="s">
        <v>151</v>
      </c>
      <c r="D94" s="10" t="s">
        <v>4</v>
      </c>
      <c r="F94" s="9" t="s">
        <v>225</v>
      </c>
      <c r="G94" s="10" t="s">
        <v>4</v>
      </c>
      <c r="I94" s="9" t="s">
        <v>299</v>
      </c>
      <c r="J94" s="10" t="s">
        <v>4</v>
      </c>
    </row>
    <row r="95" spans="3:10" ht="18.75" customHeight="1" thickTop="1" thickBot="1">
      <c r="C95" s="9" t="s">
        <v>152</v>
      </c>
      <c r="D95" s="10" t="s">
        <v>4</v>
      </c>
      <c r="F95" s="9" t="s">
        <v>226</v>
      </c>
      <c r="G95" s="10" t="s">
        <v>4</v>
      </c>
      <c r="I95" s="9" t="s">
        <v>300</v>
      </c>
      <c r="J95" s="10" t="s">
        <v>4</v>
      </c>
    </row>
    <row r="96" spans="3:10" ht="18.75" customHeight="1" thickTop="1" thickBot="1">
      <c r="C96" s="9" t="s">
        <v>153</v>
      </c>
      <c r="D96" s="10" t="s">
        <v>4</v>
      </c>
      <c r="F96" s="9" t="s">
        <v>227</v>
      </c>
      <c r="G96" s="10" t="s">
        <v>4</v>
      </c>
      <c r="I96" s="9" t="s">
        <v>301</v>
      </c>
      <c r="J96" s="10" t="s">
        <v>4</v>
      </c>
    </row>
    <row r="97" spans="3:10" ht="18.75" customHeight="1" thickTop="1" thickBot="1">
      <c r="C97" s="9" t="s">
        <v>154</v>
      </c>
      <c r="D97" s="10" t="s">
        <v>4</v>
      </c>
      <c r="F97" s="9" t="s">
        <v>228</v>
      </c>
      <c r="G97" s="10" t="s">
        <v>4</v>
      </c>
      <c r="I97" s="9" t="s">
        <v>302</v>
      </c>
      <c r="J97" s="10" t="s">
        <v>4</v>
      </c>
    </row>
    <row r="98" spans="3:10" ht="18.75" customHeight="1" thickTop="1" thickBot="1">
      <c r="C98" s="9" t="s">
        <v>155</v>
      </c>
      <c r="D98" s="10" t="s">
        <v>4</v>
      </c>
      <c r="F98" s="9" t="s">
        <v>229</v>
      </c>
      <c r="G98" s="10" t="s">
        <v>4</v>
      </c>
      <c r="I98" s="9" t="s">
        <v>303</v>
      </c>
      <c r="J98" s="10" t="s">
        <v>4</v>
      </c>
    </row>
    <row r="99" spans="3:10" ht="18.75" customHeight="1" thickTop="1" thickBot="1">
      <c r="C99" s="9" t="s">
        <v>156</v>
      </c>
      <c r="D99" s="10" t="s">
        <v>4</v>
      </c>
      <c r="F99" s="9" t="s">
        <v>230</v>
      </c>
      <c r="G99" s="10" t="s">
        <v>4</v>
      </c>
      <c r="I99" s="9" t="s">
        <v>304</v>
      </c>
      <c r="J99" s="10" t="s">
        <v>4</v>
      </c>
    </row>
    <row r="100" spans="3:10" ht="18.75" customHeight="1" thickTop="1" thickBot="1">
      <c r="C100" s="9" t="s">
        <v>157</v>
      </c>
      <c r="D100" s="10" t="s">
        <v>4</v>
      </c>
      <c r="F100" s="9" t="s">
        <v>231</v>
      </c>
      <c r="G100" s="10" t="s">
        <v>4</v>
      </c>
      <c r="I100" s="9" t="s">
        <v>305</v>
      </c>
      <c r="J100" s="10" t="s">
        <v>4</v>
      </c>
    </row>
    <row r="101" spans="3:10" ht="18.75" customHeight="1" thickTop="1" thickBot="1">
      <c r="C101" s="9" t="s">
        <v>158</v>
      </c>
      <c r="D101" s="10" t="s">
        <v>4</v>
      </c>
      <c r="F101" s="9" t="s">
        <v>232</v>
      </c>
      <c r="G101" s="10" t="s">
        <v>4</v>
      </c>
      <c r="I101" s="9" t="s">
        <v>306</v>
      </c>
      <c r="J101" s="10" t="s">
        <v>4</v>
      </c>
    </row>
    <row r="102" spans="3:10" ht="18.75" customHeight="1" thickTop="1" thickBot="1">
      <c r="C102" s="9" t="s">
        <v>159</v>
      </c>
      <c r="D102" s="10" t="s">
        <v>4</v>
      </c>
      <c r="F102" s="9" t="s">
        <v>233</v>
      </c>
      <c r="G102" s="10" t="s">
        <v>4</v>
      </c>
      <c r="I102" s="9" t="s">
        <v>307</v>
      </c>
      <c r="J102" s="10" t="s">
        <v>4</v>
      </c>
    </row>
    <row r="103" spans="3:10" ht="18.75" customHeight="1" thickTop="1" thickBot="1">
      <c r="C103" s="9" t="s">
        <v>160</v>
      </c>
      <c r="D103" s="10" t="s">
        <v>309</v>
      </c>
      <c r="F103" s="9" t="s">
        <v>234</v>
      </c>
      <c r="G103" s="10" t="s">
        <v>309</v>
      </c>
      <c r="I103" s="9" t="s">
        <v>308</v>
      </c>
      <c r="J103" s="10" t="s">
        <v>309</v>
      </c>
    </row>
    <row r="104" spans="3:10" ht="18.75" customHeight="1" thickTop="1"/>
    <row r="105" spans="3:10" ht="18.75" customHeight="1"/>
    <row r="106" spans="3:10" ht="18.75" customHeight="1"/>
    <row r="107" spans="3:10" ht="18.75" customHeight="1"/>
    <row r="108" spans="3:10" ht="18.75" customHeight="1"/>
    <row r="109" spans="3:10"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Plan3" enableFormatConditionsCalculation="0"/>
  <dimension ref="A1:Z109"/>
  <sheetViews>
    <sheetView showGridLines="0" zoomScale="90" zoomScaleNormal="90" zoomScalePageLayoutView="90" workbookViewId="0"/>
  </sheetViews>
  <sheetFormatPr defaultColWidth="0" defaultRowHeight="15" customHeight="1" zeroHeight="1"/>
  <cols>
    <col min="1" max="1" width="27.7109375" style="31" customWidth="1"/>
    <col min="2" max="2" width="3.85546875" style="12" customWidth="1"/>
    <col min="3" max="3" width="14.42578125" style="12" customWidth="1"/>
    <col min="4" max="4" width="29.42578125" style="12" customWidth="1"/>
    <col min="5" max="5" width="3.42578125" style="12" customWidth="1"/>
    <col min="6" max="6" width="14.425781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5" s="141" customFormat="1" ht="33.950000000000003" customHeight="1">
      <c r="A1" s="142"/>
      <c r="C1" s="134" t="s">
        <v>68</v>
      </c>
    </row>
    <row r="2" spans="1:25" s="141" customFormat="1" ht="37.5" customHeight="1">
      <c r="A2" s="142"/>
    </row>
    <row r="3" spans="1:25" s="142" customFormat="1" ht="15.75" customHeight="1" thickBot="1">
      <c r="A3" s="31"/>
    </row>
    <row r="4" spans="1:25" ht="24.75" customHeight="1" thickTop="1" thickBot="1">
      <c r="C4" s="7" t="s">
        <v>310</v>
      </c>
      <c r="D4" s="8" t="s">
        <v>69</v>
      </c>
      <c r="E4" s="11"/>
      <c r="F4" s="7" t="s">
        <v>311</v>
      </c>
      <c r="G4" s="8" t="s">
        <v>85</v>
      </c>
      <c r="H4" s="11"/>
      <c r="I4" s="7" t="s">
        <v>312</v>
      </c>
      <c r="J4" s="8" t="s">
        <v>86</v>
      </c>
      <c r="L4" s="7" t="s">
        <v>313</v>
      </c>
      <c r="M4" s="8" t="s">
        <v>314</v>
      </c>
      <c r="N4" s="11"/>
      <c r="O4" s="7" t="s">
        <v>315</v>
      </c>
      <c r="P4" s="8" t="s">
        <v>316</v>
      </c>
      <c r="Q4" s="11"/>
      <c r="R4" s="7" t="s">
        <v>317</v>
      </c>
      <c r="S4" s="8" t="s">
        <v>318</v>
      </c>
      <c r="U4" s="7" t="s">
        <v>319</v>
      </c>
      <c r="V4" s="8" t="s">
        <v>320</v>
      </c>
      <c r="X4" s="7" t="s">
        <v>321</v>
      </c>
      <c r="Y4" s="8" t="s">
        <v>322</v>
      </c>
    </row>
    <row r="5" spans="1:25" ht="19.5" customHeight="1" thickTop="1" thickBot="1">
      <c r="C5" s="9" t="s">
        <v>323</v>
      </c>
      <c r="D5" s="10" t="s">
        <v>4</v>
      </c>
      <c r="E5" s="11"/>
      <c r="F5" s="9" t="s">
        <v>324</v>
      </c>
      <c r="G5" s="10" t="s">
        <v>4</v>
      </c>
      <c r="H5" s="11"/>
      <c r="I5" s="9" t="s">
        <v>325</v>
      </c>
      <c r="J5" s="10" t="s">
        <v>4</v>
      </c>
      <c r="L5" s="9" t="s">
        <v>326</v>
      </c>
      <c r="M5" s="10" t="s">
        <v>4</v>
      </c>
      <c r="N5" s="11"/>
      <c r="O5" s="9" t="s">
        <v>327</v>
      </c>
      <c r="P5" s="10" t="s">
        <v>4</v>
      </c>
      <c r="Q5" s="11"/>
      <c r="R5" s="9" t="s">
        <v>328</v>
      </c>
      <c r="S5" s="10" t="s">
        <v>1421</v>
      </c>
      <c r="U5" s="9" t="s">
        <v>329</v>
      </c>
      <c r="V5" s="10" t="s">
        <v>1423</v>
      </c>
      <c r="X5" s="9" t="s">
        <v>330</v>
      </c>
      <c r="Y5" s="10" t="s">
        <v>1424</v>
      </c>
    </row>
    <row r="6" spans="1:25" ht="19.5" customHeight="1" thickTop="1" thickBot="1">
      <c r="C6" s="9" t="s">
        <v>429</v>
      </c>
      <c r="D6" s="10" t="s">
        <v>4</v>
      </c>
      <c r="F6" s="9" t="s">
        <v>527</v>
      </c>
      <c r="G6" s="10" t="s">
        <v>4</v>
      </c>
      <c r="I6" s="9" t="s">
        <v>625</v>
      </c>
      <c r="J6" s="10" t="s">
        <v>4</v>
      </c>
      <c r="L6" s="9" t="s">
        <v>331</v>
      </c>
      <c r="M6" s="10" t="s">
        <v>4</v>
      </c>
      <c r="O6" s="9" t="s">
        <v>723</v>
      </c>
      <c r="P6" s="10" t="s">
        <v>4</v>
      </c>
      <c r="R6" s="9" t="s">
        <v>821</v>
      </c>
      <c r="S6" s="10" t="s">
        <v>1422</v>
      </c>
      <c r="U6" s="9" t="s">
        <v>919</v>
      </c>
      <c r="V6" s="10" t="s">
        <v>4</v>
      </c>
      <c r="X6" s="9" t="s">
        <v>1017</v>
      </c>
      <c r="Y6" s="10" t="s">
        <v>1425</v>
      </c>
    </row>
    <row r="7" spans="1:25" ht="19.5" customHeight="1" thickTop="1" thickBot="1">
      <c r="C7" s="9" t="s">
        <v>430</v>
      </c>
      <c r="D7" s="10" t="s">
        <v>4</v>
      </c>
      <c r="F7" s="9" t="s">
        <v>528</v>
      </c>
      <c r="G7" s="10" t="s">
        <v>4</v>
      </c>
      <c r="I7" s="9" t="s">
        <v>626</v>
      </c>
      <c r="J7" s="10" t="s">
        <v>4</v>
      </c>
      <c r="L7" s="9" t="s">
        <v>332</v>
      </c>
      <c r="M7" s="10" t="s">
        <v>4</v>
      </c>
      <c r="O7" s="9" t="s">
        <v>724</v>
      </c>
      <c r="P7" s="10" t="s">
        <v>4</v>
      </c>
      <c r="R7" s="9" t="s">
        <v>822</v>
      </c>
      <c r="S7" s="10" t="s">
        <v>4</v>
      </c>
      <c r="U7" s="9" t="s">
        <v>920</v>
      </c>
      <c r="V7" s="10" t="s">
        <v>4</v>
      </c>
      <c r="X7" s="9" t="s">
        <v>1018</v>
      </c>
      <c r="Y7" s="10" t="s">
        <v>1426</v>
      </c>
    </row>
    <row r="8" spans="1:25" ht="19.5" customHeight="1" thickTop="1" thickBot="1">
      <c r="C8" s="9" t="s">
        <v>431</v>
      </c>
      <c r="D8" s="10" t="s">
        <v>4</v>
      </c>
      <c r="F8" s="9" t="s">
        <v>529</v>
      </c>
      <c r="G8" s="10" t="s">
        <v>4</v>
      </c>
      <c r="I8" s="9" t="s">
        <v>627</v>
      </c>
      <c r="J8" s="10" t="s">
        <v>4</v>
      </c>
      <c r="L8" s="9" t="s">
        <v>333</v>
      </c>
      <c r="M8" s="10" t="s">
        <v>4</v>
      </c>
      <c r="O8" s="9" t="s">
        <v>725</v>
      </c>
      <c r="P8" s="10" t="s">
        <v>4</v>
      </c>
      <c r="R8" s="9" t="s">
        <v>823</v>
      </c>
      <c r="S8" s="10" t="s">
        <v>4</v>
      </c>
      <c r="U8" s="9" t="s">
        <v>921</v>
      </c>
      <c r="V8" s="10" t="s">
        <v>4</v>
      </c>
      <c r="X8" s="9" t="s">
        <v>1019</v>
      </c>
      <c r="Y8" s="10" t="s">
        <v>4</v>
      </c>
    </row>
    <row r="9" spans="1:25" ht="19.5" customHeight="1" thickTop="1" thickBot="1">
      <c r="C9" s="9" t="s">
        <v>432</v>
      </c>
      <c r="D9" s="10" t="s">
        <v>4</v>
      </c>
      <c r="F9" s="9" t="s">
        <v>530</v>
      </c>
      <c r="G9" s="10" t="s">
        <v>4</v>
      </c>
      <c r="I9" s="9" t="s">
        <v>628</v>
      </c>
      <c r="J9" s="10" t="s">
        <v>4</v>
      </c>
      <c r="L9" s="9" t="s">
        <v>334</v>
      </c>
      <c r="M9" s="10" t="s">
        <v>4</v>
      </c>
      <c r="O9" s="9" t="s">
        <v>726</v>
      </c>
      <c r="P9" s="10" t="s">
        <v>4</v>
      </c>
      <c r="R9" s="9" t="s">
        <v>824</v>
      </c>
      <c r="S9" s="10" t="s">
        <v>4</v>
      </c>
      <c r="U9" s="9" t="s">
        <v>922</v>
      </c>
      <c r="V9" s="10" t="s">
        <v>4</v>
      </c>
      <c r="X9" s="9" t="s">
        <v>1020</v>
      </c>
      <c r="Y9" s="10" t="s">
        <v>4</v>
      </c>
    </row>
    <row r="10" spans="1:25" ht="19.5" customHeight="1" thickTop="1" thickBot="1">
      <c r="C10" s="9" t="s">
        <v>433</v>
      </c>
      <c r="D10" s="10" t="s">
        <v>4</v>
      </c>
      <c r="F10" s="9" t="s">
        <v>531</v>
      </c>
      <c r="G10" s="10" t="s">
        <v>4</v>
      </c>
      <c r="I10" s="9" t="s">
        <v>629</v>
      </c>
      <c r="J10" s="10" t="s">
        <v>4</v>
      </c>
      <c r="L10" s="9" t="s">
        <v>335</v>
      </c>
      <c r="M10" s="10" t="s">
        <v>4</v>
      </c>
      <c r="O10" s="9" t="s">
        <v>727</v>
      </c>
      <c r="P10" s="10" t="s">
        <v>4</v>
      </c>
      <c r="R10" s="9" t="s">
        <v>825</v>
      </c>
      <c r="S10" s="10" t="s">
        <v>4</v>
      </c>
      <c r="U10" s="9" t="s">
        <v>923</v>
      </c>
      <c r="V10" s="10" t="s">
        <v>4</v>
      </c>
      <c r="X10" s="9" t="s">
        <v>1021</v>
      </c>
      <c r="Y10" s="10" t="s">
        <v>4</v>
      </c>
    </row>
    <row r="11" spans="1:25" ht="19.5" customHeight="1" thickTop="1" thickBot="1">
      <c r="C11" s="9" t="s">
        <v>434</v>
      </c>
      <c r="D11" s="10" t="s">
        <v>4</v>
      </c>
      <c r="F11" s="9" t="s">
        <v>532</v>
      </c>
      <c r="G11" s="10" t="s">
        <v>4</v>
      </c>
      <c r="I11" s="9" t="s">
        <v>630</v>
      </c>
      <c r="J11" s="10" t="s">
        <v>4</v>
      </c>
      <c r="L11" s="9" t="s">
        <v>336</v>
      </c>
      <c r="M11" s="10" t="s">
        <v>4</v>
      </c>
      <c r="O11" s="9" t="s">
        <v>728</v>
      </c>
      <c r="P11" s="10" t="s">
        <v>4</v>
      </c>
      <c r="R11" s="9" t="s">
        <v>826</v>
      </c>
      <c r="S11" s="10" t="s">
        <v>4</v>
      </c>
      <c r="U11" s="9" t="s">
        <v>924</v>
      </c>
      <c r="V11" s="10" t="s">
        <v>4</v>
      </c>
      <c r="X11" s="9" t="s">
        <v>1022</v>
      </c>
      <c r="Y11" s="10" t="s">
        <v>4</v>
      </c>
    </row>
    <row r="12" spans="1:25" ht="19.5" customHeight="1" thickTop="1" thickBot="1">
      <c r="C12" s="9" t="s">
        <v>435</v>
      </c>
      <c r="D12" s="10" t="s">
        <v>4</v>
      </c>
      <c r="F12" s="9" t="s">
        <v>533</v>
      </c>
      <c r="G12" s="10" t="s">
        <v>4</v>
      </c>
      <c r="I12" s="9" t="s">
        <v>631</v>
      </c>
      <c r="J12" s="10" t="s">
        <v>4</v>
      </c>
      <c r="L12" s="9" t="s">
        <v>337</v>
      </c>
      <c r="M12" s="10" t="s">
        <v>4</v>
      </c>
      <c r="O12" s="9" t="s">
        <v>729</v>
      </c>
      <c r="P12" s="10" t="s">
        <v>4</v>
      </c>
      <c r="R12" s="9" t="s">
        <v>827</v>
      </c>
      <c r="S12" s="10" t="s">
        <v>4</v>
      </c>
      <c r="U12" s="9" t="s">
        <v>925</v>
      </c>
      <c r="V12" s="10" t="s">
        <v>4</v>
      </c>
      <c r="X12" s="9" t="s">
        <v>1023</v>
      </c>
      <c r="Y12" s="10" t="s">
        <v>4</v>
      </c>
    </row>
    <row r="13" spans="1:25" ht="19.5" customHeight="1" thickTop="1" thickBot="1">
      <c r="C13" s="9" t="s">
        <v>436</v>
      </c>
      <c r="D13" s="10" t="s">
        <v>4</v>
      </c>
      <c r="F13" s="9" t="s">
        <v>534</v>
      </c>
      <c r="G13" s="10" t="s">
        <v>4</v>
      </c>
      <c r="I13" s="9" t="s">
        <v>632</v>
      </c>
      <c r="J13" s="10" t="s">
        <v>4</v>
      </c>
      <c r="L13" s="9" t="s">
        <v>338</v>
      </c>
      <c r="M13" s="10" t="s">
        <v>4</v>
      </c>
      <c r="O13" s="9" t="s">
        <v>730</v>
      </c>
      <c r="P13" s="10" t="s">
        <v>4</v>
      </c>
      <c r="R13" s="9" t="s">
        <v>828</v>
      </c>
      <c r="S13" s="10" t="s">
        <v>4</v>
      </c>
      <c r="U13" s="9" t="s">
        <v>926</v>
      </c>
      <c r="V13" s="10" t="s">
        <v>4</v>
      </c>
      <c r="X13" s="9" t="s">
        <v>1024</v>
      </c>
      <c r="Y13" s="10" t="s">
        <v>4</v>
      </c>
    </row>
    <row r="14" spans="1:25" ht="19.5" customHeight="1" thickTop="1" thickBot="1">
      <c r="C14" s="9" t="s">
        <v>437</v>
      </c>
      <c r="D14" s="10" t="s">
        <v>4</v>
      </c>
      <c r="F14" s="9" t="s">
        <v>535</v>
      </c>
      <c r="G14" s="10" t="s">
        <v>4</v>
      </c>
      <c r="I14" s="9" t="s">
        <v>633</v>
      </c>
      <c r="J14" s="10" t="s">
        <v>4</v>
      </c>
      <c r="L14" s="9" t="s">
        <v>339</v>
      </c>
      <c r="M14" s="10" t="s">
        <v>4</v>
      </c>
      <c r="O14" s="9" t="s">
        <v>731</v>
      </c>
      <c r="P14" s="10" t="s">
        <v>4</v>
      </c>
      <c r="R14" s="9" t="s">
        <v>829</v>
      </c>
      <c r="S14" s="10" t="s">
        <v>4</v>
      </c>
      <c r="U14" s="9" t="s">
        <v>927</v>
      </c>
      <c r="V14" s="10" t="s">
        <v>4</v>
      </c>
      <c r="X14" s="9" t="s">
        <v>1025</v>
      </c>
      <c r="Y14" s="10" t="s">
        <v>4</v>
      </c>
    </row>
    <row r="15" spans="1:25" ht="19.5" customHeight="1" thickTop="1" thickBot="1">
      <c r="C15" s="9" t="s">
        <v>438</v>
      </c>
      <c r="D15" s="10" t="s">
        <v>4</v>
      </c>
      <c r="F15" s="9" t="s">
        <v>536</v>
      </c>
      <c r="G15" s="10" t="s">
        <v>4</v>
      </c>
      <c r="I15" s="9" t="s">
        <v>634</v>
      </c>
      <c r="J15" s="10" t="s">
        <v>4</v>
      </c>
      <c r="L15" s="9" t="s">
        <v>340</v>
      </c>
      <c r="M15" s="10" t="s">
        <v>4</v>
      </c>
      <c r="O15" s="9" t="s">
        <v>732</v>
      </c>
      <c r="P15" s="10" t="s">
        <v>4</v>
      </c>
      <c r="R15" s="9" t="s">
        <v>830</v>
      </c>
      <c r="S15" s="10" t="s">
        <v>4</v>
      </c>
      <c r="U15" s="9" t="s">
        <v>928</v>
      </c>
      <c r="V15" s="10" t="s">
        <v>4</v>
      </c>
      <c r="X15" s="9" t="s">
        <v>1026</v>
      </c>
      <c r="Y15" s="10" t="s">
        <v>4</v>
      </c>
    </row>
    <row r="16" spans="1:25" ht="19.5" customHeight="1" thickTop="1" thickBot="1">
      <c r="C16" s="9" t="s">
        <v>439</v>
      </c>
      <c r="D16" s="10" t="s">
        <v>4</v>
      </c>
      <c r="F16" s="9" t="s">
        <v>537</v>
      </c>
      <c r="G16" s="10" t="s">
        <v>4</v>
      </c>
      <c r="I16" s="9" t="s">
        <v>635</v>
      </c>
      <c r="J16" s="10" t="s">
        <v>4</v>
      </c>
      <c r="L16" s="9" t="s">
        <v>341</v>
      </c>
      <c r="M16" s="10" t="s">
        <v>4</v>
      </c>
      <c r="O16" s="9" t="s">
        <v>733</v>
      </c>
      <c r="P16" s="10" t="s">
        <v>4</v>
      </c>
      <c r="R16" s="9" t="s">
        <v>831</v>
      </c>
      <c r="S16" s="10" t="s">
        <v>4</v>
      </c>
      <c r="U16" s="9" t="s">
        <v>929</v>
      </c>
      <c r="V16" s="10" t="s">
        <v>4</v>
      </c>
      <c r="X16" s="9" t="s">
        <v>1027</v>
      </c>
      <c r="Y16" s="10" t="s">
        <v>4</v>
      </c>
    </row>
    <row r="17" spans="3:25" ht="19.5" customHeight="1" thickTop="1" thickBot="1">
      <c r="C17" s="9" t="s">
        <v>440</v>
      </c>
      <c r="D17" s="10" t="s">
        <v>4</v>
      </c>
      <c r="F17" s="9" t="s">
        <v>538</v>
      </c>
      <c r="G17" s="10" t="s">
        <v>4</v>
      </c>
      <c r="I17" s="9" t="s">
        <v>636</v>
      </c>
      <c r="J17" s="10" t="s">
        <v>4</v>
      </c>
      <c r="L17" s="9" t="s">
        <v>342</v>
      </c>
      <c r="M17" s="10" t="s">
        <v>4</v>
      </c>
      <c r="O17" s="9" t="s">
        <v>734</v>
      </c>
      <c r="P17" s="10" t="s">
        <v>4</v>
      </c>
      <c r="R17" s="9" t="s">
        <v>832</v>
      </c>
      <c r="S17" s="10" t="s">
        <v>4</v>
      </c>
      <c r="U17" s="9" t="s">
        <v>930</v>
      </c>
      <c r="V17" s="10" t="s">
        <v>4</v>
      </c>
      <c r="X17" s="9" t="s">
        <v>1028</v>
      </c>
      <c r="Y17" s="10" t="s">
        <v>4</v>
      </c>
    </row>
    <row r="18" spans="3:25" ht="19.5" customHeight="1" thickTop="1" thickBot="1">
      <c r="C18" s="9" t="s">
        <v>441</v>
      </c>
      <c r="D18" s="10" t="s">
        <v>4</v>
      </c>
      <c r="F18" s="9" t="s">
        <v>539</v>
      </c>
      <c r="G18" s="10" t="s">
        <v>4</v>
      </c>
      <c r="I18" s="9" t="s">
        <v>637</v>
      </c>
      <c r="J18" s="10" t="s">
        <v>4</v>
      </c>
      <c r="L18" s="9" t="s">
        <v>343</v>
      </c>
      <c r="M18" s="10" t="s">
        <v>4</v>
      </c>
      <c r="O18" s="9" t="s">
        <v>735</v>
      </c>
      <c r="P18" s="10" t="s">
        <v>4</v>
      </c>
      <c r="R18" s="9" t="s">
        <v>833</v>
      </c>
      <c r="S18" s="10" t="s">
        <v>4</v>
      </c>
      <c r="U18" s="9" t="s">
        <v>931</v>
      </c>
      <c r="V18" s="10" t="s">
        <v>4</v>
      </c>
      <c r="X18" s="9" t="s">
        <v>1029</v>
      </c>
      <c r="Y18" s="10" t="s">
        <v>4</v>
      </c>
    </row>
    <row r="19" spans="3:25" ht="19.5" customHeight="1" thickTop="1" thickBot="1">
      <c r="C19" s="9" t="s">
        <v>442</v>
      </c>
      <c r="D19" s="10" t="s">
        <v>4</v>
      </c>
      <c r="F19" s="9" t="s">
        <v>540</v>
      </c>
      <c r="G19" s="10" t="s">
        <v>4</v>
      </c>
      <c r="I19" s="9" t="s">
        <v>638</v>
      </c>
      <c r="J19" s="10" t="s">
        <v>4</v>
      </c>
      <c r="L19" s="9" t="s">
        <v>344</v>
      </c>
      <c r="M19" s="10" t="s">
        <v>4</v>
      </c>
      <c r="O19" s="9" t="s">
        <v>736</v>
      </c>
      <c r="P19" s="10" t="s">
        <v>4</v>
      </c>
      <c r="R19" s="9" t="s">
        <v>834</v>
      </c>
      <c r="S19" s="10" t="s">
        <v>4</v>
      </c>
      <c r="U19" s="9" t="s">
        <v>932</v>
      </c>
      <c r="V19" s="10" t="s">
        <v>4</v>
      </c>
      <c r="X19" s="9" t="s">
        <v>1030</v>
      </c>
      <c r="Y19" s="10" t="s">
        <v>4</v>
      </c>
    </row>
    <row r="20" spans="3:25" ht="19.5" customHeight="1" thickTop="1" thickBot="1">
      <c r="C20" s="9" t="s">
        <v>443</v>
      </c>
      <c r="D20" s="10" t="s">
        <v>4</v>
      </c>
      <c r="F20" s="9" t="s">
        <v>541</v>
      </c>
      <c r="G20" s="10" t="s">
        <v>4</v>
      </c>
      <c r="I20" s="9" t="s">
        <v>639</v>
      </c>
      <c r="J20" s="10" t="s">
        <v>4</v>
      </c>
      <c r="L20" s="9" t="s">
        <v>345</v>
      </c>
      <c r="M20" s="10" t="s">
        <v>4</v>
      </c>
      <c r="O20" s="9" t="s">
        <v>737</v>
      </c>
      <c r="P20" s="10" t="s">
        <v>4</v>
      </c>
      <c r="R20" s="9" t="s">
        <v>835</v>
      </c>
      <c r="S20" s="10" t="s">
        <v>4</v>
      </c>
      <c r="U20" s="9" t="s">
        <v>933</v>
      </c>
      <c r="V20" s="10" t="s">
        <v>4</v>
      </c>
      <c r="X20" s="9" t="s">
        <v>1031</v>
      </c>
      <c r="Y20" s="10" t="s">
        <v>4</v>
      </c>
    </row>
    <row r="21" spans="3:25" ht="19.5" customHeight="1" thickTop="1" thickBot="1">
      <c r="C21" s="9" t="s">
        <v>444</v>
      </c>
      <c r="D21" s="10" t="s">
        <v>4</v>
      </c>
      <c r="F21" s="9" t="s">
        <v>542</v>
      </c>
      <c r="G21" s="10" t="s">
        <v>4</v>
      </c>
      <c r="I21" s="9" t="s">
        <v>640</v>
      </c>
      <c r="J21" s="10" t="s">
        <v>4</v>
      </c>
      <c r="L21" s="9" t="s">
        <v>346</v>
      </c>
      <c r="M21" s="10" t="s">
        <v>4</v>
      </c>
      <c r="O21" s="9" t="s">
        <v>738</v>
      </c>
      <c r="P21" s="10" t="s">
        <v>4</v>
      </c>
      <c r="R21" s="9" t="s">
        <v>836</v>
      </c>
      <c r="S21" s="10" t="s">
        <v>4</v>
      </c>
      <c r="U21" s="9" t="s">
        <v>934</v>
      </c>
      <c r="V21" s="10" t="s">
        <v>4</v>
      </c>
      <c r="X21" s="9" t="s">
        <v>1032</v>
      </c>
      <c r="Y21" s="10" t="s">
        <v>4</v>
      </c>
    </row>
    <row r="22" spans="3:25" ht="19.5" customHeight="1" thickTop="1" thickBot="1">
      <c r="C22" s="9" t="s">
        <v>445</v>
      </c>
      <c r="D22" s="10" t="s">
        <v>4</v>
      </c>
      <c r="F22" s="9" t="s">
        <v>543</v>
      </c>
      <c r="G22" s="10" t="s">
        <v>4</v>
      </c>
      <c r="I22" s="9" t="s">
        <v>641</v>
      </c>
      <c r="J22" s="10" t="s">
        <v>4</v>
      </c>
      <c r="L22" s="9" t="s">
        <v>347</v>
      </c>
      <c r="M22" s="10" t="s">
        <v>4</v>
      </c>
      <c r="O22" s="9" t="s">
        <v>739</v>
      </c>
      <c r="P22" s="10" t="s">
        <v>4</v>
      </c>
      <c r="R22" s="9" t="s">
        <v>837</v>
      </c>
      <c r="S22" s="10" t="s">
        <v>4</v>
      </c>
      <c r="U22" s="9" t="s">
        <v>935</v>
      </c>
      <c r="V22" s="10" t="s">
        <v>4</v>
      </c>
      <c r="X22" s="9" t="s">
        <v>1033</v>
      </c>
      <c r="Y22" s="10" t="s">
        <v>4</v>
      </c>
    </row>
    <row r="23" spans="3:25" ht="19.5" customHeight="1" thickTop="1" thickBot="1">
      <c r="C23" s="9" t="s">
        <v>446</v>
      </c>
      <c r="D23" s="10" t="s">
        <v>4</v>
      </c>
      <c r="F23" s="9" t="s">
        <v>544</v>
      </c>
      <c r="G23" s="10" t="s">
        <v>4</v>
      </c>
      <c r="I23" s="9" t="s">
        <v>642</v>
      </c>
      <c r="J23" s="10" t="s">
        <v>4</v>
      </c>
      <c r="L23" s="9" t="s">
        <v>348</v>
      </c>
      <c r="M23" s="10" t="s">
        <v>4</v>
      </c>
      <c r="O23" s="9" t="s">
        <v>740</v>
      </c>
      <c r="P23" s="10" t="s">
        <v>4</v>
      </c>
      <c r="R23" s="9" t="s">
        <v>838</v>
      </c>
      <c r="S23" s="10" t="s">
        <v>4</v>
      </c>
      <c r="U23" s="9" t="s">
        <v>936</v>
      </c>
      <c r="V23" s="10" t="s">
        <v>4</v>
      </c>
      <c r="X23" s="9" t="s">
        <v>1034</v>
      </c>
      <c r="Y23" s="10" t="s">
        <v>4</v>
      </c>
    </row>
    <row r="24" spans="3:25" ht="19.5" customHeight="1" thickTop="1" thickBot="1">
      <c r="C24" s="9" t="s">
        <v>447</v>
      </c>
      <c r="D24" s="10" t="s">
        <v>4</v>
      </c>
      <c r="F24" s="9" t="s">
        <v>545</v>
      </c>
      <c r="G24" s="10" t="s">
        <v>4</v>
      </c>
      <c r="I24" s="9" t="s">
        <v>643</v>
      </c>
      <c r="J24" s="10" t="s">
        <v>4</v>
      </c>
      <c r="L24" s="9" t="s">
        <v>349</v>
      </c>
      <c r="M24" s="10" t="s">
        <v>4</v>
      </c>
      <c r="O24" s="9" t="s">
        <v>741</v>
      </c>
      <c r="P24" s="10" t="s">
        <v>4</v>
      </c>
      <c r="R24" s="9" t="s">
        <v>839</v>
      </c>
      <c r="S24" s="10" t="s">
        <v>4</v>
      </c>
      <c r="U24" s="9" t="s">
        <v>937</v>
      </c>
      <c r="V24" s="10" t="s">
        <v>4</v>
      </c>
      <c r="X24" s="9" t="s">
        <v>1035</v>
      </c>
      <c r="Y24" s="10" t="s">
        <v>4</v>
      </c>
    </row>
    <row r="25" spans="3:25" ht="19.5" customHeight="1" thickTop="1" thickBot="1">
      <c r="C25" s="9" t="s">
        <v>448</v>
      </c>
      <c r="D25" s="10" t="s">
        <v>4</v>
      </c>
      <c r="F25" s="9" t="s">
        <v>546</v>
      </c>
      <c r="G25" s="10" t="s">
        <v>4</v>
      </c>
      <c r="I25" s="9" t="s">
        <v>644</v>
      </c>
      <c r="J25" s="10" t="s">
        <v>4</v>
      </c>
      <c r="L25" s="9" t="s">
        <v>350</v>
      </c>
      <c r="M25" s="10" t="s">
        <v>4</v>
      </c>
      <c r="O25" s="9" t="s">
        <v>742</v>
      </c>
      <c r="P25" s="10" t="s">
        <v>4</v>
      </c>
      <c r="R25" s="9" t="s">
        <v>840</v>
      </c>
      <c r="S25" s="10" t="s">
        <v>4</v>
      </c>
      <c r="U25" s="9" t="s">
        <v>938</v>
      </c>
      <c r="V25" s="10" t="s">
        <v>4</v>
      </c>
      <c r="X25" s="9" t="s">
        <v>1036</v>
      </c>
      <c r="Y25" s="10" t="s">
        <v>4</v>
      </c>
    </row>
    <row r="26" spans="3:25" ht="19.5" customHeight="1" thickTop="1" thickBot="1">
      <c r="C26" s="9" t="s">
        <v>449</v>
      </c>
      <c r="D26" s="10" t="s">
        <v>4</v>
      </c>
      <c r="F26" s="9" t="s">
        <v>547</v>
      </c>
      <c r="G26" s="10" t="s">
        <v>4</v>
      </c>
      <c r="I26" s="9" t="s">
        <v>645</v>
      </c>
      <c r="J26" s="10" t="s">
        <v>4</v>
      </c>
      <c r="L26" s="9" t="s">
        <v>351</v>
      </c>
      <c r="M26" s="10" t="s">
        <v>4</v>
      </c>
      <c r="O26" s="9" t="s">
        <v>743</v>
      </c>
      <c r="P26" s="10" t="s">
        <v>4</v>
      </c>
      <c r="R26" s="9" t="s">
        <v>841</v>
      </c>
      <c r="S26" s="10" t="s">
        <v>4</v>
      </c>
      <c r="U26" s="9" t="s">
        <v>939</v>
      </c>
      <c r="V26" s="10" t="s">
        <v>4</v>
      </c>
      <c r="X26" s="9" t="s">
        <v>1037</v>
      </c>
      <c r="Y26" s="10" t="s">
        <v>4</v>
      </c>
    </row>
    <row r="27" spans="3:25" ht="19.5" customHeight="1" thickTop="1" thickBot="1">
      <c r="C27" s="9" t="s">
        <v>450</v>
      </c>
      <c r="D27" s="10" t="s">
        <v>4</v>
      </c>
      <c r="F27" s="9" t="s">
        <v>548</v>
      </c>
      <c r="G27" s="10" t="s">
        <v>4</v>
      </c>
      <c r="I27" s="9" t="s">
        <v>646</v>
      </c>
      <c r="J27" s="10" t="s">
        <v>4</v>
      </c>
      <c r="L27" s="9" t="s">
        <v>352</v>
      </c>
      <c r="M27" s="10" t="s">
        <v>4</v>
      </c>
      <c r="O27" s="9" t="s">
        <v>744</v>
      </c>
      <c r="P27" s="10" t="s">
        <v>4</v>
      </c>
      <c r="R27" s="9" t="s">
        <v>842</v>
      </c>
      <c r="S27" s="10" t="s">
        <v>4</v>
      </c>
      <c r="U27" s="9" t="s">
        <v>940</v>
      </c>
      <c r="V27" s="10" t="s">
        <v>4</v>
      </c>
      <c r="X27" s="9" t="s">
        <v>1038</v>
      </c>
      <c r="Y27" s="10" t="s">
        <v>4</v>
      </c>
    </row>
    <row r="28" spans="3:25" ht="19.5" customHeight="1" thickTop="1" thickBot="1">
      <c r="C28" s="9" t="s">
        <v>451</v>
      </c>
      <c r="D28" s="10" t="s">
        <v>4</v>
      </c>
      <c r="F28" s="9" t="s">
        <v>549</v>
      </c>
      <c r="G28" s="10" t="s">
        <v>4</v>
      </c>
      <c r="I28" s="9" t="s">
        <v>647</v>
      </c>
      <c r="J28" s="10" t="s">
        <v>4</v>
      </c>
      <c r="L28" s="9" t="s">
        <v>353</v>
      </c>
      <c r="M28" s="10" t="s">
        <v>4</v>
      </c>
      <c r="O28" s="9" t="s">
        <v>745</v>
      </c>
      <c r="P28" s="10" t="s">
        <v>4</v>
      </c>
      <c r="R28" s="9" t="s">
        <v>843</v>
      </c>
      <c r="S28" s="10" t="s">
        <v>4</v>
      </c>
      <c r="U28" s="9" t="s">
        <v>941</v>
      </c>
      <c r="V28" s="10" t="s">
        <v>4</v>
      </c>
      <c r="X28" s="9" t="s">
        <v>1039</v>
      </c>
      <c r="Y28" s="10" t="s">
        <v>4</v>
      </c>
    </row>
    <row r="29" spans="3:25" ht="19.5" customHeight="1" thickTop="1" thickBot="1">
      <c r="C29" s="9" t="s">
        <v>452</v>
      </c>
      <c r="D29" s="10" t="s">
        <v>4</v>
      </c>
      <c r="F29" s="9" t="s">
        <v>550</v>
      </c>
      <c r="G29" s="10" t="s">
        <v>4</v>
      </c>
      <c r="I29" s="9" t="s">
        <v>648</v>
      </c>
      <c r="J29" s="10" t="s">
        <v>4</v>
      </c>
      <c r="L29" s="9" t="s">
        <v>354</v>
      </c>
      <c r="M29" s="10" t="s">
        <v>4</v>
      </c>
      <c r="O29" s="9" t="s">
        <v>746</v>
      </c>
      <c r="P29" s="10" t="s">
        <v>4</v>
      </c>
      <c r="R29" s="9" t="s">
        <v>844</v>
      </c>
      <c r="S29" s="10" t="s">
        <v>4</v>
      </c>
      <c r="U29" s="9" t="s">
        <v>942</v>
      </c>
      <c r="V29" s="10" t="s">
        <v>4</v>
      </c>
      <c r="X29" s="9" t="s">
        <v>1040</v>
      </c>
      <c r="Y29" s="10" t="s">
        <v>4</v>
      </c>
    </row>
    <row r="30" spans="3:25" ht="18.75" customHeight="1" thickTop="1" thickBot="1">
      <c r="C30" s="9" t="s">
        <v>453</v>
      </c>
      <c r="D30" s="10" t="s">
        <v>4</v>
      </c>
      <c r="F30" s="9" t="s">
        <v>551</v>
      </c>
      <c r="G30" s="10" t="s">
        <v>4</v>
      </c>
      <c r="I30" s="9" t="s">
        <v>649</v>
      </c>
      <c r="J30" s="10" t="s">
        <v>4</v>
      </c>
      <c r="L30" s="9" t="s">
        <v>355</v>
      </c>
      <c r="M30" s="10" t="s">
        <v>4</v>
      </c>
      <c r="O30" s="9" t="s">
        <v>747</v>
      </c>
      <c r="P30" s="10" t="s">
        <v>4</v>
      </c>
      <c r="R30" s="9" t="s">
        <v>845</v>
      </c>
      <c r="S30" s="10" t="s">
        <v>4</v>
      </c>
      <c r="U30" s="9" t="s">
        <v>943</v>
      </c>
      <c r="V30" s="10" t="s">
        <v>4</v>
      </c>
      <c r="X30" s="9" t="s">
        <v>1041</v>
      </c>
      <c r="Y30" s="10" t="s">
        <v>4</v>
      </c>
    </row>
    <row r="31" spans="3:25" ht="18.75" customHeight="1" thickTop="1" thickBot="1">
      <c r="C31" s="9" t="s">
        <v>454</v>
      </c>
      <c r="D31" s="10" t="s">
        <v>4</v>
      </c>
      <c r="F31" s="9" t="s">
        <v>552</v>
      </c>
      <c r="G31" s="10" t="s">
        <v>4</v>
      </c>
      <c r="I31" s="9" t="s">
        <v>650</v>
      </c>
      <c r="J31" s="10" t="s">
        <v>4</v>
      </c>
      <c r="L31" s="9" t="s">
        <v>356</v>
      </c>
      <c r="M31" s="10" t="s">
        <v>4</v>
      </c>
      <c r="O31" s="9" t="s">
        <v>748</v>
      </c>
      <c r="P31" s="10" t="s">
        <v>4</v>
      </c>
      <c r="R31" s="9" t="s">
        <v>846</v>
      </c>
      <c r="S31" s="10" t="s">
        <v>4</v>
      </c>
      <c r="U31" s="9" t="s">
        <v>944</v>
      </c>
      <c r="V31" s="10" t="s">
        <v>4</v>
      </c>
      <c r="X31" s="9" t="s">
        <v>1042</v>
      </c>
      <c r="Y31" s="10" t="s">
        <v>4</v>
      </c>
    </row>
    <row r="32" spans="3:25" ht="18.75" customHeight="1" thickTop="1" thickBot="1">
      <c r="C32" s="9" t="s">
        <v>455</v>
      </c>
      <c r="D32" s="10" t="s">
        <v>4</v>
      </c>
      <c r="F32" s="9" t="s">
        <v>553</v>
      </c>
      <c r="G32" s="10" t="s">
        <v>4</v>
      </c>
      <c r="I32" s="9" t="s">
        <v>651</v>
      </c>
      <c r="J32" s="10" t="s">
        <v>4</v>
      </c>
      <c r="L32" s="9" t="s">
        <v>357</v>
      </c>
      <c r="M32" s="10" t="s">
        <v>4</v>
      </c>
      <c r="O32" s="9" t="s">
        <v>749</v>
      </c>
      <c r="P32" s="10" t="s">
        <v>4</v>
      </c>
      <c r="R32" s="9" t="s">
        <v>847</v>
      </c>
      <c r="S32" s="10" t="s">
        <v>4</v>
      </c>
      <c r="U32" s="9" t="s">
        <v>945</v>
      </c>
      <c r="V32" s="10" t="s">
        <v>4</v>
      </c>
      <c r="X32" s="9" t="s">
        <v>1043</v>
      </c>
      <c r="Y32" s="10" t="s">
        <v>4</v>
      </c>
    </row>
    <row r="33" spans="3:25" ht="18.75" customHeight="1" thickTop="1" thickBot="1">
      <c r="C33" s="9" t="s">
        <v>456</v>
      </c>
      <c r="D33" s="10" t="s">
        <v>4</v>
      </c>
      <c r="F33" s="9" t="s">
        <v>554</v>
      </c>
      <c r="G33" s="10" t="s">
        <v>4</v>
      </c>
      <c r="I33" s="9" t="s">
        <v>652</v>
      </c>
      <c r="J33" s="10" t="s">
        <v>4</v>
      </c>
      <c r="L33" s="9" t="s">
        <v>358</v>
      </c>
      <c r="M33" s="10" t="s">
        <v>4</v>
      </c>
      <c r="O33" s="9" t="s">
        <v>750</v>
      </c>
      <c r="P33" s="10" t="s">
        <v>4</v>
      </c>
      <c r="R33" s="9" t="s">
        <v>848</v>
      </c>
      <c r="S33" s="10" t="s">
        <v>4</v>
      </c>
      <c r="U33" s="9" t="s">
        <v>946</v>
      </c>
      <c r="V33" s="10" t="s">
        <v>4</v>
      </c>
      <c r="X33" s="9" t="s">
        <v>1044</v>
      </c>
      <c r="Y33" s="10" t="s">
        <v>4</v>
      </c>
    </row>
    <row r="34" spans="3:25" ht="18.75" customHeight="1" thickTop="1" thickBot="1">
      <c r="C34" s="9" t="s">
        <v>457</v>
      </c>
      <c r="D34" s="10" t="s">
        <v>4</v>
      </c>
      <c r="F34" s="9" t="s">
        <v>555</v>
      </c>
      <c r="G34" s="10" t="s">
        <v>4</v>
      </c>
      <c r="I34" s="9" t="s">
        <v>653</v>
      </c>
      <c r="J34" s="10" t="s">
        <v>4</v>
      </c>
      <c r="L34" s="9" t="s">
        <v>359</v>
      </c>
      <c r="M34" s="10" t="s">
        <v>4</v>
      </c>
      <c r="O34" s="9" t="s">
        <v>751</v>
      </c>
      <c r="P34" s="10" t="s">
        <v>4</v>
      </c>
      <c r="R34" s="9" t="s">
        <v>849</v>
      </c>
      <c r="S34" s="10" t="s">
        <v>4</v>
      </c>
      <c r="U34" s="9" t="s">
        <v>947</v>
      </c>
      <c r="V34" s="10" t="s">
        <v>4</v>
      </c>
      <c r="X34" s="9" t="s">
        <v>1045</v>
      </c>
      <c r="Y34" s="10" t="s">
        <v>4</v>
      </c>
    </row>
    <row r="35" spans="3:25" ht="18.75" customHeight="1" thickTop="1" thickBot="1">
      <c r="C35" s="9" t="s">
        <v>458</v>
      </c>
      <c r="D35" s="10" t="s">
        <v>4</v>
      </c>
      <c r="F35" s="9" t="s">
        <v>556</v>
      </c>
      <c r="G35" s="10" t="s">
        <v>4</v>
      </c>
      <c r="I35" s="9" t="s">
        <v>654</v>
      </c>
      <c r="J35" s="10" t="s">
        <v>4</v>
      </c>
      <c r="L35" s="9" t="s">
        <v>360</v>
      </c>
      <c r="M35" s="10" t="s">
        <v>4</v>
      </c>
      <c r="O35" s="9" t="s">
        <v>752</v>
      </c>
      <c r="P35" s="10" t="s">
        <v>4</v>
      </c>
      <c r="R35" s="9" t="s">
        <v>850</v>
      </c>
      <c r="S35" s="10" t="s">
        <v>4</v>
      </c>
      <c r="U35" s="9" t="s">
        <v>948</v>
      </c>
      <c r="V35" s="10" t="s">
        <v>4</v>
      </c>
      <c r="X35" s="9" t="s">
        <v>1046</v>
      </c>
      <c r="Y35" s="10" t="s">
        <v>4</v>
      </c>
    </row>
    <row r="36" spans="3:25" ht="18.75" customHeight="1" thickTop="1" thickBot="1">
      <c r="C36" s="9" t="s">
        <v>459</v>
      </c>
      <c r="D36" s="10" t="s">
        <v>4</v>
      </c>
      <c r="F36" s="9" t="s">
        <v>557</v>
      </c>
      <c r="G36" s="10" t="s">
        <v>4</v>
      </c>
      <c r="I36" s="9" t="s">
        <v>655</v>
      </c>
      <c r="J36" s="10" t="s">
        <v>4</v>
      </c>
      <c r="L36" s="9" t="s">
        <v>361</v>
      </c>
      <c r="M36" s="10" t="s">
        <v>4</v>
      </c>
      <c r="O36" s="9" t="s">
        <v>753</v>
      </c>
      <c r="P36" s="10" t="s">
        <v>4</v>
      </c>
      <c r="R36" s="9" t="s">
        <v>851</v>
      </c>
      <c r="S36" s="10" t="s">
        <v>4</v>
      </c>
      <c r="U36" s="9" t="s">
        <v>949</v>
      </c>
      <c r="V36" s="10" t="s">
        <v>4</v>
      </c>
      <c r="X36" s="9" t="s">
        <v>1047</v>
      </c>
      <c r="Y36" s="10" t="s">
        <v>4</v>
      </c>
    </row>
    <row r="37" spans="3:25" ht="18.75" customHeight="1" thickTop="1" thickBot="1">
      <c r="C37" s="9" t="s">
        <v>460</v>
      </c>
      <c r="D37" s="10" t="s">
        <v>4</v>
      </c>
      <c r="F37" s="9" t="s">
        <v>558</v>
      </c>
      <c r="G37" s="10" t="s">
        <v>4</v>
      </c>
      <c r="I37" s="9" t="s">
        <v>656</v>
      </c>
      <c r="J37" s="10" t="s">
        <v>4</v>
      </c>
      <c r="L37" s="9" t="s">
        <v>362</v>
      </c>
      <c r="M37" s="10" t="s">
        <v>4</v>
      </c>
      <c r="O37" s="9" t="s">
        <v>754</v>
      </c>
      <c r="P37" s="10" t="s">
        <v>4</v>
      </c>
      <c r="R37" s="9" t="s">
        <v>852</v>
      </c>
      <c r="S37" s="10" t="s">
        <v>4</v>
      </c>
      <c r="U37" s="9" t="s">
        <v>950</v>
      </c>
      <c r="V37" s="10" t="s">
        <v>4</v>
      </c>
      <c r="X37" s="9" t="s">
        <v>1048</v>
      </c>
      <c r="Y37" s="10" t="s">
        <v>4</v>
      </c>
    </row>
    <row r="38" spans="3:25" ht="18.75" customHeight="1" thickTop="1" thickBot="1">
      <c r="C38" s="9" t="s">
        <v>461</v>
      </c>
      <c r="D38" s="10" t="s">
        <v>4</v>
      </c>
      <c r="F38" s="9" t="s">
        <v>559</v>
      </c>
      <c r="G38" s="10" t="s">
        <v>4</v>
      </c>
      <c r="I38" s="9" t="s">
        <v>657</v>
      </c>
      <c r="J38" s="10" t="s">
        <v>4</v>
      </c>
      <c r="L38" s="9" t="s">
        <v>363</v>
      </c>
      <c r="M38" s="10" t="s">
        <v>4</v>
      </c>
      <c r="O38" s="9" t="s">
        <v>755</v>
      </c>
      <c r="P38" s="10" t="s">
        <v>4</v>
      </c>
      <c r="R38" s="9" t="s">
        <v>853</v>
      </c>
      <c r="S38" s="10" t="s">
        <v>4</v>
      </c>
      <c r="U38" s="9" t="s">
        <v>951</v>
      </c>
      <c r="V38" s="10" t="s">
        <v>4</v>
      </c>
      <c r="X38" s="9" t="s">
        <v>1049</v>
      </c>
      <c r="Y38" s="10" t="s">
        <v>4</v>
      </c>
    </row>
    <row r="39" spans="3:25" ht="18.75" customHeight="1" thickTop="1" thickBot="1">
      <c r="C39" s="9" t="s">
        <v>462</v>
      </c>
      <c r="D39" s="10" t="s">
        <v>4</v>
      </c>
      <c r="F39" s="9" t="s">
        <v>560</v>
      </c>
      <c r="G39" s="10" t="s">
        <v>4</v>
      </c>
      <c r="I39" s="9" t="s">
        <v>658</v>
      </c>
      <c r="J39" s="10" t="s">
        <v>4</v>
      </c>
      <c r="L39" s="9" t="s">
        <v>364</v>
      </c>
      <c r="M39" s="10" t="s">
        <v>4</v>
      </c>
      <c r="O39" s="9" t="s">
        <v>756</v>
      </c>
      <c r="P39" s="10" t="s">
        <v>4</v>
      </c>
      <c r="R39" s="9" t="s">
        <v>854</v>
      </c>
      <c r="S39" s="10" t="s">
        <v>4</v>
      </c>
      <c r="U39" s="9" t="s">
        <v>952</v>
      </c>
      <c r="V39" s="10" t="s">
        <v>4</v>
      </c>
      <c r="X39" s="9" t="s">
        <v>1050</v>
      </c>
      <c r="Y39" s="10" t="s">
        <v>4</v>
      </c>
    </row>
    <row r="40" spans="3:25" ht="18.75" customHeight="1" thickTop="1" thickBot="1">
      <c r="C40" s="9" t="s">
        <v>463</v>
      </c>
      <c r="D40" s="10" t="s">
        <v>4</v>
      </c>
      <c r="F40" s="9" t="s">
        <v>561</v>
      </c>
      <c r="G40" s="10" t="s">
        <v>4</v>
      </c>
      <c r="I40" s="9" t="s">
        <v>659</v>
      </c>
      <c r="J40" s="10" t="s">
        <v>4</v>
      </c>
      <c r="L40" s="9" t="s">
        <v>365</v>
      </c>
      <c r="M40" s="10" t="s">
        <v>4</v>
      </c>
      <c r="O40" s="9" t="s">
        <v>757</v>
      </c>
      <c r="P40" s="10" t="s">
        <v>4</v>
      </c>
      <c r="R40" s="9" t="s">
        <v>855</v>
      </c>
      <c r="S40" s="10" t="s">
        <v>4</v>
      </c>
      <c r="U40" s="9" t="s">
        <v>953</v>
      </c>
      <c r="V40" s="10" t="s">
        <v>4</v>
      </c>
      <c r="X40" s="9" t="s">
        <v>1051</v>
      </c>
      <c r="Y40" s="10" t="s">
        <v>4</v>
      </c>
    </row>
    <row r="41" spans="3:25" ht="18.75" customHeight="1" thickTop="1" thickBot="1">
      <c r="C41" s="9" t="s">
        <v>464</v>
      </c>
      <c r="D41" s="10" t="s">
        <v>4</v>
      </c>
      <c r="F41" s="9" t="s">
        <v>562</v>
      </c>
      <c r="G41" s="10" t="s">
        <v>4</v>
      </c>
      <c r="I41" s="9" t="s">
        <v>660</v>
      </c>
      <c r="J41" s="10" t="s">
        <v>4</v>
      </c>
      <c r="L41" s="9" t="s">
        <v>366</v>
      </c>
      <c r="M41" s="10" t="s">
        <v>4</v>
      </c>
      <c r="O41" s="9" t="s">
        <v>758</v>
      </c>
      <c r="P41" s="10" t="s">
        <v>4</v>
      </c>
      <c r="R41" s="9" t="s">
        <v>856</v>
      </c>
      <c r="S41" s="10" t="s">
        <v>4</v>
      </c>
      <c r="U41" s="9" t="s">
        <v>954</v>
      </c>
      <c r="V41" s="10" t="s">
        <v>4</v>
      </c>
      <c r="X41" s="9" t="s">
        <v>1052</v>
      </c>
      <c r="Y41" s="10" t="s">
        <v>4</v>
      </c>
    </row>
    <row r="42" spans="3:25" ht="18.75" customHeight="1" thickTop="1" thickBot="1">
      <c r="C42" s="9" t="s">
        <v>465</v>
      </c>
      <c r="D42" s="10" t="s">
        <v>4</v>
      </c>
      <c r="F42" s="9" t="s">
        <v>563</v>
      </c>
      <c r="G42" s="10" t="s">
        <v>4</v>
      </c>
      <c r="I42" s="9" t="s">
        <v>661</v>
      </c>
      <c r="J42" s="10" t="s">
        <v>4</v>
      </c>
      <c r="L42" s="9" t="s">
        <v>367</v>
      </c>
      <c r="M42" s="10" t="s">
        <v>4</v>
      </c>
      <c r="O42" s="9" t="s">
        <v>759</v>
      </c>
      <c r="P42" s="10" t="s">
        <v>4</v>
      </c>
      <c r="R42" s="9" t="s">
        <v>857</v>
      </c>
      <c r="S42" s="10" t="s">
        <v>4</v>
      </c>
      <c r="U42" s="9" t="s">
        <v>955</v>
      </c>
      <c r="V42" s="10" t="s">
        <v>4</v>
      </c>
      <c r="X42" s="9" t="s">
        <v>1053</v>
      </c>
      <c r="Y42" s="10" t="s">
        <v>4</v>
      </c>
    </row>
    <row r="43" spans="3:25" ht="18.75" customHeight="1" thickTop="1" thickBot="1">
      <c r="C43" s="9" t="s">
        <v>466</v>
      </c>
      <c r="D43" s="10" t="s">
        <v>4</v>
      </c>
      <c r="F43" s="9" t="s">
        <v>564</v>
      </c>
      <c r="G43" s="10" t="s">
        <v>4</v>
      </c>
      <c r="I43" s="9" t="s">
        <v>662</v>
      </c>
      <c r="J43" s="10" t="s">
        <v>4</v>
      </c>
      <c r="L43" s="9" t="s">
        <v>368</v>
      </c>
      <c r="M43" s="10" t="s">
        <v>4</v>
      </c>
      <c r="O43" s="9" t="s">
        <v>760</v>
      </c>
      <c r="P43" s="10" t="s">
        <v>4</v>
      </c>
      <c r="R43" s="9" t="s">
        <v>858</v>
      </c>
      <c r="S43" s="10" t="s">
        <v>4</v>
      </c>
      <c r="U43" s="9" t="s">
        <v>956</v>
      </c>
      <c r="V43" s="10" t="s">
        <v>4</v>
      </c>
      <c r="X43" s="9" t="s">
        <v>1054</v>
      </c>
      <c r="Y43" s="10" t="s">
        <v>4</v>
      </c>
    </row>
    <row r="44" spans="3:25" ht="18.75" customHeight="1" thickTop="1" thickBot="1">
      <c r="C44" s="9" t="s">
        <v>467</v>
      </c>
      <c r="D44" s="10" t="s">
        <v>4</v>
      </c>
      <c r="F44" s="9" t="s">
        <v>565</v>
      </c>
      <c r="G44" s="10" t="s">
        <v>4</v>
      </c>
      <c r="I44" s="9" t="s">
        <v>663</v>
      </c>
      <c r="J44" s="10" t="s">
        <v>4</v>
      </c>
      <c r="L44" s="9" t="s">
        <v>369</v>
      </c>
      <c r="M44" s="10" t="s">
        <v>4</v>
      </c>
      <c r="O44" s="9" t="s">
        <v>761</v>
      </c>
      <c r="P44" s="10" t="s">
        <v>4</v>
      </c>
      <c r="R44" s="9" t="s">
        <v>859</v>
      </c>
      <c r="S44" s="10" t="s">
        <v>4</v>
      </c>
      <c r="U44" s="9" t="s">
        <v>957</v>
      </c>
      <c r="V44" s="10" t="s">
        <v>4</v>
      </c>
      <c r="X44" s="9" t="s">
        <v>1055</v>
      </c>
      <c r="Y44" s="10" t="s">
        <v>4</v>
      </c>
    </row>
    <row r="45" spans="3:25" ht="18.75" customHeight="1" thickTop="1" thickBot="1">
      <c r="C45" s="9" t="s">
        <v>468</v>
      </c>
      <c r="D45" s="10" t="s">
        <v>4</v>
      </c>
      <c r="F45" s="9" t="s">
        <v>566</v>
      </c>
      <c r="G45" s="10" t="s">
        <v>4</v>
      </c>
      <c r="I45" s="9" t="s">
        <v>664</v>
      </c>
      <c r="J45" s="10" t="s">
        <v>4</v>
      </c>
      <c r="L45" s="9" t="s">
        <v>370</v>
      </c>
      <c r="M45" s="10" t="s">
        <v>4</v>
      </c>
      <c r="O45" s="9" t="s">
        <v>762</v>
      </c>
      <c r="P45" s="10" t="s">
        <v>4</v>
      </c>
      <c r="R45" s="9" t="s">
        <v>860</v>
      </c>
      <c r="S45" s="10" t="s">
        <v>4</v>
      </c>
      <c r="U45" s="9" t="s">
        <v>958</v>
      </c>
      <c r="V45" s="10" t="s">
        <v>4</v>
      </c>
      <c r="X45" s="9" t="s">
        <v>1056</v>
      </c>
      <c r="Y45" s="10" t="s">
        <v>4</v>
      </c>
    </row>
    <row r="46" spans="3:25" ht="18.75" customHeight="1" thickTop="1" thickBot="1">
      <c r="C46" s="9" t="s">
        <v>469</v>
      </c>
      <c r="D46" s="10" t="s">
        <v>4</v>
      </c>
      <c r="F46" s="9" t="s">
        <v>567</v>
      </c>
      <c r="G46" s="10" t="s">
        <v>4</v>
      </c>
      <c r="I46" s="9" t="s">
        <v>665</v>
      </c>
      <c r="J46" s="10" t="s">
        <v>4</v>
      </c>
      <c r="L46" s="9" t="s">
        <v>371</v>
      </c>
      <c r="M46" s="10" t="s">
        <v>4</v>
      </c>
      <c r="O46" s="9" t="s">
        <v>763</v>
      </c>
      <c r="P46" s="10" t="s">
        <v>4</v>
      </c>
      <c r="R46" s="9" t="s">
        <v>861</v>
      </c>
      <c r="S46" s="10" t="s">
        <v>4</v>
      </c>
      <c r="U46" s="9" t="s">
        <v>959</v>
      </c>
      <c r="V46" s="10" t="s">
        <v>4</v>
      </c>
      <c r="X46" s="9" t="s">
        <v>1057</v>
      </c>
      <c r="Y46" s="10" t="s">
        <v>4</v>
      </c>
    </row>
    <row r="47" spans="3:25" ht="18.75" customHeight="1" thickTop="1" thickBot="1">
      <c r="C47" s="9" t="s">
        <v>470</v>
      </c>
      <c r="D47" s="10" t="s">
        <v>4</v>
      </c>
      <c r="F47" s="9" t="s">
        <v>568</v>
      </c>
      <c r="G47" s="10" t="s">
        <v>4</v>
      </c>
      <c r="I47" s="9" t="s">
        <v>666</v>
      </c>
      <c r="J47" s="10" t="s">
        <v>4</v>
      </c>
      <c r="L47" s="9" t="s">
        <v>372</v>
      </c>
      <c r="M47" s="10" t="s">
        <v>4</v>
      </c>
      <c r="O47" s="9" t="s">
        <v>764</v>
      </c>
      <c r="P47" s="10" t="s">
        <v>4</v>
      </c>
      <c r="R47" s="9" t="s">
        <v>862</v>
      </c>
      <c r="S47" s="10" t="s">
        <v>4</v>
      </c>
      <c r="U47" s="9" t="s">
        <v>960</v>
      </c>
      <c r="V47" s="10" t="s">
        <v>4</v>
      </c>
      <c r="X47" s="9" t="s">
        <v>1058</v>
      </c>
      <c r="Y47" s="10" t="s">
        <v>4</v>
      </c>
    </row>
    <row r="48" spans="3:25" ht="18.75" customHeight="1" thickTop="1" thickBot="1">
      <c r="C48" s="9" t="s">
        <v>471</v>
      </c>
      <c r="D48" s="10" t="s">
        <v>4</v>
      </c>
      <c r="F48" s="9" t="s">
        <v>569</v>
      </c>
      <c r="G48" s="10" t="s">
        <v>4</v>
      </c>
      <c r="I48" s="9" t="s">
        <v>667</v>
      </c>
      <c r="J48" s="10" t="s">
        <v>4</v>
      </c>
      <c r="L48" s="9" t="s">
        <v>373</v>
      </c>
      <c r="M48" s="10" t="s">
        <v>4</v>
      </c>
      <c r="O48" s="9" t="s">
        <v>765</v>
      </c>
      <c r="P48" s="10" t="s">
        <v>4</v>
      </c>
      <c r="R48" s="9" t="s">
        <v>863</v>
      </c>
      <c r="S48" s="10" t="s">
        <v>4</v>
      </c>
      <c r="U48" s="9" t="s">
        <v>961</v>
      </c>
      <c r="V48" s="10" t="s">
        <v>4</v>
      </c>
      <c r="X48" s="9" t="s">
        <v>1059</v>
      </c>
      <c r="Y48" s="10" t="s">
        <v>4</v>
      </c>
    </row>
    <row r="49" spans="3:25" ht="18.75" customHeight="1" thickTop="1" thickBot="1">
      <c r="C49" s="9" t="s">
        <v>472</v>
      </c>
      <c r="D49" s="10" t="s">
        <v>4</v>
      </c>
      <c r="F49" s="9" t="s">
        <v>570</v>
      </c>
      <c r="G49" s="10" t="s">
        <v>4</v>
      </c>
      <c r="I49" s="9" t="s">
        <v>668</v>
      </c>
      <c r="J49" s="10" t="s">
        <v>4</v>
      </c>
      <c r="L49" s="9" t="s">
        <v>374</v>
      </c>
      <c r="M49" s="10" t="s">
        <v>4</v>
      </c>
      <c r="O49" s="9" t="s">
        <v>766</v>
      </c>
      <c r="P49" s="10" t="s">
        <v>4</v>
      </c>
      <c r="R49" s="9" t="s">
        <v>864</v>
      </c>
      <c r="S49" s="10" t="s">
        <v>4</v>
      </c>
      <c r="U49" s="9" t="s">
        <v>962</v>
      </c>
      <c r="V49" s="10" t="s">
        <v>4</v>
      </c>
      <c r="X49" s="9" t="s">
        <v>1060</v>
      </c>
      <c r="Y49" s="10" t="s">
        <v>4</v>
      </c>
    </row>
    <row r="50" spans="3:25" ht="18.75" customHeight="1" thickTop="1" thickBot="1">
      <c r="C50" s="9" t="s">
        <v>473</v>
      </c>
      <c r="D50" s="10" t="s">
        <v>4</v>
      </c>
      <c r="F50" s="9" t="s">
        <v>571</v>
      </c>
      <c r="G50" s="10" t="s">
        <v>4</v>
      </c>
      <c r="I50" s="9" t="s">
        <v>669</v>
      </c>
      <c r="J50" s="10" t="s">
        <v>4</v>
      </c>
      <c r="L50" s="9" t="s">
        <v>375</v>
      </c>
      <c r="M50" s="10" t="s">
        <v>4</v>
      </c>
      <c r="O50" s="9" t="s">
        <v>767</v>
      </c>
      <c r="P50" s="10" t="s">
        <v>4</v>
      </c>
      <c r="R50" s="9" t="s">
        <v>865</v>
      </c>
      <c r="S50" s="10" t="s">
        <v>4</v>
      </c>
      <c r="U50" s="9" t="s">
        <v>963</v>
      </c>
      <c r="V50" s="10" t="s">
        <v>4</v>
      </c>
      <c r="X50" s="9" t="s">
        <v>1061</v>
      </c>
      <c r="Y50" s="10" t="s">
        <v>4</v>
      </c>
    </row>
    <row r="51" spans="3:25" ht="18.75" customHeight="1" thickTop="1" thickBot="1">
      <c r="C51" s="9" t="s">
        <v>474</v>
      </c>
      <c r="D51" s="10" t="s">
        <v>4</v>
      </c>
      <c r="F51" s="9" t="s">
        <v>572</v>
      </c>
      <c r="G51" s="10" t="s">
        <v>4</v>
      </c>
      <c r="I51" s="9" t="s">
        <v>670</v>
      </c>
      <c r="J51" s="10" t="s">
        <v>4</v>
      </c>
      <c r="L51" s="9" t="s">
        <v>376</v>
      </c>
      <c r="M51" s="10" t="s">
        <v>4</v>
      </c>
      <c r="O51" s="9" t="s">
        <v>768</v>
      </c>
      <c r="P51" s="10" t="s">
        <v>4</v>
      </c>
      <c r="R51" s="9" t="s">
        <v>866</v>
      </c>
      <c r="S51" s="10" t="s">
        <v>4</v>
      </c>
      <c r="U51" s="9" t="s">
        <v>964</v>
      </c>
      <c r="V51" s="10" t="s">
        <v>4</v>
      </c>
      <c r="X51" s="9" t="s">
        <v>1062</v>
      </c>
      <c r="Y51" s="10" t="s">
        <v>4</v>
      </c>
    </row>
    <row r="52" spans="3:25" ht="18.75" customHeight="1" thickTop="1" thickBot="1">
      <c r="C52" s="9" t="s">
        <v>475</v>
      </c>
      <c r="D52" s="10" t="s">
        <v>4</v>
      </c>
      <c r="F52" s="9" t="s">
        <v>573</v>
      </c>
      <c r="G52" s="10" t="s">
        <v>4</v>
      </c>
      <c r="I52" s="9" t="s">
        <v>671</v>
      </c>
      <c r="J52" s="10" t="s">
        <v>4</v>
      </c>
      <c r="L52" s="9" t="s">
        <v>377</v>
      </c>
      <c r="M52" s="10" t="s">
        <v>4</v>
      </c>
      <c r="O52" s="9" t="s">
        <v>769</v>
      </c>
      <c r="P52" s="10" t="s">
        <v>4</v>
      </c>
      <c r="R52" s="9" t="s">
        <v>867</v>
      </c>
      <c r="S52" s="10" t="s">
        <v>4</v>
      </c>
      <c r="U52" s="9" t="s">
        <v>965</v>
      </c>
      <c r="V52" s="10" t="s">
        <v>4</v>
      </c>
      <c r="X52" s="9" t="s">
        <v>1063</v>
      </c>
      <c r="Y52" s="10" t="s">
        <v>4</v>
      </c>
    </row>
    <row r="53" spans="3:25" ht="18.75" customHeight="1" thickTop="1" thickBot="1">
      <c r="C53" s="9" t="s">
        <v>476</v>
      </c>
      <c r="D53" s="10" t="s">
        <v>4</v>
      </c>
      <c r="F53" s="9" t="s">
        <v>574</v>
      </c>
      <c r="G53" s="10" t="s">
        <v>4</v>
      </c>
      <c r="I53" s="9" t="s">
        <v>672</v>
      </c>
      <c r="J53" s="10" t="s">
        <v>4</v>
      </c>
      <c r="L53" s="9" t="s">
        <v>378</v>
      </c>
      <c r="M53" s="10" t="s">
        <v>4</v>
      </c>
      <c r="O53" s="9" t="s">
        <v>770</v>
      </c>
      <c r="P53" s="10" t="s">
        <v>4</v>
      </c>
      <c r="R53" s="9" t="s">
        <v>868</v>
      </c>
      <c r="S53" s="10" t="s">
        <v>4</v>
      </c>
      <c r="U53" s="9" t="s">
        <v>966</v>
      </c>
      <c r="V53" s="10" t="s">
        <v>4</v>
      </c>
      <c r="X53" s="9" t="s">
        <v>1064</v>
      </c>
      <c r="Y53" s="10" t="s">
        <v>4</v>
      </c>
    </row>
    <row r="54" spans="3:25" ht="18.75" customHeight="1" thickTop="1" thickBot="1">
      <c r="C54" s="9" t="s">
        <v>477</v>
      </c>
      <c r="D54" s="10" t="s">
        <v>4</v>
      </c>
      <c r="F54" s="9" t="s">
        <v>575</v>
      </c>
      <c r="G54" s="10" t="s">
        <v>4</v>
      </c>
      <c r="I54" s="9" t="s">
        <v>673</v>
      </c>
      <c r="J54" s="10" t="s">
        <v>4</v>
      </c>
      <c r="L54" s="9" t="s">
        <v>379</v>
      </c>
      <c r="M54" s="10" t="s">
        <v>4</v>
      </c>
      <c r="O54" s="9" t="s">
        <v>771</v>
      </c>
      <c r="P54" s="10" t="s">
        <v>4</v>
      </c>
      <c r="R54" s="9" t="s">
        <v>869</v>
      </c>
      <c r="S54" s="10" t="s">
        <v>4</v>
      </c>
      <c r="U54" s="9" t="s">
        <v>967</v>
      </c>
      <c r="V54" s="10" t="s">
        <v>4</v>
      </c>
      <c r="X54" s="9" t="s">
        <v>1065</v>
      </c>
      <c r="Y54" s="10" t="s">
        <v>4</v>
      </c>
    </row>
    <row r="55" spans="3:25" ht="18.75" customHeight="1" thickTop="1" thickBot="1">
      <c r="C55" s="9" t="s">
        <v>478</v>
      </c>
      <c r="D55" s="10" t="s">
        <v>4</v>
      </c>
      <c r="F55" s="9" t="s">
        <v>576</v>
      </c>
      <c r="G55" s="10" t="s">
        <v>4</v>
      </c>
      <c r="I55" s="9" t="s">
        <v>674</v>
      </c>
      <c r="J55" s="10" t="s">
        <v>4</v>
      </c>
      <c r="L55" s="9" t="s">
        <v>380</v>
      </c>
      <c r="M55" s="10" t="s">
        <v>4</v>
      </c>
      <c r="O55" s="9" t="s">
        <v>772</v>
      </c>
      <c r="P55" s="10" t="s">
        <v>4</v>
      </c>
      <c r="R55" s="9" t="s">
        <v>870</v>
      </c>
      <c r="S55" s="10" t="s">
        <v>4</v>
      </c>
      <c r="U55" s="9" t="s">
        <v>968</v>
      </c>
      <c r="V55" s="10" t="s">
        <v>4</v>
      </c>
      <c r="X55" s="9" t="s">
        <v>1066</v>
      </c>
      <c r="Y55" s="10" t="s">
        <v>4</v>
      </c>
    </row>
    <row r="56" spans="3:25" ht="18.75" customHeight="1" thickTop="1" thickBot="1">
      <c r="C56" s="9" t="s">
        <v>479</v>
      </c>
      <c r="D56" s="10" t="s">
        <v>4</v>
      </c>
      <c r="F56" s="9" t="s">
        <v>577</v>
      </c>
      <c r="G56" s="10" t="s">
        <v>4</v>
      </c>
      <c r="I56" s="9" t="s">
        <v>675</v>
      </c>
      <c r="J56" s="10" t="s">
        <v>4</v>
      </c>
      <c r="L56" s="9" t="s">
        <v>381</v>
      </c>
      <c r="M56" s="10" t="s">
        <v>4</v>
      </c>
      <c r="O56" s="9" t="s">
        <v>773</v>
      </c>
      <c r="P56" s="10" t="s">
        <v>4</v>
      </c>
      <c r="R56" s="9" t="s">
        <v>871</v>
      </c>
      <c r="S56" s="10" t="s">
        <v>4</v>
      </c>
      <c r="U56" s="9" t="s">
        <v>969</v>
      </c>
      <c r="V56" s="10" t="s">
        <v>4</v>
      </c>
      <c r="X56" s="9" t="s">
        <v>1067</v>
      </c>
      <c r="Y56" s="10" t="s">
        <v>4</v>
      </c>
    </row>
    <row r="57" spans="3:25" ht="18.75" customHeight="1" thickTop="1" thickBot="1">
      <c r="C57" s="9" t="s">
        <v>480</v>
      </c>
      <c r="D57" s="10" t="s">
        <v>4</v>
      </c>
      <c r="F57" s="9" t="s">
        <v>578</v>
      </c>
      <c r="G57" s="10" t="s">
        <v>4</v>
      </c>
      <c r="I57" s="9" t="s">
        <v>676</v>
      </c>
      <c r="J57" s="10" t="s">
        <v>4</v>
      </c>
      <c r="L57" s="9" t="s">
        <v>382</v>
      </c>
      <c r="M57" s="10" t="s">
        <v>4</v>
      </c>
      <c r="O57" s="9" t="s">
        <v>774</v>
      </c>
      <c r="P57" s="10" t="s">
        <v>4</v>
      </c>
      <c r="R57" s="9" t="s">
        <v>872</v>
      </c>
      <c r="S57" s="10" t="s">
        <v>4</v>
      </c>
      <c r="U57" s="9" t="s">
        <v>970</v>
      </c>
      <c r="V57" s="10" t="s">
        <v>4</v>
      </c>
      <c r="X57" s="9" t="s">
        <v>1068</v>
      </c>
      <c r="Y57" s="10" t="s">
        <v>4</v>
      </c>
    </row>
    <row r="58" spans="3:25" ht="18.75" customHeight="1" thickTop="1" thickBot="1">
      <c r="C58" s="9" t="s">
        <v>481</v>
      </c>
      <c r="D58" s="10" t="s">
        <v>4</v>
      </c>
      <c r="F58" s="9" t="s">
        <v>579</v>
      </c>
      <c r="G58" s="10" t="s">
        <v>4</v>
      </c>
      <c r="I58" s="9" t="s">
        <v>677</v>
      </c>
      <c r="J58" s="10" t="s">
        <v>4</v>
      </c>
      <c r="L58" s="9" t="s">
        <v>383</v>
      </c>
      <c r="M58" s="10" t="s">
        <v>4</v>
      </c>
      <c r="O58" s="9" t="s">
        <v>775</v>
      </c>
      <c r="P58" s="10" t="s">
        <v>4</v>
      </c>
      <c r="R58" s="9" t="s">
        <v>873</v>
      </c>
      <c r="S58" s="10" t="s">
        <v>4</v>
      </c>
      <c r="U58" s="9" t="s">
        <v>971</v>
      </c>
      <c r="V58" s="10" t="s">
        <v>4</v>
      </c>
      <c r="X58" s="9" t="s">
        <v>1069</v>
      </c>
      <c r="Y58" s="10" t="s">
        <v>4</v>
      </c>
    </row>
    <row r="59" spans="3:25" ht="18.75" customHeight="1" thickTop="1" thickBot="1">
      <c r="C59" s="9" t="s">
        <v>482</v>
      </c>
      <c r="D59" s="10" t="s">
        <v>4</v>
      </c>
      <c r="F59" s="9" t="s">
        <v>580</v>
      </c>
      <c r="G59" s="10" t="s">
        <v>4</v>
      </c>
      <c r="I59" s="9" t="s">
        <v>678</v>
      </c>
      <c r="J59" s="10" t="s">
        <v>4</v>
      </c>
      <c r="L59" s="9" t="s">
        <v>384</v>
      </c>
      <c r="M59" s="10" t="s">
        <v>4</v>
      </c>
      <c r="O59" s="9" t="s">
        <v>776</v>
      </c>
      <c r="P59" s="10" t="s">
        <v>4</v>
      </c>
      <c r="R59" s="9" t="s">
        <v>874</v>
      </c>
      <c r="S59" s="10" t="s">
        <v>4</v>
      </c>
      <c r="U59" s="9" t="s">
        <v>972</v>
      </c>
      <c r="V59" s="10" t="s">
        <v>4</v>
      </c>
      <c r="X59" s="9" t="s">
        <v>1070</v>
      </c>
      <c r="Y59" s="10" t="s">
        <v>4</v>
      </c>
    </row>
    <row r="60" spans="3:25" ht="18.75" customHeight="1" thickTop="1" thickBot="1">
      <c r="C60" s="9" t="s">
        <v>483</v>
      </c>
      <c r="D60" s="10" t="s">
        <v>4</v>
      </c>
      <c r="F60" s="9" t="s">
        <v>581</v>
      </c>
      <c r="G60" s="10" t="s">
        <v>4</v>
      </c>
      <c r="I60" s="9" t="s">
        <v>679</v>
      </c>
      <c r="J60" s="10" t="s">
        <v>4</v>
      </c>
      <c r="L60" s="9" t="s">
        <v>385</v>
      </c>
      <c r="M60" s="10" t="s">
        <v>4</v>
      </c>
      <c r="O60" s="9" t="s">
        <v>777</v>
      </c>
      <c r="P60" s="10" t="s">
        <v>4</v>
      </c>
      <c r="R60" s="9" t="s">
        <v>875</v>
      </c>
      <c r="S60" s="10" t="s">
        <v>4</v>
      </c>
      <c r="U60" s="9" t="s">
        <v>973</v>
      </c>
      <c r="V60" s="10" t="s">
        <v>4</v>
      </c>
      <c r="X60" s="9" t="s">
        <v>1071</v>
      </c>
      <c r="Y60" s="10" t="s">
        <v>4</v>
      </c>
    </row>
    <row r="61" spans="3:25" ht="18.75" customHeight="1" thickTop="1" thickBot="1">
      <c r="C61" s="9" t="s">
        <v>484</v>
      </c>
      <c r="D61" s="10" t="s">
        <v>4</v>
      </c>
      <c r="F61" s="9" t="s">
        <v>582</v>
      </c>
      <c r="G61" s="10" t="s">
        <v>4</v>
      </c>
      <c r="I61" s="9" t="s">
        <v>680</v>
      </c>
      <c r="J61" s="10" t="s">
        <v>4</v>
      </c>
      <c r="L61" s="9" t="s">
        <v>386</v>
      </c>
      <c r="M61" s="10" t="s">
        <v>4</v>
      </c>
      <c r="O61" s="9" t="s">
        <v>778</v>
      </c>
      <c r="P61" s="10" t="s">
        <v>4</v>
      </c>
      <c r="R61" s="9" t="s">
        <v>876</v>
      </c>
      <c r="S61" s="10" t="s">
        <v>4</v>
      </c>
      <c r="U61" s="9" t="s">
        <v>974</v>
      </c>
      <c r="V61" s="10" t="s">
        <v>4</v>
      </c>
      <c r="X61" s="9" t="s">
        <v>1072</v>
      </c>
      <c r="Y61" s="10" t="s">
        <v>4</v>
      </c>
    </row>
    <row r="62" spans="3:25" ht="18.75" customHeight="1" thickTop="1" thickBot="1">
      <c r="C62" s="9" t="s">
        <v>485</v>
      </c>
      <c r="D62" s="10" t="s">
        <v>4</v>
      </c>
      <c r="F62" s="9" t="s">
        <v>583</v>
      </c>
      <c r="G62" s="10" t="s">
        <v>4</v>
      </c>
      <c r="I62" s="9" t="s">
        <v>681</v>
      </c>
      <c r="J62" s="10" t="s">
        <v>4</v>
      </c>
      <c r="L62" s="9" t="s">
        <v>387</v>
      </c>
      <c r="M62" s="10" t="s">
        <v>4</v>
      </c>
      <c r="O62" s="9" t="s">
        <v>779</v>
      </c>
      <c r="P62" s="10" t="s">
        <v>4</v>
      </c>
      <c r="R62" s="9" t="s">
        <v>877</v>
      </c>
      <c r="S62" s="10" t="s">
        <v>4</v>
      </c>
      <c r="U62" s="9" t="s">
        <v>975</v>
      </c>
      <c r="V62" s="10" t="s">
        <v>4</v>
      </c>
      <c r="X62" s="9" t="s">
        <v>1073</v>
      </c>
      <c r="Y62" s="10" t="s">
        <v>4</v>
      </c>
    </row>
    <row r="63" spans="3:25" ht="18.75" customHeight="1" thickTop="1" thickBot="1">
      <c r="C63" s="9" t="s">
        <v>486</v>
      </c>
      <c r="D63" s="10" t="s">
        <v>4</v>
      </c>
      <c r="F63" s="9" t="s">
        <v>584</v>
      </c>
      <c r="G63" s="10" t="s">
        <v>4</v>
      </c>
      <c r="I63" s="9" t="s">
        <v>682</v>
      </c>
      <c r="J63" s="10" t="s">
        <v>4</v>
      </c>
      <c r="L63" s="9" t="s">
        <v>388</v>
      </c>
      <c r="M63" s="10" t="s">
        <v>4</v>
      </c>
      <c r="O63" s="9" t="s">
        <v>780</v>
      </c>
      <c r="P63" s="10" t="s">
        <v>4</v>
      </c>
      <c r="R63" s="9" t="s">
        <v>878</v>
      </c>
      <c r="S63" s="10" t="s">
        <v>4</v>
      </c>
      <c r="U63" s="9" t="s">
        <v>976</v>
      </c>
      <c r="V63" s="10" t="s">
        <v>4</v>
      </c>
      <c r="X63" s="9" t="s">
        <v>1074</v>
      </c>
      <c r="Y63" s="10" t="s">
        <v>4</v>
      </c>
    </row>
    <row r="64" spans="3:25" ht="18.75" customHeight="1" thickTop="1" thickBot="1">
      <c r="C64" s="9" t="s">
        <v>487</v>
      </c>
      <c r="D64" s="10" t="s">
        <v>4</v>
      </c>
      <c r="F64" s="9" t="s">
        <v>585</v>
      </c>
      <c r="G64" s="10" t="s">
        <v>4</v>
      </c>
      <c r="I64" s="9" t="s">
        <v>683</v>
      </c>
      <c r="J64" s="10" t="s">
        <v>4</v>
      </c>
      <c r="L64" s="9" t="s">
        <v>389</v>
      </c>
      <c r="M64" s="10" t="s">
        <v>4</v>
      </c>
      <c r="O64" s="9" t="s">
        <v>781</v>
      </c>
      <c r="P64" s="10" t="s">
        <v>4</v>
      </c>
      <c r="R64" s="9" t="s">
        <v>879</v>
      </c>
      <c r="S64" s="10" t="s">
        <v>4</v>
      </c>
      <c r="U64" s="9" t="s">
        <v>977</v>
      </c>
      <c r="V64" s="10" t="s">
        <v>4</v>
      </c>
      <c r="X64" s="9" t="s">
        <v>1075</v>
      </c>
      <c r="Y64" s="10" t="s">
        <v>4</v>
      </c>
    </row>
    <row r="65" spans="3:25" ht="18.75" customHeight="1" thickTop="1" thickBot="1">
      <c r="C65" s="9" t="s">
        <v>488</v>
      </c>
      <c r="D65" s="10" t="s">
        <v>4</v>
      </c>
      <c r="F65" s="9" t="s">
        <v>586</v>
      </c>
      <c r="G65" s="10" t="s">
        <v>4</v>
      </c>
      <c r="I65" s="9" t="s">
        <v>684</v>
      </c>
      <c r="J65" s="10" t="s">
        <v>4</v>
      </c>
      <c r="L65" s="9" t="s">
        <v>390</v>
      </c>
      <c r="M65" s="10" t="s">
        <v>4</v>
      </c>
      <c r="O65" s="9" t="s">
        <v>782</v>
      </c>
      <c r="P65" s="10" t="s">
        <v>4</v>
      </c>
      <c r="R65" s="9" t="s">
        <v>880</v>
      </c>
      <c r="S65" s="10" t="s">
        <v>4</v>
      </c>
      <c r="U65" s="9" t="s">
        <v>978</v>
      </c>
      <c r="V65" s="10" t="s">
        <v>4</v>
      </c>
      <c r="X65" s="9" t="s">
        <v>1076</v>
      </c>
      <c r="Y65" s="10" t="s">
        <v>4</v>
      </c>
    </row>
    <row r="66" spans="3:25" ht="18.75" customHeight="1" thickTop="1" thickBot="1">
      <c r="C66" s="9" t="s">
        <v>489</v>
      </c>
      <c r="D66" s="10" t="s">
        <v>4</v>
      </c>
      <c r="F66" s="9" t="s">
        <v>587</v>
      </c>
      <c r="G66" s="10" t="s">
        <v>4</v>
      </c>
      <c r="I66" s="9" t="s">
        <v>685</v>
      </c>
      <c r="J66" s="10" t="s">
        <v>4</v>
      </c>
      <c r="L66" s="9" t="s">
        <v>391</v>
      </c>
      <c r="M66" s="10" t="s">
        <v>4</v>
      </c>
      <c r="O66" s="9" t="s">
        <v>783</v>
      </c>
      <c r="P66" s="10" t="s">
        <v>4</v>
      </c>
      <c r="R66" s="9" t="s">
        <v>881</v>
      </c>
      <c r="S66" s="10" t="s">
        <v>4</v>
      </c>
      <c r="U66" s="9" t="s">
        <v>979</v>
      </c>
      <c r="V66" s="10" t="s">
        <v>4</v>
      </c>
      <c r="X66" s="9" t="s">
        <v>1077</v>
      </c>
      <c r="Y66" s="10" t="s">
        <v>4</v>
      </c>
    </row>
    <row r="67" spans="3:25" ht="18.75" customHeight="1" thickTop="1" thickBot="1">
      <c r="C67" s="9" t="s">
        <v>490</v>
      </c>
      <c r="D67" s="10" t="s">
        <v>4</v>
      </c>
      <c r="F67" s="9" t="s">
        <v>588</v>
      </c>
      <c r="G67" s="10" t="s">
        <v>4</v>
      </c>
      <c r="I67" s="9" t="s">
        <v>686</v>
      </c>
      <c r="J67" s="10" t="s">
        <v>4</v>
      </c>
      <c r="L67" s="9" t="s">
        <v>392</v>
      </c>
      <c r="M67" s="10" t="s">
        <v>4</v>
      </c>
      <c r="O67" s="9" t="s">
        <v>784</v>
      </c>
      <c r="P67" s="10" t="s">
        <v>4</v>
      </c>
      <c r="R67" s="9" t="s">
        <v>882</v>
      </c>
      <c r="S67" s="10" t="s">
        <v>4</v>
      </c>
      <c r="U67" s="9" t="s">
        <v>980</v>
      </c>
      <c r="V67" s="10" t="s">
        <v>4</v>
      </c>
      <c r="X67" s="9" t="s">
        <v>1078</v>
      </c>
      <c r="Y67" s="10" t="s">
        <v>4</v>
      </c>
    </row>
    <row r="68" spans="3:25" ht="18.75" customHeight="1" thickTop="1" thickBot="1">
      <c r="C68" s="9" t="s">
        <v>491</v>
      </c>
      <c r="D68" s="10" t="s">
        <v>4</v>
      </c>
      <c r="F68" s="9" t="s">
        <v>589</v>
      </c>
      <c r="G68" s="10" t="s">
        <v>4</v>
      </c>
      <c r="I68" s="9" t="s">
        <v>687</v>
      </c>
      <c r="J68" s="10" t="s">
        <v>4</v>
      </c>
      <c r="L68" s="9" t="s">
        <v>393</v>
      </c>
      <c r="M68" s="10" t="s">
        <v>4</v>
      </c>
      <c r="O68" s="9" t="s">
        <v>785</v>
      </c>
      <c r="P68" s="10" t="s">
        <v>4</v>
      </c>
      <c r="R68" s="9" t="s">
        <v>883</v>
      </c>
      <c r="S68" s="10" t="s">
        <v>4</v>
      </c>
      <c r="U68" s="9" t="s">
        <v>981</v>
      </c>
      <c r="V68" s="10" t="s">
        <v>4</v>
      </c>
      <c r="X68" s="9" t="s">
        <v>1079</v>
      </c>
      <c r="Y68" s="10" t="s">
        <v>4</v>
      </c>
    </row>
    <row r="69" spans="3:25" ht="18.75" customHeight="1" thickTop="1" thickBot="1">
      <c r="C69" s="9" t="s">
        <v>492</v>
      </c>
      <c r="D69" s="10" t="s">
        <v>4</v>
      </c>
      <c r="F69" s="9" t="s">
        <v>590</v>
      </c>
      <c r="G69" s="10" t="s">
        <v>4</v>
      </c>
      <c r="I69" s="9" t="s">
        <v>688</v>
      </c>
      <c r="J69" s="10" t="s">
        <v>4</v>
      </c>
      <c r="L69" s="9" t="s">
        <v>394</v>
      </c>
      <c r="M69" s="10" t="s">
        <v>4</v>
      </c>
      <c r="O69" s="9" t="s">
        <v>786</v>
      </c>
      <c r="P69" s="10" t="s">
        <v>4</v>
      </c>
      <c r="R69" s="9" t="s">
        <v>884</v>
      </c>
      <c r="S69" s="10" t="s">
        <v>4</v>
      </c>
      <c r="U69" s="9" t="s">
        <v>982</v>
      </c>
      <c r="V69" s="10" t="s">
        <v>4</v>
      </c>
      <c r="X69" s="9" t="s">
        <v>1080</v>
      </c>
      <c r="Y69" s="10" t="s">
        <v>4</v>
      </c>
    </row>
    <row r="70" spans="3:25" ht="18.75" customHeight="1" thickTop="1" thickBot="1">
      <c r="C70" s="9" t="s">
        <v>493</v>
      </c>
      <c r="D70" s="10" t="s">
        <v>4</v>
      </c>
      <c r="F70" s="9" t="s">
        <v>591</v>
      </c>
      <c r="G70" s="10" t="s">
        <v>4</v>
      </c>
      <c r="I70" s="9" t="s">
        <v>689</v>
      </c>
      <c r="J70" s="10" t="s">
        <v>4</v>
      </c>
      <c r="L70" s="9" t="s">
        <v>395</v>
      </c>
      <c r="M70" s="10" t="s">
        <v>4</v>
      </c>
      <c r="O70" s="9" t="s">
        <v>787</v>
      </c>
      <c r="P70" s="10" t="s">
        <v>4</v>
      </c>
      <c r="R70" s="9" t="s">
        <v>885</v>
      </c>
      <c r="S70" s="10" t="s">
        <v>4</v>
      </c>
      <c r="U70" s="9" t="s">
        <v>983</v>
      </c>
      <c r="V70" s="10" t="s">
        <v>4</v>
      </c>
      <c r="X70" s="9" t="s">
        <v>1081</v>
      </c>
      <c r="Y70" s="10" t="s">
        <v>4</v>
      </c>
    </row>
    <row r="71" spans="3:25" ht="18.75" customHeight="1" thickTop="1" thickBot="1">
      <c r="C71" s="9" t="s">
        <v>494</v>
      </c>
      <c r="D71" s="10" t="s">
        <v>4</v>
      </c>
      <c r="F71" s="9" t="s">
        <v>592</v>
      </c>
      <c r="G71" s="10" t="s">
        <v>4</v>
      </c>
      <c r="I71" s="9" t="s">
        <v>690</v>
      </c>
      <c r="J71" s="10" t="s">
        <v>4</v>
      </c>
      <c r="L71" s="9" t="s">
        <v>396</v>
      </c>
      <c r="M71" s="10" t="s">
        <v>4</v>
      </c>
      <c r="O71" s="9" t="s">
        <v>788</v>
      </c>
      <c r="P71" s="10" t="s">
        <v>4</v>
      </c>
      <c r="R71" s="9" t="s">
        <v>886</v>
      </c>
      <c r="S71" s="10" t="s">
        <v>4</v>
      </c>
      <c r="U71" s="9" t="s">
        <v>984</v>
      </c>
      <c r="V71" s="10" t="s">
        <v>4</v>
      </c>
      <c r="X71" s="9" t="s">
        <v>1082</v>
      </c>
      <c r="Y71" s="10" t="s">
        <v>4</v>
      </c>
    </row>
    <row r="72" spans="3:25" ht="18.75" customHeight="1" thickTop="1" thickBot="1">
      <c r="C72" s="9" t="s">
        <v>495</v>
      </c>
      <c r="D72" s="10" t="s">
        <v>4</v>
      </c>
      <c r="F72" s="9" t="s">
        <v>593</v>
      </c>
      <c r="G72" s="10" t="s">
        <v>4</v>
      </c>
      <c r="I72" s="9" t="s">
        <v>691</v>
      </c>
      <c r="J72" s="10" t="s">
        <v>4</v>
      </c>
      <c r="L72" s="9" t="s">
        <v>397</v>
      </c>
      <c r="M72" s="10" t="s">
        <v>4</v>
      </c>
      <c r="O72" s="9" t="s">
        <v>789</v>
      </c>
      <c r="P72" s="10" t="s">
        <v>4</v>
      </c>
      <c r="R72" s="9" t="s">
        <v>887</v>
      </c>
      <c r="S72" s="10" t="s">
        <v>4</v>
      </c>
      <c r="U72" s="9" t="s">
        <v>985</v>
      </c>
      <c r="V72" s="10" t="s">
        <v>4</v>
      </c>
      <c r="X72" s="9" t="s">
        <v>1083</v>
      </c>
      <c r="Y72" s="10" t="s">
        <v>4</v>
      </c>
    </row>
    <row r="73" spans="3:25" ht="18.75" customHeight="1" thickTop="1" thickBot="1">
      <c r="C73" s="9" t="s">
        <v>496</v>
      </c>
      <c r="D73" s="10" t="s">
        <v>4</v>
      </c>
      <c r="F73" s="9" t="s">
        <v>594</v>
      </c>
      <c r="G73" s="10" t="s">
        <v>4</v>
      </c>
      <c r="I73" s="9" t="s">
        <v>692</v>
      </c>
      <c r="J73" s="10" t="s">
        <v>4</v>
      </c>
      <c r="L73" s="9" t="s">
        <v>398</v>
      </c>
      <c r="M73" s="10" t="s">
        <v>4</v>
      </c>
      <c r="O73" s="9" t="s">
        <v>790</v>
      </c>
      <c r="P73" s="10" t="s">
        <v>4</v>
      </c>
      <c r="R73" s="9" t="s">
        <v>888</v>
      </c>
      <c r="S73" s="10" t="s">
        <v>4</v>
      </c>
      <c r="U73" s="9" t="s">
        <v>986</v>
      </c>
      <c r="V73" s="10" t="s">
        <v>4</v>
      </c>
      <c r="X73" s="9" t="s">
        <v>1084</v>
      </c>
      <c r="Y73" s="10" t="s">
        <v>4</v>
      </c>
    </row>
    <row r="74" spans="3:25" ht="18.75" customHeight="1" thickTop="1" thickBot="1">
      <c r="C74" s="9" t="s">
        <v>497</v>
      </c>
      <c r="D74" s="10" t="s">
        <v>4</v>
      </c>
      <c r="F74" s="9" t="s">
        <v>595</v>
      </c>
      <c r="G74" s="10" t="s">
        <v>4</v>
      </c>
      <c r="I74" s="9" t="s">
        <v>693</v>
      </c>
      <c r="J74" s="10" t="s">
        <v>4</v>
      </c>
      <c r="L74" s="9" t="s">
        <v>399</v>
      </c>
      <c r="M74" s="10" t="s">
        <v>4</v>
      </c>
      <c r="O74" s="9" t="s">
        <v>791</v>
      </c>
      <c r="P74" s="10" t="s">
        <v>4</v>
      </c>
      <c r="R74" s="9" t="s">
        <v>889</v>
      </c>
      <c r="S74" s="10" t="s">
        <v>4</v>
      </c>
      <c r="U74" s="9" t="s">
        <v>987</v>
      </c>
      <c r="V74" s="10" t="s">
        <v>4</v>
      </c>
      <c r="X74" s="9" t="s">
        <v>1085</v>
      </c>
      <c r="Y74" s="10" t="s">
        <v>4</v>
      </c>
    </row>
    <row r="75" spans="3:25" ht="18.75" customHeight="1" thickTop="1" thickBot="1">
      <c r="C75" s="9" t="s">
        <v>498</v>
      </c>
      <c r="D75" s="10" t="s">
        <v>4</v>
      </c>
      <c r="F75" s="9" t="s">
        <v>596</v>
      </c>
      <c r="G75" s="10" t="s">
        <v>4</v>
      </c>
      <c r="I75" s="9" t="s">
        <v>694</v>
      </c>
      <c r="J75" s="10" t="s">
        <v>4</v>
      </c>
      <c r="L75" s="9" t="s">
        <v>400</v>
      </c>
      <c r="M75" s="10" t="s">
        <v>4</v>
      </c>
      <c r="O75" s="9" t="s">
        <v>792</v>
      </c>
      <c r="P75" s="10" t="s">
        <v>4</v>
      </c>
      <c r="R75" s="9" t="s">
        <v>890</v>
      </c>
      <c r="S75" s="10" t="s">
        <v>4</v>
      </c>
      <c r="U75" s="9" t="s">
        <v>988</v>
      </c>
      <c r="V75" s="10" t="s">
        <v>4</v>
      </c>
      <c r="X75" s="9" t="s">
        <v>1086</v>
      </c>
      <c r="Y75" s="10" t="s">
        <v>4</v>
      </c>
    </row>
    <row r="76" spans="3:25" ht="18.75" customHeight="1" thickTop="1" thickBot="1">
      <c r="C76" s="9" t="s">
        <v>499</v>
      </c>
      <c r="D76" s="10" t="s">
        <v>4</v>
      </c>
      <c r="F76" s="9" t="s">
        <v>597</v>
      </c>
      <c r="G76" s="10" t="s">
        <v>4</v>
      </c>
      <c r="I76" s="9" t="s">
        <v>695</v>
      </c>
      <c r="J76" s="10" t="s">
        <v>4</v>
      </c>
      <c r="L76" s="9" t="s">
        <v>401</v>
      </c>
      <c r="M76" s="10" t="s">
        <v>4</v>
      </c>
      <c r="O76" s="9" t="s">
        <v>793</v>
      </c>
      <c r="P76" s="10" t="s">
        <v>4</v>
      </c>
      <c r="R76" s="9" t="s">
        <v>891</v>
      </c>
      <c r="S76" s="10" t="s">
        <v>4</v>
      </c>
      <c r="U76" s="9" t="s">
        <v>989</v>
      </c>
      <c r="V76" s="10" t="s">
        <v>4</v>
      </c>
      <c r="X76" s="9" t="s">
        <v>1087</v>
      </c>
      <c r="Y76" s="10" t="s">
        <v>4</v>
      </c>
    </row>
    <row r="77" spans="3:25" ht="18.75" customHeight="1" thickTop="1" thickBot="1">
      <c r="C77" s="9" t="s">
        <v>500</v>
      </c>
      <c r="D77" s="10" t="s">
        <v>4</v>
      </c>
      <c r="F77" s="9" t="s">
        <v>598</v>
      </c>
      <c r="G77" s="10" t="s">
        <v>4</v>
      </c>
      <c r="I77" s="9" t="s">
        <v>696</v>
      </c>
      <c r="J77" s="10" t="s">
        <v>4</v>
      </c>
      <c r="L77" s="9" t="s">
        <v>402</v>
      </c>
      <c r="M77" s="10" t="s">
        <v>4</v>
      </c>
      <c r="O77" s="9" t="s">
        <v>794</v>
      </c>
      <c r="P77" s="10" t="s">
        <v>4</v>
      </c>
      <c r="R77" s="9" t="s">
        <v>892</v>
      </c>
      <c r="S77" s="10" t="s">
        <v>4</v>
      </c>
      <c r="U77" s="9" t="s">
        <v>990</v>
      </c>
      <c r="V77" s="10" t="s">
        <v>4</v>
      </c>
      <c r="X77" s="9" t="s">
        <v>1088</v>
      </c>
      <c r="Y77" s="10" t="s">
        <v>4</v>
      </c>
    </row>
    <row r="78" spans="3:25" ht="18.75" customHeight="1" thickTop="1" thickBot="1">
      <c r="C78" s="9" t="s">
        <v>501</v>
      </c>
      <c r="D78" s="10" t="s">
        <v>4</v>
      </c>
      <c r="F78" s="9" t="s">
        <v>599</v>
      </c>
      <c r="G78" s="10" t="s">
        <v>4</v>
      </c>
      <c r="I78" s="9" t="s">
        <v>697</v>
      </c>
      <c r="J78" s="10" t="s">
        <v>4</v>
      </c>
      <c r="L78" s="9" t="s">
        <v>403</v>
      </c>
      <c r="M78" s="10" t="s">
        <v>4</v>
      </c>
      <c r="O78" s="9" t="s">
        <v>795</v>
      </c>
      <c r="P78" s="10" t="s">
        <v>4</v>
      </c>
      <c r="R78" s="9" t="s">
        <v>893</v>
      </c>
      <c r="S78" s="10" t="s">
        <v>4</v>
      </c>
      <c r="U78" s="9" t="s">
        <v>991</v>
      </c>
      <c r="V78" s="10" t="s">
        <v>4</v>
      </c>
      <c r="X78" s="9" t="s">
        <v>1089</v>
      </c>
      <c r="Y78" s="10" t="s">
        <v>4</v>
      </c>
    </row>
    <row r="79" spans="3:25" ht="18.75" customHeight="1" thickTop="1" thickBot="1">
      <c r="C79" s="9" t="s">
        <v>502</v>
      </c>
      <c r="D79" s="10" t="s">
        <v>4</v>
      </c>
      <c r="F79" s="9" t="s">
        <v>600</v>
      </c>
      <c r="G79" s="10" t="s">
        <v>4</v>
      </c>
      <c r="I79" s="9" t="s">
        <v>698</v>
      </c>
      <c r="J79" s="10" t="s">
        <v>4</v>
      </c>
      <c r="L79" s="9" t="s">
        <v>404</v>
      </c>
      <c r="M79" s="10" t="s">
        <v>4</v>
      </c>
      <c r="O79" s="9" t="s">
        <v>796</v>
      </c>
      <c r="P79" s="10" t="s">
        <v>4</v>
      </c>
      <c r="R79" s="9" t="s">
        <v>894</v>
      </c>
      <c r="S79" s="10" t="s">
        <v>4</v>
      </c>
      <c r="U79" s="9" t="s">
        <v>992</v>
      </c>
      <c r="V79" s="10" t="s">
        <v>4</v>
      </c>
      <c r="X79" s="9" t="s">
        <v>1090</v>
      </c>
      <c r="Y79" s="10" t="s">
        <v>4</v>
      </c>
    </row>
    <row r="80" spans="3:25" ht="18.75" customHeight="1" thickTop="1" thickBot="1">
      <c r="C80" s="9" t="s">
        <v>503</v>
      </c>
      <c r="D80" s="10" t="s">
        <v>4</v>
      </c>
      <c r="F80" s="9" t="s">
        <v>601</v>
      </c>
      <c r="G80" s="10" t="s">
        <v>4</v>
      </c>
      <c r="I80" s="9" t="s">
        <v>699</v>
      </c>
      <c r="J80" s="10" t="s">
        <v>4</v>
      </c>
      <c r="L80" s="9" t="s">
        <v>405</v>
      </c>
      <c r="M80" s="10" t="s">
        <v>4</v>
      </c>
      <c r="O80" s="9" t="s">
        <v>797</v>
      </c>
      <c r="P80" s="10" t="s">
        <v>4</v>
      </c>
      <c r="R80" s="9" t="s">
        <v>895</v>
      </c>
      <c r="S80" s="10" t="s">
        <v>4</v>
      </c>
      <c r="U80" s="9" t="s">
        <v>993</v>
      </c>
      <c r="V80" s="10" t="s">
        <v>4</v>
      </c>
      <c r="X80" s="9" t="s">
        <v>1091</v>
      </c>
      <c r="Y80" s="10" t="s">
        <v>4</v>
      </c>
    </row>
    <row r="81" spans="3:25" ht="18.75" customHeight="1" thickTop="1" thickBot="1">
      <c r="C81" s="9" t="s">
        <v>504</v>
      </c>
      <c r="D81" s="10" t="s">
        <v>4</v>
      </c>
      <c r="F81" s="9" t="s">
        <v>602</v>
      </c>
      <c r="G81" s="10" t="s">
        <v>4</v>
      </c>
      <c r="I81" s="9" t="s">
        <v>700</v>
      </c>
      <c r="J81" s="10" t="s">
        <v>4</v>
      </c>
      <c r="L81" s="9" t="s">
        <v>406</v>
      </c>
      <c r="M81" s="10" t="s">
        <v>4</v>
      </c>
      <c r="O81" s="9" t="s">
        <v>798</v>
      </c>
      <c r="P81" s="10" t="s">
        <v>4</v>
      </c>
      <c r="R81" s="9" t="s">
        <v>896</v>
      </c>
      <c r="S81" s="10" t="s">
        <v>4</v>
      </c>
      <c r="U81" s="9" t="s">
        <v>994</v>
      </c>
      <c r="V81" s="10" t="s">
        <v>4</v>
      </c>
      <c r="X81" s="9" t="s">
        <v>1092</v>
      </c>
      <c r="Y81" s="10" t="s">
        <v>4</v>
      </c>
    </row>
    <row r="82" spans="3:25" ht="18.75" customHeight="1" thickTop="1" thickBot="1">
      <c r="C82" s="9" t="s">
        <v>505</v>
      </c>
      <c r="D82" s="10" t="s">
        <v>4</v>
      </c>
      <c r="F82" s="9" t="s">
        <v>603</v>
      </c>
      <c r="G82" s="10" t="s">
        <v>4</v>
      </c>
      <c r="I82" s="9" t="s">
        <v>701</v>
      </c>
      <c r="J82" s="10" t="s">
        <v>4</v>
      </c>
      <c r="L82" s="9" t="s">
        <v>407</v>
      </c>
      <c r="M82" s="10" t="s">
        <v>4</v>
      </c>
      <c r="O82" s="9" t="s">
        <v>799</v>
      </c>
      <c r="P82" s="10" t="s">
        <v>4</v>
      </c>
      <c r="R82" s="9" t="s">
        <v>897</v>
      </c>
      <c r="S82" s="10" t="s">
        <v>4</v>
      </c>
      <c r="U82" s="9" t="s">
        <v>995</v>
      </c>
      <c r="V82" s="10" t="s">
        <v>4</v>
      </c>
      <c r="X82" s="9" t="s">
        <v>1093</v>
      </c>
      <c r="Y82" s="10" t="s">
        <v>4</v>
      </c>
    </row>
    <row r="83" spans="3:25" ht="18.75" customHeight="1" thickTop="1" thickBot="1">
      <c r="C83" s="9" t="s">
        <v>506</v>
      </c>
      <c r="D83" s="10" t="s">
        <v>4</v>
      </c>
      <c r="F83" s="9" t="s">
        <v>604</v>
      </c>
      <c r="G83" s="10" t="s">
        <v>4</v>
      </c>
      <c r="I83" s="9" t="s">
        <v>702</v>
      </c>
      <c r="J83" s="10" t="s">
        <v>4</v>
      </c>
      <c r="L83" s="9" t="s">
        <v>408</v>
      </c>
      <c r="M83" s="10" t="s">
        <v>4</v>
      </c>
      <c r="O83" s="9" t="s">
        <v>800</v>
      </c>
      <c r="P83" s="10" t="s">
        <v>4</v>
      </c>
      <c r="R83" s="9" t="s">
        <v>898</v>
      </c>
      <c r="S83" s="10" t="s">
        <v>4</v>
      </c>
      <c r="U83" s="9" t="s">
        <v>996</v>
      </c>
      <c r="V83" s="10" t="s">
        <v>4</v>
      </c>
      <c r="X83" s="9" t="s">
        <v>1094</v>
      </c>
      <c r="Y83" s="10" t="s">
        <v>4</v>
      </c>
    </row>
    <row r="84" spans="3:25" ht="18.75" customHeight="1" thickTop="1" thickBot="1">
      <c r="C84" s="9" t="s">
        <v>507</v>
      </c>
      <c r="D84" s="10" t="s">
        <v>4</v>
      </c>
      <c r="F84" s="9" t="s">
        <v>605</v>
      </c>
      <c r="G84" s="10" t="s">
        <v>4</v>
      </c>
      <c r="I84" s="9" t="s">
        <v>703</v>
      </c>
      <c r="J84" s="10" t="s">
        <v>4</v>
      </c>
      <c r="L84" s="9" t="s">
        <v>409</v>
      </c>
      <c r="M84" s="10" t="s">
        <v>4</v>
      </c>
      <c r="O84" s="9" t="s">
        <v>801</v>
      </c>
      <c r="P84" s="10" t="s">
        <v>4</v>
      </c>
      <c r="R84" s="9" t="s">
        <v>899</v>
      </c>
      <c r="S84" s="10" t="s">
        <v>4</v>
      </c>
      <c r="U84" s="9" t="s">
        <v>997</v>
      </c>
      <c r="V84" s="10" t="s">
        <v>4</v>
      </c>
      <c r="X84" s="9" t="s">
        <v>1095</v>
      </c>
      <c r="Y84" s="10" t="s">
        <v>4</v>
      </c>
    </row>
    <row r="85" spans="3:25" ht="18.75" customHeight="1" thickTop="1" thickBot="1">
      <c r="C85" s="9" t="s">
        <v>508</v>
      </c>
      <c r="D85" s="10" t="s">
        <v>4</v>
      </c>
      <c r="F85" s="9" t="s">
        <v>606</v>
      </c>
      <c r="G85" s="10" t="s">
        <v>4</v>
      </c>
      <c r="I85" s="9" t="s">
        <v>704</v>
      </c>
      <c r="J85" s="10" t="s">
        <v>4</v>
      </c>
      <c r="L85" s="9" t="s">
        <v>410</v>
      </c>
      <c r="M85" s="10" t="s">
        <v>4</v>
      </c>
      <c r="O85" s="9" t="s">
        <v>802</v>
      </c>
      <c r="P85" s="10" t="s">
        <v>4</v>
      </c>
      <c r="R85" s="9" t="s">
        <v>900</v>
      </c>
      <c r="S85" s="10" t="s">
        <v>4</v>
      </c>
      <c r="U85" s="9" t="s">
        <v>998</v>
      </c>
      <c r="V85" s="10" t="s">
        <v>4</v>
      </c>
      <c r="X85" s="9" t="s">
        <v>1096</v>
      </c>
      <c r="Y85" s="10" t="s">
        <v>4</v>
      </c>
    </row>
    <row r="86" spans="3:25" ht="18.75" customHeight="1" thickTop="1" thickBot="1">
      <c r="C86" s="9" t="s">
        <v>509</v>
      </c>
      <c r="D86" s="10" t="s">
        <v>4</v>
      </c>
      <c r="F86" s="9" t="s">
        <v>607</v>
      </c>
      <c r="G86" s="10" t="s">
        <v>4</v>
      </c>
      <c r="I86" s="9" t="s">
        <v>705</v>
      </c>
      <c r="J86" s="10" t="s">
        <v>4</v>
      </c>
      <c r="L86" s="9" t="s">
        <v>411</v>
      </c>
      <c r="M86" s="10" t="s">
        <v>4</v>
      </c>
      <c r="O86" s="9" t="s">
        <v>803</v>
      </c>
      <c r="P86" s="10" t="s">
        <v>4</v>
      </c>
      <c r="R86" s="9" t="s">
        <v>901</v>
      </c>
      <c r="S86" s="10" t="s">
        <v>4</v>
      </c>
      <c r="U86" s="9" t="s">
        <v>999</v>
      </c>
      <c r="V86" s="10" t="s">
        <v>4</v>
      </c>
      <c r="X86" s="9" t="s">
        <v>1097</v>
      </c>
      <c r="Y86" s="10" t="s">
        <v>4</v>
      </c>
    </row>
    <row r="87" spans="3:25" ht="18.75" customHeight="1" thickTop="1" thickBot="1">
      <c r="C87" s="9" t="s">
        <v>510</v>
      </c>
      <c r="D87" s="10" t="s">
        <v>4</v>
      </c>
      <c r="F87" s="9" t="s">
        <v>608</v>
      </c>
      <c r="G87" s="10" t="s">
        <v>4</v>
      </c>
      <c r="I87" s="9" t="s">
        <v>706</v>
      </c>
      <c r="J87" s="10" t="s">
        <v>4</v>
      </c>
      <c r="L87" s="9" t="s">
        <v>412</v>
      </c>
      <c r="M87" s="10" t="s">
        <v>4</v>
      </c>
      <c r="O87" s="9" t="s">
        <v>804</v>
      </c>
      <c r="P87" s="10" t="s">
        <v>4</v>
      </c>
      <c r="R87" s="9" t="s">
        <v>902</v>
      </c>
      <c r="S87" s="10" t="s">
        <v>4</v>
      </c>
      <c r="U87" s="9" t="s">
        <v>1000</v>
      </c>
      <c r="V87" s="10" t="s">
        <v>4</v>
      </c>
      <c r="X87" s="9" t="s">
        <v>1098</v>
      </c>
      <c r="Y87" s="10" t="s">
        <v>4</v>
      </c>
    </row>
    <row r="88" spans="3:25" ht="18.75" customHeight="1" thickTop="1" thickBot="1">
      <c r="C88" s="9" t="s">
        <v>511</v>
      </c>
      <c r="D88" s="10" t="s">
        <v>4</v>
      </c>
      <c r="F88" s="9" t="s">
        <v>609</v>
      </c>
      <c r="G88" s="10" t="s">
        <v>4</v>
      </c>
      <c r="I88" s="9" t="s">
        <v>707</v>
      </c>
      <c r="J88" s="10" t="s">
        <v>4</v>
      </c>
      <c r="L88" s="9" t="s">
        <v>413</v>
      </c>
      <c r="M88" s="10" t="s">
        <v>4</v>
      </c>
      <c r="O88" s="9" t="s">
        <v>805</v>
      </c>
      <c r="P88" s="10" t="s">
        <v>4</v>
      </c>
      <c r="R88" s="9" t="s">
        <v>903</v>
      </c>
      <c r="S88" s="10" t="s">
        <v>4</v>
      </c>
      <c r="U88" s="9" t="s">
        <v>1001</v>
      </c>
      <c r="V88" s="10" t="s">
        <v>4</v>
      </c>
      <c r="X88" s="9" t="s">
        <v>1099</v>
      </c>
      <c r="Y88" s="10" t="s">
        <v>4</v>
      </c>
    </row>
    <row r="89" spans="3:25" ht="18.75" customHeight="1" thickTop="1" thickBot="1">
      <c r="C89" s="9" t="s">
        <v>512</v>
      </c>
      <c r="D89" s="10" t="s">
        <v>4</v>
      </c>
      <c r="F89" s="9" t="s">
        <v>610</v>
      </c>
      <c r="G89" s="10" t="s">
        <v>4</v>
      </c>
      <c r="I89" s="9" t="s">
        <v>708</v>
      </c>
      <c r="J89" s="10" t="s">
        <v>4</v>
      </c>
      <c r="L89" s="9" t="s">
        <v>414</v>
      </c>
      <c r="M89" s="10" t="s">
        <v>4</v>
      </c>
      <c r="O89" s="9" t="s">
        <v>806</v>
      </c>
      <c r="P89" s="10" t="s">
        <v>4</v>
      </c>
      <c r="R89" s="9" t="s">
        <v>904</v>
      </c>
      <c r="S89" s="10" t="s">
        <v>4</v>
      </c>
      <c r="U89" s="9" t="s">
        <v>1002</v>
      </c>
      <c r="V89" s="10" t="s">
        <v>4</v>
      </c>
      <c r="X89" s="9" t="s">
        <v>1100</v>
      </c>
      <c r="Y89" s="10" t="s">
        <v>4</v>
      </c>
    </row>
    <row r="90" spans="3:25" ht="18.75" customHeight="1" thickTop="1" thickBot="1">
      <c r="C90" s="9" t="s">
        <v>513</v>
      </c>
      <c r="D90" s="10" t="s">
        <v>4</v>
      </c>
      <c r="F90" s="9" t="s">
        <v>611</v>
      </c>
      <c r="G90" s="10" t="s">
        <v>4</v>
      </c>
      <c r="I90" s="9" t="s">
        <v>709</v>
      </c>
      <c r="J90" s="10" t="s">
        <v>4</v>
      </c>
      <c r="L90" s="9" t="s">
        <v>415</v>
      </c>
      <c r="M90" s="10" t="s">
        <v>4</v>
      </c>
      <c r="O90" s="9" t="s">
        <v>807</v>
      </c>
      <c r="P90" s="10" t="s">
        <v>4</v>
      </c>
      <c r="R90" s="9" t="s">
        <v>905</v>
      </c>
      <c r="S90" s="10" t="s">
        <v>4</v>
      </c>
      <c r="U90" s="9" t="s">
        <v>1003</v>
      </c>
      <c r="V90" s="10" t="s">
        <v>4</v>
      </c>
      <c r="X90" s="9" t="s">
        <v>1101</v>
      </c>
      <c r="Y90" s="10" t="s">
        <v>4</v>
      </c>
    </row>
    <row r="91" spans="3:25" ht="18.75" customHeight="1" thickTop="1" thickBot="1">
      <c r="C91" s="9" t="s">
        <v>514</v>
      </c>
      <c r="D91" s="10" t="s">
        <v>4</v>
      </c>
      <c r="F91" s="9" t="s">
        <v>612</v>
      </c>
      <c r="G91" s="10" t="s">
        <v>4</v>
      </c>
      <c r="I91" s="9" t="s">
        <v>710</v>
      </c>
      <c r="J91" s="10" t="s">
        <v>4</v>
      </c>
      <c r="L91" s="9" t="s">
        <v>416</v>
      </c>
      <c r="M91" s="10" t="s">
        <v>4</v>
      </c>
      <c r="O91" s="9" t="s">
        <v>808</v>
      </c>
      <c r="P91" s="10" t="s">
        <v>4</v>
      </c>
      <c r="R91" s="9" t="s">
        <v>906</v>
      </c>
      <c r="S91" s="10" t="s">
        <v>4</v>
      </c>
      <c r="U91" s="9" t="s">
        <v>1004</v>
      </c>
      <c r="V91" s="10" t="s">
        <v>4</v>
      </c>
      <c r="X91" s="9" t="s">
        <v>1102</v>
      </c>
      <c r="Y91" s="10" t="s">
        <v>4</v>
      </c>
    </row>
    <row r="92" spans="3:25" ht="18.75" customHeight="1" thickTop="1" thickBot="1">
      <c r="C92" s="9" t="s">
        <v>515</v>
      </c>
      <c r="D92" s="10" t="s">
        <v>4</v>
      </c>
      <c r="F92" s="9" t="s">
        <v>613</v>
      </c>
      <c r="G92" s="10" t="s">
        <v>4</v>
      </c>
      <c r="I92" s="9" t="s">
        <v>711</v>
      </c>
      <c r="J92" s="10" t="s">
        <v>4</v>
      </c>
      <c r="L92" s="9" t="s">
        <v>417</v>
      </c>
      <c r="M92" s="10" t="s">
        <v>4</v>
      </c>
      <c r="O92" s="9" t="s">
        <v>809</v>
      </c>
      <c r="P92" s="10" t="s">
        <v>4</v>
      </c>
      <c r="R92" s="9" t="s">
        <v>907</v>
      </c>
      <c r="S92" s="10" t="s">
        <v>4</v>
      </c>
      <c r="U92" s="9" t="s">
        <v>1005</v>
      </c>
      <c r="V92" s="10" t="s">
        <v>4</v>
      </c>
      <c r="X92" s="9" t="s">
        <v>1103</v>
      </c>
      <c r="Y92" s="10" t="s">
        <v>4</v>
      </c>
    </row>
    <row r="93" spans="3:25" ht="18.75" customHeight="1" thickTop="1" thickBot="1">
      <c r="C93" s="9" t="s">
        <v>516</v>
      </c>
      <c r="D93" s="10" t="s">
        <v>4</v>
      </c>
      <c r="F93" s="9" t="s">
        <v>614</v>
      </c>
      <c r="G93" s="10" t="s">
        <v>4</v>
      </c>
      <c r="I93" s="9" t="s">
        <v>712</v>
      </c>
      <c r="J93" s="10" t="s">
        <v>4</v>
      </c>
      <c r="L93" s="9" t="s">
        <v>418</v>
      </c>
      <c r="M93" s="10" t="s">
        <v>4</v>
      </c>
      <c r="O93" s="9" t="s">
        <v>810</v>
      </c>
      <c r="P93" s="10" t="s">
        <v>4</v>
      </c>
      <c r="R93" s="9" t="s">
        <v>908</v>
      </c>
      <c r="S93" s="10" t="s">
        <v>4</v>
      </c>
      <c r="U93" s="9" t="s">
        <v>1006</v>
      </c>
      <c r="V93" s="10" t="s">
        <v>4</v>
      </c>
      <c r="X93" s="9" t="s">
        <v>1104</v>
      </c>
      <c r="Y93" s="10" t="s">
        <v>4</v>
      </c>
    </row>
    <row r="94" spans="3:25" ht="18.75" customHeight="1" thickTop="1" thickBot="1">
      <c r="C94" s="9" t="s">
        <v>517</v>
      </c>
      <c r="D94" s="10" t="s">
        <v>4</v>
      </c>
      <c r="F94" s="9" t="s">
        <v>615</v>
      </c>
      <c r="G94" s="10" t="s">
        <v>4</v>
      </c>
      <c r="I94" s="9" t="s">
        <v>713</v>
      </c>
      <c r="J94" s="10" t="s">
        <v>4</v>
      </c>
      <c r="L94" s="9" t="s">
        <v>419</v>
      </c>
      <c r="M94" s="10" t="s">
        <v>4</v>
      </c>
      <c r="O94" s="9" t="s">
        <v>811</v>
      </c>
      <c r="P94" s="10" t="s">
        <v>4</v>
      </c>
      <c r="R94" s="9" t="s">
        <v>909</v>
      </c>
      <c r="S94" s="10" t="s">
        <v>4</v>
      </c>
      <c r="U94" s="9" t="s">
        <v>1007</v>
      </c>
      <c r="V94" s="10" t="s">
        <v>4</v>
      </c>
      <c r="X94" s="9" t="s">
        <v>1105</v>
      </c>
      <c r="Y94" s="10" t="s">
        <v>4</v>
      </c>
    </row>
    <row r="95" spans="3:25" ht="18.75" customHeight="1" thickTop="1" thickBot="1">
      <c r="C95" s="9" t="s">
        <v>518</v>
      </c>
      <c r="D95" s="10" t="s">
        <v>4</v>
      </c>
      <c r="F95" s="9" t="s">
        <v>616</v>
      </c>
      <c r="G95" s="10" t="s">
        <v>4</v>
      </c>
      <c r="I95" s="9" t="s">
        <v>714</v>
      </c>
      <c r="J95" s="10" t="s">
        <v>4</v>
      </c>
      <c r="L95" s="9" t="s">
        <v>420</v>
      </c>
      <c r="M95" s="10" t="s">
        <v>4</v>
      </c>
      <c r="O95" s="9" t="s">
        <v>812</v>
      </c>
      <c r="P95" s="10" t="s">
        <v>4</v>
      </c>
      <c r="R95" s="9" t="s">
        <v>910</v>
      </c>
      <c r="S95" s="10" t="s">
        <v>4</v>
      </c>
      <c r="U95" s="9" t="s">
        <v>1008</v>
      </c>
      <c r="V95" s="10" t="s">
        <v>4</v>
      </c>
      <c r="X95" s="9" t="s">
        <v>1106</v>
      </c>
      <c r="Y95" s="10" t="s">
        <v>4</v>
      </c>
    </row>
    <row r="96" spans="3:25" ht="18.75" customHeight="1" thickTop="1" thickBot="1">
      <c r="C96" s="9" t="s">
        <v>519</v>
      </c>
      <c r="D96" s="10" t="s">
        <v>4</v>
      </c>
      <c r="F96" s="9" t="s">
        <v>617</v>
      </c>
      <c r="G96" s="10" t="s">
        <v>4</v>
      </c>
      <c r="I96" s="9" t="s">
        <v>715</v>
      </c>
      <c r="J96" s="10" t="s">
        <v>4</v>
      </c>
      <c r="L96" s="9" t="s">
        <v>421</v>
      </c>
      <c r="M96" s="10" t="s">
        <v>4</v>
      </c>
      <c r="O96" s="9" t="s">
        <v>813</v>
      </c>
      <c r="P96" s="10" t="s">
        <v>4</v>
      </c>
      <c r="R96" s="9" t="s">
        <v>911</v>
      </c>
      <c r="S96" s="10" t="s">
        <v>4</v>
      </c>
      <c r="U96" s="9" t="s">
        <v>1009</v>
      </c>
      <c r="V96" s="10" t="s">
        <v>4</v>
      </c>
      <c r="X96" s="9" t="s">
        <v>1107</v>
      </c>
      <c r="Y96" s="10" t="s">
        <v>4</v>
      </c>
    </row>
    <row r="97" spans="3:25" ht="18.75" customHeight="1" thickTop="1" thickBot="1">
      <c r="C97" s="9" t="s">
        <v>520</v>
      </c>
      <c r="D97" s="10" t="s">
        <v>4</v>
      </c>
      <c r="F97" s="9" t="s">
        <v>618</v>
      </c>
      <c r="G97" s="10" t="s">
        <v>4</v>
      </c>
      <c r="I97" s="9" t="s">
        <v>716</v>
      </c>
      <c r="J97" s="10" t="s">
        <v>4</v>
      </c>
      <c r="L97" s="9" t="s">
        <v>422</v>
      </c>
      <c r="M97" s="10" t="s">
        <v>4</v>
      </c>
      <c r="O97" s="9" t="s">
        <v>814</v>
      </c>
      <c r="P97" s="10" t="s">
        <v>4</v>
      </c>
      <c r="R97" s="9" t="s">
        <v>912</v>
      </c>
      <c r="S97" s="10" t="s">
        <v>4</v>
      </c>
      <c r="U97" s="9" t="s">
        <v>1010</v>
      </c>
      <c r="V97" s="10" t="s">
        <v>4</v>
      </c>
      <c r="X97" s="9" t="s">
        <v>1108</v>
      </c>
      <c r="Y97" s="10" t="s">
        <v>4</v>
      </c>
    </row>
    <row r="98" spans="3:25" ht="18.75" customHeight="1" thickTop="1" thickBot="1">
      <c r="C98" s="9" t="s">
        <v>521</v>
      </c>
      <c r="D98" s="10" t="s">
        <v>4</v>
      </c>
      <c r="F98" s="9" t="s">
        <v>619</v>
      </c>
      <c r="G98" s="10" t="s">
        <v>4</v>
      </c>
      <c r="I98" s="9" t="s">
        <v>717</v>
      </c>
      <c r="J98" s="10" t="s">
        <v>4</v>
      </c>
      <c r="L98" s="9" t="s">
        <v>423</v>
      </c>
      <c r="M98" s="10" t="s">
        <v>4</v>
      </c>
      <c r="O98" s="9" t="s">
        <v>815</v>
      </c>
      <c r="P98" s="10" t="s">
        <v>4</v>
      </c>
      <c r="R98" s="9" t="s">
        <v>913</v>
      </c>
      <c r="S98" s="10" t="s">
        <v>4</v>
      </c>
      <c r="U98" s="9" t="s">
        <v>1011</v>
      </c>
      <c r="V98" s="10" t="s">
        <v>4</v>
      </c>
      <c r="X98" s="9" t="s">
        <v>1109</v>
      </c>
      <c r="Y98" s="10" t="s">
        <v>4</v>
      </c>
    </row>
    <row r="99" spans="3:25" ht="18.75" customHeight="1" thickTop="1" thickBot="1">
      <c r="C99" s="9" t="s">
        <v>522</v>
      </c>
      <c r="D99" s="10" t="s">
        <v>4</v>
      </c>
      <c r="F99" s="9" t="s">
        <v>620</v>
      </c>
      <c r="G99" s="10" t="s">
        <v>4</v>
      </c>
      <c r="I99" s="9" t="s">
        <v>718</v>
      </c>
      <c r="J99" s="10" t="s">
        <v>4</v>
      </c>
      <c r="L99" s="9" t="s">
        <v>424</v>
      </c>
      <c r="M99" s="10" t="s">
        <v>4</v>
      </c>
      <c r="O99" s="9" t="s">
        <v>816</v>
      </c>
      <c r="P99" s="10" t="s">
        <v>4</v>
      </c>
      <c r="R99" s="9" t="s">
        <v>914</v>
      </c>
      <c r="S99" s="10" t="s">
        <v>4</v>
      </c>
      <c r="U99" s="9" t="s">
        <v>1012</v>
      </c>
      <c r="V99" s="10" t="s">
        <v>4</v>
      </c>
      <c r="X99" s="9" t="s">
        <v>1110</v>
      </c>
      <c r="Y99" s="10" t="s">
        <v>4</v>
      </c>
    </row>
    <row r="100" spans="3:25" ht="18.75" customHeight="1" thickTop="1" thickBot="1">
      <c r="C100" s="9" t="s">
        <v>523</v>
      </c>
      <c r="D100" s="10" t="s">
        <v>4</v>
      </c>
      <c r="F100" s="9" t="s">
        <v>621</v>
      </c>
      <c r="G100" s="10" t="s">
        <v>4</v>
      </c>
      <c r="I100" s="9" t="s">
        <v>719</v>
      </c>
      <c r="J100" s="10" t="s">
        <v>4</v>
      </c>
      <c r="L100" s="9" t="s">
        <v>425</v>
      </c>
      <c r="M100" s="10" t="s">
        <v>4</v>
      </c>
      <c r="O100" s="9" t="s">
        <v>817</v>
      </c>
      <c r="P100" s="10" t="s">
        <v>4</v>
      </c>
      <c r="R100" s="9" t="s">
        <v>915</v>
      </c>
      <c r="S100" s="10" t="s">
        <v>4</v>
      </c>
      <c r="U100" s="9" t="s">
        <v>1013</v>
      </c>
      <c r="V100" s="10" t="s">
        <v>4</v>
      </c>
      <c r="X100" s="9" t="s">
        <v>1111</v>
      </c>
      <c r="Y100" s="10" t="s">
        <v>4</v>
      </c>
    </row>
    <row r="101" spans="3:25" ht="18.75" customHeight="1" thickTop="1" thickBot="1">
      <c r="C101" s="9" t="s">
        <v>524</v>
      </c>
      <c r="D101" s="10" t="s">
        <v>4</v>
      </c>
      <c r="F101" s="9" t="s">
        <v>622</v>
      </c>
      <c r="G101" s="10" t="s">
        <v>4</v>
      </c>
      <c r="I101" s="9" t="s">
        <v>720</v>
      </c>
      <c r="J101" s="10" t="s">
        <v>4</v>
      </c>
      <c r="L101" s="9" t="s">
        <v>426</v>
      </c>
      <c r="M101" s="10" t="s">
        <v>4</v>
      </c>
      <c r="O101" s="9" t="s">
        <v>818</v>
      </c>
      <c r="P101" s="10" t="s">
        <v>4</v>
      </c>
      <c r="R101" s="9" t="s">
        <v>916</v>
      </c>
      <c r="S101" s="10" t="s">
        <v>4</v>
      </c>
      <c r="U101" s="9" t="s">
        <v>1014</v>
      </c>
      <c r="V101" s="10" t="s">
        <v>4</v>
      </c>
      <c r="X101" s="9" t="s">
        <v>1112</v>
      </c>
      <c r="Y101" s="10" t="s">
        <v>4</v>
      </c>
    </row>
    <row r="102" spans="3:25" ht="18.75" customHeight="1" thickTop="1" thickBot="1">
      <c r="C102" s="9" t="s">
        <v>525</v>
      </c>
      <c r="D102" s="10" t="s">
        <v>4</v>
      </c>
      <c r="F102" s="9" t="s">
        <v>623</v>
      </c>
      <c r="G102" s="10" t="s">
        <v>4</v>
      </c>
      <c r="I102" s="9" t="s">
        <v>721</v>
      </c>
      <c r="J102" s="10" t="s">
        <v>4</v>
      </c>
      <c r="L102" s="9" t="s">
        <v>427</v>
      </c>
      <c r="M102" s="10" t="s">
        <v>4</v>
      </c>
      <c r="O102" s="9" t="s">
        <v>819</v>
      </c>
      <c r="P102" s="10" t="s">
        <v>4</v>
      </c>
      <c r="R102" s="9" t="s">
        <v>917</v>
      </c>
      <c r="S102" s="10" t="s">
        <v>4</v>
      </c>
      <c r="U102" s="9" t="s">
        <v>1015</v>
      </c>
      <c r="V102" s="10" t="s">
        <v>4</v>
      </c>
      <c r="X102" s="9" t="s">
        <v>1113</v>
      </c>
      <c r="Y102" s="10" t="s">
        <v>4</v>
      </c>
    </row>
    <row r="103" spans="3:25" ht="18.75" customHeight="1" thickTop="1" thickBot="1">
      <c r="C103" s="9" t="s">
        <v>526</v>
      </c>
      <c r="D103" s="10" t="s">
        <v>1115</v>
      </c>
      <c r="F103" s="9" t="s">
        <v>624</v>
      </c>
      <c r="G103" s="10" t="s">
        <v>1116</v>
      </c>
      <c r="I103" s="9" t="s">
        <v>722</v>
      </c>
      <c r="J103" s="10" t="s">
        <v>1117</v>
      </c>
      <c r="L103" s="9" t="s">
        <v>428</v>
      </c>
      <c r="M103" s="10" t="s">
        <v>1118</v>
      </c>
      <c r="O103" s="9" t="s">
        <v>820</v>
      </c>
      <c r="P103" s="10" t="s">
        <v>1119</v>
      </c>
      <c r="R103" s="9" t="s">
        <v>918</v>
      </c>
      <c r="S103" s="10" t="s">
        <v>1120</v>
      </c>
      <c r="U103" s="9" t="s">
        <v>1016</v>
      </c>
      <c r="V103" s="10" t="s">
        <v>1121</v>
      </c>
      <c r="X103" s="9" t="s">
        <v>1114</v>
      </c>
      <c r="Y103" s="10" t="s">
        <v>1122</v>
      </c>
    </row>
    <row r="104" spans="3:25" ht="18.75" customHeight="1" thickTop="1"/>
    <row r="105" spans="3:25" ht="18.75" customHeight="1"/>
    <row r="106" spans="3:25" ht="18.75" customHeight="1"/>
    <row r="107" spans="3:25" ht="18.75" customHeight="1"/>
    <row r="108" spans="3:25" ht="18.75" customHeight="1"/>
    <row r="109" spans="3:25"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sheetPr codeName="Plan4" enableFormatConditionsCalculation="0"/>
  <dimension ref="A1:Z109"/>
  <sheetViews>
    <sheetView showGridLines="0" zoomScale="90" zoomScaleNormal="90" zoomScalePageLayoutView="90" workbookViewId="0"/>
  </sheetViews>
  <sheetFormatPr defaultColWidth="0" defaultRowHeight="15" customHeight="1" zeroHeight="1"/>
  <cols>
    <col min="1" max="1" width="27.7109375" style="31" customWidth="1"/>
    <col min="2" max="2" width="3.85546875" style="12" customWidth="1"/>
    <col min="3" max="3" width="14.42578125" style="12" customWidth="1"/>
    <col min="4" max="4" width="30.42578125" style="12" customWidth="1"/>
    <col min="5" max="5" width="30.7109375" style="12" customWidth="1"/>
    <col min="6" max="6" width="23.1406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0" s="141" customFormat="1" ht="33.950000000000003" customHeight="1">
      <c r="A1" s="142"/>
      <c r="C1" s="134" t="s">
        <v>68</v>
      </c>
    </row>
    <row r="2" spans="1:20" s="141" customFormat="1" ht="37.5" customHeight="1">
      <c r="A2" s="142"/>
    </row>
    <row r="3" spans="1:20" s="142" customFormat="1" ht="15.75" customHeight="1" thickBot="1">
      <c r="A3" s="31"/>
    </row>
    <row r="4" spans="1:20" ht="24.75" customHeight="1" thickTop="1" thickBot="1">
      <c r="C4" s="7" t="s">
        <v>1123</v>
      </c>
      <c r="D4" s="8" t="s">
        <v>1125</v>
      </c>
      <c r="E4" s="8" t="s">
        <v>1316</v>
      </c>
    </row>
    <row r="5" spans="1:20" ht="19.5" customHeight="1" thickTop="1" thickBot="1">
      <c r="C5" s="9" t="s">
        <v>1124</v>
      </c>
      <c r="D5" s="10" t="s">
        <v>4</v>
      </c>
      <c r="E5" s="53"/>
      <c r="T5" s="12" t="e">
        <f>VLOOKUP(G5,Bancos!C5:D103,2,fal)</f>
        <v>#NAME?</v>
      </c>
    </row>
    <row r="6" spans="1:20" ht="19.5" customHeight="1" thickTop="1" thickBot="1">
      <c r="C6" s="9" t="s">
        <v>1126</v>
      </c>
      <c r="D6" s="10" t="s">
        <v>4</v>
      </c>
      <c r="E6" s="53"/>
    </row>
    <row r="7" spans="1:20" ht="19.5" customHeight="1" thickTop="1" thickBot="1">
      <c r="C7" s="9" t="s">
        <v>1127</v>
      </c>
      <c r="D7" s="10" t="s">
        <v>4</v>
      </c>
      <c r="E7" s="53"/>
    </row>
    <row r="8" spans="1:20" ht="19.5" customHeight="1" thickTop="1" thickBot="1">
      <c r="C8" s="9" t="s">
        <v>1128</v>
      </c>
      <c r="D8" s="10" t="s">
        <v>4</v>
      </c>
      <c r="E8" s="53"/>
    </row>
    <row r="9" spans="1:20" ht="19.5" customHeight="1" thickTop="1" thickBot="1">
      <c r="C9" s="9" t="s">
        <v>1129</v>
      </c>
      <c r="D9" s="10" t="s">
        <v>4</v>
      </c>
      <c r="E9" s="53"/>
    </row>
    <row r="10" spans="1:20" ht="19.5" customHeight="1" thickTop="1" thickBot="1">
      <c r="C10" s="9" t="s">
        <v>1130</v>
      </c>
      <c r="D10" s="10" t="s">
        <v>4</v>
      </c>
      <c r="E10" s="53"/>
    </row>
    <row r="11" spans="1:20" ht="19.5" customHeight="1" thickTop="1" thickBot="1">
      <c r="C11" s="9" t="s">
        <v>1131</v>
      </c>
      <c r="D11" s="10" t="s">
        <v>4</v>
      </c>
      <c r="E11" s="53"/>
    </row>
    <row r="12" spans="1:20" ht="19.5" customHeight="1" thickTop="1" thickBot="1">
      <c r="C12" s="9" t="s">
        <v>1132</v>
      </c>
      <c r="D12" s="10" t="s">
        <v>4</v>
      </c>
      <c r="E12" s="53"/>
    </row>
    <row r="13" spans="1:20" ht="19.5" customHeight="1" thickTop="1" thickBot="1">
      <c r="C13" s="9" t="s">
        <v>1133</v>
      </c>
      <c r="D13" s="10" t="s">
        <v>4</v>
      </c>
      <c r="E13" s="53"/>
    </row>
    <row r="14" spans="1:20" ht="19.5" customHeight="1" thickTop="1" thickBot="1">
      <c r="C14" s="9" t="s">
        <v>1134</v>
      </c>
      <c r="D14" s="10" t="s">
        <v>4</v>
      </c>
      <c r="E14" s="53"/>
    </row>
    <row r="15" spans="1:20" ht="19.5" customHeight="1" thickTop="1" thickBot="1">
      <c r="C15" s="9" t="s">
        <v>1135</v>
      </c>
      <c r="D15" s="10" t="s">
        <v>4</v>
      </c>
      <c r="E15" s="53"/>
    </row>
    <row r="16" spans="1:20" ht="19.5" customHeight="1" thickTop="1" thickBot="1">
      <c r="C16" s="9" t="s">
        <v>1136</v>
      </c>
      <c r="D16" s="10" t="s">
        <v>4</v>
      </c>
      <c r="E16" s="53"/>
    </row>
    <row r="17" spans="3:5" ht="19.5" customHeight="1" thickTop="1" thickBot="1">
      <c r="C17" s="9" t="s">
        <v>1137</v>
      </c>
      <c r="D17" s="10" t="s">
        <v>4</v>
      </c>
      <c r="E17" s="53"/>
    </row>
    <row r="18" spans="3:5" ht="19.5" customHeight="1" thickTop="1" thickBot="1">
      <c r="C18" s="9" t="s">
        <v>1138</v>
      </c>
      <c r="D18" s="10" t="s">
        <v>4</v>
      </c>
      <c r="E18" s="53"/>
    </row>
    <row r="19" spans="3:5" ht="19.5" customHeight="1" thickTop="1" thickBot="1">
      <c r="C19" s="9" t="s">
        <v>1139</v>
      </c>
      <c r="D19" s="10" t="s">
        <v>4</v>
      </c>
      <c r="E19" s="53"/>
    </row>
    <row r="20" spans="3:5" ht="19.5" customHeight="1" thickTop="1" thickBot="1">
      <c r="C20" s="9" t="s">
        <v>1140</v>
      </c>
      <c r="D20" s="10" t="s">
        <v>4</v>
      </c>
      <c r="E20" s="53"/>
    </row>
    <row r="21" spans="3:5" ht="19.5" customHeight="1" thickTop="1" thickBot="1">
      <c r="C21" s="9" t="s">
        <v>1141</v>
      </c>
      <c r="D21" s="10" t="s">
        <v>4</v>
      </c>
      <c r="E21" s="53"/>
    </row>
    <row r="22" spans="3:5" ht="19.5" customHeight="1" thickTop="1" thickBot="1">
      <c r="C22" s="9" t="s">
        <v>1142</v>
      </c>
      <c r="D22" s="10" t="s">
        <v>4</v>
      </c>
      <c r="E22" s="53"/>
    </row>
    <row r="23" spans="3:5" ht="19.5" customHeight="1" thickTop="1" thickBot="1">
      <c r="C23" s="9" t="s">
        <v>1143</v>
      </c>
      <c r="D23" s="10" t="s">
        <v>4</v>
      </c>
      <c r="E23" s="53"/>
    </row>
    <row r="24" spans="3:5" ht="19.5" customHeight="1" thickTop="1" thickBot="1">
      <c r="C24" s="9" t="s">
        <v>1144</v>
      </c>
      <c r="D24" s="10" t="s">
        <v>4</v>
      </c>
      <c r="E24" s="53"/>
    </row>
    <row r="25" spans="3:5" ht="19.5" customHeight="1" thickTop="1" thickBot="1">
      <c r="C25" s="9" t="s">
        <v>1145</v>
      </c>
      <c r="D25" s="10" t="s">
        <v>4</v>
      </c>
      <c r="E25" s="53"/>
    </row>
    <row r="26" spans="3:5" ht="19.5" customHeight="1" thickTop="1" thickBot="1">
      <c r="C26" s="9" t="s">
        <v>1146</v>
      </c>
      <c r="D26" s="10" t="s">
        <v>4</v>
      </c>
      <c r="E26" s="53"/>
    </row>
    <row r="27" spans="3:5" ht="19.5" customHeight="1" thickTop="1" thickBot="1">
      <c r="C27" s="9" t="s">
        <v>1147</v>
      </c>
      <c r="D27" s="10" t="s">
        <v>4</v>
      </c>
      <c r="E27" s="53"/>
    </row>
    <row r="28" spans="3:5" ht="19.5" customHeight="1" thickTop="1" thickBot="1">
      <c r="C28" s="9" t="s">
        <v>1148</v>
      </c>
      <c r="D28" s="10" t="s">
        <v>4</v>
      </c>
      <c r="E28" s="53"/>
    </row>
    <row r="29" spans="3:5" ht="19.5" customHeight="1" thickTop="1" thickBot="1">
      <c r="C29" s="9" t="s">
        <v>1149</v>
      </c>
      <c r="D29" s="10" t="s">
        <v>4</v>
      </c>
      <c r="E29" s="53"/>
    </row>
    <row r="30" spans="3:5" ht="18.75" customHeight="1" thickTop="1" thickBot="1">
      <c r="C30" s="9" t="s">
        <v>1150</v>
      </c>
      <c r="D30" s="10" t="s">
        <v>4</v>
      </c>
      <c r="E30" s="53"/>
    </row>
    <row r="31" spans="3:5" ht="18.75" customHeight="1" thickTop="1" thickBot="1">
      <c r="C31" s="9" t="s">
        <v>1151</v>
      </c>
      <c r="D31" s="10" t="s">
        <v>4</v>
      </c>
      <c r="E31" s="53"/>
    </row>
    <row r="32" spans="3:5" ht="18.75" customHeight="1" thickTop="1" thickBot="1">
      <c r="C32" s="9" t="s">
        <v>1152</v>
      </c>
      <c r="D32" s="10" t="s">
        <v>4</v>
      </c>
      <c r="E32" s="53"/>
    </row>
    <row r="33" spans="3:5" ht="18.75" customHeight="1" thickTop="1" thickBot="1">
      <c r="C33" s="9" t="s">
        <v>1153</v>
      </c>
      <c r="D33" s="10" t="s">
        <v>4</v>
      </c>
      <c r="E33" s="53"/>
    </row>
    <row r="34" spans="3:5" ht="18.75" customHeight="1" thickTop="1" thickBot="1">
      <c r="C34" s="9" t="s">
        <v>1154</v>
      </c>
      <c r="D34" s="10" t="s">
        <v>4</v>
      </c>
      <c r="E34" s="53"/>
    </row>
    <row r="35" spans="3:5" ht="18.75" customHeight="1" thickTop="1" thickBot="1">
      <c r="C35" s="9" t="s">
        <v>1155</v>
      </c>
      <c r="D35" s="10" t="s">
        <v>4</v>
      </c>
      <c r="E35" s="53"/>
    </row>
    <row r="36" spans="3:5" ht="18.75" customHeight="1" thickTop="1" thickBot="1">
      <c r="C36" s="9" t="s">
        <v>1156</v>
      </c>
      <c r="D36" s="10" t="s">
        <v>4</v>
      </c>
      <c r="E36" s="53"/>
    </row>
    <row r="37" spans="3:5" ht="18.75" customHeight="1" thickTop="1" thickBot="1">
      <c r="C37" s="9" t="s">
        <v>1157</v>
      </c>
      <c r="D37" s="10" t="s">
        <v>4</v>
      </c>
      <c r="E37" s="53"/>
    </row>
    <row r="38" spans="3:5" ht="18.75" customHeight="1" thickTop="1" thickBot="1">
      <c r="C38" s="9" t="s">
        <v>1158</v>
      </c>
      <c r="D38" s="10" t="s">
        <v>4</v>
      </c>
      <c r="E38" s="53"/>
    </row>
    <row r="39" spans="3:5" ht="18.75" customHeight="1" thickTop="1" thickBot="1">
      <c r="C39" s="9" t="s">
        <v>1159</v>
      </c>
      <c r="D39" s="10" t="s">
        <v>4</v>
      </c>
      <c r="E39" s="53"/>
    </row>
    <row r="40" spans="3:5" ht="18.75" customHeight="1" thickTop="1" thickBot="1">
      <c r="C40" s="9" t="s">
        <v>1160</v>
      </c>
      <c r="D40" s="10" t="s">
        <v>4</v>
      </c>
      <c r="E40" s="53"/>
    </row>
    <row r="41" spans="3:5" ht="18.75" customHeight="1" thickTop="1" thickBot="1">
      <c r="C41" s="9" t="s">
        <v>1161</v>
      </c>
      <c r="D41" s="10" t="s">
        <v>4</v>
      </c>
      <c r="E41" s="53"/>
    </row>
    <row r="42" spans="3:5" ht="18.75" customHeight="1" thickTop="1" thickBot="1">
      <c r="C42" s="9" t="s">
        <v>1162</v>
      </c>
      <c r="D42" s="10" t="s">
        <v>4</v>
      </c>
      <c r="E42" s="53"/>
    </row>
    <row r="43" spans="3:5" ht="18.75" customHeight="1" thickTop="1" thickBot="1">
      <c r="C43" s="9" t="s">
        <v>1163</v>
      </c>
      <c r="D43" s="10" t="s">
        <v>4</v>
      </c>
      <c r="E43" s="53"/>
    </row>
    <row r="44" spans="3:5" ht="18.75" customHeight="1" thickTop="1" thickBot="1">
      <c r="C44" s="9" t="s">
        <v>1164</v>
      </c>
      <c r="D44" s="10" t="s">
        <v>4</v>
      </c>
      <c r="E44" s="53"/>
    </row>
    <row r="45" spans="3:5" ht="18.75" customHeight="1" thickTop="1" thickBot="1">
      <c r="C45" s="9" t="s">
        <v>1165</v>
      </c>
      <c r="D45" s="10" t="s">
        <v>4</v>
      </c>
      <c r="E45" s="53"/>
    </row>
    <row r="46" spans="3:5" ht="18.75" customHeight="1" thickTop="1" thickBot="1">
      <c r="C46" s="9" t="s">
        <v>1166</v>
      </c>
      <c r="D46" s="10" t="s">
        <v>4</v>
      </c>
      <c r="E46" s="53"/>
    </row>
    <row r="47" spans="3:5" ht="18.75" customHeight="1" thickTop="1" thickBot="1">
      <c r="C47" s="9" t="s">
        <v>1167</v>
      </c>
      <c r="D47" s="10" t="s">
        <v>4</v>
      </c>
      <c r="E47" s="53"/>
    </row>
    <row r="48" spans="3:5" ht="18.75" customHeight="1" thickTop="1" thickBot="1">
      <c r="C48" s="9" t="s">
        <v>1168</v>
      </c>
      <c r="D48" s="10" t="s">
        <v>4</v>
      </c>
      <c r="E48" s="53"/>
    </row>
    <row r="49" spans="3:5" ht="18.75" customHeight="1" thickTop="1" thickBot="1">
      <c r="C49" s="9" t="s">
        <v>1169</v>
      </c>
      <c r="D49" s="10" t="s">
        <v>4</v>
      </c>
      <c r="E49" s="53"/>
    </row>
    <row r="50" spans="3:5" ht="18.75" customHeight="1" thickTop="1" thickBot="1">
      <c r="C50" s="9" t="s">
        <v>1170</v>
      </c>
      <c r="D50" s="10" t="s">
        <v>4</v>
      </c>
      <c r="E50" s="53"/>
    </row>
    <row r="51" spans="3:5" ht="18.75" customHeight="1" thickTop="1" thickBot="1">
      <c r="C51" s="9" t="s">
        <v>1171</v>
      </c>
      <c r="D51" s="10" t="s">
        <v>4</v>
      </c>
      <c r="E51" s="53"/>
    </row>
    <row r="52" spans="3:5" ht="18.75" customHeight="1" thickTop="1" thickBot="1">
      <c r="C52" s="9" t="s">
        <v>1172</v>
      </c>
      <c r="D52" s="10" t="s">
        <v>4</v>
      </c>
      <c r="E52" s="53"/>
    </row>
    <row r="53" spans="3:5" ht="18.75" customHeight="1" thickTop="1" thickBot="1">
      <c r="C53" s="9" t="s">
        <v>1173</v>
      </c>
      <c r="D53" s="10" t="s">
        <v>4</v>
      </c>
      <c r="E53" s="53"/>
    </row>
    <row r="54" spans="3:5" ht="18.75" customHeight="1" thickTop="1" thickBot="1">
      <c r="C54" s="9" t="s">
        <v>1174</v>
      </c>
      <c r="D54" s="10" t="s">
        <v>4</v>
      </c>
      <c r="E54" s="53"/>
    </row>
    <row r="55" spans="3:5" ht="18.75" customHeight="1" thickTop="1" thickBot="1">
      <c r="C55" s="9" t="s">
        <v>1175</v>
      </c>
      <c r="D55" s="10" t="s">
        <v>4</v>
      </c>
      <c r="E55" s="53"/>
    </row>
    <row r="56" spans="3:5" ht="18.75" customHeight="1" thickTop="1" thickBot="1">
      <c r="C56" s="9" t="s">
        <v>1176</v>
      </c>
      <c r="D56" s="10" t="s">
        <v>4</v>
      </c>
      <c r="E56" s="53"/>
    </row>
    <row r="57" spans="3:5" ht="18.75" customHeight="1" thickTop="1" thickBot="1">
      <c r="C57" s="9" t="s">
        <v>1177</v>
      </c>
      <c r="D57" s="10" t="s">
        <v>4</v>
      </c>
      <c r="E57" s="53"/>
    </row>
    <row r="58" spans="3:5" ht="18.75" customHeight="1" thickTop="1" thickBot="1">
      <c r="C58" s="9" t="s">
        <v>1178</v>
      </c>
      <c r="D58" s="10" t="s">
        <v>4</v>
      </c>
      <c r="E58" s="53"/>
    </row>
    <row r="59" spans="3:5" ht="18.75" customHeight="1" thickTop="1" thickBot="1">
      <c r="C59" s="9" t="s">
        <v>1179</v>
      </c>
      <c r="D59" s="10" t="s">
        <v>4</v>
      </c>
      <c r="E59" s="53"/>
    </row>
    <row r="60" spans="3:5" ht="18.75" customHeight="1" thickTop="1" thickBot="1">
      <c r="C60" s="9" t="s">
        <v>1180</v>
      </c>
      <c r="D60" s="10" t="s">
        <v>4</v>
      </c>
      <c r="E60" s="53"/>
    </row>
    <row r="61" spans="3:5" ht="18.75" customHeight="1" thickTop="1" thickBot="1">
      <c r="C61" s="9" t="s">
        <v>1181</v>
      </c>
      <c r="D61" s="10" t="s">
        <v>4</v>
      </c>
      <c r="E61" s="53"/>
    </row>
    <row r="62" spans="3:5" ht="18.75" customHeight="1" thickTop="1" thickBot="1">
      <c r="C62" s="9" t="s">
        <v>1182</v>
      </c>
      <c r="D62" s="10" t="s">
        <v>4</v>
      </c>
      <c r="E62" s="53"/>
    </row>
    <row r="63" spans="3:5" ht="18.75" customHeight="1" thickTop="1" thickBot="1">
      <c r="C63" s="9" t="s">
        <v>1183</v>
      </c>
      <c r="D63" s="10" t="s">
        <v>4</v>
      </c>
      <c r="E63" s="53"/>
    </row>
    <row r="64" spans="3:5" ht="18.75" customHeight="1" thickTop="1" thickBot="1">
      <c r="C64" s="9" t="s">
        <v>1184</v>
      </c>
      <c r="D64" s="10" t="s">
        <v>4</v>
      </c>
      <c r="E64" s="53"/>
    </row>
    <row r="65" spans="3:5" ht="18.75" customHeight="1" thickTop="1" thickBot="1">
      <c r="C65" s="9" t="s">
        <v>1185</v>
      </c>
      <c r="D65" s="10" t="s">
        <v>4</v>
      </c>
      <c r="E65" s="53"/>
    </row>
    <row r="66" spans="3:5" ht="18.75" customHeight="1" thickTop="1" thickBot="1">
      <c r="C66" s="9" t="s">
        <v>1186</v>
      </c>
      <c r="D66" s="10" t="s">
        <v>4</v>
      </c>
      <c r="E66" s="53"/>
    </row>
    <row r="67" spans="3:5" ht="18.75" customHeight="1" thickTop="1" thickBot="1">
      <c r="C67" s="9" t="s">
        <v>1187</v>
      </c>
      <c r="D67" s="10" t="s">
        <v>4</v>
      </c>
      <c r="E67" s="53"/>
    </row>
    <row r="68" spans="3:5" ht="18.75" customHeight="1" thickTop="1" thickBot="1">
      <c r="C68" s="9" t="s">
        <v>1188</v>
      </c>
      <c r="D68" s="10" t="s">
        <v>4</v>
      </c>
      <c r="E68" s="53"/>
    </row>
    <row r="69" spans="3:5" ht="18.75" customHeight="1" thickTop="1" thickBot="1">
      <c r="C69" s="9" t="s">
        <v>1189</v>
      </c>
      <c r="D69" s="10" t="s">
        <v>4</v>
      </c>
      <c r="E69" s="53"/>
    </row>
    <row r="70" spans="3:5" ht="18.75" customHeight="1" thickTop="1" thickBot="1">
      <c r="C70" s="9" t="s">
        <v>1190</v>
      </c>
      <c r="D70" s="10" t="s">
        <v>4</v>
      </c>
      <c r="E70" s="53"/>
    </row>
    <row r="71" spans="3:5" ht="18.75" customHeight="1" thickTop="1" thickBot="1">
      <c r="C71" s="9" t="s">
        <v>1191</v>
      </c>
      <c r="D71" s="10" t="s">
        <v>4</v>
      </c>
      <c r="E71" s="53"/>
    </row>
    <row r="72" spans="3:5" ht="18.75" customHeight="1" thickTop="1" thickBot="1">
      <c r="C72" s="9" t="s">
        <v>1192</v>
      </c>
      <c r="D72" s="10" t="s">
        <v>4</v>
      </c>
      <c r="E72" s="53"/>
    </row>
    <row r="73" spans="3:5" ht="18.75" customHeight="1" thickTop="1" thickBot="1">
      <c r="C73" s="9" t="s">
        <v>1193</v>
      </c>
      <c r="D73" s="10" t="s">
        <v>4</v>
      </c>
      <c r="E73" s="53"/>
    </row>
    <row r="74" spans="3:5" ht="18.75" customHeight="1" thickTop="1" thickBot="1">
      <c r="C74" s="9" t="s">
        <v>1194</v>
      </c>
      <c r="D74" s="10" t="s">
        <v>4</v>
      </c>
      <c r="E74" s="53"/>
    </row>
    <row r="75" spans="3:5" ht="18.75" customHeight="1" thickTop="1" thickBot="1">
      <c r="C75" s="9" t="s">
        <v>1195</v>
      </c>
      <c r="D75" s="10" t="s">
        <v>4</v>
      </c>
      <c r="E75" s="53"/>
    </row>
    <row r="76" spans="3:5" ht="18.75" customHeight="1" thickTop="1" thickBot="1">
      <c r="C76" s="9" t="s">
        <v>1196</v>
      </c>
      <c r="D76" s="10" t="s">
        <v>4</v>
      </c>
      <c r="E76" s="53"/>
    </row>
    <row r="77" spans="3:5" ht="18.75" customHeight="1" thickTop="1" thickBot="1">
      <c r="C77" s="9" t="s">
        <v>1197</v>
      </c>
      <c r="D77" s="10" t="s">
        <v>4</v>
      </c>
      <c r="E77" s="53"/>
    </row>
    <row r="78" spans="3:5" ht="18.75" customHeight="1" thickTop="1" thickBot="1">
      <c r="C78" s="9" t="s">
        <v>1198</v>
      </c>
      <c r="D78" s="10" t="s">
        <v>4</v>
      </c>
      <c r="E78" s="53"/>
    </row>
    <row r="79" spans="3:5" ht="18.75" customHeight="1" thickTop="1" thickBot="1">
      <c r="C79" s="9" t="s">
        <v>1199</v>
      </c>
      <c r="D79" s="10" t="s">
        <v>4</v>
      </c>
      <c r="E79" s="53"/>
    </row>
    <row r="80" spans="3:5" ht="18.75" customHeight="1" thickTop="1" thickBot="1">
      <c r="C80" s="9" t="s">
        <v>1200</v>
      </c>
      <c r="D80" s="10" t="s">
        <v>4</v>
      </c>
      <c r="E80" s="53"/>
    </row>
    <row r="81" spans="3:5" ht="18.75" customHeight="1" thickTop="1" thickBot="1">
      <c r="C81" s="9" t="s">
        <v>1201</v>
      </c>
      <c r="D81" s="10" t="s">
        <v>4</v>
      </c>
      <c r="E81" s="53"/>
    </row>
    <row r="82" spans="3:5" ht="18.75" customHeight="1" thickTop="1" thickBot="1">
      <c r="C82" s="9" t="s">
        <v>1202</v>
      </c>
      <c r="D82" s="10" t="s">
        <v>4</v>
      </c>
      <c r="E82" s="53"/>
    </row>
    <row r="83" spans="3:5" ht="18.75" customHeight="1" thickTop="1" thickBot="1">
      <c r="C83" s="9" t="s">
        <v>1203</v>
      </c>
      <c r="D83" s="10" t="s">
        <v>4</v>
      </c>
      <c r="E83" s="53"/>
    </row>
    <row r="84" spans="3:5" ht="18.75" customHeight="1" thickTop="1" thickBot="1">
      <c r="C84" s="9" t="s">
        <v>1204</v>
      </c>
      <c r="D84" s="10" t="s">
        <v>4</v>
      </c>
      <c r="E84" s="53"/>
    </row>
    <row r="85" spans="3:5" ht="18.75" customHeight="1" thickTop="1" thickBot="1">
      <c r="C85" s="9" t="s">
        <v>1205</v>
      </c>
      <c r="D85" s="10" t="s">
        <v>4</v>
      </c>
      <c r="E85" s="53"/>
    </row>
    <row r="86" spans="3:5" ht="18.75" customHeight="1" thickTop="1" thickBot="1">
      <c r="C86" s="9" t="s">
        <v>1206</v>
      </c>
      <c r="D86" s="10" t="s">
        <v>4</v>
      </c>
      <c r="E86" s="53"/>
    </row>
    <row r="87" spans="3:5" ht="18.75" customHeight="1" thickTop="1" thickBot="1">
      <c r="C87" s="9" t="s">
        <v>1207</v>
      </c>
      <c r="D87" s="10" t="s">
        <v>4</v>
      </c>
      <c r="E87" s="53"/>
    </row>
    <row r="88" spans="3:5" ht="18.75" customHeight="1" thickTop="1" thickBot="1">
      <c r="C88" s="9" t="s">
        <v>1208</v>
      </c>
      <c r="D88" s="10" t="s">
        <v>4</v>
      </c>
      <c r="E88" s="53"/>
    </row>
    <row r="89" spans="3:5" ht="18.75" customHeight="1" thickTop="1" thickBot="1">
      <c r="C89" s="9" t="s">
        <v>1209</v>
      </c>
      <c r="D89" s="10" t="s">
        <v>4</v>
      </c>
      <c r="E89" s="53"/>
    </row>
    <row r="90" spans="3:5" ht="18.75" customHeight="1" thickTop="1" thickBot="1">
      <c r="C90" s="9" t="s">
        <v>1210</v>
      </c>
      <c r="D90" s="10" t="s">
        <v>4</v>
      </c>
      <c r="E90" s="53"/>
    </row>
    <row r="91" spans="3:5" ht="18.75" customHeight="1" thickTop="1" thickBot="1">
      <c r="C91" s="9" t="s">
        <v>1211</v>
      </c>
      <c r="D91" s="10" t="s">
        <v>4</v>
      </c>
      <c r="E91" s="53"/>
    </row>
    <row r="92" spans="3:5" ht="18.75" customHeight="1" thickTop="1" thickBot="1">
      <c r="C92" s="9" t="s">
        <v>1212</v>
      </c>
      <c r="D92" s="10" t="s">
        <v>4</v>
      </c>
      <c r="E92" s="53"/>
    </row>
    <row r="93" spans="3:5" ht="18.75" customHeight="1" thickTop="1" thickBot="1">
      <c r="C93" s="9" t="s">
        <v>1213</v>
      </c>
      <c r="D93" s="10" t="s">
        <v>4</v>
      </c>
      <c r="E93" s="53"/>
    </row>
    <row r="94" spans="3:5" ht="18.75" customHeight="1" thickTop="1" thickBot="1">
      <c r="C94" s="9" t="s">
        <v>1214</v>
      </c>
      <c r="D94" s="10" t="s">
        <v>4</v>
      </c>
      <c r="E94" s="53"/>
    </row>
    <row r="95" spans="3:5" ht="18.75" customHeight="1" thickTop="1" thickBot="1">
      <c r="C95" s="9" t="s">
        <v>1215</v>
      </c>
      <c r="D95" s="10" t="s">
        <v>4</v>
      </c>
      <c r="E95" s="53"/>
    </row>
    <row r="96" spans="3:5" ht="18.75" customHeight="1" thickTop="1" thickBot="1">
      <c r="C96" s="9" t="s">
        <v>1216</v>
      </c>
      <c r="D96" s="10" t="s">
        <v>4</v>
      </c>
      <c r="E96" s="53"/>
    </row>
    <row r="97" spans="3:5" ht="18.75" customHeight="1" thickTop="1" thickBot="1">
      <c r="C97" s="9" t="s">
        <v>1217</v>
      </c>
      <c r="D97" s="10" t="s">
        <v>4</v>
      </c>
      <c r="E97" s="53"/>
    </row>
    <row r="98" spans="3:5" ht="18.75" customHeight="1" thickTop="1" thickBot="1">
      <c r="C98" s="9" t="s">
        <v>1218</v>
      </c>
      <c r="D98" s="10" t="s">
        <v>4</v>
      </c>
      <c r="E98" s="53"/>
    </row>
    <row r="99" spans="3:5" ht="18.75" customHeight="1" thickTop="1" thickBot="1">
      <c r="C99" s="9" t="s">
        <v>1219</v>
      </c>
      <c r="D99" s="10" t="s">
        <v>4</v>
      </c>
      <c r="E99" s="53"/>
    </row>
    <row r="100" spans="3:5" ht="18.75" customHeight="1" thickTop="1" thickBot="1">
      <c r="C100" s="9" t="s">
        <v>1220</v>
      </c>
      <c r="D100" s="10" t="s">
        <v>4</v>
      </c>
      <c r="E100" s="53"/>
    </row>
    <row r="101" spans="3:5" ht="18.75" customHeight="1" thickTop="1" thickBot="1">
      <c r="C101" s="9" t="s">
        <v>1221</v>
      </c>
      <c r="D101" s="10" t="s">
        <v>4</v>
      </c>
      <c r="E101" s="53"/>
    </row>
    <row r="102" spans="3:5" ht="18.75" customHeight="1" thickTop="1" thickBot="1">
      <c r="C102" s="9" t="s">
        <v>1222</v>
      </c>
      <c r="D102" s="10" t="s">
        <v>4</v>
      </c>
      <c r="E102" s="53"/>
    </row>
    <row r="103" spans="3:5" ht="18.75" customHeight="1" thickTop="1" thickBot="1">
      <c r="C103" s="9" t="s">
        <v>1223</v>
      </c>
      <c r="D103" s="10" t="s">
        <v>4</v>
      </c>
      <c r="E103" s="53"/>
    </row>
    <row r="104" spans="3:5" ht="18.75" customHeight="1" thickTop="1"/>
    <row r="105" spans="3:5" ht="18.75" customHeight="1"/>
    <row r="106" spans="3:5" ht="18.75" customHeight="1"/>
    <row r="107" spans="3:5" ht="18.75" customHeight="1"/>
    <row r="108" spans="3:5" ht="18.75" customHeight="1"/>
    <row r="109" spans="3:5" ht="18.75" customHeight="1"/>
  </sheetData>
  <sheetProtection formatColumns="0" formatRows="0" selectLockedCells="1" autoFilter="0"/>
  <pageMargins left="0.511811024" right="0.511811024" top="0.78740157499999996" bottom="0.78740157499999996" header="0.31496062000000002" footer="0.3149606200000000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codeName="Plan5"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7" width="17.7109375" style="16" customWidth="1"/>
    <col min="8" max="9" width="15.140625" style="16" customWidth="1"/>
    <col min="10" max="10" width="17.42578125" style="16" customWidth="1"/>
    <col min="11" max="11" width="2.42578125" style="16" customWidth="1"/>
    <col min="12" max="12" width="22.140625" style="16" customWidth="1"/>
    <col min="13" max="13" width="15.28515625" style="16" customWidth="1"/>
    <col min="14" max="14" width="97.7109375" style="116" customWidth="1"/>
    <col min="15" max="18" width="5.7109375" style="138" bestFit="1" customWidth="1"/>
    <col min="19" max="19" width="5.7109375" style="139" bestFit="1" customWidth="1"/>
    <col min="20" max="20" width="7.7109375" style="138" bestFit="1" customWidth="1"/>
    <col min="21" max="21" width="8.85546875" style="117"/>
    <col min="22" max="109" width="8.85546875" style="6"/>
  </cols>
  <sheetData>
    <row r="1" spans="1:109" s="5" customFormat="1" ht="33.950000000000003" customHeight="1">
      <c r="A1" s="6"/>
      <c r="B1" s="21"/>
      <c r="C1" s="22" t="s">
        <v>1224</v>
      </c>
      <c r="D1" s="22"/>
      <c r="E1" s="22"/>
      <c r="F1" s="22"/>
      <c r="G1" s="22"/>
      <c r="H1" s="22"/>
      <c r="I1" s="22"/>
      <c r="J1" s="22"/>
      <c r="K1" s="22"/>
      <c r="L1" s="22"/>
      <c r="M1" s="21"/>
      <c r="N1" s="114"/>
      <c r="O1" s="136"/>
      <c r="P1" s="136"/>
      <c r="Q1" s="136"/>
      <c r="R1" s="136"/>
      <c r="S1" s="137"/>
      <c r="T1" s="136"/>
      <c r="U1" s="115"/>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row>
    <row r="2" spans="1:109" s="5" customFormat="1" ht="37.5" customHeight="1" thickBot="1">
      <c r="A2" s="6"/>
      <c r="B2" s="21"/>
      <c r="C2" s="23"/>
      <c r="D2" s="23"/>
      <c r="E2" s="23"/>
      <c r="F2" s="23"/>
      <c r="G2" s="23"/>
      <c r="H2" s="23"/>
      <c r="I2" s="23"/>
      <c r="J2" s="23"/>
      <c r="K2" s="23"/>
      <c r="L2" s="92"/>
      <c r="M2" s="23"/>
      <c r="N2" s="114"/>
      <c r="O2" s="136"/>
      <c r="P2" s="136"/>
      <c r="Q2" s="136"/>
      <c r="R2" s="136"/>
      <c r="S2" s="137"/>
      <c r="T2" s="136"/>
      <c r="U2" s="115"/>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5" customFormat="1" ht="21.75" customHeight="1" thickTop="1" thickBot="1">
      <c r="A3" s="1"/>
      <c r="B3" s="16"/>
      <c r="C3" s="16"/>
      <c r="D3" s="16"/>
      <c r="E3" s="24"/>
      <c r="F3" s="25"/>
      <c r="G3" s="24"/>
      <c r="H3" s="16"/>
      <c r="I3" s="16"/>
      <c r="J3" s="16"/>
      <c r="K3" s="16"/>
      <c r="L3" s="16"/>
      <c r="M3" s="16"/>
      <c r="N3" s="116"/>
      <c r="O3" s="138"/>
      <c r="P3" s="138"/>
      <c r="Q3" s="138"/>
      <c r="R3" s="138"/>
      <c r="S3" s="139"/>
      <c r="T3" s="138"/>
      <c r="U3" s="117"/>
      <c r="V3" s="6"/>
      <c r="W3" s="6"/>
      <c r="X3" s="6"/>
      <c r="Y3" s="6"/>
      <c r="Z3" s="6"/>
      <c r="AA3" s="6"/>
      <c r="AB3" s="6"/>
      <c r="AC3" s="6"/>
      <c r="AD3" s="6"/>
      <c r="AE3" s="6"/>
      <c r="AF3" s="6"/>
      <c r="AG3" s="6"/>
      <c r="AH3" s="6"/>
      <c r="AI3" s="6"/>
      <c r="AJ3" s="6"/>
      <c r="AK3" s="6"/>
      <c r="AL3" s="6"/>
      <c r="AM3" s="6"/>
      <c r="AN3" s="6"/>
      <c r="AO3" s="6"/>
      <c r="AP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ht="30.75" customHeight="1" thickTop="1" thickBot="1">
      <c r="C4" s="13" t="s">
        <v>1225</v>
      </c>
      <c r="D4" s="14" t="s">
        <v>1226</v>
      </c>
      <c r="E4" s="13" t="s">
        <v>1227</v>
      </c>
      <c r="F4" s="14" t="s">
        <v>1228</v>
      </c>
      <c r="G4" s="14" t="s">
        <v>1243</v>
      </c>
      <c r="H4" s="13" t="s">
        <v>1229</v>
      </c>
      <c r="I4" s="14" t="s">
        <v>1230</v>
      </c>
      <c r="J4" s="15" t="s">
        <v>1231</v>
      </c>
      <c r="L4" s="207" t="s">
        <v>1232</v>
      </c>
      <c r="M4" s="207"/>
      <c r="S4" s="140"/>
      <c r="AQ4" s="5"/>
      <c r="AR4" s="5"/>
      <c r="AS4" s="5"/>
      <c r="AT4" s="5"/>
      <c r="AU4" s="5"/>
      <c r="AV4" s="5"/>
      <c r="AW4" s="5"/>
    </row>
    <row r="5" spans="1:109" ht="19.5" customHeight="1" thickTop="1" thickBot="1">
      <c r="C5" s="17">
        <v>2</v>
      </c>
      <c r="D5" s="17"/>
      <c r="E5" s="17"/>
      <c r="F5" s="17"/>
      <c r="G5" s="17"/>
      <c r="H5" s="18"/>
      <c r="I5" s="19"/>
      <c r="J5" s="20"/>
      <c r="L5" s="208"/>
      <c r="M5" s="209"/>
      <c r="N5" s="118"/>
      <c r="O5" s="26" t="e">
        <f>IF(S5="Despesas_com_RH","Despesa",IF(S5="Despesas_Operacionais","Despesa",IF(S5="Despesas_com_Marketing","Despesa",IF(S5="Impostos","Despesa",IF(S5="Investimentos","Despesa","")))))</f>
        <v>#N/A</v>
      </c>
      <c r="P5" s="138" t="e">
        <f>IF(S5="Despesas_com_Produtos","Despesa",IF(S5="Despesas_com_Serviços","Despesa",IF(S5="Despesas_Não_Operacionais","Despesa","")))</f>
        <v>#N/A</v>
      </c>
      <c r="Q5" s="138" t="e">
        <f>IF(S5="Receitas_com_Produtos","Receita",IF(S5="Receitas_com_Serviços","Receita",IF(S5="Receitas_Não_Operacionais","Receita","")))</f>
        <v>#N/A</v>
      </c>
      <c r="R5" s="138" t="e">
        <f>IF(O5&lt;&gt;"",O5,IF(P5&lt;&gt;"",P5,IF(Q5&lt;&gt;"",Q5,"")))</f>
        <v>#N/A</v>
      </c>
      <c r="S5" s="139" t="e">
        <f>VLOOKUP(D5,'PC Receitas'!$N$4:$O$14,2,FALSE)</f>
        <v>#N/A</v>
      </c>
      <c r="T5" s="138" t="s">
        <v>1293</v>
      </c>
    </row>
    <row r="6" spans="1:109" ht="19.5" customHeight="1" thickTop="1" thickBot="1">
      <c r="C6" s="17">
        <v>3</v>
      </c>
      <c r="D6" s="17"/>
      <c r="E6" s="17"/>
      <c r="F6" s="17"/>
      <c r="G6" s="17"/>
      <c r="H6" s="18"/>
      <c r="I6" s="19"/>
      <c r="J6" s="20"/>
      <c r="L6" s="208"/>
      <c r="M6" s="209"/>
      <c r="N6" s="118"/>
      <c r="O6" s="26" t="e">
        <f>IF(S6="Despesas_com_RH","Despesa",IF(S6="Despesas_Operacionais","Despesa",IF(S6="Despesas_com_Marketing","Despesa",IF(S6="Impostos","Despesa",IF(S6="Investimentos","Despesa","")))))</f>
        <v>#N/A</v>
      </c>
      <c r="P6" s="138" t="e">
        <f t="shared" ref="P6:P69" si="0">IF(S6="Despesas_com_Produtos","Despesa",IF(S6="Despesas_com_Serviços","Despesa",IF(S6="Despesas_Não_Operacionais","Despesa","")))</f>
        <v>#N/A</v>
      </c>
      <c r="Q6" s="138" t="e">
        <f t="shared" ref="Q6:Q69" si="1">IF(S6="Receitas_com_Produtos","Receita",IF(S6="Receitas_com_Serviços","Receita",IF(S6="Receitas_Não_Operacionais","Receita","")))</f>
        <v>#N/A</v>
      </c>
      <c r="R6" s="138" t="e">
        <f t="shared" ref="R6:R69" si="2">IF(O6&lt;&gt;"",O6,IF(P6&lt;&gt;"",P6,IF(Q6&lt;&gt;"",Q6,"")))</f>
        <v>#N/A</v>
      </c>
      <c r="S6" s="139" t="e">
        <f>VLOOKUP(D6,'PC Receitas'!$N$4:$O$14,2,FALSE)</f>
        <v>#N/A</v>
      </c>
    </row>
    <row r="7" spans="1:109" ht="19.5" customHeight="1" thickTop="1" thickBot="1">
      <c r="C7" s="17">
        <v>4</v>
      </c>
      <c r="D7" s="17"/>
      <c r="E7" s="17"/>
      <c r="F7" s="17"/>
      <c r="G7" s="17"/>
      <c r="H7" s="18"/>
      <c r="I7" s="19"/>
      <c r="J7" s="20"/>
      <c r="L7" s="203"/>
      <c r="M7" s="210"/>
      <c r="N7" s="119"/>
      <c r="O7" s="26" t="e">
        <f t="shared" ref="O7:O69" si="3">IF(S7="Despesas_com_RH","Despesa",IF(S7="Despesas_Operacionais","Despesa",IF(S7="Despesas_com_Marketing","Despesa",IF(S7="Impostos","Despesa",IF(S7="Investimentos","Despesa","")))))</f>
        <v>#N/A</v>
      </c>
      <c r="P7" s="138" t="e">
        <f t="shared" si="0"/>
        <v>#N/A</v>
      </c>
      <c r="Q7" s="138" t="e">
        <f t="shared" si="1"/>
        <v>#N/A</v>
      </c>
      <c r="R7" s="138" t="e">
        <f t="shared" si="2"/>
        <v>#N/A</v>
      </c>
      <c r="S7" s="139" t="e">
        <f>VLOOKUP(D7,'PC Receitas'!$N$4:$O$14,2,FALSE)</f>
        <v>#N/A</v>
      </c>
    </row>
    <row r="8" spans="1:109" ht="19.5" customHeight="1" thickTop="1" thickBot="1">
      <c r="C8" s="17">
        <v>5</v>
      </c>
      <c r="D8" s="17"/>
      <c r="E8" s="17"/>
      <c r="F8" s="17"/>
      <c r="G8" s="17"/>
      <c r="H8" s="18"/>
      <c r="I8" s="19"/>
      <c r="J8" s="20"/>
      <c r="L8" s="203"/>
      <c r="M8" s="211"/>
      <c r="N8" s="119"/>
      <c r="O8" s="26" t="e">
        <f t="shared" si="3"/>
        <v>#N/A</v>
      </c>
      <c r="P8" s="138" t="e">
        <f t="shared" si="0"/>
        <v>#N/A</v>
      </c>
      <c r="Q8" s="138" t="e">
        <f t="shared" si="1"/>
        <v>#N/A</v>
      </c>
      <c r="R8" s="138" t="e">
        <f t="shared" si="2"/>
        <v>#N/A</v>
      </c>
      <c r="S8" s="139" t="e">
        <f>VLOOKUP(D8,'PC Receitas'!$N$4:$O$14,2,FALSE)</f>
        <v>#N/A</v>
      </c>
    </row>
    <row r="9" spans="1:109" ht="19.5" customHeight="1" thickTop="1" thickBot="1">
      <c r="C9" s="17">
        <v>3</v>
      </c>
      <c r="D9" s="17"/>
      <c r="E9" s="17"/>
      <c r="F9" s="17"/>
      <c r="G9" s="17"/>
      <c r="H9" s="18"/>
      <c r="I9" s="19"/>
      <c r="J9" s="20"/>
      <c r="L9" s="203"/>
      <c r="M9" s="204"/>
      <c r="N9" s="119"/>
      <c r="O9" s="26" t="e">
        <f t="shared" si="3"/>
        <v>#N/A</v>
      </c>
      <c r="P9" s="138" t="e">
        <f t="shared" si="0"/>
        <v>#N/A</v>
      </c>
      <c r="Q9" s="138" t="e">
        <f t="shared" si="1"/>
        <v>#N/A</v>
      </c>
      <c r="R9" s="138" t="e">
        <f t="shared" si="2"/>
        <v>#N/A</v>
      </c>
      <c r="S9" s="139" t="e">
        <f>VLOOKUP(D9,'PC Receitas'!$N$4:$O$14,2,FALSE)</f>
        <v>#N/A</v>
      </c>
    </row>
    <row r="10" spans="1:109" ht="19.5" customHeight="1" thickTop="1" thickBot="1">
      <c r="C10" s="17">
        <v>6</v>
      </c>
      <c r="D10" s="17"/>
      <c r="E10" s="17"/>
      <c r="F10" s="17"/>
      <c r="G10" s="17"/>
      <c r="H10" s="18"/>
      <c r="I10" s="19"/>
      <c r="J10" s="20"/>
      <c r="L10" s="203"/>
      <c r="M10" s="205"/>
      <c r="N10" s="119"/>
      <c r="O10" s="26" t="e">
        <f t="shared" si="3"/>
        <v>#N/A</v>
      </c>
      <c r="P10" s="138" t="e">
        <f t="shared" si="0"/>
        <v>#N/A</v>
      </c>
      <c r="Q10" s="138" t="e">
        <f t="shared" si="1"/>
        <v>#N/A</v>
      </c>
      <c r="R10" s="138" t="e">
        <f t="shared" si="2"/>
        <v>#N/A</v>
      </c>
      <c r="S10" s="139" t="e">
        <f>VLOOKUP(D10,'PC Receitas'!$N$4:$O$14,2,FALSE)</f>
        <v>#N/A</v>
      </c>
    </row>
    <row r="11" spans="1:109" ht="19.5" customHeight="1" thickTop="1" thickBot="1">
      <c r="C11" s="17">
        <v>8</v>
      </c>
      <c r="D11" s="17"/>
      <c r="E11" s="17"/>
      <c r="F11" s="17"/>
      <c r="G11" s="17"/>
      <c r="H11" s="18"/>
      <c r="I11" s="19"/>
      <c r="J11" s="20"/>
      <c r="L11" s="203"/>
      <c r="M11" s="204"/>
      <c r="N11" s="119"/>
      <c r="O11" s="26" t="e">
        <f t="shared" si="3"/>
        <v>#N/A</v>
      </c>
      <c r="P11" s="138" t="e">
        <f t="shared" si="0"/>
        <v>#N/A</v>
      </c>
      <c r="Q11" s="138" t="e">
        <f t="shared" si="1"/>
        <v>#N/A</v>
      </c>
      <c r="R11" s="138" t="e">
        <f t="shared" si="2"/>
        <v>#N/A</v>
      </c>
      <c r="S11" s="139" t="e">
        <f>VLOOKUP(D11,'PC Receitas'!$N$4:$O$14,2,FALSE)</f>
        <v>#N/A</v>
      </c>
    </row>
    <row r="12" spans="1:109" ht="19.5" customHeight="1" thickTop="1" thickBot="1">
      <c r="C12" s="17"/>
      <c r="D12" s="17"/>
      <c r="E12" s="17"/>
      <c r="F12" s="17"/>
      <c r="G12" s="17"/>
      <c r="H12" s="18"/>
      <c r="I12" s="19"/>
      <c r="J12" s="20"/>
      <c r="L12" s="203"/>
      <c r="M12" s="205"/>
      <c r="N12" s="119"/>
      <c r="O12" s="26" t="e">
        <f t="shared" si="3"/>
        <v>#N/A</v>
      </c>
      <c r="P12" s="138" t="e">
        <f t="shared" si="0"/>
        <v>#N/A</v>
      </c>
      <c r="Q12" s="138" t="e">
        <f t="shared" si="1"/>
        <v>#N/A</v>
      </c>
      <c r="R12" s="138" t="e">
        <f t="shared" si="2"/>
        <v>#N/A</v>
      </c>
      <c r="S12" s="139" t="e">
        <f>VLOOKUP(D12,'PC Receitas'!$N$4:$O$14,2,FALSE)</f>
        <v>#N/A</v>
      </c>
    </row>
    <row r="13" spans="1:109" ht="19.5" customHeight="1" thickTop="1" thickBot="1">
      <c r="C13" s="17"/>
      <c r="D13" s="17"/>
      <c r="E13" s="17"/>
      <c r="F13" s="17"/>
      <c r="G13" s="17"/>
      <c r="H13" s="18"/>
      <c r="I13" s="19"/>
      <c r="J13" s="20"/>
      <c r="L13" s="203"/>
      <c r="M13" s="204"/>
      <c r="N13" s="119"/>
      <c r="O13" s="26" t="e">
        <f t="shared" si="3"/>
        <v>#N/A</v>
      </c>
      <c r="P13" s="138" t="e">
        <f t="shared" si="0"/>
        <v>#N/A</v>
      </c>
      <c r="Q13" s="138" t="e">
        <f t="shared" si="1"/>
        <v>#N/A</v>
      </c>
      <c r="R13" s="138" t="e">
        <f t="shared" si="2"/>
        <v>#N/A</v>
      </c>
      <c r="S13" s="139" t="e">
        <f>VLOOKUP(D13,'PC Receitas'!$N$4:$O$14,2,FALSE)</f>
        <v>#N/A</v>
      </c>
    </row>
    <row r="14" spans="1:109" ht="19.5" customHeight="1" thickTop="1" thickBot="1">
      <c r="C14" s="17"/>
      <c r="D14" s="17"/>
      <c r="E14" s="17"/>
      <c r="F14" s="17"/>
      <c r="G14" s="17"/>
      <c r="H14" s="18"/>
      <c r="I14" s="19"/>
      <c r="J14" s="20"/>
      <c r="L14" s="203"/>
      <c r="M14" s="206"/>
      <c r="N14" s="119"/>
      <c r="O14" s="26" t="e">
        <f t="shared" si="3"/>
        <v>#N/A</v>
      </c>
      <c r="P14" s="138" t="e">
        <f t="shared" si="0"/>
        <v>#N/A</v>
      </c>
      <c r="Q14" s="138" t="e">
        <f t="shared" si="1"/>
        <v>#N/A</v>
      </c>
      <c r="R14" s="138" t="e">
        <f t="shared" si="2"/>
        <v>#N/A</v>
      </c>
      <c r="S14" s="139" t="e">
        <f>VLOOKUP(D14,'PC Receitas'!$N$4:$O$14,2,FALSE)</f>
        <v>#N/A</v>
      </c>
    </row>
    <row r="15" spans="1:109" ht="19.5" customHeight="1" thickTop="1" thickBot="1">
      <c r="C15" s="17"/>
      <c r="D15" s="17"/>
      <c r="E15" s="17"/>
      <c r="F15" s="17"/>
      <c r="G15" s="17"/>
      <c r="H15" s="18"/>
      <c r="I15" s="19"/>
      <c r="J15" s="20">
        <f t="shared" ref="J6:J69" si="4">J14+IF(AND(I15="Pago",OR(D15="Receitas com Produtos",D15="Receitas com Serviços",D15="Receitas Não Operacionais")),H15,IF(AND(I15="Pago",OR(D15="Despesas com Produtos",D15="Despesas com Serviços",D15="Despesas Não Operacionais",D15="Despesas com RH",D15="Despesas com Marketing",D15="Despesas Operacionais",D15="Impostos",D15="Investimentos")),-H15,0))</f>
        <v>0</v>
      </c>
      <c r="O15" s="26" t="e">
        <f t="shared" si="3"/>
        <v>#N/A</v>
      </c>
      <c r="P15" s="138" t="e">
        <f t="shared" si="0"/>
        <v>#N/A</v>
      </c>
      <c r="Q15" s="138" t="e">
        <f t="shared" si="1"/>
        <v>#N/A</v>
      </c>
      <c r="R15" s="138" t="e">
        <f t="shared" si="2"/>
        <v>#N/A</v>
      </c>
      <c r="S15" s="139" t="e">
        <f>VLOOKUP(D15,'PC Receitas'!$N$4:$O$14,2,FALSE)</f>
        <v>#N/A</v>
      </c>
    </row>
    <row r="16" spans="1:109" ht="19.5" customHeight="1" thickTop="1" thickBot="1">
      <c r="C16" s="17"/>
      <c r="D16" s="17"/>
      <c r="E16" s="17"/>
      <c r="F16" s="17"/>
      <c r="G16" s="17"/>
      <c r="H16" s="18"/>
      <c r="I16" s="19"/>
      <c r="J16" s="20">
        <f t="shared" si="4"/>
        <v>0</v>
      </c>
      <c r="O16" s="26" t="e">
        <f t="shared" si="3"/>
        <v>#N/A</v>
      </c>
      <c r="P16" s="138" t="e">
        <f t="shared" si="0"/>
        <v>#N/A</v>
      </c>
      <c r="Q16" s="138" t="e">
        <f t="shared" si="1"/>
        <v>#N/A</v>
      </c>
      <c r="R16" s="138" t="e">
        <f t="shared" si="2"/>
        <v>#N/A</v>
      </c>
      <c r="S16" s="139" t="e">
        <f>VLOOKUP(D16,'PC Receitas'!$N$4:$O$14,2,FALSE)</f>
        <v>#N/A</v>
      </c>
    </row>
    <row r="17" spans="3:19" ht="19.5" customHeight="1" thickTop="1" thickBot="1">
      <c r="C17" s="17"/>
      <c r="D17" s="17"/>
      <c r="E17" s="17"/>
      <c r="F17" s="17"/>
      <c r="G17" s="17"/>
      <c r="H17" s="18"/>
      <c r="I17" s="19"/>
      <c r="J17" s="20">
        <f t="shared" si="4"/>
        <v>0</v>
      </c>
      <c r="O17" s="26" t="e">
        <f t="shared" si="3"/>
        <v>#N/A</v>
      </c>
      <c r="P17" s="138" t="e">
        <f t="shared" si="0"/>
        <v>#N/A</v>
      </c>
      <c r="Q17" s="138" t="e">
        <f t="shared" si="1"/>
        <v>#N/A</v>
      </c>
      <c r="R17" s="138" t="e">
        <f t="shared" si="2"/>
        <v>#N/A</v>
      </c>
      <c r="S17" s="139" t="e">
        <f>VLOOKUP(D17,'PC Receitas'!$N$4:$O$14,2,FALSE)</f>
        <v>#N/A</v>
      </c>
    </row>
    <row r="18" spans="3:19" ht="19.5" customHeight="1" thickTop="1" thickBot="1">
      <c r="C18" s="17"/>
      <c r="D18" s="17"/>
      <c r="E18" s="17"/>
      <c r="F18" s="17"/>
      <c r="G18" s="17"/>
      <c r="H18" s="18"/>
      <c r="I18" s="19"/>
      <c r="J18" s="20">
        <f t="shared" si="4"/>
        <v>0</v>
      </c>
      <c r="O18" s="26" t="e">
        <f t="shared" si="3"/>
        <v>#N/A</v>
      </c>
      <c r="P18" s="138" t="e">
        <f t="shared" si="0"/>
        <v>#N/A</v>
      </c>
      <c r="Q18" s="138" t="e">
        <f t="shared" si="1"/>
        <v>#N/A</v>
      </c>
      <c r="R18" s="138" t="e">
        <f t="shared" si="2"/>
        <v>#N/A</v>
      </c>
      <c r="S18" s="139" t="e">
        <f>VLOOKUP(D18,'PC Receitas'!$N$4:$O$14,2,FALSE)</f>
        <v>#N/A</v>
      </c>
    </row>
    <row r="19" spans="3:19" ht="19.5" customHeight="1" thickTop="1" thickBot="1">
      <c r="C19" s="17"/>
      <c r="D19" s="17"/>
      <c r="E19" s="17"/>
      <c r="F19" s="17"/>
      <c r="G19" s="17"/>
      <c r="H19" s="18"/>
      <c r="I19" s="19"/>
      <c r="J19" s="20">
        <f t="shared" si="4"/>
        <v>0</v>
      </c>
      <c r="O19" s="26" t="e">
        <f t="shared" si="3"/>
        <v>#N/A</v>
      </c>
      <c r="P19" s="138" t="e">
        <f t="shared" si="0"/>
        <v>#N/A</v>
      </c>
      <c r="Q19" s="138" t="e">
        <f t="shared" si="1"/>
        <v>#N/A</v>
      </c>
      <c r="R19" s="138" t="e">
        <f t="shared" si="2"/>
        <v>#N/A</v>
      </c>
      <c r="S19" s="139" t="e">
        <f>VLOOKUP(D19,'PC Receitas'!$N$4:$O$14,2,FALSE)</f>
        <v>#N/A</v>
      </c>
    </row>
    <row r="20" spans="3:19" ht="19.5" customHeight="1" thickTop="1" thickBot="1">
      <c r="C20" s="17"/>
      <c r="D20" s="17"/>
      <c r="E20" s="17"/>
      <c r="F20" s="17"/>
      <c r="G20" s="17"/>
      <c r="H20" s="18"/>
      <c r="I20" s="19"/>
      <c r="J20" s="20">
        <f t="shared" si="4"/>
        <v>0</v>
      </c>
      <c r="O20" s="26" t="e">
        <f t="shared" si="3"/>
        <v>#N/A</v>
      </c>
      <c r="P20" s="138" t="e">
        <f t="shared" si="0"/>
        <v>#N/A</v>
      </c>
      <c r="Q20" s="138" t="e">
        <f t="shared" si="1"/>
        <v>#N/A</v>
      </c>
      <c r="R20" s="138" t="e">
        <f t="shared" si="2"/>
        <v>#N/A</v>
      </c>
      <c r="S20" s="139" t="e">
        <f>VLOOKUP(D20,'PC Receitas'!$N$4:$O$14,2,FALSE)</f>
        <v>#N/A</v>
      </c>
    </row>
    <row r="21" spans="3:19" ht="19.5" customHeight="1" thickTop="1" thickBot="1">
      <c r="C21" s="17"/>
      <c r="D21" s="17"/>
      <c r="E21" s="17"/>
      <c r="F21" s="17"/>
      <c r="G21" s="17"/>
      <c r="H21" s="18"/>
      <c r="I21" s="19"/>
      <c r="J21" s="20">
        <f t="shared" si="4"/>
        <v>0</v>
      </c>
      <c r="O21" s="26" t="e">
        <f t="shared" si="3"/>
        <v>#N/A</v>
      </c>
      <c r="P21" s="138" t="e">
        <f t="shared" si="0"/>
        <v>#N/A</v>
      </c>
      <c r="Q21" s="138" t="e">
        <f t="shared" si="1"/>
        <v>#N/A</v>
      </c>
      <c r="R21" s="138" t="e">
        <f t="shared" si="2"/>
        <v>#N/A</v>
      </c>
      <c r="S21" s="139" t="e">
        <f>VLOOKUP(D21,'PC Receitas'!$N$4:$O$14,2,FALSE)</f>
        <v>#N/A</v>
      </c>
    </row>
    <row r="22" spans="3:19" ht="19.5" customHeight="1" thickTop="1" thickBot="1">
      <c r="C22" s="17"/>
      <c r="D22" s="17"/>
      <c r="E22" s="17"/>
      <c r="F22" s="17"/>
      <c r="G22" s="17"/>
      <c r="H22" s="18"/>
      <c r="I22" s="19"/>
      <c r="J22" s="20">
        <f t="shared" si="4"/>
        <v>0</v>
      </c>
      <c r="O22" s="26" t="e">
        <f t="shared" si="3"/>
        <v>#N/A</v>
      </c>
      <c r="P22" s="138" t="e">
        <f t="shared" si="0"/>
        <v>#N/A</v>
      </c>
      <c r="Q22" s="138" t="e">
        <f t="shared" si="1"/>
        <v>#N/A</v>
      </c>
      <c r="R22" s="138" t="e">
        <f t="shared" si="2"/>
        <v>#N/A</v>
      </c>
      <c r="S22" s="139" t="e">
        <f>VLOOKUP(D22,'PC Receitas'!$N$4:$O$14,2,FALSE)</f>
        <v>#N/A</v>
      </c>
    </row>
    <row r="23" spans="3:19" ht="19.5" customHeight="1" thickTop="1" thickBot="1">
      <c r="C23" s="17"/>
      <c r="D23" s="17"/>
      <c r="E23" s="17"/>
      <c r="F23" s="17"/>
      <c r="G23" s="17"/>
      <c r="H23" s="18"/>
      <c r="I23" s="19"/>
      <c r="J23" s="20">
        <f t="shared" si="4"/>
        <v>0</v>
      </c>
      <c r="O23" s="26" t="e">
        <f t="shared" si="3"/>
        <v>#N/A</v>
      </c>
      <c r="P23" s="138" t="e">
        <f t="shared" si="0"/>
        <v>#N/A</v>
      </c>
      <c r="Q23" s="138" t="e">
        <f t="shared" si="1"/>
        <v>#N/A</v>
      </c>
      <c r="R23" s="138" t="e">
        <f t="shared" si="2"/>
        <v>#N/A</v>
      </c>
      <c r="S23" s="139" t="e">
        <f>VLOOKUP(D23,'PC Receitas'!$N$4:$O$14,2,FALSE)</f>
        <v>#N/A</v>
      </c>
    </row>
    <row r="24" spans="3:19" ht="19.5" customHeight="1" thickTop="1" thickBot="1">
      <c r="C24" s="17"/>
      <c r="D24" s="17"/>
      <c r="E24" s="17"/>
      <c r="F24" s="17"/>
      <c r="G24" s="17"/>
      <c r="H24" s="18"/>
      <c r="I24" s="19"/>
      <c r="J24" s="20">
        <f t="shared" si="4"/>
        <v>0</v>
      </c>
      <c r="O24" s="26" t="e">
        <f t="shared" si="3"/>
        <v>#N/A</v>
      </c>
      <c r="P24" s="138" t="e">
        <f t="shared" si="0"/>
        <v>#N/A</v>
      </c>
      <c r="Q24" s="138" t="e">
        <f t="shared" si="1"/>
        <v>#N/A</v>
      </c>
      <c r="R24" s="138" t="e">
        <f t="shared" si="2"/>
        <v>#N/A</v>
      </c>
      <c r="S24" s="139" t="e">
        <f>VLOOKUP(D24,'PC Receitas'!$N$4:$O$14,2,FALSE)</f>
        <v>#N/A</v>
      </c>
    </row>
    <row r="25" spans="3:19" ht="19.5" customHeight="1" thickTop="1" thickBot="1">
      <c r="C25" s="17"/>
      <c r="D25" s="17"/>
      <c r="E25" s="17"/>
      <c r="F25" s="17"/>
      <c r="G25" s="17"/>
      <c r="H25" s="18"/>
      <c r="I25" s="19"/>
      <c r="J25" s="20">
        <f t="shared" si="4"/>
        <v>0</v>
      </c>
      <c r="O25" s="26" t="e">
        <f t="shared" si="3"/>
        <v>#N/A</v>
      </c>
      <c r="P25" s="138" t="e">
        <f t="shared" si="0"/>
        <v>#N/A</v>
      </c>
      <c r="Q25" s="138" t="e">
        <f t="shared" si="1"/>
        <v>#N/A</v>
      </c>
      <c r="R25" s="138" t="e">
        <f t="shared" si="2"/>
        <v>#N/A</v>
      </c>
      <c r="S25" s="139" t="e">
        <f>VLOOKUP(D25,'PC Receitas'!$N$4:$O$14,2,FALSE)</f>
        <v>#N/A</v>
      </c>
    </row>
    <row r="26" spans="3:19" ht="19.5" customHeight="1" thickTop="1" thickBot="1">
      <c r="C26" s="17"/>
      <c r="D26" s="17"/>
      <c r="E26" s="17"/>
      <c r="F26" s="17"/>
      <c r="G26" s="17"/>
      <c r="H26" s="18"/>
      <c r="I26" s="19"/>
      <c r="J26" s="20">
        <f t="shared" si="4"/>
        <v>0</v>
      </c>
      <c r="O26" s="26" t="e">
        <f t="shared" si="3"/>
        <v>#N/A</v>
      </c>
      <c r="P26" s="138" t="e">
        <f t="shared" si="0"/>
        <v>#N/A</v>
      </c>
      <c r="Q26" s="138" t="e">
        <f t="shared" si="1"/>
        <v>#N/A</v>
      </c>
      <c r="R26" s="138" t="e">
        <f t="shared" si="2"/>
        <v>#N/A</v>
      </c>
      <c r="S26" s="139" t="e">
        <f>VLOOKUP(D26,'PC Receitas'!$N$4:$O$14,2,FALSE)</f>
        <v>#N/A</v>
      </c>
    </row>
    <row r="27" spans="3:19" ht="19.5" customHeight="1" thickTop="1" thickBot="1">
      <c r="C27" s="17"/>
      <c r="D27" s="17"/>
      <c r="E27" s="17"/>
      <c r="F27" s="17"/>
      <c r="G27" s="17"/>
      <c r="H27" s="18"/>
      <c r="I27" s="19"/>
      <c r="J27" s="20">
        <f t="shared" si="4"/>
        <v>0</v>
      </c>
      <c r="O27" s="26" t="e">
        <f t="shared" si="3"/>
        <v>#N/A</v>
      </c>
      <c r="P27" s="138" t="e">
        <f t="shared" si="0"/>
        <v>#N/A</v>
      </c>
      <c r="Q27" s="138" t="e">
        <f t="shared" si="1"/>
        <v>#N/A</v>
      </c>
      <c r="R27" s="138" t="e">
        <f t="shared" si="2"/>
        <v>#N/A</v>
      </c>
      <c r="S27" s="139" t="e">
        <f>VLOOKUP(D27,'PC Receitas'!$N$4:$O$14,2,FALSE)</f>
        <v>#N/A</v>
      </c>
    </row>
    <row r="28" spans="3:19" ht="19.5" customHeight="1" thickTop="1" thickBot="1">
      <c r="C28" s="17"/>
      <c r="D28" s="17"/>
      <c r="E28" s="17"/>
      <c r="F28" s="17"/>
      <c r="G28" s="17"/>
      <c r="H28" s="18"/>
      <c r="I28" s="19"/>
      <c r="J28" s="20">
        <f t="shared" si="4"/>
        <v>0</v>
      </c>
      <c r="O28" s="26" t="e">
        <f t="shared" si="3"/>
        <v>#N/A</v>
      </c>
      <c r="P28" s="138" t="e">
        <f t="shared" si="0"/>
        <v>#N/A</v>
      </c>
      <c r="Q28" s="138" t="e">
        <f t="shared" si="1"/>
        <v>#N/A</v>
      </c>
      <c r="R28" s="138" t="e">
        <f t="shared" si="2"/>
        <v>#N/A</v>
      </c>
      <c r="S28" s="139" t="e">
        <f>VLOOKUP(D28,'PC Receitas'!$N$4:$O$14,2,FALSE)</f>
        <v>#N/A</v>
      </c>
    </row>
    <row r="29" spans="3:19" ht="19.5" customHeight="1" thickTop="1" thickBot="1">
      <c r="C29" s="17"/>
      <c r="D29" s="17"/>
      <c r="E29" s="17"/>
      <c r="F29" s="17"/>
      <c r="G29" s="17"/>
      <c r="H29" s="18"/>
      <c r="I29" s="19"/>
      <c r="J29" s="20">
        <f t="shared" si="4"/>
        <v>0</v>
      </c>
      <c r="O29" s="26" t="e">
        <f t="shared" si="3"/>
        <v>#N/A</v>
      </c>
      <c r="P29" s="138" t="e">
        <f t="shared" si="0"/>
        <v>#N/A</v>
      </c>
      <c r="Q29" s="138" t="e">
        <f t="shared" si="1"/>
        <v>#N/A</v>
      </c>
      <c r="R29" s="138" t="e">
        <f t="shared" si="2"/>
        <v>#N/A</v>
      </c>
      <c r="S29" s="139" t="e">
        <f>VLOOKUP(D29,'PC Receitas'!$N$4:$O$14,2,FALSE)</f>
        <v>#N/A</v>
      </c>
    </row>
    <row r="30" spans="3:19" ht="19.5" customHeight="1" thickTop="1" thickBot="1">
      <c r="C30" s="17"/>
      <c r="D30" s="17"/>
      <c r="E30" s="17"/>
      <c r="F30" s="17"/>
      <c r="G30" s="17"/>
      <c r="H30" s="18"/>
      <c r="I30" s="19"/>
      <c r="J30" s="20">
        <f t="shared" si="4"/>
        <v>0</v>
      </c>
      <c r="O30" s="26" t="e">
        <f t="shared" si="3"/>
        <v>#N/A</v>
      </c>
      <c r="P30" s="138" t="e">
        <f t="shared" si="0"/>
        <v>#N/A</v>
      </c>
      <c r="Q30" s="138" t="e">
        <f t="shared" si="1"/>
        <v>#N/A</v>
      </c>
      <c r="R30" s="138" t="e">
        <f t="shared" si="2"/>
        <v>#N/A</v>
      </c>
      <c r="S30" s="139" t="e">
        <f>VLOOKUP(D30,'PC Receitas'!$N$4:$O$14,2,FALSE)</f>
        <v>#N/A</v>
      </c>
    </row>
    <row r="31" spans="3:19" ht="19.5" customHeight="1" thickTop="1" thickBot="1">
      <c r="C31" s="17"/>
      <c r="D31" s="17"/>
      <c r="E31" s="17"/>
      <c r="F31" s="17"/>
      <c r="G31" s="17"/>
      <c r="H31" s="18"/>
      <c r="I31" s="19"/>
      <c r="J31" s="20">
        <f t="shared" si="4"/>
        <v>0</v>
      </c>
      <c r="O31" s="26" t="e">
        <f t="shared" si="3"/>
        <v>#N/A</v>
      </c>
      <c r="P31" s="138" t="e">
        <f t="shared" si="0"/>
        <v>#N/A</v>
      </c>
      <c r="Q31" s="138" t="e">
        <f t="shared" si="1"/>
        <v>#N/A</v>
      </c>
      <c r="R31" s="138" t="e">
        <f t="shared" si="2"/>
        <v>#N/A</v>
      </c>
      <c r="S31" s="139" t="e">
        <f>VLOOKUP(D31,'PC Receitas'!$N$4:$O$14,2,FALSE)</f>
        <v>#N/A</v>
      </c>
    </row>
    <row r="32" spans="3:19" ht="19.5" customHeight="1" thickTop="1" thickBot="1">
      <c r="C32" s="17"/>
      <c r="D32" s="17"/>
      <c r="E32" s="17"/>
      <c r="F32" s="17"/>
      <c r="G32" s="17"/>
      <c r="H32" s="18"/>
      <c r="I32" s="19"/>
      <c r="J32" s="20">
        <f t="shared" si="4"/>
        <v>0</v>
      </c>
      <c r="O32" s="26" t="e">
        <f t="shared" si="3"/>
        <v>#N/A</v>
      </c>
      <c r="P32" s="138" t="e">
        <f t="shared" si="0"/>
        <v>#N/A</v>
      </c>
      <c r="Q32" s="138" t="e">
        <f t="shared" si="1"/>
        <v>#N/A</v>
      </c>
      <c r="R32" s="138" t="e">
        <f t="shared" si="2"/>
        <v>#N/A</v>
      </c>
      <c r="S32" s="139" t="e">
        <f>VLOOKUP(D32,'PC Receitas'!$N$4:$O$14,2,FALSE)</f>
        <v>#N/A</v>
      </c>
    </row>
    <row r="33" spans="3:19" ht="19.5" customHeight="1" thickTop="1" thickBot="1">
      <c r="C33" s="17"/>
      <c r="D33" s="17"/>
      <c r="E33" s="17"/>
      <c r="F33" s="17"/>
      <c r="G33" s="17"/>
      <c r="H33" s="18"/>
      <c r="I33" s="19"/>
      <c r="J33" s="20">
        <f t="shared" si="4"/>
        <v>0</v>
      </c>
      <c r="O33" s="26" t="e">
        <f t="shared" si="3"/>
        <v>#N/A</v>
      </c>
      <c r="P33" s="138" t="e">
        <f t="shared" si="0"/>
        <v>#N/A</v>
      </c>
      <c r="Q33" s="138" t="e">
        <f t="shared" si="1"/>
        <v>#N/A</v>
      </c>
      <c r="R33" s="138" t="e">
        <f t="shared" si="2"/>
        <v>#N/A</v>
      </c>
      <c r="S33" s="139" t="e">
        <f>VLOOKUP(D33,'PC Receitas'!$N$4:$O$14,2,FALSE)</f>
        <v>#N/A</v>
      </c>
    </row>
    <row r="34" spans="3:19" ht="19.5" customHeight="1" thickTop="1" thickBot="1">
      <c r="C34" s="17"/>
      <c r="D34" s="17"/>
      <c r="E34" s="17"/>
      <c r="F34" s="17"/>
      <c r="G34" s="17"/>
      <c r="H34" s="18"/>
      <c r="I34" s="19"/>
      <c r="J34" s="20">
        <f t="shared" si="4"/>
        <v>0</v>
      </c>
      <c r="O34" s="26" t="e">
        <f t="shared" si="3"/>
        <v>#N/A</v>
      </c>
      <c r="P34" s="138" t="e">
        <f t="shared" si="0"/>
        <v>#N/A</v>
      </c>
      <c r="Q34" s="138" t="e">
        <f t="shared" si="1"/>
        <v>#N/A</v>
      </c>
      <c r="R34" s="138" t="e">
        <f t="shared" si="2"/>
        <v>#N/A</v>
      </c>
      <c r="S34" s="139" t="e">
        <f>VLOOKUP(D34,'PC Receitas'!$N$4:$O$14,2,FALSE)</f>
        <v>#N/A</v>
      </c>
    </row>
    <row r="35" spans="3:19" ht="19.5" customHeight="1" thickTop="1" thickBot="1">
      <c r="C35" s="17"/>
      <c r="D35" s="17"/>
      <c r="E35" s="17"/>
      <c r="F35" s="17"/>
      <c r="G35" s="17"/>
      <c r="H35" s="18"/>
      <c r="I35" s="19"/>
      <c r="J35" s="20">
        <f t="shared" si="4"/>
        <v>0</v>
      </c>
      <c r="O35" s="26" t="e">
        <f t="shared" si="3"/>
        <v>#N/A</v>
      </c>
      <c r="P35" s="138" t="e">
        <f t="shared" si="0"/>
        <v>#N/A</v>
      </c>
      <c r="Q35" s="138" t="e">
        <f t="shared" si="1"/>
        <v>#N/A</v>
      </c>
      <c r="R35" s="138" t="e">
        <f t="shared" si="2"/>
        <v>#N/A</v>
      </c>
      <c r="S35" s="139" t="e">
        <f>VLOOKUP(D35,'PC Receitas'!$N$4:$O$14,2,FALSE)</f>
        <v>#N/A</v>
      </c>
    </row>
    <row r="36" spans="3:19" ht="19.5" customHeight="1" thickTop="1" thickBot="1">
      <c r="C36" s="17"/>
      <c r="D36" s="17"/>
      <c r="E36" s="17"/>
      <c r="F36" s="17"/>
      <c r="G36" s="17"/>
      <c r="H36" s="18"/>
      <c r="I36" s="19"/>
      <c r="J36" s="20">
        <f t="shared" si="4"/>
        <v>0</v>
      </c>
      <c r="O36" s="26" t="e">
        <f t="shared" si="3"/>
        <v>#N/A</v>
      </c>
      <c r="P36" s="138" t="e">
        <f t="shared" si="0"/>
        <v>#N/A</v>
      </c>
      <c r="Q36" s="138" t="e">
        <f t="shared" si="1"/>
        <v>#N/A</v>
      </c>
      <c r="R36" s="138" t="e">
        <f t="shared" si="2"/>
        <v>#N/A</v>
      </c>
      <c r="S36" s="139" t="e">
        <f>VLOOKUP(D36,'PC Receitas'!$N$4:$O$14,2,FALSE)</f>
        <v>#N/A</v>
      </c>
    </row>
    <row r="37" spans="3:19" ht="19.5" customHeight="1" thickTop="1" thickBot="1">
      <c r="C37" s="17"/>
      <c r="D37" s="17"/>
      <c r="E37" s="17"/>
      <c r="F37" s="17"/>
      <c r="G37" s="17"/>
      <c r="H37" s="18"/>
      <c r="I37" s="19"/>
      <c r="J37" s="20">
        <f t="shared" si="4"/>
        <v>0</v>
      </c>
      <c r="O37" s="26" t="e">
        <f t="shared" si="3"/>
        <v>#N/A</v>
      </c>
      <c r="P37" s="138" t="e">
        <f t="shared" si="0"/>
        <v>#N/A</v>
      </c>
      <c r="Q37" s="138" t="e">
        <f t="shared" si="1"/>
        <v>#N/A</v>
      </c>
      <c r="R37" s="138" t="e">
        <f t="shared" si="2"/>
        <v>#N/A</v>
      </c>
      <c r="S37" s="139" t="e">
        <f>VLOOKUP(D37,'PC Receitas'!$N$4:$O$14,2,FALSE)</f>
        <v>#N/A</v>
      </c>
    </row>
    <row r="38" spans="3:19" ht="19.5" customHeight="1" thickTop="1" thickBot="1">
      <c r="C38" s="17"/>
      <c r="D38" s="17"/>
      <c r="E38" s="17"/>
      <c r="F38" s="17"/>
      <c r="G38" s="17"/>
      <c r="H38" s="18"/>
      <c r="I38" s="19"/>
      <c r="J38" s="20">
        <f t="shared" si="4"/>
        <v>0</v>
      </c>
      <c r="O38" s="26" t="e">
        <f t="shared" si="3"/>
        <v>#N/A</v>
      </c>
      <c r="P38" s="138" t="e">
        <f t="shared" si="0"/>
        <v>#N/A</v>
      </c>
      <c r="Q38" s="138" t="e">
        <f t="shared" si="1"/>
        <v>#N/A</v>
      </c>
      <c r="R38" s="138" t="e">
        <f t="shared" si="2"/>
        <v>#N/A</v>
      </c>
      <c r="S38" s="139" t="e">
        <f>VLOOKUP(D38,'PC Receitas'!$N$4:$O$14,2,FALSE)</f>
        <v>#N/A</v>
      </c>
    </row>
    <row r="39" spans="3:19" ht="19.5" customHeight="1" thickTop="1" thickBot="1">
      <c r="C39" s="17"/>
      <c r="D39" s="17"/>
      <c r="E39" s="17"/>
      <c r="F39" s="17"/>
      <c r="G39" s="17"/>
      <c r="H39" s="18"/>
      <c r="I39" s="19"/>
      <c r="J39" s="20">
        <f t="shared" si="4"/>
        <v>0</v>
      </c>
      <c r="O39" s="26" t="e">
        <f t="shared" si="3"/>
        <v>#N/A</v>
      </c>
      <c r="P39" s="138" t="e">
        <f t="shared" si="0"/>
        <v>#N/A</v>
      </c>
      <c r="Q39" s="138" t="e">
        <f t="shared" si="1"/>
        <v>#N/A</v>
      </c>
      <c r="R39" s="138" t="e">
        <f t="shared" si="2"/>
        <v>#N/A</v>
      </c>
      <c r="S39" s="139" t="e">
        <f>VLOOKUP(D39,'PC Receitas'!$N$4:$O$14,2,FALSE)</f>
        <v>#N/A</v>
      </c>
    </row>
    <row r="40" spans="3:19" ht="19.5" customHeight="1" thickTop="1" thickBot="1">
      <c r="C40" s="17"/>
      <c r="D40" s="17"/>
      <c r="E40" s="17"/>
      <c r="F40" s="17"/>
      <c r="G40" s="17"/>
      <c r="H40" s="18"/>
      <c r="I40" s="19"/>
      <c r="J40" s="20">
        <f t="shared" si="4"/>
        <v>0</v>
      </c>
      <c r="O40" s="26" t="e">
        <f t="shared" si="3"/>
        <v>#N/A</v>
      </c>
      <c r="P40" s="138" t="e">
        <f t="shared" si="0"/>
        <v>#N/A</v>
      </c>
      <c r="Q40" s="138" t="e">
        <f t="shared" si="1"/>
        <v>#N/A</v>
      </c>
      <c r="R40" s="138" t="e">
        <f t="shared" si="2"/>
        <v>#N/A</v>
      </c>
      <c r="S40" s="139" t="e">
        <f>VLOOKUP(D40,'PC Receitas'!$N$4:$O$14,2,FALSE)</f>
        <v>#N/A</v>
      </c>
    </row>
    <row r="41" spans="3:19" ht="19.5" customHeight="1" thickTop="1" thickBot="1">
      <c r="C41" s="17"/>
      <c r="D41" s="17"/>
      <c r="E41" s="17"/>
      <c r="F41" s="17"/>
      <c r="G41" s="17"/>
      <c r="H41" s="18"/>
      <c r="I41" s="19"/>
      <c r="J41" s="20">
        <f t="shared" si="4"/>
        <v>0</v>
      </c>
      <c r="O41" s="26" t="e">
        <f t="shared" si="3"/>
        <v>#N/A</v>
      </c>
      <c r="P41" s="138" t="e">
        <f t="shared" si="0"/>
        <v>#N/A</v>
      </c>
      <c r="Q41" s="138" t="e">
        <f t="shared" si="1"/>
        <v>#N/A</v>
      </c>
      <c r="R41" s="138" t="e">
        <f t="shared" si="2"/>
        <v>#N/A</v>
      </c>
      <c r="S41" s="139" t="e">
        <f>VLOOKUP(D41,'PC Receitas'!$N$4:$O$14,2,FALSE)</f>
        <v>#N/A</v>
      </c>
    </row>
    <row r="42" spans="3:19" ht="19.5" customHeight="1" thickTop="1" thickBot="1">
      <c r="C42" s="17"/>
      <c r="D42" s="17"/>
      <c r="E42" s="17"/>
      <c r="F42" s="17"/>
      <c r="G42" s="17"/>
      <c r="H42" s="18"/>
      <c r="I42" s="19"/>
      <c r="J42" s="20">
        <f t="shared" si="4"/>
        <v>0</v>
      </c>
      <c r="O42" s="26" t="e">
        <f t="shared" si="3"/>
        <v>#N/A</v>
      </c>
      <c r="P42" s="138" t="e">
        <f t="shared" si="0"/>
        <v>#N/A</v>
      </c>
      <c r="Q42" s="138" t="e">
        <f t="shared" si="1"/>
        <v>#N/A</v>
      </c>
      <c r="R42" s="138" t="e">
        <f t="shared" si="2"/>
        <v>#N/A</v>
      </c>
      <c r="S42" s="139" t="e">
        <f>VLOOKUP(D42,'PC Receitas'!$N$4:$O$14,2,FALSE)</f>
        <v>#N/A</v>
      </c>
    </row>
    <row r="43" spans="3:19" ht="19.5" customHeight="1" thickTop="1" thickBot="1">
      <c r="C43" s="17"/>
      <c r="D43" s="17"/>
      <c r="E43" s="17"/>
      <c r="F43" s="17"/>
      <c r="G43" s="17"/>
      <c r="H43" s="18"/>
      <c r="I43" s="19"/>
      <c r="J43" s="20">
        <f t="shared" si="4"/>
        <v>0</v>
      </c>
      <c r="O43" s="26" t="e">
        <f t="shared" si="3"/>
        <v>#N/A</v>
      </c>
      <c r="P43" s="138" t="e">
        <f t="shared" si="0"/>
        <v>#N/A</v>
      </c>
      <c r="Q43" s="138" t="e">
        <f t="shared" si="1"/>
        <v>#N/A</v>
      </c>
      <c r="R43" s="138" t="e">
        <f t="shared" si="2"/>
        <v>#N/A</v>
      </c>
      <c r="S43" s="139" t="e">
        <f>VLOOKUP(D43,'PC Receitas'!$N$4:$O$14,2,FALSE)</f>
        <v>#N/A</v>
      </c>
    </row>
    <row r="44" spans="3:19" ht="19.5" customHeight="1" thickTop="1" thickBot="1">
      <c r="C44" s="17"/>
      <c r="D44" s="17"/>
      <c r="E44" s="17"/>
      <c r="F44" s="17"/>
      <c r="G44" s="17"/>
      <c r="H44" s="18"/>
      <c r="I44" s="19"/>
      <c r="J44" s="20">
        <f t="shared" si="4"/>
        <v>0</v>
      </c>
      <c r="O44" s="26" t="e">
        <f t="shared" si="3"/>
        <v>#N/A</v>
      </c>
      <c r="P44" s="138" t="e">
        <f t="shared" si="0"/>
        <v>#N/A</v>
      </c>
      <c r="Q44" s="138" t="e">
        <f t="shared" si="1"/>
        <v>#N/A</v>
      </c>
      <c r="R44" s="138" t="e">
        <f t="shared" si="2"/>
        <v>#N/A</v>
      </c>
      <c r="S44" s="139" t="e">
        <f>VLOOKUP(D44,'PC Receitas'!$N$4:$O$14,2,FALSE)</f>
        <v>#N/A</v>
      </c>
    </row>
    <row r="45" spans="3:19" ht="19.5" customHeight="1" thickTop="1" thickBot="1">
      <c r="C45" s="17"/>
      <c r="D45" s="17"/>
      <c r="E45" s="17"/>
      <c r="F45" s="17"/>
      <c r="G45" s="17"/>
      <c r="H45" s="18"/>
      <c r="I45" s="19"/>
      <c r="J45" s="20">
        <f t="shared" si="4"/>
        <v>0</v>
      </c>
      <c r="O45" s="26" t="e">
        <f t="shared" si="3"/>
        <v>#N/A</v>
      </c>
      <c r="P45" s="138" t="e">
        <f t="shared" si="0"/>
        <v>#N/A</v>
      </c>
      <c r="Q45" s="138" t="e">
        <f t="shared" si="1"/>
        <v>#N/A</v>
      </c>
      <c r="R45" s="138" t="e">
        <f t="shared" si="2"/>
        <v>#N/A</v>
      </c>
      <c r="S45" s="139" t="e">
        <f>VLOOKUP(D45,'PC Receitas'!$N$4:$O$14,2,FALSE)</f>
        <v>#N/A</v>
      </c>
    </row>
    <row r="46" spans="3:19" ht="19.5" customHeight="1" thickTop="1" thickBot="1">
      <c r="C46" s="17"/>
      <c r="D46" s="17"/>
      <c r="E46" s="17"/>
      <c r="F46" s="17"/>
      <c r="G46" s="17"/>
      <c r="H46" s="18"/>
      <c r="I46" s="19"/>
      <c r="J46" s="20">
        <f t="shared" si="4"/>
        <v>0</v>
      </c>
      <c r="O46" s="26" t="e">
        <f t="shared" si="3"/>
        <v>#N/A</v>
      </c>
      <c r="P46" s="138" t="e">
        <f t="shared" si="0"/>
        <v>#N/A</v>
      </c>
      <c r="Q46" s="138" t="e">
        <f t="shared" si="1"/>
        <v>#N/A</v>
      </c>
      <c r="R46" s="138" t="e">
        <f t="shared" si="2"/>
        <v>#N/A</v>
      </c>
      <c r="S46" s="139" t="e">
        <f>VLOOKUP(D46,'PC Receitas'!$N$4:$O$14,2,FALSE)</f>
        <v>#N/A</v>
      </c>
    </row>
    <row r="47" spans="3:19" ht="19.5" customHeight="1" thickTop="1" thickBot="1">
      <c r="C47" s="17"/>
      <c r="D47" s="17"/>
      <c r="E47" s="17"/>
      <c r="F47" s="17"/>
      <c r="G47" s="17"/>
      <c r="H47" s="18"/>
      <c r="I47" s="19"/>
      <c r="J47" s="20">
        <f t="shared" si="4"/>
        <v>0</v>
      </c>
      <c r="O47" s="26" t="e">
        <f t="shared" si="3"/>
        <v>#N/A</v>
      </c>
      <c r="P47" s="138" t="e">
        <f t="shared" si="0"/>
        <v>#N/A</v>
      </c>
      <c r="Q47" s="138" t="e">
        <f t="shared" si="1"/>
        <v>#N/A</v>
      </c>
      <c r="R47" s="138" t="e">
        <f t="shared" si="2"/>
        <v>#N/A</v>
      </c>
      <c r="S47" s="139" t="e">
        <f>VLOOKUP(D47,'PC Receitas'!$N$4:$O$14,2,FALSE)</f>
        <v>#N/A</v>
      </c>
    </row>
    <row r="48" spans="3:19" ht="19.5" customHeight="1" thickTop="1" thickBot="1">
      <c r="C48" s="17"/>
      <c r="D48" s="17"/>
      <c r="E48" s="17"/>
      <c r="F48" s="17"/>
      <c r="G48" s="17"/>
      <c r="H48" s="18"/>
      <c r="I48" s="19"/>
      <c r="J48" s="20">
        <f t="shared" si="4"/>
        <v>0</v>
      </c>
      <c r="O48" s="26" t="e">
        <f t="shared" si="3"/>
        <v>#N/A</v>
      </c>
      <c r="P48" s="138" t="e">
        <f t="shared" si="0"/>
        <v>#N/A</v>
      </c>
      <c r="Q48" s="138" t="e">
        <f t="shared" si="1"/>
        <v>#N/A</v>
      </c>
      <c r="R48" s="138" t="e">
        <f t="shared" si="2"/>
        <v>#N/A</v>
      </c>
      <c r="S48" s="139" t="e">
        <f>VLOOKUP(D48,'PC Receitas'!$N$4:$O$14,2,FALSE)</f>
        <v>#N/A</v>
      </c>
    </row>
    <row r="49" spans="3:19" ht="19.5" customHeight="1" thickTop="1" thickBot="1">
      <c r="C49" s="17"/>
      <c r="D49" s="17"/>
      <c r="E49" s="17"/>
      <c r="F49" s="17"/>
      <c r="G49" s="17"/>
      <c r="H49" s="18"/>
      <c r="I49" s="19"/>
      <c r="J49" s="20">
        <f t="shared" si="4"/>
        <v>0</v>
      </c>
      <c r="O49" s="26" t="e">
        <f t="shared" si="3"/>
        <v>#N/A</v>
      </c>
      <c r="P49" s="138" t="e">
        <f t="shared" si="0"/>
        <v>#N/A</v>
      </c>
      <c r="Q49" s="138" t="e">
        <f t="shared" si="1"/>
        <v>#N/A</v>
      </c>
      <c r="R49" s="138" t="e">
        <f t="shared" si="2"/>
        <v>#N/A</v>
      </c>
      <c r="S49" s="139" t="e">
        <f>VLOOKUP(D49,'PC Receitas'!$N$4:$O$14,2,FALSE)</f>
        <v>#N/A</v>
      </c>
    </row>
    <row r="50" spans="3:19" ht="19.5" customHeight="1" thickTop="1" thickBot="1">
      <c r="C50" s="17"/>
      <c r="D50" s="17"/>
      <c r="E50" s="17"/>
      <c r="F50" s="17"/>
      <c r="G50" s="17"/>
      <c r="H50" s="18"/>
      <c r="I50" s="19"/>
      <c r="J50" s="20">
        <f t="shared" si="4"/>
        <v>0</v>
      </c>
      <c r="O50" s="26" t="e">
        <f t="shared" si="3"/>
        <v>#N/A</v>
      </c>
      <c r="P50" s="138" t="e">
        <f t="shared" si="0"/>
        <v>#N/A</v>
      </c>
      <c r="Q50" s="138" t="e">
        <f t="shared" si="1"/>
        <v>#N/A</v>
      </c>
      <c r="R50" s="138" t="e">
        <f t="shared" si="2"/>
        <v>#N/A</v>
      </c>
      <c r="S50" s="139" t="e">
        <f>VLOOKUP(D50,'PC Receitas'!$N$4:$O$14,2,FALSE)</f>
        <v>#N/A</v>
      </c>
    </row>
    <row r="51" spans="3:19" ht="19.5" customHeight="1" thickTop="1" thickBot="1">
      <c r="C51" s="17"/>
      <c r="D51" s="17"/>
      <c r="E51" s="17"/>
      <c r="F51" s="17"/>
      <c r="G51" s="17"/>
      <c r="H51" s="18"/>
      <c r="I51" s="19"/>
      <c r="J51" s="20">
        <f t="shared" si="4"/>
        <v>0</v>
      </c>
      <c r="O51" s="26" t="e">
        <f t="shared" si="3"/>
        <v>#N/A</v>
      </c>
      <c r="P51" s="138" t="e">
        <f t="shared" si="0"/>
        <v>#N/A</v>
      </c>
      <c r="Q51" s="138" t="e">
        <f t="shared" si="1"/>
        <v>#N/A</v>
      </c>
      <c r="R51" s="138" t="e">
        <f t="shared" si="2"/>
        <v>#N/A</v>
      </c>
      <c r="S51" s="139" t="e">
        <f>VLOOKUP(D51,'PC Receitas'!$N$4:$O$14,2,FALSE)</f>
        <v>#N/A</v>
      </c>
    </row>
    <row r="52" spans="3:19" ht="19.5" customHeight="1" thickTop="1" thickBot="1">
      <c r="C52" s="17"/>
      <c r="D52" s="17"/>
      <c r="E52" s="17"/>
      <c r="F52" s="17"/>
      <c r="G52" s="17"/>
      <c r="H52" s="18"/>
      <c r="I52" s="19"/>
      <c r="J52" s="20">
        <f t="shared" si="4"/>
        <v>0</v>
      </c>
      <c r="O52" s="26" t="e">
        <f t="shared" si="3"/>
        <v>#N/A</v>
      </c>
      <c r="P52" s="138" t="e">
        <f t="shared" si="0"/>
        <v>#N/A</v>
      </c>
      <c r="Q52" s="138" t="e">
        <f t="shared" si="1"/>
        <v>#N/A</v>
      </c>
      <c r="R52" s="138" t="e">
        <f t="shared" si="2"/>
        <v>#N/A</v>
      </c>
      <c r="S52" s="139" t="e">
        <f>VLOOKUP(D52,'PC Receitas'!$N$4:$O$14,2,FALSE)</f>
        <v>#N/A</v>
      </c>
    </row>
    <row r="53" spans="3:19" ht="19.5" customHeight="1" thickTop="1" thickBot="1">
      <c r="C53" s="17"/>
      <c r="D53" s="17"/>
      <c r="E53" s="17"/>
      <c r="F53" s="17"/>
      <c r="G53" s="17"/>
      <c r="H53" s="18"/>
      <c r="I53" s="19"/>
      <c r="J53" s="20">
        <f t="shared" si="4"/>
        <v>0</v>
      </c>
      <c r="O53" s="26" t="e">
        <f t="shared" si="3"/>
        <v>#N/A</v>
      </c>
      <c r="P53" s="138" t="e">
        <f t="shared" si="0"/>
        <v>#N/A</v>
      </c>
      <c r="Q53" s="138" t="e">
        <f t="shared" si="1"/>
        <v>#N/A</v>
      </c>
      <c r="R53" s="138" t="e">
        <f t="shared" si="2"/>
        <v>#N/A</v>
      </c>
      <c r="S53" s="139" t="e">
        <f>VLOOKUP(D53,'PC Receitas'!$N$4:$O$14,2,FALSE)</f>
        <v>#N/A</v>
      </c>
    </row>
    <row r="54" spans="3:19" ht="19.5" customHeight="1" thickTop="1" thickBot="1">
      <c r="C54" s="17"/>
      <c r="D54" s="17"/>
      <c r="E54" s="17"/>
      <c r="F54" s="17"/>
      <c r="G54" s="17"/>
      <c r="H54" s="18"/>
      <c r="I54" s="19"/>
      <c r="J54" s="20">
        <f t="shared" si="4"/>
        <v>0</v>
      </c>
      <c r="O54" s="26" t="e">
        <f t="shared" si="3"/>
        <v>#N/A</v>
      </c>
      <c r="P54" s="138" t="e">
        <f t="shared" si="0"/>
        <v>#N/A</v>
      </c>
      <c r="Q54" s="138" t="e">
        <f t="shared" si="1"/>
        <v>#N/A</v>
      </c>
      <c r="R54" s="138" t="e">
        <f t="shared" si="2"/>
        <v>#N/A</v>
      </c>
      <c r="S54" s="139" t="e">
        <f>VLOOKUP(D54,'PC Receitas'!$N$4:$O$14,2,FALSE)</f>
        <v>#N/A</v>
      </c>
    </row>
    <row r="55" spans="3:19" ht="19.5" customHeight="1" thickTop="1" thickBot="1">
      <c r="C55" s="17"/>
      <c r="D55" s="17"/>
      <c r="E55" s="17"/>
      <c r="F55" s="17"/>
      <c r="G55" s="17"/>
      <c r="H55" s="18"/>
      <c r="I55" s="19"/>
      <c r="J55" s="20">
        <f t="shared" si="4"/>
        <v>0</v>
      </c>
      <c r="O55" s="26" t="e">
        <f t="shared" si="3"/>
        <v>#N/A</v>
      </c>
      <c r="P55" s="138" t="e">
        <f t="shared" si="0"/>
        <v>#N/A</v>
      </c>
      <c r="Q55" s="138" t="e">
        <f t="shared" si="1"/>
        <v>#N/A</v>
      </c>
      <c r="R55" s="138" t="e">
        <f t="shared" si="2"/>
        <v>#N/A</v>
      </c>
      <c r="S55" s="139" t="e">
        <f>VLOOKUP(D55,'PC Receitas'!$N$4:$O$14,2,FALSE)</f>
        <v>#N/A</v>
      </c>
    </row>
    <row r="56" spans="3:19" ht="19.5" customHeight="1" thickTop="1" thickBot="1">
      <c r="C56" s="17"/>
      <c r="D56" s="17"/>
      <c r="E56" s="17"/>
      <c r="F56" s="17"/>
      <c r="G56" s="17"/>
      <c r="H56" s="18"/>
      <c r="I56" s="19"/>
      <c r="J56" s="20">
        <f t="shared" si="4"/>
        <v>0</v>
      </c>
      <c r="O56" s="26" t="e">
        <f t="shared" si="3"/>
        <v>#N/A</v>
      </c>
      <c r="P56" s="138" t="e">
        <f t="shared" si="0"/>
        <v>#N/A</v>
      </c>
      <c r="Q56" s="138" t="e">
        <f t="shared" si="1"/>
        <v>#N/A</v>
      </c>
      <c r="R56" s="138" t="e">
        <f t="shared" si="2"/>
        <v>#N/A</v>
      </c>
      <c r="S56" s="139" t="e">
        <f>VLOOKUP(D56,'PC Receitas'!$N$4:$O$14,2,FALSE)</f>
        <v>#N/A</v>
      </c>
    </row>
    <row r="57" spans="3:19" ht="19.5" customHeight="1" thickTop="1" thickBot="1">
      <c r="C57" s="17"/>
      <c r="D57" s="17"/>
      <c r="E57" s="17"/>
      <c r="F57" s="17"/>
      <c r="G57" s="17"/>
      <c r="H57" s="18"/>
      <c r="I57" s="19"/>
      <c r="J57" s="20">
        <f t="shared" si="4"/>
        <v>0</v>
      </c>
      <c r="O57" s="26" t="e">
        <f t="shared" si="3"/>
        <v>#N/A</v>
      </c>
      <c r="P57" s="138" t="e">
        <f t="shared" si="0"/>
        <v>#N/A</v>
      </c>
      <c r="Q57" s="138" t="e">
        <f t="shared" si="1"/>
        <v>#N/A</v>
      </c>
      <c r="R57" s="138" t="e">
        <f t="shared" si="2"/>
        <v>#N/A</v>
      </c>
      <c r="S57" s="139" t="e">
        <f>VLOOKUP(D57,'PC Receitas'!$N$4:$O$14,2,FALSE)</f>
        <v>#N/A</v>
      </c>
    </row>
    <row r="58" spans="3:19" ht="19.5" customHeight="1" thickTop="1" thickBot="1">
      <c r="C58" s="17"/>
      <c r="D58" s="17"/>
      <c r="E58" s="17"/>
      <c r="F58" s="17"/>
      <c r="G58" s="17"/>
      <c r="H58" s="18"/>
      <c r="I58" s="19"/>
      <c r="J58" s="20">
        <f t="shared" si="4"/>
        <v>0</v>
      </c>
      <c r="O58" s="26" t="e">
        <f t="shared" si="3"/>
        <v>#N/A</v>
      </c>
      <c r="P58" s="138" t="e">
        <f t="shared" si="0"/>
        <v>#N/A</v>
      </c>
      <c r="Q58" s="138" t="e">
        <f t="shared" si="1"/>
        <v>#N/A</v>
      </c>
      <c r="R58" s="138" t="e">
        <f t="shared" si="2"/>
        <v>#N/A</v>
      </c>
      <c r="S58" s="139" t="e">
        <f>VLOOKUP(D58,'PC Receitas'!$N$4:$O$14,2,FALSE)</f>
        <v>#N/A</v>
      </c>
    </row>
    <row r="59" spans="3:19" ht="19.5" customHeight="1" thickTop="1" thickBot="1">
      <c r="C59" s="17"/>
      <c r="D59" s="17"/>
      <c r="E59" s="17"/>
      <c r="F59" s="17"/>
      <c r="G59" s="17"/>
      <c r="H59" s="18"/>
      <c r="I59" s="19"/>
      <c r="J59" s="20">
        <f t="shared" si="4"/>
        <v>0</v>
      </c>
      <c r="O59" s="26" t="e">
        <f t="shared" si="3"/>
        <v>#N/A</v>
      </c>
      <c r="P59" s="138" t="e">
        <f t="shared" si="0"/>
        <v>#N/A</v>
      </c>
      <c r="Q59" s="138" t="e">
        <f t="shared" si="1"/>
        <v>#N/A</v>
      </c>
      <c r="R59" s="138" t="e">
        <f t="shared" si="2"/>
        <v>#N/A</v>
      </c>
      <c r="S59" s="139" t="e">
        <f>VLOOKUP(D59,'PC Receitas'!$N$4:$O$14,2,FALSE)</f>
        <v>#N/A</v>
      </c>
    </row>
    <row r="60" spans="3:19" ht="19.5" customHeight="1" thickTop="1" thickBot="1">
      <c r="C60" s="17"/>
      <c r="D60" s="17"/>
      <c r="E60" s="17"/>
      <c r="F60" s="17"/>
      <c r="G60" s="17"/>
      <c r="H60" s="18"/>
      <c r="I60" s="19"/>
      <c r="J60" s="20">
        <f t="shared" si="4"/>
        <v>0</v>
      </c>
      <c r="O60" s="26" t="e">
        <f t="shared" si="3"/>
        <v>#N/A</v>
      </c>
      <c r="P60" s="138" t="e">
        <f t="shared" si="0"/>
        <v>#N/A</v>
      </c>
      <c r="Q60" s="138" t="e">
        <f t="shared" si="1"/>
        <v>#N/A</v>
      </c>
      <c r="R60" s="138" t="e">
        <f t="shared" si="2"/>
        <v>#N/A</v>
      </c>
      <c r="S60" s="139" t="e">
        <f>VLOOKUP(D60,'PC Receitas'!$N$4:$O$14,2,FALSE)</f>
        <v>#N/A</v>
      </c>
    </row>
    <row r="61" spans="3:19" ht="19.5" customHeight="1" thickTop="1" thickBot="1">
      <c r="C61" s="17"/>
      <c r="D61" s="17"/>
      <c r="E61" s="17"/>
      <c r="F61" s="17"/>
      <c r="G61" s="17"/>
      <c r="H61" s="18"/>
      <c r="I61" s="19"/>
      <c r="J61" s="20">
        <f t="shared" si="4"/>
        <v>0</v>
      </c>
      <c r="O61" s="26" t="e">
        <f t="shared" si="3"/>
        <v>#N/A</v>
      </c>
      <c r="P61" s="138" t="e">
        <f t="shared" si="0"/>
        <v>#N/A</v>
      </c>
      <c r="Q61" s="138" t="e">
        <f t="shared" si="1"/>
        <v>#N/A</v>
      </c>
      <c r="R61" s="138" t="e">
        <f t="shared" si="2"/>
        <v>#N/A</v>
      </c>
      <c r="S61" s="139" t="e">
        <f>VLOOKUP(D61,'PC Receitas'!$N$4:$O$14,2,FALSE)</f>
        <v>#N/A</v>
      </c>
    </row>
    <row r="62" spans="3:19" ht="19.5" customHeight="1" thickTop="1" thickBot="1">
      <c r="C62" s="17"/>
      <c r="D62" s="17"/>
      <c r="E62" s="17"/>
      <c r="F62" s="17"/>
      <c r="G62" s="17"/>
      <c r="H62" s="18"/>
      <c r="I62" s="19"/>
      <c r="J62" s="20">
        <f t="shared" si="4"/>
        <v>0</v>
      </c>
      <c r="O62" s="26" t="e">
        <f t="shared" si="3"/>
        <v>#N/A</v>
      </c>
      <c r="P62" s="138" t="e">
        <f t="shared" si="0"/>
        <v>#N/A</v>
      </c>
      <c r="Q62" s="138" t="e">
        <f t="shared" si="1"/>
        <v>#N/A</v>
      </c>
      <c r="R62" s="138" t="e">
        <f t="shared" si="2"/>
        <v>#N/A</v>
      </c>
      <c r="S62" s="139" t="e">
        <f>VLOOKUP(D62,'PC Receitas'!$N$4:$O$14,2,FALSE)</f>
        <v>#N/A</v>
      </c>
    </row>
    <row r="63" spans="3:19" ht="19.5" customHeight="1" thickTop="1" thickBot="1">
      <c r="C63" s="17"/>
      <c r="D63" s="17"/>
      <c r="E63" s="17"/>
      <c r="F63" s="17"/>
      <c r="G63" s="17"/>
      <c r="H63" s="18"/>
      <c r="I63" s="19"/>
      <c r="J63" s="20">
        <f t="shared" si="4"/>
        <v>0</v>
      </c>
      <c r="O63" s="26" t="e">
        <f t="shared" si="3"/>
        <v>#N/A</v>
      </c>
      <c r="P63" s="138" t="e">
        <f t="shared" si="0"/>
        <v>#N/A</v>
      </c>
      <c r="Q63" s="138" t="e">
        <f t="shared" si="1"/>
        <v>#N/A</v>
      </c>
      <c r="R63" s="138" t="e">
        <f t="shared" si="2"/>
        <v>#N/A</v>
      </c>
      <c r="S63" s="139" t="e">
        <f>VLOOKUP(D63,'PC Receitas'!$N$4:$O$14,2,FALSE)</f>
        <v>#N/A</v>
      </c>
    </row>
    <row r="64" spans="3:19" ht="19.5" customHeight="1" thickTop="1" thickBot="1">
      <c r="C64" s="17"/>
      <c r="D64" s="17"/>
      <c r="E64" s="17"/>
      <c r="F64" s="17"/>
      <c r="G64" s="17"/>
      <c r="H64" s="18"/>
      <c r="I64" s="19"/>
      <c r="J64" s="20">
        <f t="shared" si="4"/>
        <v>0</v>
      </c>
      <c r="O64" s="26" t="e">
        <f t="shared" si="3"/>
        <v>#N/A</v>
      </c>
      <c r="P64" s="138" t="e">
        <f t="shared" si="0"/>
        <v>#N/A</v>
      </c>
      <c r="Q64" s="138" t="e">
        <f t="shared" si="1"/>
        <v>#N/A</v>
      </c>
      <c r="R64" s="138" t="e">
        <f t="shared" si="2"/>
        <v>#N/A</v>
      </c>
      <c r="S64" s="139" t="e">
        <f>VLOOKUP(D64,'PC Receitas'!$N$4:$O$14,2,FALSE)</f>
        <v>#N/A</v>
      </c>
    </row>
    <row r="65" spans="3:19" ht="19.5" customHeight="1" thickTop="1" thickBot="1">
      <c r="C65" s="17"/>
      <c r="D65" s="17"/>
      <c r="E65" s="17"/>
      <c r="F65" s="17"/>
      <c r="G65" s="17"/>
      <c r="H65" s="18"/>
      <c r="I65" s="19"/>
      <c r="J65" s="20">
        <f t="shared" si="4"/>
        <v>0</v>
      </c>
      <c r="O65" s="26" t="e">
        <f t="shared" si="3"/>
        <v>#N/A</v>
      </c>
      <c r="P65" s="138" t="e">
        <f t="shared" si="0"/>
        <v>#N/A</v>
      </c>
      <c r="Q65" s="138" t="e">
        <f t="shared" si="1"/>
        <v>#N/A</v>
      </c>
      <c r="R65" s="138" t="e">
        <f t="shared" si="2"/>
        <v>#N/A</v>
      </c>
      <c r="S65" s="139" t="e">
        <f>VLOOKUP(D65,'PC Receitas'!$N$4:$O$14,2,FALSE)</f>
        <v>#N/A</v>
      </c>
    </row>
    <row r="66" spans="3:19" ht="19.5" customHeight="1" thickTop="1" thickBot="1">
      <c r="C66" s="17"/>
      <c r="D66" s="17"/>
      <c r="E66" s="17"/>
      <c r="F66" s="17"/>
      <c r="G66" s="17"/>
      <c r="H66" s="18"/>
      <c r="I66" s="19"/>
      <c r="J66" s="20">
        <f t="shared" si="4"/>
        <v>0</v>
      </c>
      <c r="O66" s="26" t="e">
        <f t="shared" si="3"/>
        <v>#N/A</v>
      </c>
      <c r="P66" s="138" t="e">
        <f t="shared" si="0"/>
        <v>#N/A</v>
      </c>
      <c r="Q66" s="138" t="e">
        <f t="shared" si="1"/>
        <v>#N/A</v>
      </c>
      <c r="R66" s="138" t="e">
        <f t="shared" si="2"/>
        <v>#N/A</v>
      </c>
      <c r="S66" s="139" t="e">
        <f>VLOOKUP(D66,'PC Receitas'!$N$4:$O$14,2,FALSE)</f>
        <v>#N/A</v>
      </c>
    </row>
    <row r="67" spans="3:19" ht="19.5" customHeight="1" thickTop="1" thickBot="1">
      <c r="C67" s="17"/>
      <c r="D67" s="17"/>
      <c r="E67" s="17"/>
      <c r="F67" s="17"/>
      <c r="G67" s="17"/>
      <c r="H67" s="18"/>
      <c r="I67" s="19"/>
      <c r="J67" s="20">
        <f t="shared" si="4"/>
        <v>0</v>
      </c>
      <c r="O67" s="26" t="e">
        <f t="shared" si="3"/>
        <v>#N/A</v>
      </c>
      <c r="P67" s="138" t="e">
        <f t="shared" si="0"/>
        <v>#N/A</v>
      </c>
      <c r="Q67" s="138" t="e">
        <f t="shared" si="1"/>
        <v>#N/A</v>
      </c>
      <c r="R67" s="138" t="e">
        <f t="shared" si="2"/>
        <v>#N/A</v>
      </c>
      <c r="S67" s="139" t="e">
        <f>VLOOKUP(D67,'PC Receitas'!$N$4:$O$14,2,FALSE)</f>
        <v>#N/A</v>
      </c>
    </row>
    <row r="68" spans="3:19" ht="19.5" customHeight="1" thickTop="1" thickBot="1">
      <c r="C68" s="17"/>
      <c r="D68" s="17"/>
      <c r="E68" s="17"/>
      <c r="F68" s="17"/>
      <c r="G68" s="17"/>
      <c r="H68" s="18"/>
      <c r="I68" s="19"/>
      <c r="J68" s="20">
        <f t="shared" si="4"/>
        <v>0</v>
      </c>
      <c r="O68" s="26" t="e">
        <f t="shared" si="3"/>
        <v>#N/A</v>
      </c>
      <c r="P68" s="138" t="e">
        <f t="shared" si="0"/>
        <v>#N/A</v>
      </c>
      <c r="Q68" s="138" t="e">
        <f t="shared" si="1"/>
        <v>#N/A</v>
      </c>
      <c r="R68" s="138" t="e">
        <f t="shared" si="2"/>
        <v>#N/A</v>
      </c>
      <c r="S68" s="139" t="e">
        <f>VLOOKUP(D68,'PC Receitas'!$N$4:$O$14,2,FALSE)</f>
        <v>#N/A</v>
      </c>
    </row>
    <row r="69" spans="3:19" ht="19.5" customHeight="1" thickTop="1" thickBot="1">
      <c r="C69" s="17"/>
      <c r="D69" s="17"/>
      <c r="E69" s="17"/>
      <c r="F69" s="17"/>
      <c r="G69" s="17"/>
      <c r="H69" s="18"/>
      <c r="I69" s="19"/>
      <c r="J69" s="20">
        <f t="shared" si="4"/>
        <v>0</v>
      </c>
      <c r="O69" s="26" t="e">
        <f t="shared" si="3"/>
        <v>#N/A</v>
      </c>
      <c r="P69" s="138" t="e">
        <f t="shared" si="0"/>
        <v>#N/A</v>
      </c>
      <c r="Q69" s="138" t="e">
        <f t="shared" si="1"/>
        <v>#N/A</v>
      </c>
      <c r="R69" s="138" t="e">
        <f t="shared" si="2"/>
        <v>#N/A</v>
      </c>
      <c r="S69" s="139" t="e">
        <f>VLOOKUP(D69,'PC Receitas'!$N$4:$O$14,2,FALSE)</f>
        <v>#N/A</v>
      </c>
    </row>
    <row r="70" spans="3:19" ht="19.5" customHeight="1" thickTop="1" thickBot="1">
      <c r="C70" s="17"/>
      <c r="D70" s="17"/>
      <c r="E70" s="17"/>
      <c r="F70" s="17"/>
      <c r="G70" s="17"/>
      <c r="H70" s="18"/>
      <c r="I70" s="19"/>
      <c r="J70" s="20">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0</v>
      </c>
      <c r="O70" s="26" t="e">
        <f t="shared" ref="O70:O133" si="6">IF(S70="Despesas_com_RH","Despesa",IF(S70="Despesas_Operacionais","Despesa",IF(S70="Despesas_com_Marketing","Despesa",IF(S70="Impostos","Despesa",IF(S70="Investimentos","Despesa","")))))</f>
        <v>#N/A</v>
      </c>
      <c r="P70" s="138" t="e">
        <f t="shared" ref="P70:P133" si="7">IF(S70="Despesas_com_Produtos","Despesa",IF(S70="Despesas_com_Serviços","Despesa",IF(S70="Despesas_Não_Operacionais","Despesa","")))</f>
        <v>#N/A</v>
      </c>
      <c r="Q70" s="138" t="e">
        <f t="shared" ref="Q70:Q133" si="8">IF(S70="Receitas_com_Produtos","Receita",IF(S70="Receitas_com_Serviços","Receita",IF(S70="Receitas_Não_Operacionais","Receita","")))</f>
        <v>#N/A</v>
      </c>
      <c r="R70" s="138" t="e">
        <f t="shared" ref="R70:R133" si="9">IF(O70&lt;&gt;"",O70,IF(P70&lt;&gt;"",P70,IF(Q70&lt;&gt;"",Q70,"")))</f>
        <v>#N/A</v>
      </c>
      <c r="S70" s="139" t="e">
        <f>VLOOKUP(D70,'PC Receitas'!$N$4:$O$14,2,FALSE)</f>
        <v>#N/A</v>
      </c>
    </row>
    <row r="71" spans="3:19" ht="19.5" customHeight="1" thickTop="1" thickBot="1">
      <c r="C71" s="17"/>
      <c r="D71" s="17"/>
      <c r="E71" s="17"/>
      <c r="F71" s="17"/>
      <c r="G71" s="17"/>
      <c r="H71" s="18"/>
      <c r="I71" s="19"/>
      <c r="J71" s="20">
        <f t="shared" si="5"/>
        <v>0</v>
      </c>
      <c r="O71" s="26" t="e">
        <f t="shared" si="6"/>
        <v>#N/A</v>
      </c>
      <c r="P71" s="138" t="e">
        <f t="shared" si="7"/>
        <v>#N/A</v>
      </c>
      <c r="Q71" s="138" t="e">
        <f t="shared" si="8"/>
        <v>#N/A</v>
      </c>
      <c r="R71" s="138" t="e">
        <f t="shared" si="9"/>
        <v>#N/A</v>
      </c>
      <c r="S71" s="139" t="e">
        <f>VLOOKUP(D71,'PC Receitas'!$N$4:$O$14,2,FALSE)</f>
        <v>#N/A</v>
      </c>
    </row>
    <row r="72" spans="3:19" ht="19.5" customHeight="1" thickTop="1" thickBot="1">
      <c r="C72" s="17"/>
      <c r="D72" s="17"/>
      <c r="E72" s="17"/>
      <c r="F72" s="17"/>
      <c r="G72" s="17"/>
      <c r="H72" s="18"/>
      <c r="I72" s="19"/>
      <c r="J72" s="20">
        <f t="shared" si="5"/>
        <v>0</v>
      </c>
      <c r="O72" s="26" t="e">
        <f t="shared" si="6"/>
        <v>#N/A</v>
      </c>
      <c r="P72" s="138" t="e">
        <f t="shared" si="7"/>
        <v>#N/A</v>
      </c>
      <c r="Q72" s="138" t="e">
        <f t="shared" si="8"/>
        <v>#N/A</v>
      </c>
      <c r="R72" s="138" t="e">
        <f t="shared" si="9"/>
        <v>#N/A</v>
      </c>
      <c r="S72" s="139" t="e">
        <f>VLOOKUP(D72,'PC Receitas'!$N$4:$O$14,2,FALSE)</f>
        <v>#N/A</v>
      </c>
    </row>
    <row r="73" spans="3:19" ht="19.5" customHeight="1" thickTop="1" thickBot="1">
      <c r="C73" s="17"/>
      <c r="D73" s="17"/>
      <c r="E73" s="17"/>
      <c r="F73" s="17"/>
      <c r="G73" s="17"/>
      <c r="H73" s="18"/>
      <c r="I73" s="19"/>
      <c r="J73" s="20">
        <f t="shared" si="5"/>
        <v>0</v>
      </c>
      <c r="O73" s="26" t="e">
        <f t="shared" si="6"/>
        <v>#N/A</v>
      </c>
      <c r="P73" s="138" t="e">
        <f t="shared" si="7"/>
        <v>#N/A</v>
      </c>
      <c r="Q73" s="138" t="e">
        <f t="shared" si="8"/>
        <v>#N/A</v>
      </c>
      <c r="R73" s="138" t="e">
        <f t="shared" si="9"/>
        <v>#N/A</v>
      </c>
      <c r="S73" s="139" t="e">
        <f>VLOOKUP(D73,'PC Receitas'!$N$4:$O$14,2,FALSE)</f>
        <v>#N/A</v>
      </c>
    </row>
    <row r="74" spans="3:19" ht="19.5" customHeight="1" thickTop="1" thickBot="1">
      <c r="C74" s="17"/>
      <c r="D74" s="17"/>
      <c r="E74" s="17"/>
      <c r="F74" s="17"/>
      <c r="G74" s="17"/>
      <c r="H74" s="18"/>
      <c r="I74" s="19"/>
      <c r="J74" s="20">
        <f t="shared" si="5"/>
        <v>0</v>
      </c>
      <c r="O74" s="26" t="e">
        <f t="shared" si="6"/>
        <v>#N/A</v>
      </c>
      <c r="P74" s="138" t="e">
        <f t="shared" si="7"/>
        <v>#N/A</v>
      </c>
      <c r="Q74" s="138" t="e">
        <f t="shared" si="8"/>
        <v>#N/A</v>
      </c>
      <c r="R74" s="138" t="e">
        <f t="shared" si="9"/>
        <v>#N/A</v>
      </c>
      <c r="S74" s="139" t="e">
        <f>VLOOKUP(D74,'PC Receitas'!$N$4:$O$14,2,FALSE)</f>
        <v>#N/A</v>
      </c>
    </row>
    <row r="75" spans="3:19" ht="19.5" customHeight="1" thickTop="1" thickBot="1">
      <c r="C75" s="17"/>
      <c r="D75" s="17"/>
      <c r="E75" s="17"/>
      <c r="F75" s="17"/>
      <c r="G75" s="17"/>
      <c r="H75" s="18"/>
      <c r="I75" s="19"/>
      <c r="J75" s="20">
        <f t="shared" si="5"/>
        <v>0</v>
      </c>
      <c r="O75" s="26" t="e">
        <f t="shared" si="6"/>
        <v>#N/A</v>
      </c>
      <c r="P75" s="138" t="e">
        <f t="shared" si="7"/>
        <v>#N/A</v>
      </c>
      <c r="Q75" s="138" t="e">
        <f t="shared" si="8"/>
        <v>#N/A</v>
      </c>
      <c r="R75" s="138" t="e">
        <f t="shared" si="9"/>
        <v>#N/A</v>
      </c>
      <c r="S75" s="139" t="e">
        <f>VLOOKUP(D75,'PC Receitas'!$N$4:$O$14,2,FALSE)</f>
        <v>#N/A</v>
      </c>
    </row>
    <row r="76" spans="3:19" ht="19.5" customHeight="1" thickTop="1" thickBot="1">
      <c r="C76" s="17"/>
      <c r="D76" s="17"/>
      <c r="E76" s="17"/>
      <c r="F76" s="17"/>
      <c r="G76" s="17"/>
      <c r="H76" s="18"/>
      <c r="I76" s="19"/>
      <c r="J76" s="20">
        <f t="shared" si="5"/>
        <v>0</v>
      </c>
      <c r="O76" s="26" t="e">
        <f t="shared" si="6"/>
        <v>#N/A</v>
      </c>
      <c r="P76" s="138" t="e">
        <f t="shared" si="7"/>
        <v>#N/A</v>
      </c>
      <c r="Q76" s="138" t="e">
        <f t="shared" si="8"/>
        <v>#N/A</v>
      </c>
      <c r="R76" s="138" t="e">
        <f t="shared" si="9"/>
        <v>#N/A</v>
      </c>
      <c r="S76" s="139" t="e">
        <f>VLOOKUP(D76,'PC Receitas'!$N$4:$O$14,2,FALSE)</f>
        <v>#N/A</v>
      </c>
    </row>
    <row r="77" spans="3:19" ht="19.5" customHeight="1" thickTop="1" thickBot="1">
      <c r="C77" s="17"/>
      <c r="D77" s="17"/>
      <c r="E77" s="17"/>
      <c r="F77" s="17"/>
      <c r="G77" s="17"/>
      <c r="H77" s="18"/>
      <c r="I77" s="19"/>
      <c r="J77" s="20">
        <f t="shared" si="5"/>
        <v>0</v>
      </c>
      <c r="O77" s="26" t="e">
        <f t="shared" si="6"/>
        <v>#N/A</v>
      </c>
      <c r="P77" s="138" t="e">
        <f t="shared" si="7"/>
        <v>#N/A</v>
      </c>
      <c r="Q77" s="138" t="e">
        <f t="shared" si="8"/>
        <v>#N/A</v>
      </c>
      <c r="R77" s="138" t="e">
        <f t="shared" si="9"/>
        <v>#N/A</v>
      </c>
      <c r="S77" s="139" t="e">
        <f>VLOOKUP(D77,'PC Receitas'!$N$4:$O$14,2,FALSE)</f>
        <v>#N/A</v>
      </c>
    </row>
    <row r="78" spans="3:19" ht="19.5" customHeight="1" thickTop="1" thickBot="1">
      <c r="C78" s="17"/>
      <c r="D78" s="17"/>
      <c r="E78" s="17"/>
      <c r="F78" s="17"/>
      <c r="G78" s="17"/>
      <c r="H78" s="18"/>
      <c r="I78" s="19"/>
      <c r="J78" s="20">
        <f t="shared" si="5"/>
        <v>0</v>
      </c>
      <c r="O78" s="26" t="e">
        <f t="shared" si="6"/>
        <v>#N/A</v>
      </c>
      <c r="P78" s="138" t="e">
        <f t="shared" si="7"/>
        <v>#N/A</v>
      </c>
      <c r="Q78" s="138" t="e">
        <f t="shared" si="8"/>
        <v>#N/A</v>
      </c>
      <c r="R78" s="138" t="e">
        <f t="shared" si="9"/>
        <v>#N/A</v>
      </c>
      <c r="S78" s="139" t="e">
        <f>VLOOKUP(D78,'PC Receitas'!$N$4:$O$14,2,FALSE)</f>
        <v>#N/A</v>
      </c>
    </row>
    <row r="79" spans="3:19" ht="19.5" customHeight="1" thickTop="1" thickBot="1">
      <c r="C79" s="17"/>
      <c r="D79" s="17"/>
      <c r="E79" s="17"/>
      <c r="F79" s="17"/>
      <c r="G79" s="17"/>
      <c r="H79" s="18"/>
      <c r="I79" s="19"/>
      <c r="J79" s="20">
        <f t="shared" si="5"/>
        <v>0</v>
      </c>
      <c r="O79" s="26" t="e">
        <f t="shared" si="6"/>
        <v>#N/A</v>
      </c>
      <c r="P79" s="138" t="e">
        <f t="shared" si="7"/>
        <v>#N/A</v>
      </c>
      <c r="Q79" s="138" t="e">
        <f t="shared" si="8"/>
        <v>#N/A</v>
      </c>
      <c r="R79" s="138" t="e">
        <f t="shared" si="9"/>
        <v>#N/A</v>
      </c>
      <c r="S79" s="139" t="e">
        <f>VLOOKUP(D79,'PC Receitas'!$N$4:$O$14,2,FALSE)</f>
        <v>#N/A</v>
      </c>
    </row>
    <row r="80" spans="3:19" ht="19.5" customHeight="1" thickTop="1" thickBot="1">
      <c r="C80" s="17"/>
      <c r="D80" s="17"/>
      <c r="E80" s="17"/>
      <c r="F80" s="17"/>
      <c r="G80" s="17"/>
      <c r="H80" s="18"/>
      <c r="I80" s="19"/>
      <c r="J80" s="20">
        <f t="shared" si="5"/>
        <v>0</v>
      </c>
      <c r="O80" s="26" t="e">
        <f t="shared" si="6"/>
        <v>#N/A</v>
      </c>
      <c r="P80" s="138" t="e">
        <f t="shared" si="7"/>
        <v>#N/A</v>
      </c>
      <c r="Q80" s="138" t="e">
        <f t="shared" si="8"/>
        <v>#N/A</v>
      </c>
      <c r="R80" s="138" t="e">
        <f t="shared" si="9"/>
        <v>#N/A</v>
      </c>
      <c r="S80" s="139" t="e">
        <f>VLOOKUP(D80,'PC Receitas'!$N$4:$O$14,2,FALSE)</f>
        <v>#N/A</v>
      </c>
    </row>
    <row r="81" spans="3:19" ht="19.5" customHeight="1" thickTop="1" thickBot="1">
      <c r="C81" s="17"/>
      <c r="D81" s="17"/>
      <c r="E81" s="17"/>
      <c r="F81" s="17"/>
      <c r="G81" s="17"/>
      <c r="H81" s="18"/>
      <c r="I81" s="19"/>
      <c r="J81" s="20">
        <f t="shared" si="5"/>
        <v>0</v>
      </c>
      <c r="O81" s="26" t="e">
        <f t="shared" si="6"/>
        <v>#N/A</v>
      </c>
      <c r="P81" s="138" t="e">
        <f t="shared" si="7"/>
        <v>#N/A</v>
      </c>
      <c r="Q81" s="138" t="e">
        <f t="shared" si="8"/>
        <v>#N/A</v>
      </c>
      <c r="R81" s="138" t="e">
        <f t="shared" si="9"/>
        <v>#N/A</v>
      </c>
      <c r="S81" s="139" t="e">
        <f>VLOOKUP(D81,'PC Receitas'!$N$4:$O$14,2,FALSE)</f>
        <v>#N/A</v>
      </c>
    </row>
    <row r="82" spans="3:19" ht="19.5" customHeight="1" thickTop="1" thickBot="1">
      <c r="C82" s="17"/>
      <c r="D82" s="17"/>
      <c r="E82" s="17"/>
      <c r="F82" s="17"/>
      <c r="G82" s="17"/>
      <c r="H82" s="18"/>
      <c r="I82" s="19"/>
      <c r="J82" s="20">
        <f t="shared" si="5"/>
        <v>0</v>
      </c>
      <c r="O82" s="26" t="e">
        <f t="shared" si="6"/>
        <v>#N/A</v>
      </c>
      <c r="P82" s="138" t="e">
        <f t="shared" si="7"/>
        <v>#N/A</v>
      </c>
      <c r="Q82" s="138" t="e">
        <f t="shared" si="8"/>
        <v>#N/A</v>
      </c>
      <c r="R82" s="138" t="e">
        <f t="shared" si="9"/>
        <v>#N/A</v>
      </c>
      <c r="S82" s="139" t="e">
        <f>VLOOKUP(D82,'PC Receitas'!$N$4:$O$14,2,FALSE)</f>
        <v>#N/A</v>
      </c>
    </row>
    <row r="83" spans="3:19" ht="19.5" customHeight="1" thickTop="1" thickBot="1">
      <c r="C83" s="17"/>
      <c r="D83" s="17"/>
      <c r="E83" s="17"/>
      <c r="F83" s="17"/>
      <c r="G83" s="17"/>
      <c r="H83" s="18"/>
      <c r="I83" s="19"/>
      <c r="J83" s="20">
        <f t="shared" si="5"/>
        <v>0</v>
      </c>
      <c r="O83" s="26" t="e">
        <f t="shared" si="6"/>
        <v>#N/A</v>
      </c>
      <c r="P83" s="138" t="e">
        <f t="shared" si="7"/>
        <v>#N/A</v>
      </c>
      <c r="Q83" s="138" t="e">
        <f t="shared" si="8"/>
        <v>#N/A</v>
      </c>
      <c r="R83" s="138" t="e">
        <f t="shared" si="9"/>
        <v>#N/A</v>
      </c>
      <c r="S83" s="139" t="e">
        <f>VLOOKUP(D83,'PC Receitas'!$N$4:$O$14,2,FALSE)</f>
        <v>#N/A</v>
      </c>
    </row>
    <row r="84" spans="3:19" ht="19.5" customHeight="1" thickTop="1" thickBot="1">
      <c r="C84" s="17"/>
      <c r="D84" s="17"/>
      <c r="E84" s="17"/>
      <c r="F84" s="17"/>
      <c r="G84" s="17"/>
      <c r="H84" s="18"/>
      <c r="I84" s="19"/>
      <c r="J84" s="20">
        <f t="shared" si="5"/>
        <v>0</v>
      </c>
      <c r="O84" s="26" t="e">
        <f t="shared" si="6"/>
        <v>#N/A</v>
      </c>
      <c r="P84" s="138" t="e">
        <f t="shared" si="7"/>
        <v>#N/A</v>
      </c>
      <c r="Q84" s="138" t="e">
        <f t="shared" si="8"/>
        <v>#N/A</v>
      </c>
      <c r="R84" s="138" t="e">
        <f t="shared" si="9"/>
        <v>#N/A</v>
      </c>
      <c r="S84" s="139" t="e">
        <f>VLOOKUP(D84,'PC Receitas'!$N$4:$O$14,2,FALSE)</f>
        <v>#N/A</v>
      </c>
    </row>
    <row r="85" spans="3:19" ht="19.5" customHeight="1" thickTop="1" thickBot="1">
      <c r="C85" s="17"/>
      <c r="D85" s="17"/>
      <c r="E85" s="17"/>
      <c r="F85" s="17"/>
      <c r="G85" s="17"/>
      <c r="H85" s="18"/>
      <c r="I85" s="19"/>
      <c r="J85" s="20">
        <f t="shared" si="5"/>
        <v>0</v>
      </c>
      <c r="O85" s="26" t="e">
        <f t="shared" si="6"/>
        <v>#N/A</v>
      </c>
      <c r="P85" s="138" t="e">
        <f t="shared" si="7"/>
        <v>#N/A</v>
      </c>
      <c r="Q85" s="138" t="e">
        <f t="shared" si="8"/>
        <v>#N/A</v>
      </c>
      <c r="R85" s="138" t="e">
        <f t="shared" si="9"/>
        <v>#N/A</v>
      </c>
      <c r="S85" s="139" t="e">
        <f>VLOOKUP(D85,'PC Receitas'!$N$4:$O$14,2,FALSE)</f>
        <v>#N/A</v>
      </c>
    </row>
    <row r="86" spans="3:19" ht="19.5" customHeight="1" thickTop="1" thickBot="1">
      <c r="C86" s="17"/>
      <c r="D86" s="17"/>
      <c r="E86" s="17"/>
      <c r="F86" s="17"/>
      <c r="G86" s="17"/>
      <c r="H86" s="18"/>
      <c r="I86" s="19"/>
      <c r="J86" s="20">
        <f t="shared" si="5"/>
        <v>0</v>
      </c>
      <c r="O86" s="26" t="e">
        <f t="shared" si="6"/>
        <v>#N/A</v>
      </c>
      <c r="P86" s="138" t="e">
        <f t="shared" si="7"/>
        <v>#N/A</v>
      </c>
      <c r="Q86" s="138" t="e">
        <f t="shared" si="8"/>
        <v>#N/A</v>
      </c>
      <c r="R86" s="138" t="e">
        <f t="shared" si="9"/>
        <v>#N/A</v>
      </c>
      <c r="S86" s="139" t="e">
        <f>VLOOKUP(D86,'PC Receitas'!$N$4:$O$14,2,FALSE)</f>
        <v>#N/A</v>
      </c>
    </row>
    <row r="87" spans="3:19" ht="19.5" customHeight="1" thickTop="1" thickBot="1">
      <c r="C87" s="17"/>
      <c r="D87" s="17"/>
      <c r="E87" s="17"/>
      <c r="F87" s="17"/>
      <c r="G87" s="17"/>
      <c r="H87" s="18"/>
      <c r="I87" s="19"/>
      <c r="J87" s="20">
        <f t="shared" si="5"/>
        <v>0</v>
      </c>
      <c r="O87" s="26" t="e">
        <f t="shared" si="6"/>
        <v>#N/A</v>
      </c>
      <c r="P87" s="138" t="e">
        <f t="shared" si="7"/>
        <v>#N/A</v>
      </c>
      <c r="Q87" s="138" t="e">
        <f t="shared" si="8"/>
        <v>#N/A</v>
      </c>
      <c r="R87" s="138" t="e">
        <f t="shared" si="9"/>
        <v>#N/A</v>
      </c>
      <c r="S87" s="139" t="e">
        <f>VLOOKUP(D87,'PC Receitas'!$N$4:$O$14,2,FALSE)</f>
        <v>#N/A</v>
      </c>
    </row>
    <row r="88" spans="3:19" ht="19.5" customHeight="1" thickTop="1" thickBot="1">
      <c r="C88" s="17"/>
      <c r="D88" s="17"/>
      <c r="E88" s="17"/>
      <c r="F88" s="17"/>
      <c r="G88" s="17"/>
      <c r="H88" s="18"/>
      <c r="I88" s="19"/>
      <c r="J88" s="20">
        <f t="shared" si="5"/>
        <v>0</v>
      </c>
      <c r="O88" s="26" t="e">
        <f t="shared" si="6"/>
        <v>#N/A</v>
      </c>
      <c r="P88" s="138" t="e">
        <f t="shared" si="7"/>
        <v>#N/A</v>
      </c>
      <c r="Q88" s="138" t="e">
        <f t="shared" si="8"/>
        <v>#N/A</v>
      </c>
      <c r="R88" s="138" t="e">
        <f t="shared" si="9"/>
        <v>#N/A</v>
      </c>
      <c r="S88" s="139" t="e">
        <f>VLOOKUP(D88,'PC Receitas'!$N$4:$O$14,2,FALSE)</f>
        <v>#N/A</v>
      </c>
    </row>
    <row r="89" spans="3:19" ht="19.5" customHeight="1" thickTop="1" thickBot="1">
      <c r="C89" s="17"/>
      <c r="D89" s="17"/>
      <c r="E89" s="17"/>
      <c r="F89" s="17"/>
      <c r="G89" s="17"/>
      <c r="H89" s="18"/>
      <c r="I89" s="19"/>
      <c r="J89" s="20">
        <f t="shared" si="5"/>
        <v>0</v>
      </c>
      <c r="O89" s="26" t="e">
        <f t="shared" si="6"/>
        <v>#N/A</v>
      </c>
      <c r="P89" s="138" t="e">
        <f t="shared" si="7"/>
        <v>#N/A</v>
      </c>
      <c r="Q89" s="138" t="e">
        <f t="shared" si="8"/>
        <v>#N/A</v>
      </c>
      <c r="R89" s="138" t="e">
        <f t="shared" si="9"/>
        <v>#N/A</v>
      </c>
      <c r="S89" s="139" t="e">
        <f>VLOOKUP(D89,'PC Receitas'!$N$4:$O$14,2,FALSE)</f>
        <v>#N/A</v>
      </c>
    </row>
    <row r="90" spans="3:19" ht="19.5" customHeight="1" thickTop="1" thickBot="1">
      <c r="C90" s="17"/>
      <c r="D90" s="17"/>
      <c r="E90" s="17"/>
      <c r="F90" s="17"/>
      <c r="G90" s="17"/>
      <c r="H90" s="18"/>
      <c r="I90" s="19"/>
      <c r="J90" s="20">
        <f t="shared" si="5"/>
        <v>0</v>
      </c>
      <c r="O90" s="26" t="e">
        <f t="shared" si="6"/>
        <v>#N/A</v>
      </c>
      <c r="P90" s="138" t="e">
        <f t="shared" si="7"/>
        <v>#N/A</v>
      </c>
      <c r="Q90" s="138" t="e">
        <f t="shared" si="8"/>
        <v>#N/A</v>
      </c>
      <c r="R90" s="138" t="e">
        <f t="shared" si="9"/>
        <v>#N/A</v>
      </c>
      <c r="S90" s="139" t="e">
        <f>VLOOKUP(D90,'PC Receitas'!$N$4:$O$14,2,FALSE)</f>
        <v>#N/A</v>
      </c>
    </row>
    <row r="91" spans="3:19" ht="19.5" customHeight="1" thickTop="1" thickBot="1">
      <c r="C91" s="17"/>
      <c r="D91" s="17"/>
      <c r="E91" s="17"/>
      <c r="F91" s="17"/>
      <c r="G91" s="17"/>
      <c r="H91" s="18"/>
      <c r="I91" s="19"/>
      <c r="J91" s="20">
        <f t="shared" si="5"/>
        <v>0</v>
      </c>
      <c r="O91" s="26" t="e">
        <f t="shared" si="6"/>
        <v>#N/A</v>
      </c>
      <c r="P91" s="138" t="e">
        <f t="shared" si="7"/>
        <v>#N/A</v>
      </c>
      <c r="Q91" s="138" t="e">
        <f t="shared" si="8"/>
        <v>#N/A</v>
      </c>
      <c r="R91" s="138" t="e">
        <f t="shared" si="9"/>
        <v>#N/A</v>
      </c>
      <c r="S91" s="139" t="e">
        <f>VLOOKUP(D91,'PC Receitas'!$N$4:$O$14,2,FALSE)</f>
        <v>#N/A</v>
      </c>
    </row>
    <row r="92" spans="3:19" ht="19.5" customHeight="1" thickTop="1" thickBot="1">
      <c r="C92" s="17"/>
      <c r="D92" s="17"/>
      <c r="E92" s="17"/>
      <c r="F92" s="17"/>
      <c r="G92" s="17"/>
      <c r="H92" s="18"/>
      <c r="I92" s="19"/>
      <c r="J92" s="20">
        <f t="shared" si="5"/>
        <v>0</v>
      </c>
      <c r="O92" s="26" t="e">
        <f t="shared" si="6"/>
        <v>#N/A</v>
      </c>
      <c r="P92" s="138" t="e">
        <f t="shared" si="7"/>
        <v>#N/A</v>
      </c>
      <c r="Q92" s="138" t="e">
        <f t="shared" si="8"/>
        <v>#N/A</v>
      </c>
      <c r="R92" s="138" t="e">
        <f t="shared" si="9"/>
        <v>#N/A</v>
      </c>
      <c r="S92" s="139" t="e">
        <f>VLOOKUP(D92,'PC Receitas'!$N$4:$O$14,2,FALSE)</f>
        <v>#N/A</v>
      </c>
    </row>
    <row r="93" spans="3:19" ht="19.5" customHeight="1" thickTop="1" thickBot="1">
      <c r="C93" s="17"/>
      <c r="D93" s="17"/>
      <c r="E93" s="17"/>
      <c r="F93" s="17"/>
      <c r="G93" s="17"/>
      <c r="H93" s="18"/>
      <c r="I93" s="19"/>
      <c r="J93" s="20">
        <f t="shared" si="5"/>
        <v>0</v>
      </c>
      <c r="O93" s="26" t="e">
        <f t="shared" si="6"/>
        <v>#N/A</v>
      </c>
      <c r="P93" s="138" t="e">
        <f t="shared" si="7"/>
        <v>#N/A</v>
      </c>
      <c r="Q93" s="138" t="e">
        <f t="shared" si="8"/>
        <v>#N/A</v>
      </c>
      <c r="R93" s="138" t="e">
        <f t="shared" si="9"/>
        <v>#N/A</v>
      </c>
      <c r="S93" s="139" t="e">
        <f>VLOOKUP(D93,'PC Receitas'!$N$4:$O$14,2,FALSE)</f>
        <v>#N/A</v>
      </c>
    </row>
    <row r="94" spans="3:19" ht="19.5" customHeight="1" thickTop="1" thickBot="1">
      <c r="C94" s="17"/>
      <c r="D94" s="17"/>
      <c r="E94" s="17"/>
      <c r="F94" s="17"/>
      <c r="G94" s="17"/>
      <c r="H94" s="18"/>
      <c r="I94" s="19"/>
      <c r="J94" s="20">
        <f t="shared" si="5"/>
        <v>0</v>
      </c>
      <c r="O94" s="26" t="e">
        <f t="shared" si="6"/>
        <v>#N/A</v>
      </c>
      <c r="P94" s="138" t="e">
        <f t="shared" si="7"/>
        <v>#N/A</v>
      </c>
      <c r="Q94" s="138" t="e">
        <f t="shared" si="8"/>
        <v>#N/A</v>
      </c>
      <c r="R94" s="138" t="e">
        <f t="shared" si="9"/>
        <v>#N/A</v>
      </c>
      <c r="S94" s="139" t="e">
        <f>VLOOKUP(D94,'PC Receitas'!$N$4:$O$14,2,FALSE)</f>
        <v>#N/A</v>
      </c>
    </row>
    <row r="95" spans="3:19" ht="19.5" customHeight="1" thickTop="1" thickBot="1">
      <c r="C95" s="17"/>
      <c r="D95" s="17"/>
      <c r="E95" s="17"/>
      <c r="F95" s="17"/>
      <c r="G95" s="17"/>
      <c r="H95" s="18"/>
      <c r="I95" s="19"/>
      <c r="J95" s="20">
        <f t="shared" si="5"/>
        <v>0</v>
      </c>
      <c r="O95" s="26" t="e">
        <f t="shared" si="6"/>
        <v>#N/A</v>
      </c>
      <c r="P95" s="138" t="e">
        <f t="shared" si="7"/>
        <v>#N/A</v>
      </c>
      <c r="Q95" s="138" t="e">
        <f t="shared" si="8"/>
        <v>#N/A</v>
      </c>
      <c r="R95" s="138" t="e">
        <f t="shared" si="9"/>
        <v>#N/A</v>
      </c>
      <c r="S95" s="139" t="e">
        <f>VLOOKUP(D95,'PC Receitas'!$N$4:$O$14,2,FALSE)</f>
        <v>#N/A</v>
      </c>
    </row>
    <row r="96" spans="3:19" ht="19.5" customHeight="1" thickTop="1" thickBot="1">
      <c r="C96" s="17"/>
      <c r="D96" s="17"/>
      <c r="E96" s="17"/>
      <c r="F96" s="17"/>
      <c r="G96" s="17"/>
      <c r="H96" s="18"/>
      <c r="I96" s="19"/>
      <c r="J96" s="20">
        <f t="shared" si="5"/>
        <v>0</v>
      </c>
      <c r="O96" s="26" t="e">
        <f t="shared" si="6"/>
        <v>#N/A</v>
      </c>
      <c r="P96" s="138" t="e">
        <f t="shared" si="7"/>
        <v>#N/A</v>
      </c>
      <c r="Q96" s="138" t="e">
        <f t="shared" si="8"/>
        <v>#N/A</v>
      </c>
      <c r="R96" s="138" t="e">
        <f t="shared" si="9"/>
        <v>#N/A</v>
      </c>
      <c r="S96" s="139" t="e">
        <f>VLOOKUP(D96,'PC Receitas'!$N$4:$O$14,2,FALSE)</f>
        <v>#N/A</v>
      </c>
    </row>
    <row r="97" spans="3:19" ht="19.5" customHeight="1" thickTop="1" thickBot="1">
      <c r="C97" s="17"/>
      <c r="D97" s="17"/>
      <c r="E97" s="17"/>
      <c r="F97" s="17"/>
      <c r="G97" s="17"/>
      <c r="H97" s="18"/>
      <c r="I97" s="19"/>
      <c r="J97" s="20">
        <f t="shared" si="5"/>
        <v>0</v>
      </c>
      <c r="O97" s="26" t="e">
        <f t="shared" si="6"/>
        <v>#N/A</v>
      </c>
      <c r="P97" s="138" t="e">
        <f t="shared" si="7"/>
        <v>#N/A</v>
      </c>
      <c r="Q97" s="138" t="e">
        <f t="shared" si="8"/>
        <v>#N/A</v>
      </c>
      <c r="R97" s="138" t="e">
        <f t="shared" si="9"/>
        <v>#N/A</v>
      </c>
      <c r="S97" s="139" t="e">
        <f>VLOOKUP(D97,'PC Receitas'!$N$4:$O$14,2,FALSE)</f>
        <v>#N/A</v>
      </c>
    </row>
    <row r="98" spans="3:19" ht="19.5" customHeight="1" thickTop="1" thickBot="1">
      <c r="C98" s="17"/>
      <c r="D98" s="17"/>
      <c r="E98" s="17"/>
      <c r="F98" s="17"/>
      <c r="G98" s="17"/>
      <c r="H98" s="18"/>
      <c r="I98" s="19"/>
      <c r="J98" s="20">
        <f t="shared" si="5"/>
        <v>0</v>
      </c>
      <c r="O98" s="26" t="e">
        <f t="shared" si="6"/>
        <v>#N/A</v>
      </c>
      <c r="P98" s="138" t="e">
        <f t="shared" si="7"/>
        <v>#N/A</v>
      </c>
      <c r="Q98" s="138" t="e">
        <f t="shared" si="8"/>
        <v>#N/A</v>
      </c>
      <c r="R98" s="138" t="e">
        <f t="shared" si="9"/>
        <v>#N/A</v>
      </c>
      <c r="S98" s="139" t="e">
        <f>VLOOKUP(D98,'PC Receitas'!$N$4:$O$14,2,FALSE)</f>
        <v>#N/A</v>
      </c>
    </row>
    <row r="99" spans="3:19" ht="19.5" customHeight="1" thickTop="1" thickBot="1">
      <c r="C99" s="17"/>
      <c r="D99" s="17"/>
      <c r="E99" s="17"/>
      <c r="F99" s="17"/>
      <c r="G99" s="17"/>
      <c r="H99" s="18"/>
      <c r="I99" s="19"/>
      <c r="J99" s="20">
        <f t="shared" si="5"/>
        <v>0</v>
      </c>
      <c r="O99" s="26" t="e">
        <f t="shared" si="6"/>
        <v>#N/A</v>
      </c>
      <c r="P99" s="138" t="e">
        <f t="shared" si="7"/>
        <v>#N/A</v>
      </c>
      <c r="Q99" s="138" t="e">
        <f t="shared" si="8"/>
        <v>#N/A</v>
      </c>
      <c r="R99" s="138" t="e">
        <f t="shared" si="9"/>
        <v>#N/A</v>
      </c>
      <c r="S99" s="139" t="e">
        <f>VLOOKUP(D99,'PC Receitas'!$N$4:$O$14,2,FALSE)</f>
        <v>#N/A</v>
      </c>
    </row>
    <row r="100" spans="3:19" ht="19.5" customHeight="1" thickTop="1" thickBot="1">
      <c r="C100" s="17"/>
      <c r="D100" s="17"/>
      <c r="E100" s="17"/>
      <c r="F100" s="17"/>
      <c r="G100" s="17"/>
      <c r="H100" s="18"/>
      <c r="I100" s="19"/>
      <c r="J100" s="20">
        <f t="shared" si="5"/>
        <v>0</v>
      </c>
      <c r="O100" s="26" t="e">
        <f t="shared" si="6"/>
        <v>#N/A</v>
      </c>
      <c r="P100" s="138" t="e">
        <f t="shared" si="7"/>
        <v>#N/A</v>
      </c>
      <c r="Q100" s="138" t="e">
        <f t="shared" si="8"/>
        <v>#N/A</v>
      </c>
      <c r="R100" s="138" t="e">
        <f t="shared" si="9"/>
        <v>#N/A</v>
      </c>
      <c r="S100" s="139" t="e">
        <f>VLOOKUP(D100,'PC Receitas'!$N$4:$O$14,2,FALSE)</f>
        <v>#N/A</v>
      </c>
    </row>
    <row r="101" spans="3:19" ht="19.5" customHeight="1" thickTop="1" thickBot="1">
      <c r="C101" s="17"/>
      <c r="D101" s="17"/>
      <c r="E101" s="17"/>
      <c r="F101" s="17"/>
      <c r="G101" s="17"/>
      <c r="H101" s="18"/>
      <c r="I101" s="19"/>
      <c r="J101" s="20">
        <f t="shared" si="5"/>
        <v>0</v>
      </c>
      <c r="O101" s="26" t="e">
        <f t="shared" si="6"/>
        <v>#N/A</v>
      </c>
      <c r="P101" s="138" t="e">
        <f t="shared" si="7"/>
        <v>#N/A</v>
      </c>
      <c r="Q101" s="138" t="e">
        <f t="shared" si="8"/>
        <v>#N/A</v>
      </c>
      <c r="R101" s="138" t="e">
        <f t="shared" si="9"/>
        <v>#N/A</v>
      </c>
      <c r="S101" s="139" t="e">
        <f>VLOOKUP(D101,'PC Receitas'!$N$4:$O$14,2,FALSE)</f>
        <v>#N/A</v>
      </c>
    </row>
    <row r="102" spans="3:19" ht="19.5" customHeight="1" thickTop="1" thickBot="1">
      <c r="C102" s="17"/>
      <c r="D102" s="17"/>
      <c r="E102" s="17"/>
      <c r="F102" s="17"/>
      <c r="G102" s="17"/>
      <c r="H102" s="18"/>
      <c r="I102" s="19"/>
      <c r="J102" s="20">
        <f t="shared" si="5"/>
        <v>0</v>
      </c>
      <c r="O102" s="26" t="e">
        <f t="shared" si="6"/>
        <v>#N/A</v>
      </c>
      <c r="P102" s="138" t="e">
        <f t="shared" si="7"/>
        <v>#N/A</v>
      </c>
      <c r="Q102" s="138" t="e">
        <f t="shared" si="8"/>
        <v>#N/A</v>
      </c>
      <c r="R102" s="138" t="e">
        <f t="shared" si="9"/>
        <v>#N/A</v>
      </c>
      <c r="S102" s="139" t="e">
        <f>VLOOKUP(D102,'PC Receitas'!$N$4:$O$14,2,FALSE)</f>
        <v>#N/A</v>
      </c>
    </row>
    <row r="103" spans="3:19" ht="19.5" customHeight="1" thickTop="1" thickBot="1">
      <c r="C103" s="17"/>
      <c r="D103" s="17"/>
      <c r="E103" s="17"/>
      <c r="F103" s="17"/>
      <c r="G103" s="17"/>
      <c r="H103" s="18"/>
      <c r="I103" s="19"/>
      <c r="J103" s="20">
        <f t="shared" si="5"/>
        <v>0</v>
      </c>
      <c r="O103" s="26" t="e">
        <f t="shared" si="6"/>
        <v>#N/A</v>
      </c>
      <c r="P103" s="138" t="e">
        <f t="shared" si="7"/>
        <v>#N/A</v>
      </c>
      <c r="Q103" s="138" t="e">
        <f t="shared" si="8"/>
        <v>#N/A</v>
      </c>
      <c r="R103" s="138" t="e">
        <f t="shared" si="9"/>
        <v>#N/A</v>
      </c>
      <c r="S103" s="139" t="e">
        <f>VLOOKUP(D103,'PC Receitas'!$N$4:$O$14,2,FALSE)</f>
        <v>#N/A</v>
      </c>
    </row>
    <row r="104" spans="3:19" ht="19.5" customHeight="1" thickTop="1" thickBot="1">
      <c r="C104" s="17"/>
      <c r="D104" s="17"/>
      <c r="E104" s="17"/>
      <c r="F104" s="17"/>
      <c r="G104" s="17"/>
      <c r="H104" s="18"/>
      <c r="I104" s="19"/>
      <c r="J104" s="20">
        <f t="shared" si="5"/>
        <v>0</v>
      </c>
      <c r="O104" s="26" t="e">
        <f t="shared" si="6"/>
        <v>#N/A</v>
      </c>
      <c r="P104" s="138" t="e">
        <f t="shared" si="7"/>
        <v>#N/A</v>
      </c>
      <c r="Q104" s="138" t="e">
        <f t="shared" si="8"/>
        <v>#N/A</v>
      </c>
      <c r="R104" s="138" t="e">
        <f t="shared" si="9"/>
        <v>#N/A</v>
      </c>
      <c r="S104" s="139" t="e">
        <f>VLOOKUP(D104,'PC Receitas'!$N$4:$O$14,2,FALSE)</f>
        <v>#N/A</v>
      </c>
    </row>
    <row r="105" spans="3:19" ht="19.5" customHeight="1" thickTop="1" thickBot="1">
      <c r="C105" s="17"/>
      <c r="D105" s="17"/>
      <c r="E105" s="17"/>
      <c r="F105" s="17"/>
      <c r="G105" s="17"/>
      <c r="H105" s="18"/>
      <c r="I105" s="19"/>
      <c r="J105" s="20">
        <f t="shared" si="5"/>
        <v>0</v>
      </c>
      <c r="O105" s="26" t="e">
        <f t="shared" si="6"/>
        <v>#N/A</v>
      </c>
      <c r="P105" s="138" t="e">
        <f t="shared" si="7"/>
        <v>#N/A</v>
      </c>
      <c r="Q105" s="138" t="e">
        <f t="shared" si="8"/>
        <v>#N/A</v>
      </c>
      <c r="R105" s="138" t="e">
        <f t="shared" si="9"/>
        <v>#N/A</v>
      </c>
      <c r="S105" s="139" t="e">
        <f>VLOOKUP(D105,'PC Receitas'!$N$4:$O$14,2,FALSE)</f>
        <v>#N/A</v>
      </c>
    </row>
    <row r="106" spans="3:19" ht="19.5" customHeight="1" thickTop="1" thickBot="1">
      <c r="C106" s="17"/>
      <c r="D106" s="17"/>
      <c r="E106" s="17"/>
      <c r="F106" s="17"/>
      <c r="G106" s="17"/>
      <c r="H106" s="18"/>
      <c r="I106" s="19"/>
      <c r="J106" s="20">
        <f t="shared" si="5"/>
        <v>0</v>
      </c>
      <c r="O106" s="26" t="e">
        <f t="shared" si="6"/>
        <v>#N/A</v>
      </c>
      <c r="P106" s="138" t="e">
        <f t="shared" si="7"/>
        <v>#N/A</v>
      </c>
      <c r="Q106" s="138" t="e">
        <f t="shared" si="8"/>
        <v>#N/A</v>
      </c>
      <c r="R106" s="138" t="e">
        <f t="shared" si="9"/>
        <v>#N/A</v>
      </c>
      <c r="S106" s="139" t="e">
        <f>VLOOKUP(D106,'PC Receitas'!$N$4:$O$14,2,FALSE)</f>
        <v>#N/A</v>
      </c>
    </row>
    <row r="107" spans="3:19" ht="19.5" customHeight="1" thickTop="1" thickBot="1">
      <c r="C107" s="17"/>
      <c r="D107" s="17"/>
      <c r="E107" s="17"/>
      <c r="F107" s="17"/>
      <c r="G107" s="17"/>
      <c r="H107" s="18"/>
      <c r="I107" s="19"/>
      <c r="J107" s="20">
        <f t="shared" si="5"/>
        <v>0</v>
      </c>
      <c r="O107" s="26" t="e">
        <f t="shared" si="6"/>
        <v>#N/A</v>
      </c>
      <c r="P107" s="138" t="e">
        <f t="shared" si="7"/>
        <v>#N/A</v>
      </c>
      <c r="Q107" s="138" t="e">
        <f t="shared" si="8"/>
        <v>#N/A</v>
      </c>
      <c r="R107" s="138" t="e">
        <f t="shared" si="9"/>
        <v>#N/A</v>
      </c>
      <c r="S107" s="139" t="e">
        <f>VLOOKUP(D107,'PC Receitas'!$N$4:$O$14,2,FALSE)</f>
        <v>#N/A</v>
      </c>
    </row>
    <row r="108" spans="3:19" ht="19.5" customHeight="1" thickTop="1" thickBot="1">
      <c r="C108" s="17"/>
      <c r="D108" s="17"/>
      <c r="E108" s="17"/>
      <c r="F108" s="17"/>
      <c r="G108" s="17"/>
      <c r="H108" s="18"/>
      <c r="I108" s="19"/>
      <c r="J108" s="20">
        <f t="shared" si="5"/>
        <v>0</v>
      </c>
      <c r="O108" s="26" t="e">
        <f t="shared" si="6"/>
        <v>#N/A</v>
      </c>
      <c r="P108" s="138" t="e">
        <f t="shared" si="7"/>
        <v>#N/A</v>
      </c>
      <c r="Q108" s="138" t="e">
        <f t="shared" si="8"/>
        <v>#N/A</v>
      </c>
      <c r="R108" s="138" t="e">
        <f t="shared" si="9"/>
        <v>#N/A</v>
      </c>
      <c r="S108" s="139" t="e">
        <f>VLOOKUP(D108,'PC Receitas'!$N$4:$O$14,2,FALSE)</f>
        <v>#N/A</v>
      </c>
    </row>
    <row r="109" spans="3:19" ht="19.5" customHeight="1" thickTop="1" thickBot="1">
      <c r="C109" s="17"/>
      <c r="D109" s="17"/>
      <c r="E109" s="17"/>
      <c r="F109" s="17"/>
      <c r="G109" s="17"/>
      <c r="H109" s="18"/>
      <c r="I109" s="19"/>
      <c r="J109" s="20">
        <f t="shared" si="5"/>
        <v>0</v>
      </c>
      <c r="O109" s="26" t="e">
        <f t="shared" si="6"/>
        <v>#N/A</v>
      </c>
      <c r="P109" s="138" t="e">
        <f t="shared" si="7"/>
        <v>#N/A</v>
      </c>
      <c r="Q109" s="138" t="e">
        <f t="shared" si="8"/>
        <v>#N/A</v>
      </c>
      <c r="R109" s="138" t="e">
        <f t="shared" si="9"/>
        <v>#N/A</v>
      </c>
      <c r="S109" s="139" t="e">
        <f>VLOOKUP(D109,'PC Receitas'!$N$4:$O$14,2,FALSE)</f>
        <v>#N/A</v>
      </c>
    </row>
    <row r="110" spans="3:19" ht="19.5" customHeight="1" thickTop="1" thickBot="1">
      <c r="C110" s="17"/>
      <c r="D110" s="17"/>
      <c r="E110" s="17"/>
      <c r="F110" s="17"/>
      <c r="G110" s="17"/>
      <c r="H110" s="18"/>
      <c r="I110" s="19"/>
      <c r="J110" s="20">
        <f t="shared" si="5"/>
        <v>0</v>
      </c>
      <c r="O110" s="26" t="e">
        <f t="shared" si="6"/>
        <v>#N/A</v>
      </c>
      <c r="P110" s="138" t="e">
        <f t="shared" si="7"/>
        <v>#N/A</v>
      </c>
      <c r="Q110" s="138" t="e">
        <f t="shared" si="8"/>
        <v>#N/A</v>
      </c>
      <c r="R110" s="138" t="e">
        <f t="shared" si="9"/>
        <v>#N/A</v>
      </c>
      <c r="S110" s="139" t="e">
        <f>VLOOKUP(D110,'PC Receitas'!$N$4:$O$14,2,FALSE)</f>
        <v>#N/A</v>
      </c>
    </row>
    <row r="111" spans="3:19" ht="19.5" customHeight="1" thickTop="1" thickBot="1">
      <c r="C111" s="17"/>
      <c r="D111" s="17"/>
      <c r="E111" s="17"/>
      <c r="F111" s="17"/>
      <c r="G111" s="17"/>
      <c r="H111" s="18"/>
      <c r="I111" s="19"/>
      <c r="J111" s="20">
        <f t="shared" si="5"/>
        <v>0</v>
      </c>
      <c r="O111" s="26" t="e">
        <f t="shared" si="6"/>
        <v>#N/A</v>
      </c>
      <c r="P111" s="138" t="e">
        <f t="shared" si="7"/>
        <v>#N/A</v>
      </c>
      <c r="Q111" s="138" t="e">
        <f t="shared" si="8"/>
        <v>#N/A</v>
      </c>
      <c r="R111" s="138" t="e">
        <f t="shared" si="9"/>
        <v>#N/A</v>
      </c>
      <c r="S111" s="139" t="e">
        <f>VLOOKUP(D111,'PC Receitas'!$N$4:$O$14,2,FALSE)</f>
        <v>#N/A</v>
      </c>
    </row>
    <row r="112" spans="3:19" ht="19.5" customHeight="1" thickTop="1" thickBot="1">
      <c r="C112" s="17"/>
      <c r="D112" s="17"/>
      <c r="E112" s="17"/>
      <c r="F112" s="17"/>
      <c r="G112" s="17"/>
      <c r="H112" s="18"/>
      <c r="I112" s="19"/>
      <c r="J112" s="20">
        <f t="shared" si="5"/>
        <v>0</v>
      </c>
      <c r="O112" s="26" t="e">
        <f t="shared" si="6"/>
        <v>#N/A</v>
      </c>
      <c r="P112" s="138" t="e">
        <f t="shared" si="7"/>
        <v>#N/A</v>
      </c>
      <c r="Q112" s="138" t="e">
        <f t="shared" si="8"/>
        <v>#N/A</v>
      </c>
      <c r="R112" s="138" t="e">
        <f t="shared" si="9"/>
        <v>#N/A</v>
      </c>
      <c r="S112" s="139" t="e">
        <f>VLOOKUP(D112,'PC Receitas'!$N$4:$O$14,2,FALSE)</f>
        <v>#N/A</v>
      </c>
    </row>
    <row r="113" spans="3:19" ht="19.5" customHeight="1" thickTop="1" thickBot="1">
      <c r="C113" s="17"/>
      <c r="D113" s="17"/>
      <c r="E113" s="17"/>
      <c r="F113" s="17"/>
      <c r="G113" s="17"/>
      <c r="H113" s="18"/>
      <c r="I113" s="19"/>
      <c r="J113" s="20">
        <f t="shared" si="5"/>
        <v>0</v>
      </c>
      <c r="O113" s="26" t="e">
        <f t="shared" si="6"/>
        <v>#N/A</v>
      </c>
      <c r="P113" s="138" t="e">
        <f t="shared" si="7"/>
        <v>#N/A</v>
      </c>
      <c r="Q113" s="138" t="e">
        <f t="shared" si="8"/>
        <v>#N/A</v>
      </c>
      <c r="R113" s="138" t="e">
        <f t="shared" si="9"/>
        <v>#N/A</v>
      </c>
      <c r="S113" s="139" t="e">
        <f>VLOOKUP(D113,'PC Receitas'!$N$4:$O$14,2,FALSE)</f>
        <v>#N/A</v>
      </c>
    </row>
    <row r="114" spans="3:19" ht="19.5" customHeight="1" thickTop="1" thickBot="1">
      <c r="C114" s="17"/>
      <c r="D114" s="17"/>
      <c r="E114" s="17"/>
      <c r="F114" s="17"/>
      <c r="G114" s="17"/>
      <c r="H114" s="18"/>
      <c r="I114" s="19"/>
      <c r="J114" s="20">
        <f t="shared" si="5"/>
        <v>0</v>
      </c>
      <c r="O114" s="26" t="e">
        <f t="shared" si="6"/>
        <v>#N/A</v>
      </c>
      <c r="P114" s="138" t="e">
        <f t="shared" si="7"/>
        <v>#N/A</v>
      </c>
      <c r="Q114" s="138" t="e">
        <f t="shared" si="8"/>
        <v>#N/A</v>
      </c>
      <c r="R114" s="138" t="e">
        <f t="shared" si="9"/>
        <v>#N/A</v>
      </c>
      <c r="S114" s="139" t="e">
        <f>VLOOKUP(D114,'PC Receitas'!$N$4:$O$14,2,FALSE)</f>
        <v>#N/A</v>
      </c>
    </row>
    <row r="115" spans="3:19" ht="19.5" customHeight="1" thickTop="1" thickBot="1">
      <c r="C115" s="17"/>
      <c r="D115" s="17"/>
      <c r="E115" s="17"/>
      <c r="F115" s="17"/>
      <c r="G115" s="17"/>
      <c r="H115" s="18"/>
      <c r="I115" s="19"/>
      <c r="J115" s="20">
        <f t="shared" si="5"/>
        <v>0</v>
      </c>
      <c r="O115" s="26" t="e">
        <f t="shared" si="6"/>
        <v>#N/A</v>
      </c>
      <c r="P115" s="138" t="e">
        <f t="shared" si="7"/>
        <v>#N/A</v>
      </c>
      <c r="Q115" s="138" t="e">
        <f t="shared" si="8"/>
        <v>#N/A</v>
      </c>
      <c r="R115" s="138" t="e">
        <f t="shared" si="9"/>
        <v>#N/A</v>
      </c>
      <c r="S115" s="139" t="e">
        <f>VLOOKUP(D115,'PC Receitas'!$N$4:$O$14,2,FALSE)</f>
        <v>#N/A</v>
      </c>
    </row>
    <row r="116" spans="3:19" ht="19.5" customHeight="1" thickTop="1" thickBot="1">
      <c r="C116" s="17"/>
      <c r="D116" s="17"/>
      <c r="E116" s="17"/>
      <c r="F116" s="17"/>
      <c r="G116" s="17"/>
      <c r="H116" s="18"/>
      <c r="I116" s="19"/>
      <c r="J116" s="20">
        <f t="shared" si="5"/>
        <v>0</v>
      </c>
      <c r="O116" s="26" t="e">
        <f t="shared" si="6"/>
        <v>#N/A</v>
      </c>
      <c r="P116" s="138" t="e">
        <f t="shared" si="7"/>
        <v>#N/A</v>
      </c>
      <c r="Q116" s="138" t="e">
        <f t="shared" si="8"/>
        <v>#N/A</v>
      </c>
      <c r="R116" s="138" t="e">
        <f t="shared" si="9"/>
        <v>#N/A</v>
      </c>
      <c r="S116" s="139" t="e">
        <f>VLOOKUP(D116,'PC Receitas'!$N$4:$O$14,2,FALSE)</f>
        <v>#N/A</v>
      </c>
    </row>
    <row r="117" spans="3:19" ht="19.5" customHeight="1" thickTop="1" thickBot="1">
      <c r="C117" s="17"/>
      <c r="D117" s="17"/>
      <c r="E117" s="17"/>
      <c r="F117" s="17"/>
      <c r="G117" s="17"/>
      <c r="H117" s="18"/>
      <c r="I117" s="19"/>
      <c r="J117" s="20">
        <f t="shared" si="5"/>
        <v>0</v>
      </c>
      <c r="O117" s="26" t="e">
        <f t="shared" si="6"/>
        <v>#N/A</v>
      </c>
      <c r="P117" s="138" t="e">
        <f t="shared" si="7"/>
        <v>#N/A</v>
      </c>
      <c r="Q117" s="138" t="e">
        <f t="shared" si="8"/>
        <v>#N/A</v>
      </c>
      <c r="R117" s="138" t="e">
        <f t="shared" si="9"/>
        <v>#N/A</v>
      </c>
      <c r="S117" s="139" t="e">
        <f>VLOOKUP(D117,'PC Receitas'!$N$4:$O$14,2,FALSE)</f>
        <v>#N/A</v>
      </c>
    </row>
    <row r="118" spans="3:19" ht="19.5" customHeight="1" thickTop="1" thickBot="1">
      <c r="C118" s="17"/>
      <c r="D118" s="17"/>
      <c r="E118" s="17"/>
      <c r="F118" s="17"/>
      <c r="G118" s="17"/>
      <c r="H118" s="18"/>
      <c r="I118" s="19"/>
      <c r="J118" s="20">
        <f t="shared" si="5"/>
        <v>0</v>
      </c>
      <c r="O118" s="26" t="e">
        <f t="shared" si="6"/>
        <v>#N/A</v>
      </c>
      <c r="P118" s="138" t="e">
        <f t="shared" si="7"/>
        <v>#N/A</v>
      </c>
      <c r="Q118" s="138" t="e">
        <f t="shared" si="8"/>
        <v>#N/A</v>
      </c>
      <c r="R118" s="138" t="e">
        <f t="shared" si="9"/>
        <v>#N/A</v>
      </c>
      <c r="S118" s="139" t="e">
        <f>VLOOKUP(D118,'PC Receitas'!$N$4:$O$14,2,FALSE)</f>
        <v>#N/A</v>
      </c>
    </row>
    <row r="119" spans="3:19" ht="19.5" customHeight="1" thickTop="1" thickBot="1">
      <c r="C119" s="17"/>
      <c r="D119" s="17"/>
      <c r="E119" s="17"/>
      <c r="F119" s="17"/>
      <c r="G119" s="17"/>
      <c r="H119" s="18"/>
      <c r="I119" s="19"/>
      <c r="J119" s="20">
        <f t="shared" si="5"/>
        <v>0</v>
      </c>
      <c r="O119" s="26" t="e">
        <f t="shared" si="6"/>
        <v>#N/A</v>
      </c>
      <c r="P119" s="138" t="e">
        <f t="shared" si="7"/>
        <v>#N/A</v>
      </c>
      <c r="Q119" s="138" t="e">
        <f t="shared" si="8"/>
        <v>#N/A</v>
      </c>
      <c r="R119" s="138" t="e">
        <f t="shared" si="9"/>
        <v>#N/A</v>
      </c>
      <c r="S119" s="139" t="e">
        <f>VLOOKUP(D119,'PC Receitas'!$N$4:$O$14,2,FALSE)</f>
        <v>#N/A</v>
      </c>
    </row>
    <row r="120" spans="3:19" ht="19.5" customHeight="1" thickTop="1" thickBot="1">
      <c r="C120" s="17"/>
      <c r="D120" s="17"/>
      <c r="E120" s="17"/>
      <c r="F120" s="17"/>
      <c r="G120" s="17"/>
      <c r="H120" s="18"/>
      <c r="I120" s="19"/>
      <c r="J120" s="20">
        <f t="shared" si="5"/>
        <v>0</v>
      </c>
      <c r="O120" s="26" t="e">
        <f t="shared" si="6"/>
        <v>#N/A</v>
      </c>
      <c r="P120" s="138" t="e">
        <f t="shared" si="7"/>
        <v>#N/A</v>
      </c>
      <c r="Q120" s="138" t="e">
        <f t="shared" si="8"/>
        <v>#N/A</v>
      </c>
      <c r="R120" s="138" t="e">
        <f t="shared" si="9"/>
        <v>#N/A</v>
      </c>
      <c r="S120" s="139" t="e">
        <f>VLOOKUP(D120,'PC Receitas'!$N$4:$O$14,2,FALSE)</f>
        <v>#N/A</v>
      </c>
    </row>
    <row r="121" spans="3:19" ht="19.5" customHeight="1" thickTop="1" thickBot="1">
      <c r="C121" s="17"/>
      <c r="D121" s="17"/>
      <c r="E121" s="17"/>
      <c r="F121" s="17"/>
      <c r="G121" s="17"/>
      <c r="H121" s="18"/>
      <c r="I121" s="19"/>
      <c r="J121" s="20">
        <f t="shared" si="5"/>
        <v>0</v>
      </c>
      <c r="O121" s="26" t="e">
        <f t="shared" si="6"/>
        <v>#N/A</v>
      </c>
      <c r="P121" s="138" t="e">
        <f t="shared" si="7"/>
        <v>#N/A</v>
      </c>
      <c r="Q121" s="138" t="e">
        <f t="shared" si="8"/>
        <v>#N/A</v>
      </c>
      <c r="R121" s="138" t="e">
        <f t="shared" si="9"/>
        <v>#N/A</v>
      </c>
      <c r="S121" s="139" t="e">
        <f>VLOOKUP(D121,'PC Receitas'!$N$4:$O$14,2,FALSE)</f>
        <v>#N/A</v>
      </c>
    </row>
    <row r="122" spans="3:19" ht="19.5" customHeight="1" thickTop="1" thickBot="1">
      <c r="C122" s="17"/>
      <c r="D122" s="17"/>
      <c r="E122" s="17"/>
      <c r="F122" s="17"/>
      <c r="G122" s="17"/>
      <c r="H122" s="18"/>
      <c r="I122" s="19"/>
      <c r="J122" s="20">
        <f t="shared" si="5"/>
        <v>0</v>
      </c>
      <c r="O122" s="26" t="e">
        <f t="shared" si="6"/>
        <v>#N/A</v>
      </c>
      <c r="P122" s="138" t="e">
        <f t="shared" si="7"/>
        <v>#N/A</v>
      </c>
      <c r="Q122" s="138" t="e">
        <f t="shared" si="8"/>
        <v>#N/A</v>
      </c>
      <c r="R122" s="138" t="e">
        <f t="shared" si="9"/>
        <v>#N/A</v>
      </c>
      <c r="S122" s="139" t="e">
        <f>VLOOKUP(D122,'PC Receitas'!$N$4:$O$14,2,FALSE)</f>
        <v>#N/A</v>
      </c>
    </row>
    <row r="123" spans="3:19" ht="19.5" customHeight="1" thickTop="1" thickBot="1">
      <c r="C123" s="17"/>
      <c r="D123" s="17"/>
      <c r="E123" s="17"/>
      <c r="F123" s="17"/>
      <c r="G123" s="17"/>
      <c r="H123" s="18"/>
      <c r="I123" s="19"/>
      <c r="J123" s="20">
        <f t="shared" si="5"/>
        <v>0</v>
      </c>
      <c r="O123" s="26" t="e">
        <f t="shared" si="6"/>
        <v>#N/A</v>
      </c>
      <c r="P123" s="138" t="e">
        <f t="shared" si="7"/>
        <v>#N/A</v>
      </c>
      <c r="Q123" s="138" t="e">
        <f t="shared" si="8"/>
        <v>#N/A</v>
      </c>
      <c r="R123" s="138" t="e">
        <f t="shared" si="9"/>
        <v>#N/A</v>
      </c>
      <c r="S123" s="139" t="e">
        <f>VLOOKUP(D123,'PC Receitas'!$N$4:$O$14,2,FALSE)</f>
        <v>#N/A</v>
      </c>
    </row>
    <row r="124" spans="3:19" ht="19.5" customHeight="1" thickTop="1" thickBot="1">
      <c r="C124" s="17"/>
      <c r="D124" s="17"/>
      <c r="E124" s="17"/>
      <c r="F124" s="17"/>
      <c r="G124" s="17"/>
      <c r="H124" s="18"/>
      <c r="I124" s="19"/>
      <c r="J124" s="20">
        <f t="shared" si="5"/>
        <v>0</v>
      </c>
      <c r="O124" s="26" t="e">
        <f t="shared" si="6"/>
        <v>#N/A</v>
      </c>
      <c r="P124" s="138" t="e">
        <f t="shared" si="7"/>
        <v>#N/A</v>
      </c>
      <c r="Q124" s="138" t="e">
        <f t="shared" si="8"/>
        <v>#N/A</v>
      </c>
      <c r="R124" s="138" t="e">
        <f t="shared" si="9"/>
        <v>#N/A</v>
      </c>
      <c r="S124" s="139" t="e">
        <f>VLOOKUP(D124,'PC Receitas'!$N$4:$O$14,2,FALSE)</f>
        <v>#N/A</v>
      </c>
    </row>
    <row r="125" spans="3:19" ht="19.5" customHeight="1" thickTop="1" thickBot="1">
      <c r="C125" s="17"/>
      <c r="D125" s="17"/>
      <c r="E125" s="17"/>
      <c r="F125" s="17"/>
      <c r="G125" s="17"/>
      <c r="H125" s="18"/>
      <c r="I125" s="19"/>
      <c r="J125" s="20">
        <f t="shared" si="5"/>
        <v>0</v>
      </c>
      <c r="O125" s="26" t="e">
        <f t="shared" si="6"/>
        <v>#N/A</v>
      </c>
      <c r="P125" s="138" t="e">
        <f t="shared" si="7"/>
        <v>#N/A</v>
      </c>
      <c r="Q125" s="138" t="e">
        <f t="shared" si="8"/>
        <v>#N/A</v>
      </c>
      <c r="R125" s="138" t="e">
        <f t="shared" si="9"/>
        <v>#N/A</v>
      </c>
      <c r="S125" s="139" t="e">
        <f>VLOOKUP(D125,'PC Receitas'!$N$4:$O$14,2,FALSE)</f>
        <v>#N/A</v>
      </c>
    </row>
    <row r="126" spans="3:19" ht="19.5" customHeight="1" thickTop="1" thickBot="1">
      <c r="C126" s="17"/>
      <c r="D126" s="17"/>
      <c r="E126" s="17"/>
      <c r="F126" s="17"/>
      <c r="G126" s="17"/>
      <c r="H126" s="18"/>
      <c r="I126" s="19"/>
      <c r="J126" s="20">
        <f t="shared" si="5"/>
        <v>0</v>
      </c>
      <c r="O126" s="26" t="e">
        <f t="shared" si="6"/>
        <v>#N/A</v>
      </c>
      <c r="P126" s="138" t="e">
        <f t="shared" si="7"/>
        <v>#N/A</v>
      </c>
      <c r="Q126" s="138" t="e">
        <f t="shared" si="8"/>
        <v>#N/A</v>
      </c>
      <c r="R126" s="138" t="e">
        <f t="shared" si="9"/>
        <v>#N/A</v>
      </c>
      <c r="S126" s="139" t="e">
        <f>VLOOKUP(D126,'PC Receitas'!$N$4:$O$14,2,FALSE)</f>
        <v>#N/A</v>
      </c>
    </row>
    <row r="127" spans="3:19" ht="19.5" customHeight="1" thickTop="1" thickBot="1">
      <c r="C127" s="17"/>
      <c r="D127" s="17"/>
      <c r="E127" s="17"/>
      <c r="F127" s="17"/>
      <c r="G127" s="17"/>
      <c r="H127" s="18"/>
      <c r="I127" s="19"/>
      <c r="J127" s="20">
        <f t="shared" si="5"/>
        <v>0</v>
      </c>
      <c r="O127" s="26" t="e">
        <f t="shared" si="6"/>
        <v>#N/A</v>
      </c>
      <c r="P127" s="138" t="e">
        <f t="shared" si="7"/>
        <v>#N/A</v>
      </c>
      <c r="Q127" s="138" t="e">
        <f t="shared" si="8"/>
        <v>#N/A</v>
      </c>
      <c r="R127" s="138" t="e">
        <f t="shared" si="9"/>
        <v>#N/A</v>
      </c>
      <c r="S127" s="139" t="e">
        <f>VLOOKUP(D127,'PC Receitas'!$N$4:$O$14,2,FALSE)</f>
        <v>#N/A</v>
      </c>
    </row>
    <row r="128" spans="3:19" ht="19.5" customHeight="1" thickTop="1" thickBot="1">
      <c r="C128" s="17"/>
      <c r="D128" s="17"/>
      <c r="E128" s="17"/>
      <c r="F128" s="17"/>
      <c r="G128" s="17"/>
      <c r="H128" s="18"/>
      <c r="I128" s="19"/>
      <c r="J128" s="20">
        <f t="shared" si="5"/>
        <v>0</v>
      </c>
      <c r="O128" s="26" t="e">
        <f t="shared" si="6"/>
        <v>#N/A</v>
      </c>
      <c r="P128" s="138" t="e">
        <f t="shared" si="7"/>
        <v>#N/A</v>
      </c>
      <c r="Q128" s="138" t="e">
        <f t="shared" si="8"/>
        <v>#N/A</v>
      </c>
      <c r="R128" s="138" t="e">
        <f t="shared" si="9"/>
        <v>#N/A</v>
      </c>
      <c r="S128" s="139" t="e">
        <f>VLOOKUP(D128,'PC Receitas'!$N$4:$O$14,2,FALSE)</f>
        <v>#N/A</v>
      </c>
    </row>
    <row r="129" spans="3:19" ht="19.5" customHeight="1" thickTop="1" thickBot="1">
      <c r="C129" s="17"/>
      <c r="D129" s="17"/>
      <c r="E129" s="17"/>
      <c r="F129" s="17"/>
      <c r="G129" s="17"/>
      <c r="H129" s="18"/>
      <c r="I129" s="19"/>
      <c r="J129" s="20">
        <f t="shared" si="5"/>
        <v>0</v>
      </c>
      <c r="O129" s="26" t="e">
        <f t="shared" si="6"/>
        <v>#N/A</v>
      </c>
      <c r="P129" s="138" t="e">
        <f t="shared" si="7"/>
        <v>#N/A</v>
      </c>
      <c r="Q129" s="138" t="e">
        <f t="shared" si="8"/>
        <v>#N/A</v>
      </c>
      <c r="R129" s="138" t="e">
        <f t="shared" si="9"/>
        <v>#N/A</v>
      </c>
      <c r="S129" s="139" t="e">
        <f>VLOOKUP(D129,'PC Receitas'!$N$4:$O$14,2,FALSE)</f>
        <v>#N/A</v>
      </c>
    </row>
    <row r="130" spans="3:19" ht="19.5" customHeight="1" thickTop="1" thickBot="1">
      <c r="C130" s="17"/>
      <c r="D130" s="17"/>
      <c r="E130" s="17"/>
      <c r="F130" s="17"/>
      <c r="G130" s="17"/>
      <c r="H130" s="18"/>
      <c r="I130" s="19"/>
      <c r="J130" s="20">
        <f t="shared" si="5"/>
        <v>0</v>
      </c>
      <c r="O130" s="26" t="e">
        <f t="shared" si="6"/>
        <v>#N/A</v>
      </c>
      <c r="P130" s="138" t="e">
        <f t="shared" si="7"/>
        <v>#N/A</v>
      </c>
      <c r="Q130" s="138" t="e">
        <f t="shared" si="8"/>
        <v>#N/A</v>
      </c>
      <c r="R130" s="138" t="e">
        <f t="shared" si="9"/>
        <v>#N/A</v>
      </c>
      <c r="S130" s="139" t="e">
        <f>VLOOKUP(D130,'PC Receitas'!$N$4:$O$14,2,FALSE)</f>
        <v>#N/A</v>
      </c>
    </row>
    <row r="131" spans="3:19" ht="19.5" customHeight="1" thickTop="1" thickBot="1">
      <c r="C131" s="17"/>
      <c r="D131" s="17"/>
      <c r="E131" s="17"/>
      <c r="F131" s="17"/>
      <c r="G131" s="17"/>
      <c r="H131" s="18"/>
      <c r="I131" s="19"/>
      <c r="J131" s="20">
        <f t="shared" si="5"/>
        <v>0</v>
      </c>
      <c r="O131" s="26" t="e">
        <f t="shared" si="6"/>
        <v>#N/A</v>
      </c>
      <c r="P131" s="138" t="e">
        <f t="shared" si="7"/>
        <v>#N/A</v>
      </c>
      <c r="Q131" s="138" t="e">
        <f t="shared" si="8"/>
        <v>#N/A</v>
      </c>
      <c r="R131" s="138" t="e">
        <f t="shared" si="9"/>
        <v>#N/A</v>
      </c>
      <c r="S131" s="139" t="e">
        <f>VLOOKUP(D131,'PC Receitas'!$N$4:$O$14,2,FALSE)</f>
        <v>#N/A</v>
      </c>
    </row>
    <row r="132" spans="3:19" ht="19.5" customHeight="1" thickTop="1" thickBot="1">
      <c r="C132" s="17"/>
      <c r="D132" s="17"/>
      <c r="E132" s="17"/>
      <c r="F132" s="17"/>
      <c r="G132" s="17"/>
      <c r="H132" s="18"/>
      <c r="I132" s="19"/>
      <c r="J132" s="20">
        <f t="shared" si="5"/>
        <v>0</v>
      </c>
      <c r="O132" s="26" t="e">
        <f t="shared" si="6"/>
        <v>#N/A</v>
      </c>
      <c r="P132" s="138" t="e">
        <f t="shared" si="7"/>
        <v>#N/A</v>
      </c>
      <c r="Q132" s="138" t="e">
        <f t="shared" si="8"/>
        <v>#N/A</v>
      </c>
      <c r="R132" s="138" t="e">
        <f t="shared" si="9"/>
        <v>#N/A</v>
      </c>
      <c r="S132" s="139" t="e">
        <f>VLOOKUP(D132,'PC Receitas'!$N$4:$O$14,2,FALSE)</f>
        <v>#N/A</v>
      </c>
    </row>
    <row r="133" spans="3:19" ht="19.5" customHeight="1" thickTop="1" thickBot="1">
      <c r="C133" s="17"/>
      <c r="D133" s="17"/>
      <c r="E133" s="17"/>
      <c r="F133" s="17"/>
      <c r="G133" s="17"/>
      <c r="H133" s="18"/>
      <c r="I133" s="19"/>
      <c r="J133" s="20">
        <f t="shared" si="5"/>
        <v>0</v>
      </c>
      <c r="O133" s="26" t="e">
        <f t="shared" si="6"/>
        <v>#N/A</v>
      </c>
      <c r="P133" s="138" t="e">
        <f t="shared" si="7"/>
        <v>#N/A</v>
      </c>
      <c r="Q133" s="138" t="e">
        <f t="shared" si="8"/>
        <v>#N/A</v>
      </c>
      <c r="R133" s="138" t="e">
        <f t="shared" si="9"/>
        <v>#N/A</v>
      </c>
      <c r="S133" s="139" t="e">
        <f>VLOOKUP(D133,'PC Receitas'!$N$4:$O$14,2,FALSE)</f>
        <v>#N/A</v>
      </c>
    </row>
    <row r="134" spans="3:19" ht="19.5" customHeight="1" thickTop="1" thickBot="1">
      <c r="C134" s="17"/>
      <c r="D134" s="17"/>
      <c r="E134" s="17"/>
      <c r="F134" s="17"/>
      <c r="G134" s="17"/>
      <c r="H134" s="18"/>
      <c r="I134" s="19"/>
      <c r="J134" s="20">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0</v>
      </c>
      <c r="O134" s="26" t="e">
        <f t="shared" ref="O134:O197" si="11">IF(S134="Despesas_com_RH","Despesa",IF(S134="Despesas_Operacionais","Despesa",IF(S134="Despesas_com_Marketing","Despesa",IF(S134="Impostos","Despesa",IF(S134="Investimentos","Despesa","")))))</f>
        <v>#N/A</v>
      </c>
      <c r="P134" s="138" t="e">
        <f t="shared" ref="P134:P197" si="12">IF(S134="Despesas_com_Produtos","Despesa",IF(S134="Despesas_com_Serviços","Despesa",IF(S134="Despesas_Não_Operacionais","Despesa","")))</f>
        <v>#N/A</v>
      </c>
      <c r="Q134" s="138" t="e">
        <f t="shared" ref="Q134:Q197" si="13">IF(S134="Receitas_com_Produtos","Receita",IF(S134="Receitas_com_Serviços","Receita",IF(S134="Receitas_Não_Operacionais","Receita","")))</f>
        <v>#N/A</v>
      </c>
      <c r="R134" s="138" t="e">
        <f t="shared" ref="R134:R197" si="14">IF(O134&lt;&gt;"",O134,IF(P134&lt;&gt;"",P134,IF(Q134&lt;&gt;"",Q134,"")))</f>
        <v>#N/A</v>
      </c>
      <c r="S134" s="139" t="e">
        <f>VLOOKUP(D134,'PC Receitas'!$N$4:$O$14,2,FALSE)</f>
        <v>#N/A</v>
      </c>
    </row>
    <row r="135" spans="3:19" ht="19.5" customHeight="1" thickTop="1" thickBot="1">
      <c r="C135" s="17"/>
      <c r="D135" s="17"/>
      <c r="E135" s="17"/>
      <c r="F135" s="17"/>
      <c r="G135" s="17"/>
      <c r="H135" s="18"/>
      <c r="I135" s="19"/>
      <c r="J135" s="20">
        <f t="shared" si="10"/>
        <v>0</v>
      </c>
      <c r="O135" s="26" t="e">
        <f t="shared" si="11"/>
        <v>#N/A</v>
      </c>
      <c r="P135" s="138" t="e">
        <f t="shared" si="12"/>
        <v>#N/A</v>
      </c>
      <c r="Q135" s="138" t="e">
        <f t="shared" si="13"/>
        <v>#N/A</v>
      </c>
      <c r="R135" s="138" t="e">
        <f t="shared" si="14"/>
        <v>#N/A</v>
      </c>
      <c r="S135" s="139" t="e">
        <f>VLOOKUP(D135,'PC Receitas'!$N$4:$O$14,2,FALSE)</f>
        <v>#N/A</v>
      </c>
    </row>
    <row r="136" spans="3:19" ht="19.5" customHeight="1" thickTop="1" thickBot="1">
      <c r="C136" s="17"/>
      <c r="D136" s="17"/>
      <c r="E136" s="17"/>
      <c r="F136" s="17"/>
      <c r="G136" s="17"/>
      <c r="H136" s="18"/>
      <c r="I136" s="19"/>
      <c r="J136" s="20">
        <f t="shared" si="10"/>
        <v>0</v>
      </c>
      <c r="O136" s="26" t="e">
        <f t="shared" si="11"/>
        <v>#N/A</v>
      </c>
      <c r="P136" s="138" t="e">
        <f t="shared" si="12"/>
        <v>#N/A</v>
      </c>
      <c r="Q136" s="138" t="e">
        <f t="shared" si="13"/>
        <v>#N/A</v>
      </c>
      <c r="R136" s="138" t="e">
        <f t="shared" si="14"/>
        <v>#N/A</v>
      </c>
      <c r="S136" s="139" t="e">
        <f>VLOOKUP(D136,'PC Receitas'!$N$4:$O$14,2,FALSE)</f>
        <v>#N/A</v>
      </c>
    </row>
    <row r="137" spans="3:19" ht="19.5" customHeight="1" thickTop="1" thickBot="1">
      <c r="C137" s="17"/>
      <c r="D137" s="17"/>
      <c r="E137" s="17"/>
      <c r="F137" s="17"/>
      <c r="G137" s="17"/>
      <c r="H137" s="18"/>
      <c r="I137" s="19"/>
      <c r="J137" s="20">
        <f t="shared" si="10"/>
        <v>0</v>
      </c>
      <c r="O137" s="26" t="e">
        <f t="shared" si="11"/>
        <v>#N/A</v>
      </c>
      <c r="P137" s="138" t="e">
        <f t="shared" si="12"/>
        <v>#N/A</v>
      </c>
      <c r="Q137" s="138" t="e">
        <f t="shared" si="13"/>
        <v>#N/A</v>
      </c>
      <c r="R137" s="138" t="e">
        <f t="shared" si="14"/>
        <v>#N/A</v>
      </c>
      <c r="S137" s="139" t="e">
        <f>VLOOKUP(D137,'PC Receitas'!$N$4:$O$14,2,FALSE)</f>
        <v>#N/A</v>
      </c>
    </row>
    <row r="138" spans="3:19" ht="19.5" customHeight="1" thickTop="1" thickBot="1">
      <c r="C138" s="17"/>
      <c r="D138" s="17"/>
      <c r="E138" s="17"/>
      <c r="F138" s="17"/>
      <c r="G138" s="17"/>
      <c r="H138" s="18"/>
      <c r="I138" s="19"/>
      <c r="J138" s="20">
        <f t="shared" si="10"/>
        <v>0</v>
      </c>
      <c r="O138" s="26" t="e">
        <f t="shared" si="11"/>
        <v>#N/A</v>
      </c>
      <c r="P138" s="138" t="e">
        <f t="shared" si="12"/>
        <v>#N/A</v>
      </c>
      <c r="Q138" s="138" t="e">
        <f t="shared" si="13"/>
        <v>#N/A</v>
      </c>
      <c r="R138" s="138" t="e">
        <f t="shared" si="14"/>
        <v>#N/A</v>
      </c>
      <c r="S138" s="139" t="e">
        <f>VLOOKUP(D138,'PC Receitas'!$N$4:$O$14,2,FALSE)</f>
        <v>#N/A</v>
      </c>
    </row>
    <row r="139" spans="3:19" ht="19.5" customHeight="1" thickTop="1" thickBot="1">
      <c r="C139" s="17"/>
      <c r="D139" s="17"/>
      <c r="E139" s="17"/>
      <c r="F139" s="17"/>
      <c r="G139" s="17"/>
      <c r="H139" s="18"/>
      <c r="I139" s="19"/>
      <c r="J139" s="20">
        <f t="shared" si="10"/>
        <v>0</v>
      </c>
      <c r="O139" s="26" t="e">
        <f t="shared" si="11"/>
        <v>#N/A</v>
      </c>
      <c r="P139" s="138" t="e">
        <f t="shared" si="12"/>
        <v>#N/A</v>
      </c>
      <c r="Q139" s="138" t="e">
        <f t="shared" si="13"/>
        <v>#N/A</v>
      </c>
      <c r="R139" s="138" t="e">
        <f t="shared" si="14"/>
        <v>#N/A</v>
      </c>
      <c r="S139" s="139" t="e">
        <f>VLOOKUP(D139,'PC Receitas'!$N$4:$O$14,2,FALSE)</f>
        <v>#N/A</v>
      </c>
    </row>
    <row r="140" spans="3:19" ht="19.5" customHeight="1" thickTop="1" thickBot="1">
      <c r="C140" s="17"/>
      <c r="D140" s="17"/>
      <c r="E140" s="17"/>
      <c r="F140" s="17"/>
      <c r="G140" s="17"/>
      <c r="H140" s="18"/>
      <c r="I140" s="19"/>
      <c r="J140" s="20">
        <f t="shared" si="10"/>
        <v>0</v>
      </c>
      <c r="O140" s="26" t="e">
        <f t="shared" si="11"/>
        <v>#N/A</v>
      </c>
      <c r="P140" s="138" t="e">
        <f t="shared" si="12"/>
        <v>#N/A</v>
      </c>
      <c r="Q140" s="138" t="e">
        <f t="shared" si="13"/>
        <v>#N/A</v>
      </c>
      <c r="R140" s="138" t="e">
        <f t="shared" si="14"/>
        <v>#N/A</v>
      </c>
      <c r="S140" s="139" t="e">
        <f>VLOOKUP(D140,'PC Receitas'!$N$4:$O$14,2,FALSE)</f>
        <v>#N/A</v>
      </c>
    </row>
    <row r="141" spans="3:19" ht="19.5" customHeight="1" thickTop="1" thickBot="1">
      <c r="C141" s="17"/>
      <c r="D141" s="17"/>
      <c r="E141" s="17"/>
      <c r="F141" s="17"/>
      <c r="G141" s="17"/>
      <c r="H141" s="18"/>
      <c r="I141" s="19"/>
      <c r="J141" s="20">
        <f t="shared" si="10"/>
        <v>0</v>
      </c>
      <c r="O141" s="26" t="e">
        <f t="shared" si="11"/>
        <v>#N/A</v>
      </c>
      <c r="P141" s="138" t="e">
        <f t="shared" si="12"/>
        <v>#N/A</v>
      </c>
      <c r="Q141" s="138" t="e">
        <f t="shared" si="13"/>
        <v>#N/A</v>
      </c>
      <c r="R141" s="138" t="e">
        <f t="shared" si="14"/>
        <v>#N/A</v>
      </c>
      <c r="S141" s="139" t="e">
        <f>VLOOKUP(D141,'PC Receitas'!$N$4:$O$14,2,FALSE)</f>
        <v>#N/A</v>
      </c>
    </row>
    <row r="142" spans="3:19" ht="19.5" customHeight="1" thickTop="1" thickBot="1">
      <c r="C142" s="17"/>
      <c r="D142" s="17"/>
      <c r="E142" s="17"/>
      <c r="F142" s="17"/>
      <c r="G142" s="17"/>
      <c r="H142" s="18"/>
      <c r="I142" s="19"/>
      <c r="J142" s="20">
        <f t="shared" si="10"/>
        <v>0</v>
      </c>
      <c r="O142" s="26" t="e">
        <f t="shared" si="11"/>
        <v>#N/A</v>
      </c>
      <c r="P142" s="138" t="e">
        <f t="shared" si="12"/>
        <v>#N/A</v>
      </c>
      <c r="Q142" s="138" t="e">
        <f t="shared" si="13"/>
        <v>#N/A</v>
      </c>
      <c r="R142" s="138" t="e">
        <f t="shared" si="14"/>
        <v>#N/A</v>
      </c>
      <c r="S142" s="139" t="e">
        <f>VLOOKUP(D142,'PC Receitas'!$N$4:$O$14,2,FALSE)</f>
        <v>#N/A</v>
      </c>
    </row>
    <row r="143" spans="3:19" ht="19.5" customHeight="1" thickTop="1" thickBot="1">
      <c r="C143" s="17"/>
      <c r="D143" s="17"/>
      <c r="E143" s="17"/>
      <c r="F143" s="17"/>
      <c r="G143" s="17"/>
      <c r="H143" s="18"/>
      <c r="I143" s="19"/>
      <c r="J143" s="20">
        <f t="shared" si="10"/>
        <v>0</v>
      </c>
      <c r="O143" s="26" t="e">
        <f t="shared" si="11"/>
        <v>#N/A</v>
      </c>
      <c r="P143" s="138" t="e">
        <f t="shared" si="12"/>
        <v>#N/A</v>
      </c>
      <c r="Q143" s="138" t="e">
        <f t="shared" si="13"/>
        <v>#N/A</v>
      </c>
      <c r="R143" s="138" t="e">
        <f t="shared" si="14"/>
        <v>#N/A</v>
      </c>
      <c r="S143" s="139" t="e">
        <f>VLOOKUP(D143,'PC Receitas'!$N$4:$O$14,2,FALSE)</f>
        <v>#N/A</v>
      </c>
    </row>
    <row r="144" spans="3:19" ht="19.5" customHeight="1" thickTop="1" thickBot="1">
      <c r="C144" s="17"/>
      <c r="D144" s="17"/>
      <c r="E144" s="17"/>
      <c r="F144" s="17"/>
      <c r="G144" s="17"/>
      <c r="H144" s="18"/>
      <c r="I144" s="19"/>
      <c r="J144" s="20">
        <f t="shared" si="10"/>
        <v>0</v>
      </c>
      <c r="O144" s="26" t="e">
        <f t="shared" si="11"/>
        <v>#N/A</v>
      </c>
      <c r="P144" s="138" t="e">
        <f t="shared" si="12"/>
        <v>#N/A</v>
      </c>
      <c r="Q144" s="138" t="e">
        <f t="shared" si="13"/>
        <v>#N/A</v>
      </c>
      <c r="R144" s="138" t="e">
        <f t="shared" si="14"/>
        <v>#N/A</v>
      </c>
      <c r="S144" s="139" t="e">
        <f>VLOOKUP(D144,'PC Receitas'!$N$4:$O$14,2,FALSE)</f>
        <v>#N/A</v>
      </c>
    </row>
    <row r="145" spans="3:19" ht="19.5" customHeight="1" thickTop="1" thickBot="1">
      <c r="C145" s="17"/>
      <c r="D145" s="17"/>
      <c r="E145" s="17"/>
      <c r="F145" s="17"/>
      <c r="G145" s="17"/>
      <c r="H145" s="18"/>
      <c r="I145" s="19"/>
      <c r="J145" s="20">
        <f t="shared" si="10"/>
        <v>0</v>
      </c>
      <c r="O145" s="26" t="e">
        <f t="shared" si="11"/>
        <v>#N/A</v>
      </c>
      <c r="P145" s="138" t="e">
        <f t="shared" si="12"/>
        <v>#N/A</v>
      </c>
      <c r="Q145" s="138" t="e">
        <f t="shared" si="13"/>
        <v>#N/A</v>
      </c>
      <c r="R145" s="138" t="e">
        <f t="shared" si="14"/>
        <v>#N/A</v>
      </c>
      <c r="S145" s="139" t="e">
        <f>VLOOKUP(D145,'PC Receitas'!$N$4:$O$14,2,FALSE)</f>
        <v>#N/A</v>
      </c>
    </row>
    <row r="146" spans="3:19" ht="19.5" customHeight="1" thickTop="1" thickBot="1">
      <c r="C146" s="17"/>
      <c r="D146" s="17"/>
      <c r="E146" s="17"/>
      <c r="F146" s="17"/>
      <c r="G146" s="17"/>
      <c r="H146" s="18"/>
      <c r="I146" s="19"/>
      <c r="J146" s="20">
        <f t="shared" si="10"/>
        <v>0</v>
      </c>
      <c r="O146" s="26" t="e">
        <f t="shared" si="11"/>
        <v>#N/A</v>
      </c>
      <c r="P146" s="138" t="e">
        <f t="shared" si="12"/>
        <v>#N/A</v>
      </c>
      <c r="Q146" s="138" t="e">
        <f t="shared" si="13"/>
        <v>#N/A</v>
      </c>
      <c r="R146" s="138" t="e">
        <f t="shared" si="14"/>
        <v>#N/A</v>
      </c>
      <c r="S146" s="139" t="e">
        <f>VLOOKUP(D146,'PC Receitas'!$N$4:$O$14,2,FALSE)</f>
        <v>#N/A</v>
      </c>
    </row>
    <row r="147" spans="3:19" ht="19.5" customHeight="1" thickTop="1" thickBot="1">
      <c r="C147" s="17"/>
      <c r="D147" s="17"/>
      <c r="E147" s="17"/>
      <c r="F147" s="17"/>
      <c r="G147" s="17"/>
      <c r="H147" s="18"/>
      <c r="I147" s="19"/>
      <c r="J147" s="20">
        <f t="shared" si="10"/>
        <v>0</v>
      </c>
      <c r="O147" s="26" t="e">
        <f t="shared" si="11"/>
        <v>#N/A</v>
      </c>
      <c r="P147" s="138" t="e">
        <f t="shared" si="12"/>
        <v>#N/A</v>
      </c>
      <c r="Q147" s="138" t="e">
        <f t="shared" si="13"/>
        <v>#N/A</v>
      </c>
      <c r="R147" s="138" t="e">
        <f t="shared" si="14"/>
        <v>#N/A</v>
      </c>
      <c r="S147" s="139" t="e">
        <f>VLOOKUP(D147,'PC Receitas'!$N$4:$O$14,2,FALSE)</f>
        <v>#N/A</v>
      </c>
    </row>
    <row r="148" spans="3:19" ht="19.5" customHeight="1" thickTop="1" thickBot="1">
      <c r="C148" s="17"/>
      <c r="D148" s="17"/>
      <c r="E148" s="17"/>
      <c r="F148" s="17"/>
      <c r="G148" s="17"/>
      <c r="H148" s="18"/>
      <c r="I148" s="19"/>
      <c r="J148" s="20">
        <f t="shared" si="10"/>
        <v>0</v>
      </c>
      <c r="O148" s="26" t="e">
        <f t="shared" si="11"/>
        <v>#N/A</v>
      </c>
      <c r="P148" s="138" t="e">
        <f t="shared" si="12"/>
        <v>#N/A</v>
      </c>
      <c r="Q148" s="138" t="e">
        <f t="shared" si="13"/>
        <v>#N/A</v>
      </c>
      <c r="R148" s="138" t="e">
        <f t="shared" si="14"/>
        <v>#N/A</v>
      </c>
      <c r="S148" s="139" t="e">
        <f>VLOOKUP(D148,'PC Receitas'!$N$4:$O$14,2,FALSE)</f>
        <v>#N/A</v>
      </c>
    </row>
    <row r="149" spans="3:19" ht="19.5" customHeight="1" thickTop="1" thickBot="1">
      <c r="C149" s="17"/>
      <c r="D149" s="17"/>
      <c r="E149" s="17"/>
      <c r="F149" s="17"/>
      <c r="G149" s="17"/>
      <c r="H149" s="18"/>
      <c r="I149" s="19"/>
      <c r="J149" s="20">
        <f t="shared" si="10"/>
        <v>0</v>
      </c>
      <c r="O149" s="26" t="e">
        <f t="shared" si="11"/>
        <v>#N/A</v>
      </c>
      <c r="P149" s="138" t="e">
        <f t="shared" si="12"/>
        <v>#N/A</v>
      </c>
      <c r="Q149" s="138" t="e">
        <f t="shared" si="13"/>
        <v>#N/A</v>
      </c>
      <c r="R149" s="138" t="e">
        <f t="shared" si="14"/>
        <v>#N/A</v>
      </c>
      <c r="S149" s="139" t="e">
        <f>VLOOKUP(D149,'PC Receitas'!$N$4:$O$14,2,FALSE)</f>
        <v>#N/A</v>
      </c>
    </row>
    <row r="150" spans="3:19" ht="19.5" customHeight="1" thickTop="1" thickBot="1">
      <c r="C150" s="17"/>
      <c r="D150" s="17"/>
      <c r="E150" s="17"/>
      <c r="F150" s="17"/>
      <c r="G150" s="17"/>
      <c r="H150" s="18"/>
      <c r="I150" s="19"/>
      <c r="J150" s="20">
        <f t="shared" si="10"/>
        <v>0</v>
      </c>
      <c r="O150" s="26" t="e">
        <f t="shared" si="11"/>
        <v>#N/A</v>
      </c>
      <c r="P150" s="138" t="e">
        <f t="shared" si="12"/>
        <v>#N/A</v>
      </c>
      <c r="Q150" s="138" t="e">
        <f t="shared" si="13"/>
        <v>#N/A</v>
      </c>
      <c r="R150" s="138" t="e">
        <f t="shared" si="14"/>
        <v>#N/A</v>
      </c>
      <c r="S150" s="139" t="e">
        <f>VLOOKUP(D150,'PC Receitas'!$N$4:$O$14,2,FALSE)</f>
        <v>#N/A</v>
      </c>
    </row>
    <row r="151" spans="3:19" ht="19.5" customHeight="1" thickTop="1" thickBot="1">
      <c r="C151" s="17"/>
      <c r="D151" s="17"/>
      <c r="E151" s="17"/>
      <c r="F151" s="17"/>
      <c r="G151" s="17"/>
      <c r="H151" s="18"/>
      <c r="I151" s="19"/>
      <c r="J151" s="20">
        <f t="shared" si="10"/>
        <v>0</v>
      </c>
      <c r="O151" s="26" t="e">
        <f t="shared" si="11"/>
        <v>#N/A</v>
      </c>
      <c r="P151" s="138" t="e">
        <f t="shared" si="12"/>
        <v>#N/A</v>
      </c>
      <c r="Q151" s="138" t="e">
        <f t="shared" si="13"/>
        <v>#N/A</v>
      </c>
      <c r="R151" s="138" t="e">
        <f t="shared" si="14"/>
        <v>#N/A</v>
      </c>
      <c r="S151" s="139" t="e">
        <f>VLOOKUP(D151,'PC Receitas'!$N$4:$O$14,2,FALSE)</f>
        <v>#N/A</v>
      </c>
    </row>
    <row r="152" spans="3:19" ht="19.5" customHeight="1" thickTop="1" thickBot="1">
      <c r="C152" s="17"/>
      <c r="D152" s="17"/>
      <c r="E152" s="17"/>
      <c r="F152" s="17"/>
      <c r="G152" s="17"/>
      <c r="H152" s="18"/>
      <c r="I152" s="19"/>
      <c r="J152" s="20">
        <f t="shared" si="10"/>
        <v>0</v>
      </c>
      <c r="O152" s="26" t="e">
        <f t="shared" si="11"/>
        <v>#N/A</v>
      </c>
      <c r="P152" s="138" t="e">
        <f t="shared" si="12"/>
        <v>#N/A</v>
      </c>
      <c r="Q152" s="138" t="e">
        <f t="shared" si="13"/>
        <v>#N/A</v>
      </c>
      <c r="R152" s="138" t="e">
        <f t="shared" si="14"/>
        <v>#N/A</v>
      </c>
      <c r="S152" s="139" t="e">
        <f>VLOOKUP(D152,'PC Receitas'!$N$4:$O$14,2,FALSE)</f>
        <v>#N/A</v>
      </c>
    </row>
    <row r="153" spans="3:19" ht="19.5" customHeight="1" thickTop="1" thickBot="1">
      <c r="C153" s="17"/>
      <c r="D153" s="17"/>
      <c r="E153" s="17"/>
      <c r="F153" s="17"/>
      <c r="G153" s="17"/>
      <c r="H153" s="18"/>
      <c r="I153" s="19"/>
      <c r="J153" s="20">
        <f t="shared" si="10"/>
        <v>0</v>
      </c>
      <c r="O153" s="26" t="e">
        <f t="shared" si="11"/>
        <v>#N/A</v>
      </c>
      <c r="P153" s="138" t="e">
        <f t="shared" si="12"/>
        <v>#N/A</v>
      </c>
      <c r="Q153" s="138" t="e">
        <f t="shared" si="13"/>
        <v>#N/A</v>
      </c>
      <c r="R153" s="138" t="e">
        <f t="shared" si="14"/>
        <v>#N/A</v>
      </c>
      <c r="S153" s="139" t="e">
        <f>VLOOKUP(D153,'PC Receitas'!$N$4:$O$14,2,FALSE)</f>
        <v>#N/A</v>
      </c>
    </row>
    <row r="154" spans="3:19" ht="19.5" customHeight="1" thickTop="1" thickBot="1">
      <c r="C154" s="17"/>
      <c r="D154" s="17"/>
      <c r="E154" s="17"/>
      <c r="F154" s="17"/>
      <c r="G154" s="17"/>
      <c r="H154" s="18"/>
      <c r="I154" s="19"/>
      <c r="J154" s="20">
        <f t="shared" si="10"/>
        <v>0</v>
      </c>
      <c r="O154" s="26" t="e">
        <f t="shared" si="11"/>
        <v>#N/A</v>
      </c>
      <c r="P154" s="138" t="e">
        <f t="shared" si="12"/>
        <v>#N/A</v>
      </c>
      <c r="Q154" s="138" t="e">
        <f t="shared" si="13"/>
        <v>#N/A</v>
      </c>
      <c r="R154" s="138" t="e">
        <f t="shared" si="14"/>
        <v>#N/A</v>
      </c>
      <c r="S154" s="139" t="e">
        <f>VLOOKUP(D154,'PC Receitas'!$N$4:$O$14,2,FALSE)</f>
        <v>#N/A</v>
      </c>
    </row>
    <row r="155" spans="3:19" ht="19.5" customHeight="1" thickTop="1" thickBot="1">
      <c r="C155" s="17"/>
      <c r="D155" s="17"/>
      <c r="E155" s="17"/>
      <c r="F155" s="17"/>
      <c r="G155" s="17"/>
      <c r="H155" s="18"/>
      <c r="I155" s="19"/>
      <c r="J155" s="20">
        <f t="shared" si="10"/>
        <v>0</v>
      </c>
      <c r="O155" s="26" t="e">
        <f t="shared" si="11"/>
        <v>#N/A</v>
      </c>
      <c r="P155" s="138" t="e">
        <f t="shared" si="12"/>
        <v>#N/A</v>
      </c>
      <c r="Q155" s="138" t="e">
        <f t="shared" si="13"/>
        <v>#N/A</v>
      </c>
      <c r="R155" s="138" t="e">
        <f t="shared" si="14"/>
        <v>#N/A</v>
      </c>
      <c r="S155" s="139" t="e">
        <f>VLOOKUP(D155,'PC Receitas'!$N$4:$O$14,2,FALSE)</f>
        <v>#N/A</v>
      </c>
    </row>
    <row r="156" spans="3:19" ht="19.5" customHeight="1" thickTop="1" thickBot="1">
      <c r="C156" s="17"/>
      <c r="D156" s="17"/>
      <c r="E156" s="17"/>
      <c r="F156" s="17"/>
      <c r="G156" s="17"/>
      <c r="H156" s="18"/>
      <c r="I156" s="19"/>
      <c r="J156" s="20">
        <f t="shared" si="10"/>
        <v>0</v>
      </c>
      <c r="O156" s="26" t="e">
        <f t="shared" si="11"/>
        <v>#N/A</v>
      </c>
      <c r="P156" s="138" t="e">
        <f t="shared" si="12"/>
        <v>#N/A</v>
      </c>
      <c r="Q156" s="138" t="e">
        <f t="shared" si="13"/>
        <v>#N/A</v>
      </c>
      <c r="R156" s="138" t="e">
        <f t="shared" si="14"/>
        <v>#N/A</v>
      </c>
      <c r="S156" s="139" t="e">
        <f>VLOOKUP(D156,'PC Receitas'!$N$4:$O$14,2,FALSE)</f>
        <v>#N/A</v>
      </c>
    </row>
    <row r="157" spans="3:19" ht="19.5" customHeight="1" thickTop="1" thickBot="1">
      <c r="C157" s="17"/>
      <c r="D157" s="17"/>
      <c r="E157" s="17"/>
      <c r="F157" s="17"/>
      <c r="G157" s="17"/>
      <c r="H157" s="18"/>
      <c r="I157" s="19"/>
      <c r="J157" s="20">
        <f t="shared" si="10"/>
        <v>0</v>
      </c>
      <c r="O157" s="26" t="e">
        <f t="shared" si="11"/>
        <v>#N/A</v>
      </c>
      <c r="P157" s="138" t="e">
        <f t="shared" si="12"/>
        <v>#N/A</v>
      </c>
      <c r="Q157" s="138" t="e">
        <f t="shared" si="13"/>
        <v>#N/A</v>
      </c>
      <c r="R157" s="138" t="e">
        <f t="shared" si="14"/>
        <v>#N/A</v>
      </c>
      <c r="S157" s="139" t="e">
        <f>VLOOKUP(D157,'PC Receitas'!$N$4:$O$14,2,FALSE)</f>
        <v>#N/A</v>
      </c>
    </row>
    <row r="158" spans="3:19" ht="19.5" customHeight="1" thickTop="1" thickBot="1">
      <c r="C158" s="17"/>
      <c r="D158" s="17"/>
      <c r="E158" s="17"/>
      <c r="F158" s="17"/>
      <c r="G158" s="17"/>
      <c r="H158" s="18"/>
      <c r="I158" s="19"/>
      <c r="J158" s="20">
        <f t="shared" si="10"/>
        <v>0</v>
      </c>
      <c r="O158" s="26" t="e">
        <f t="shared" si="11"/>
        <v>#N/A</v>
      </c>
      <c r="P158" s="138" t="e">
        <f t="shared" si="12"/>
        <v>#N/A</v>
      </c>
      <c r="Q158" s="138" t="e">
        <f t="shared" si="13"/>
        <v>#N/A</v>
      </c>
      <c r="R158" s="138" t="e">
        <f t="shared" si="14"/>
        <v>#N/A</v>
      </c>
      <c r="S158" s="139" t="e">
        <f>VLOOKUP(D158,'PC Receitas'!$N$4:$O$14,2,FALSE)</f>
        <v>#N/A</v>
      </c>
    </row>
    <row r="159" spans="3:19" ht="19.5" customHeight="1" thickTop="1" thickBot="1">
      <c r="C159" s="17"/>
      <c r="D159" s="17"/>
      <c r="E159" s="17"/>
      <c r="F159" s="17"/>
      <c r="G159" s="17"/>
      <c r="H159" s="18"/>
      <c r="I159" s="19"/>
      <c r="J159" s="20">
        <f t="shared" si="10"/>
        <v>0</v>
      </c>
      <c r="O159" s="26" t="e">
        <f t="shared" si="11"/>
        <v>#N/A</v>
      </c>
      <c r="P159" s="138" t="e">
        <f t="shared" si="12"/>
        <v>#N/A</v>
      </c>
      <c r="Q159" s="138" t="e">
        <f t="shared" si="13"/>
        <v>#N/A</v>
      </c>
      <c r="R159" s="138" t="e">
        <f t="shared" si="14"/>
        <v>#N/A</v>
      </c>
      <c r="S159" s="139" t="e">
        <f>VLOOKUP(D159,'PC Receitas'!$N$4:$O$14,2,FALSE)</f>
        <v>#N/A</v>
      </c>
    </row>
    <row r="160" spans="3:19" ht="19.5" customHeight="1" thickTop="1" thickBot="1">
      <c r="C160" s="17"/>
      <c r="D160" s="17"/>
      <c r="E160" s="17"/>
      <c r="F160" s="17"/>
      <c r="G160" s="17"/>
      <c r="H160" s="18"/>
      <c r="I160" s="19"/>
      <c r="J160" s="20">
        <f t="shared" si="10"/>
        <v>0</v>
      </c>
      <c r="O160" s="26" t="e">
        <f t="shared" si="11"/>
        <v>#N/A</v>
      </c>
      <c r="P160" s="138" t="e">
        <f t="shared" si="12"/>
        <v>#N/A</v>
      </c>
      <c r="Q160" s="138" t="e">
        <f t="shared" si="13"/>
        <v>#N/A</v>
      </c>
      <c r="R160" s="138" t="e">
        <f t="shared" si="14"/>
        <v>#N/A</v>
      </c>
      <c r="S160" s="139" t="e">
        <f>VLOOKUP(D160,'PC Receitas'!$N$4:$O$14,2,FALSE)</f>
        <v>#N/A</v>
      </c>
    </row>
    <row r="161" spans="3:19" ht="19.5" customHeight="1" thickTop="1" thickBot="1">
      <c r="C161" s="17"/>
      <c r="D161" s="17"/>
      <c r="E161" s="17"/>
      <c r="F161" s="17"/>
      <c r="G161" s="17"/>
      <c r="H161" s="18"/>
      <c r="I161" s="19"/>
      <c r="J161" s="20">
        <f t="shared" si="10"/>
        <v>0</v>
      </c>
      <c r="O161" s="26" t="e">
        <f t="shared" si="11"/>
        <v>#N/A</v>
      </c>
      <c r="P161" s="138" t="e">
        <f t="shared" si="12"/>
        <v>#N/A</v>
      </c>
      <c r="Q161" s="138" t="e">
        <f t="shared" si="13"/>
        <v>#N/A</v>
      </c>
      <c r="R161" s="138" t="e">
        <f t="shared" si="14"/>
        <v>#N/A</v>
      </c>
      <c r="S161" s="139" t="e">
        <f>VLOOKUP(D161,'PC Receitas'!$N$4:$O$14,2,FALSE)</f>
        <v>#N/A</v>
      </c>
    </row>
    <row r="162" spans="3:19" ht="19.5" customHeight="1" thickTop="1" thickBot="1">
      <c r="C162" s="17"/>
      <c r="D162" s="17"/>
      <c r="E162" s="17"/>
      <c r="F162" s="17"/>
      <c r="G162" s="17"/>
      <c r="H162" s="18"/>
      <c r="I162" s="19"/>
      <c r="J162" s="20">
        <f t="shared" si="10"/>
        <v>0</v>
      </c>
      <c r="O162" s="26" t="e">
        <f t="shared" si="11"/>
        <v>#N/A</v>
      </c>
      <c r="P162" s="138" t="e">
        <f t="shared" si="12"/>
        <v>#N/A</v>
      </c>
      <c r="Q162" s="138" t="e">
        <f t="shared" si="13"/>
        <v>#N/A</v>
      </c>
      <c r="R162" s="138" t="e">
        <f t="shared" si="14"/>
        <v>#N/A</v>
      </c>
      <c r="S162" s="139" t="e">
        <f>VLOOKUP(D162,'PC Receitas'!$N$4:$O$14,2,FALSE)</f>
        <v>#N/A</v>
      </c>
    </row>
    <row r="163" spans="3:19" ht="19.5" customHeight="1" thickTop="1" thickBot="1">
      <c r="C163" s="17"/>
      <c r="D163" s="17"/>
      <c r="E163" s="17"/>
      <c r="F163" s="17"/>
      <c r="G163" s="17"/>
      <c r="H163" s="18"/>
      <c r="I163" s="19"/>
      <c r="J163" s="20">
        <f t="shared" si="10"/>
        <v>0</v>
      </c>
      <c r="O163" s="26" t="e">
        <f t="shared" si="11"/>
        <v>#N/A</v>
      </c>
      <c r="P163" s="138" t="e">
        <f t="shared" si="12"/>
        <v>#N/A</v>
      </c>
      <c r="Q163" s="138" t="e">
        <f t="shared" si="13"/>
        <v>#N/A</v>
      </c>
      <c r="R163" s="138" t="e">
        <f t="shared" si="14"/>
        <v>#N/A</v>
      </c>
      <c r="S163" s="139" t="e">
        <f>VLOOKUP(D163,'PC Receitas'!$N$4:$O$14,2,FALSE)</f>
        <v>#N/A</v>
      </c>
    </row>
    <row r="164" spans="3:19" ht="19.5" customHeight="1" thickTop="1" thickBot="1">
      <c r="C164" s="17"/>
      <c r="D164" s="17"/>
      <c r="E164" s="17"/>
      <c r="F164" s="17"/>
      <c r="G164" s="17"/>
      <c r="H164" s="18"/>
      <c r="I164" s="19"/>
      <c r="J164" s="20">
        <f t="shared" si="10"/>
        <v>0</v>
      </c>
      <c r="O164" s="26" t="e">
        <f t="shared" si="11"/>
        <v>#N/A</v>
      </c>
      <c r="P164" s="138" t="e">
        <f t="shared" si="12"/>
        <v>#N/A</v>
      </c>
      <c r="Q164" s="138" t="e">
        <f t="shared" si="13"/>
        <v>#N/A</v>
      </c>
      <c r="R164" s="138" t="e">
        <f t="shared" si="14"/>
        <v>#N/A</v>
      </c>
      <c r="S164" s="139" t="e">
        <f>VLOOKUP(D164,'PC Receitas'!$N$4:$O$14,2,FALSE)</f>
        <v>#N/A</v>
      </c>
    </row>
    <row r="165" spans="3:19" ht="19.5" customHeight="1" thickTop="1" thickBot="1">
      <c r="C165" s="17"/>
      <c r="D165" s="17"/>
      <c r="E165" s="17"/>
      <c r="F165" s="17"/>
      <c r="G165" s="17"/>
      <c r="H165" s="18"/>
      <c r="I165" s="19"/>
      <c r="J165" s="20">
        <f t="shared" si="10"/>
        <v>0</v>
      </c>
      <c r="O165" s="26" t="e">
        <f t="shared" si="11"/>
        <v>#N/A</v>
      </c>
      <c r="P165" s="138" t="e">
        <f t="shared" si="12"/>
        <v>#N/A</v>
      </c>
      <c r="Q165" s="138" t="e">
        <f t="shared" si="13"/>
        <v>#N/A</v>
      </c>
      <c r="R165" s="138" t="e">
        <f t="shared" si="14"/>
        <v>#N/A</v>
      </c>
      <c r="S165" s="139" t="e">
        <f>VLOOKUP(D165,'PC Receitas'!$N$4:$O$14,2,FALSE)</f>
        <v>#N/A</v>
      </c>
    </row>
    <row r="166" spans="3:19" ht="19.5" customHeight="1" thickTop="1" thickBot="1">
      <c r="C166" s="17"/>
      <c r="D166" s="17"/>
      <c r="E166" s="17"/>
      <c r="F166" s="17"/>
      <c r="G166" s="17"/>
      <c r="H166" s="18"/>
      <c r="I166" s="19"/>
      <c r="J166" s="20">
        <f t="shared" si="10"/>
        <v>0</v>
      </c>
      <c r="O166" s="26" t="e">
        <f t="shared" si="11"/>
        <v>#N/A</v>
      </c>
      <c r="P166" s="138" t="e">
        <f t="shared" si="12"/>
        <v>#N/A</v>
      </c>
      <c r="Q166" s="138" t="e">
        <f t="shared" si="13"/>
        <v>#N/A</v>
      </c>
      <c r="R166" s="138" t="e">
        <f t="shared" si="14"/>
        <v>#N/A</v>
      </c>
      <c r="S166" s="139" t="e">
        <f>VLOOKUP(D166,'PC Receitas'!$N$4:$O$14,2,FALSE)</f>
        <v>#N/A</v>
      </c>
    </row>
    <row r="167" spans="3:19" ht="19.5" customHeight="1" thickTop="1" thickBot="1">
      <c r="C167" s="17"/>
      <c r="D167" s="17"/>
      <c r="E167" s="17"/>
      <c r="F167" s="17"/>
      <c r="G167" s="17"/>
      <c r="H167" s="18"/>
      <c r="I167" s="19"/>
      <c r="J167" s="20">
        <f t="shared" si="10"/>
        <v>0</v>
      </c>
      <c r="O167" s="26" t="e">
        <f t="shared" si="11"/>
        <v>#N/A</v>
      </c>
      <c r="P167" s="138" t="e">
        <f t="shared" si="12"/>
        <v>#N/A</v>
      </c>
      <c r="Q167" s="138" t="e">
        <f t="shared" si="13"/>
        <v>#N/A</v>
      </c>
      <c r="R167" s="138" t="e">
        <f t="shared" si="14"/>
        <v>#N/A</v>
      </c>
      <c r="S167" s="139" t="e">
        <f>VLOOKUP(D167,'PC Receitas'!$N$4:$O$14,2,FALSE)</f>
        <v>#N/A</v>
      </c>
    </row>
    <row r="168" spans="3:19" ht="19.5" customHeight="1" thickTop="1" thickBot="1">
      <c r="C168" s="17"/>
      <c r="D168" s="17"/>
      <c r="E168" s="17"/>
      <c r="F168" s="17"/>
      <c r="G168" s="17"/>
      <c r="H168" s="18"/>
      <c r="I168" s="19"/>
      <c r="J168" s="20">
        <f t="shared" si="10"/>
        <v>0</v>
      </c>
      <c r="O168" s="26" t="e">
        <f t="shared" si="11"/>
        <v>#N/A</v>
      </c>
      <c r="P168" s="138" t="e">
        <f t="shared" si="12"/>
        <v>#N/A</v>
      </c>
      <c r="Q168" s="138" t="e">
        <f t="shared" si="13"/>
        <v>#N/A</v>
      </c>
      <c r="R168" s="138" t="e">
        <f t="shared" si="14"/>
        <v>#N/A</v>
      </c>
      <c r="S168" s="139" t="e">
        <f>VLOOKUP(D168,'PC Receitas'!$N$4:$O$14,2,FALSE)</f>
        <v>#N/A</v>
      </c>
    </row>
    <row r="169" spans="3:19" ht="19.5" customHeight="1" thickTop="1" thickBot="1">
      <c r="C169" s="17"/>
      <c r="D169" s="17"/>
      <c r="E169" s="17"/>
      <c r="F169" s="17"/>
      <c r="G169" s="17"/>
      <c r="H169" s="18"/>
      <c r="I169" s="19"/>
      <c r="J169" s="20">
        <f t="shared" si="10"/>
        <v>0</v>
      </c>
      <c r="O169" s="26" t="e">
        <f t="shared" si="11"/>
        <v>#N/A</v>
      </c>
      <c r="P169" s="138" t="e">
        <f t="shared" si="12"/>
        <v>#N/A</v>
      </c>
      <c r="Q169" s="138" t="e">
        <f t="shared" si="13"/>
        <v>#N/A</v>
      </c>
      <c r="R169" s="138" t="e">
        <f t="shared" si="14"/>
        <v>#N/A</v>
      </c>
      <c r="S169" s="139" t="e">
        <f>VLOOKUP(D169,'PC Receitas'!$N$4:$O$14,2,FALSE)</f>
        <v>#N/A</v>
      </c>
    </row>
    <row r="170" spans="3:19" ht="19.5" customHeight="1" thickTop="1" thickBot="1">
      <c r="C170" s="17"/>
      <c r="D170" s="17"/>
      <c r="E170" s="17"/>
      <c r="F170" s="17"/>
      <c r="G170" s="17"/>
      <c r="H170" s="18"/>
      <c r="I170" s="19"/>
      <c r="J170" s="20">
        <f t="shared" si="10"/>
        <v>0</v>
      </c>
      <c r="O170" s="26" t="e">
        <f t="shared" si="11"/>
        <v>#N/A</v>
      </c>
      <c r="P170" s="138" t="e">
        <f t="shared" si="12"/>
        <v>#N/A</v>
      </c>
      <c r="Q170" s="138" t="e">
        <f t="shared" si="13"/>
        <v>#N/A</v>
      </c>
      <c r="R170" s="138" t="e">
        <f t="shared" si="14"/>
        <v>#N/A</v>
      </c>
      <c r="S170" s="139" t="e">
        <f>VLOOKUP(D170,'PC Receitas'!$N$4:$O$14,2,FALSE)</f>
        <v>#N/A</v>
      </c>
    </row>
    <row r="171" spans="3:19" ht="19.5" customHeight="1" thickTop="1" thickBot="1">
      <c r="C171" s="17"/>
      <c r="D171" s="17"/>
      <c r="E171" s="17"/>
      <c r="F171" s="17"/>
      <c r="G171" s="17"/>
      <c r="H171" s="18"/>
      <c r="I171" s="19"/>
      <c r="J171" s="20">
        <f t="shared" si="10"/>
        <v>0</v>
      </c>
      <c r="O171" s="26" t="e">
        <f t="shared" si="11"/>
        <v>#N/A</v>
      </c>
      <c r="P171" s="138" t="e">
        <f t="shared" si="12"/>
        <v>#N/A</v>
      </c>
      <c r="Q171" s="138" t="e">
        <f t="shared" si="13"/>
        <v>#N/A</v>
      </c>
      <c r="R171" s="138" t="e">
        <f t="shared" si="14"/>
        <v>#N/A</v>
      </c>
      <c r="S171" s="139" t="e">
        <f>VLOOKUP(D171,'PC Receitas'!$N$4:$O$14,2,FALSE)</f>
        <v>#N/A</v>
      </c>
    </row>
    <row r="172" spans="3:19" ht="19.5" customHeight="1" thickTop="1" thickBot="1">
      <c r="C172" s="17"/>
      <c r="D172" s="17"/>
      <c r="E172" s="17"/>
      <c r="F172" s="17"/>
      <c r="G172" s="17"/>
      <c r="H172" s="18"/>
      <c r="I172" s="19"/>
      <c r="J172" s="20">
        <f t="shared" si="10"/>
        <v>0</v>
      </c>
      <c r="O172" s="26" t="e">
        <f t="shared" si="11"/>
        <v>#N/A</v>
      </c>
      <c r="P172" s="138" t="e">
        <f t="shared" si="12"/>
        <v>#N/A</v>
      </c>
      <c r="Q172" s="138" t="e">
        <f t="shared" si="13"/>
        <v>#N/A</v>
      </c>
      <c r="R172" s="138" t="e">
        <f t="shared" si="14"/>
        <v>#N/A</v>
      </c>
      <c r="S172" s="139" t="e">
        <f>VLOOKUP(D172,'PC Receitas'!$N$4:$O$14,2,FALSE)</f>
        <v>#N/A</v>
      </c>
    </row>
    <row r="173" spans="3:19" ht="19.5" customHeight="1" thickTop="1" thickBot="1">
      <c r="C173" s="17"/>
      <c r="D173" s="17"/>
      <c r="E173" s="17"/>
      <c r="F173" s="17"/>
      <c r="G173" s="17"/>
      <c r="H173" s="18"/>
      <c r="I173" s="19"/>
      <c r="J173" s="20">
        <f t="shared" si="10"/>
        <v>0</v>
      </c>
      <c r="O173" s="26" t="e">
        <f t="shared" si="11"/>
        <v>#N/A</v>
      </c>
      <c r="P173" s="138" t="e">
        <f t="shared" si="12"/>
        <v>#N/A</v>
      </c>
      <c r="Q173" s="138" t="e">
        <f t="shared" si="13"/>
        <v>#N/A</v>
      </c>
      <c r="R173" s="138" t="e">
        <f t="shared" si="14"/>
        <v>#N/A</v>
      </c>
      <c r="S173" s="139" t="e">
        <f>VLOOKUP(D173,'PC Receitas'!$N$4:$O$14,2,FALSE)</f>
        <v>#N/A</v>
      </c>
    </row>
    <row r="174" spans="3:19" ht="19.5" customHeight="1" thickTop="1" thickBot="1">
      <c r="C174" s="17"/>
      <c r="D174" s="17"/>
      <c r="E174" s="17"/>
      <c r="F174" s="17"/>
      <c r="G174" s="17"/>
      <c r="H174" s="18"/>
      <c r="I174" s="19"/>
      <c r="J174" s="20">
        <f t="shared" si="10"/>
        <v>0</v>
      </c>
      <c r="O174" s="26" t="e">
        <f t="shared" si="11"/>
        <v>#N/A</v>
      </c>
      <c r="P174" s="138" t="e">
        <f t="shared" si="12"/>
        <v>#N/A</v>
      </c>
      <c r="Q174" s="138" t="e">
        <f t="shared" si="13"/>
        <v>#N/A</v>
      </c>
      <c r="R174" s="138" t="e">
        <f t="shared" si="14"/>
        <v>#N/A</v>
      </c>
      <c r="S174" s="139" t="e">
        <f>VLOOKUP(D174,'PC Receitas'!$N$4:$O$14,2,FALSE)</f>
        <v>#N/A</v>
      </c>
    </row>
    <row r="175" spans="3:19" ht="19.5" customHeight="1" thickTop="1" thickBot="1">
      <c r="C175" s="17"/>
      <c r="D175" s="17"/>
      <c r="E175" s="17"/>
      <c r="F175" s="17"/>
      <c r="G175" s="17"/>
      <c r="H175" s="18"/>
      <c r="I175" s="19"/>
      <c r="J175" s="20">
        <f t="shared" si="10"/>
        <v>0</v>
      </c>
      <c r="O175" s="26" t="e">
        <f t="shared" si="11"/>
        <v>#N/A</v>
      </c>
      <c r="P175" s="138" t="e">
        <f t="shared" si="12"/>
        <v>#N/A</v>
      </c>
      <c r="Q175" s="138" t="e">
        <f t="shared" si="13"/>
        <v>#N/A</v>
      </c>
      <c r="R175" s="138" t="e">
        <f t="shared" si="14"/>
        <v>#N/A</v>
      </c>
      <c r="S175" s="139" t="e">
        <f>VLOOKUP(D175,'PC Receitas'!$N$4:$O$14,2,FALSE)</f>
        <v>#N/A</v>
      </c>
    </row>
    <row r="176" spans="3:19" ht="19.5" customHeight="1" thickTop="1" thickBot="1">
      <c r="C176" s="17"/>
      <c r="D176" s="17"/>
      <c r="E176" s="17"/>
      <c r="F176" s="17"/>
      <c r="G176" s="17"/>
      <c r="H176" s="18"/>
      <c r="I176" s="19"/>
      <c r="J176" s="20">
        <f t="shared" si="10"/>
        <v>0</v>
      </c>
      <c r="O176" s="26" t="e">
        <f t="shared" si="11"/>
        <v>#N/A</v>
      </c>
      <c r="P176" s="138" t="e">
        <f t="shared" si="12"/>
        <v>#N/A</v>
      </c>
      <c r="Q176" s="138" t="e">
        <f t="shared" si="13"/>
        <v>#N/A</v>
      </c>
      <c r="R176" s="138" t="e">
        <f t="shared" si="14"/>
        <v>#N/A</v>
      </c>
      <c r="S176" s="139" t="e">
        <f>VLOOKUP(D176,'PC Receitas'!$N$4:$O$14,2,FALSE)</f>
        <v>#N/A</v>
      </c>
    </row>
    <row r="177" spans="3:19" ht="19.5" customHeight="1" thickTop="1" thickBot="1">
      <c r="C177" s="17"/>
      <c r="D177" s="17"/>
      <c r="E177" s="17"/>
      <c r="F177" s="17"/>
      <c r="G177" s="17"/>
      <c r="H177" s="18"/>
      <c r="I177" s="19"/>
      <c r="J177" s="20">
        <f t="shared" si="10"/>
        <v>0</v>
      </c>
      <c r="O177" s="26" t="e">
        <f t="shared" si="11"/>
        <v>#N/A</v>
      </c>
      <c r="P177" s="138" t="e">
        <f t="shared" si="12"/>
        <v>#N/A</v>
      </c>
      <c r="Q177" s="138" t="e">
        <f t="shared" si="13"/>
        <v>#N/A</v>
      </c>
      <c r="R177" s="138" t="e">
        <f t="shared" si="14"/>
        <v>#N/A</v>
      </c>
      <c r="S177" s="139" t="e">
        <f>VLOOKUP(D177,'PC Receitas'!$N$4:$O$14,2,FALSE)</f>
        <v>#N/A</v>
      </c>
    </row>
    <row r="178" spans="3:19" ht="19.5" customHeight="1" thickTop="1" thickBot="1">
      <c r="C178" s="17"/>
      <c r="D178" s="17"/>
      <c r="E178" s="17"/>
      <c r="F178" s="17"/>
      <c r="G178" s="17"/>
      <c r="H178" s="18"/>
      <c r="I178" s="19"/>
      <c r="J178" s="20">
        <f t="shared" si="10"/>
        <v>0</v>
      </c>
      <c r="O178" s="26" t="e">
        <f t="shared" si="11"/>
        <v>#N/A</v>
      </c>
      <c r="P178" s="138" t="e">
        <f t="shared" si="12"/>
        <v>#N/A</v>
      </c>
      <c r="Q178" s="138" t="e">
        <f t="shared" si="13"/>
        <v>#N/A</v>
      </c>
      <c r="R178" s="138" t="e">
        <f t="shared" si="14"/>
        <v>#N/A</v>
      </c>
      <c r="S178" s="139" t="e">
        <f>VLOOKUP(D178,'PC Receitas'!$N$4:$O$14,2,FALSE)</f>
        <v>#N/A</v>
      </c>
    </row>
    <row r="179" spans="3:19" ht="19.5" customHeight="1" thickTop="1" thickBot="1">
      <c r="C179" s="17"/>
      <c r="D179" s="17"/>
      <c r="E179" s="17"/>
      <c r="F179" s="17"/>
      <c r="G179" s="17"/>
      <c r="H179" s="18"/>
      <c r="I179" s="19"/>
      <c r="J179" s="20">
        <f t="shared" si="10"/>
        <v>0</v>
      </c>
      <c r="O179" s="26" t="e">
        <f t="shared" si="11"/>
        <v>#N/A</v>
      </c>
      <c r="P179" s="138" t="e">
        <f t="shared" si="12"/>
        <v>#N/A</v>
      </c>
      <c r="Q179" s="138" t="e">
        <f t="shared" si="13"/>
        <v>#N/A</v>
      </c>
      <c r="R179" s="138" t="e">
        <f t="shared" si="14"/>
        <v>#N/A</v>
      </c>
      <c r="S179" s="139" t="e">
        <f>VLOOKUP(D179,'PC Receitas'!$N$4:$O$14,2,FALSE)</f>
        <v>#N/A</v>
      </c>
    </row>
    <row r="180" spans="3:19" ht="19.5" customHeight="1" thickTop="1" thickBot="1">
      <c r="C180" s="17"/>
      <c r="D180" s="17"/>
      <c r="E180" s="17"/>
      <c r="F180" s="17"/>
      <c r="G180" s="17"/>
      <c r="H180" s="18"/>
      <c r="I180" s="19"/>
      <c r="J180" s="20">
        <f t="shared" si="10"/>
        <v>0</v>
      </c>
      <c r="O180" s="26" t="e">
        <f t="shared" si="11"/>
        <v>#N/A</v>
      </c>
      <c r="P180" s="138" t="e">
        <f t="shared" si="12"/>
        <v>#N/A</v>
      </c>
      <c r="Q180" s="138" t="e">
        <f t="shared" si="13"/>
        <v>#N/A</v>
      </c>
      <c r="R180" s="138" t="e">
        <f t="shared" si="14"/>
        <v>#N/A</v>
      </c>
      <c r="S180" s="139" t="e">
        <f>VLOOKUP(D180,'PC Receitas'!$N$4:$O$14,2,FALSE)</f>
        <v>#N/A</v>
      </c>
    </row>
    <row r="181" spans="3:19" ht="19.5" customHeight="1" thickTop="1" thickBot="1">
      <c r="C181" s="17"/>
      <c r="D181" s="17"/>
      <c r="E181" s="17"/>
      <c r="F181" s="17"/>
      <c r="G181" s="17"/>
      <c r="H181" s="18"/>
      <c r="I181" s="19"/>
      <c r="J181" s="20">
        <f t="shared" si="10"/>
        <v>0</v>
      </c>
      <c r="O181" s="26" t="e">
        <f t="shared" si="11"/>
        <v>#N/A</v>
      </c>
      <c r="P181" s="138" t="e">
        <f t="shared" si="12"/>
        <v>#N/A</v>
      </c>
      <c r="Q181" s="138" t="e">
        <f t="shared" si="13"/>
        <v>#N/A</v>
      </c>
      <c r="R181" s="138" t="e">
        <f t="shared" si="14"/>
        <v>#N/A</v>
      </c>
      <c r="S181" s="139" t="e">
        <f>VLOOKUP(D181,'PC Receitas'!$N$4:$O$14,2,FALSE)</f>
        <v>#N/A</v>
      </c>
    </row>
    <row r="182" spans="3:19" ht="19.5" customHeight="1" thickTop="1" thickBot="1">
      <c r="C182" s="17"/>
      <c r="D182" s="17"/>
      <c r="E182" s="17"/>
      <c r="F182" s="17"/>
      <c r="G182" s="17"/>
      <c r="H182" s="18"/>
      <c r="I182" s="19"/>
      <c r="J182" s="20">
        <f t="shared" si="10"/>
        <v>0</v>
      </c>
      <c r="O182" s="26" t="e">
        <f t="shared" si="11"/>
        <v>#N/A</v>
      </c>
      <c r="P182" s="138" t="e">
        <f t="shared" si="12"/>
        <v>#N/A</v>
      </c>
      <c r="Q182" s="138" t="e">
        <f t="shared" si="13"/>
        <v>#N/A</v>
      </c>
      <c r="R182" s="138" t="e">
        <f t="shared" si="14"/>
        <v>#N/A</v>
      </c>
      <c r="S182" s="139" t="e">
        <f>VLOOKUP(D182,'PC Receitas'!$N$4:$O$14,2,FALSE)</f>
        <v>#N/A</v>
      </c>
    </row>
    <row r="183" spans="3:19" ht="19.5" customHeight="1" thickTop="1" thickBot="1">
      <c r="C183" s="17"/>
      <c r="D183" s="17"/>
      <c r="E183" s="17"/>
      <c r="F183" s="17"/>
      <c r="G183" s="17"/>
      <c r="H183" s="18"/>
      <c r="I183" s="19"/>
      <c r="J183" s="20">
        <f t="shared" si="10"/>
        <v>0</v>
      </c>
      <c r="O183" s="26" t="e">
        <f t="shared" si="11"/>
        <v>#N/A</v>
      </c>
      <c r="P183" s="138" t="e">
        <f t="shared" si="12"/>
        <v>#N/A</v>
      </c>
      <c r="Q183" s="138" t="e">
        <f t="shared" si="13"/>
        <v>#N/A</v>
      </c>
      <c r="R183" s="138" t="e">
        <f t="shared" si="14"/>
        <v>#N/A</v>
      </c>
      <c r="S183" s="139" t="e">
        <f>VLOOKUP(D183,'PC Receitas'!$N$4:$O$14,2,FALSE)</f>
        <v>#N/A</v>
      </c>
    </row>
    <row r="184" spans="3:19" ht="19.5" customHeight="1" thickTop="1" thickBot="1">
      <c r="C184" s="17"/>
      <c r="D184" s="17"/>
      <c r="E184" s="17"/>
      <c r="F184" s="17"/>
      <c r="G184" s="17"/>
      <c r="H184" s="18"/>
      <c r="I184" s="19"/>
      <c r="J184" s="20">
        <f t="shared" si="10"/>
        <v>0</v>
      </c>
      <c r="O184" s="26" t="e">
        <f t="shared" si="11"/>
        <v>#N/A</v>
      </c>
      <c r="P184" s="138" t="e">
        <f t="shared" si="12"/>
        <v>#N/A</v>
      </c>
      <c r="Q184" s="138" t="e">
        <f t="shared" si="13"/>
        <v>#N/A</v>
      </c>
      <c r="R184" s="138" t="e">
        <f t="shared" si="14"/>
        <v>#N/A</v>
      </c>
      <c r="S184" s="139" t="e">
        <f>VLOOKUP(D184,'PC Receitas'!$N$4:$O$14,2,FALSE)</f>
        <v>#N/A</v>
      </c>
    </row>
    <row r="185" spans="3:19" ht="19.5" customHeight="1" thickTop="1" thickBot="1">
      <c r="C185" s="17"/>
      <c r="D185" s="17"/>
      <c r="E185" s="17"/>
      <c r="F185" s="17"/>
      <c r="G185" s="17"/>
      <c r="H185" s="18"/>
      <c r="I185" s="19"/>
      <c r="J185" s="20">
        <f t="shared" si="10"/>
        <v>0</v>
      </c>
      <c r="O185" s="26" t="e">
        <f t="shared" si="11"/>
        <v>#N/A</v>
      </c>
      <c r="P185" s="138" t="e">
        <f t="shared" si="12"/>
        <v>#N/A</v>
      </c>
      <c r="Q185" s="138" t="e">
        <f t="shared" si="13"/>
        <v>#N/A</v>
      </c>
      <c r="R185" s="138" t="e">
        <f t="shared" si="14"/>
        <v>#N/A</v>
      </c>
      <c r="S185" s="139" t="e">
        <f>VLOOKUP(D185,'PC Receitas'!$N$4:$O$14,2,FALSE)</f>
        <v>#N/A</v>
      </c>
    </row>
    <row r="186" spans="3:19" ht="19.5" customHeight="1" thickTop="1" thickBot="1">
      <c r="C186" s="17"/>
      <c r="D186" s="17"/>
      <c r="E186" s="17"/>
      <c r="F186" s="17"/>
      <c r="G186" s="17"/>
      <c r="H186" s="18"/>
      <c r="I186" s="19"/>
      <c r="J186" s="20">
        <f t="shared" si="10"/>
        <v>0</v>
      </c>
      <c r="O186" s="26" t="e">
        <f t="shared" si="11"/>
        <v>#N/A</v>
      </c>
      <c r="P186" s="138" t="e">
        <f t="shared" si="12"/>
        <v>#N/A</v>
      </c>
      <c r="Q186" s="138" t="e">
        <f t="shared" si="13"/>
        <v>#N/A</v>
      </c>
      <c r="R186" s="138" t="e">
        <f t="shared" si="14"/>
        <v>#N/A</v>
      </c>
      <c r="S186" s="139" t="e">
        <f>VLOOKUP(D186,'PC Receitas'!$N$4:$O$14,2,FALSE)</f>
        <v>#N/A</v>
      </c>
    </row>
    <row r="187" spans="3:19" ht="19.5" customHeight="1" thickTop="1" thickBot="1">
      <c r="C187" s="17"/>
      <c r="D187" s="17"/>
      <c r="E187" s="17"/>
      <c r="F187" s="17"/>
      <c r="G187" s="17"/>
      <c r="H187" s="18"/>
      <c r="I187" s="19"/>
      <c r="J187" s="20">
        <f t="shared" si="10"/>
        <v>0</v>
      </c>
      <c r="O187" s="26" t="e">
        <f t="shared" si="11"/>
        <v>#N/A</v>
      </c>
      <c r="P187" s="138" t="e">
        <f t="shared" si="12"/>
        <v>#N/A</v>
      </c>
      <c r="Q187" s="138" t="e">
        <f t="shared" si="13"/>
        <v>#N/A</v>
      </c>
      <c r="R187" s="138" t="e">
        <f t="shared" si="14"/>
        <v>#N/A</v>
      </c>
      <c r="S187" s="139" t="e">
        <f>VLOOKUP(D187,'PC Receitas'!$N$4:$O$14,2,FALSE)</f>
        <v>#N/A</v>
      </c>
    </row>
    <row r="188" spans="3:19" ht="19.5" customHeight="1" thickTop="1" thickBot="1">
      <c r="C188" s="17"/>
      <c r="D188" s="17"/>
      <c r="E188" s="17"/>
      <c r="F188" s="17"/>
      <c r="G188" s="17"/>
      <c r="H188" s="18"/>
      <c r="I188" s="19"/>
      <c r="J188" s="20">
        <f t="shared" si="10"/>
        <v>0</v>
      </c>
      <c r="O188" s="26" t="e">
        <f t="shared" si="11"/>
        <v>#N/A</v>
      </c>
      <c r="P188" s="138" t="e">
        <f t="shared" si="12"/>
        <v>#N/A</v>
      </c>
      <c r="Q188" s="138" t="e">
        <f t="shared" si="13"/>
        <v>#N/A</v>
      </c>
      <c r="R188" s="138" t="e">
        <f t="shared" si="14"/>
        <v>#N/A</v>
      </c>
      <c r="S188" s="139" t="e">
        <f>VLOOKUP(D188,'PC Receitas'!$N$4:$O$14,2,FALSE)</f>
        <v>#N/A</v>
      </c>
    </row>
    <row r="189" spans="3:19" ht="19.5" customHeight="1" thickTop="1" thickBot="1">
      <c r="C189" s="17"/>
      <c r="D189" s="17"/>
      <c r="E189" s="17"/>
      <c r="F189" s="17"/>
      <c r="G189" s="17"/>
      <c r="H189" s="18"/>
      <c r="I189" s="19"/>
      <c r="J189" s="20">
        <f t="shared" si="10"/>
        <v>0</v>
      </c>
      <c r="O189" s="26" t="e">
        <f t="shared" si="11"/>
        <v>#N/A</v>
      </c>
      <c r="P189" s="138" t="e">
        <f t="shared" si="12"/>
        <v>#N/A</v>
      </c>
      <c r="Q189" s="138" t="e">
        <f t="shared" si="13"/>
        <v>#N/A</v>
      </c>
      <c r="R189" s="138" t="e">
        <f t="shared" si="14"/>
        <v>#N/A</v>
      </c>
      <c r="S189" s="139" t="e">
        <f>VLOOKUP(D189,'PC Receitas'!$N$4:$O$14,2,FALSE)</f>
        <v>#N/A</v>
      </c>
    </row>
    <row r="190" spans="3:19" ht="19.5" customHeight="1" thickTop="1" thickBot="1">
      <c r="C190" s="17"/>
      <c r="D190" s="17"/>
      <c r="E190" s="17"/>
      <c r="F190" s="17"/>
      <c r="G190" s="17"/>
      <c r="H190" s="18"/>
      <c r="I190" s="19"/>
      <c r="J190" s="20">
        <f t="shared" si="10"/>
        <v>0</v>
      </c>
      <c r="O190" s="26" t="e">
        <f t="shared" si="11"/>
        <v>#N/A</v>
      </c>
      <c r="P190" s="138" t="e">
        <f t="shared" si="12"/>
        <v>#N/A</v>
      </c>
      <c r="Q190" s="138" t="e">
        <f t="shared" si="13"/>
        <v>#N/A</v>
      </c>
      <c r="R190" s="138" t="e">
        <f t="shared" si="14"/>
        <v>#N/A</v>
      </c>
      <c r="S190" s="139" t="e">
        <f>VLOOKUP(D190,'PC Receitas'!$N$4:$O$14,2,FALSE)</f>
        <v>#N/A</v>
      </c>
    </row>
    <row r="191" spans="3:19" ht="19.5" customHeight="1" thickTop="1" thickBot="1">
      <c r="C191" s="17"/>
      <c r="D191" s="17"/>
      <c r="E191" s="17"/>
      <c r="F191" s="17"/>
      <c r="G191" s="17"/>
      <c r="H191" s="18"/>
      <c r="I191" s="19"/>
      <c r="J191" s="20">
        <f t="shared" si="10"/>
        <v>0</v>
      </c>
      <c r="O191" s="26" t="e">
        <f t="shared" si="11"/>
        <v>#N/A</v>
      </c>
      <c r="P191" s="138" t="e">
        <f t="shared" si="12"/>
        <v>#N/A</v>
      </c>
      <c r="Q191" s="138" t="e">
        <f t="shared" si="13"/>
        <v>#N/A</v>
      </c>
      <c r="R191" s="138" t="e">
        <f t="shared" si="14"/>
        <v>#N/A</v>
      </c>
      <c r="S191" s="139" t="e">
        <f>VLOOKUP(D191,'PC Receitas'!$N$4:$O$14,2,FALSE)</f>
        <v>#N/A</v>
      </c>
    </row>
    <row r="192" spans="3:19" ht="19.5" customHeight="1" thickTop="1" thickBot="1">
      <c r="C192" s="17"/>
      <c r="D192" s="17"/>
      <c r="E192" s="17"/>
      <c r="F192" s="17"/>
      <c r="G192" s="17"/>
      <c r="H192" s="18"/>
      <c r="I192" s="19"/>
      <c r="J192" s="20">
        <f t="shared" si="10"/>
        <v>0</v>
      </c>
      <c r="O192" s="26" t="e">
        <f t="shared" si="11"/>
        <v>#N/A</v>
      </c>
      <c r="P192" s="138" t="e">
        <f t="shared" si="12"/>
        <v>#N/A</v>
      </c>
      <c r="Q192" s="138" t="e">
        <f t="shared" si="13"/>
        <v>#N/A</v>
      </c>
      <c r="R192" s="138" t="e">
        <f t="shared" si="14"/>
        <v>#N/A</v>
      </c>
      <c r="S192" s="139" t="e">
        <f>VLOOKUP(D192,'PC Receitas'!$N$4:$O$14,2,FALSE)</f>
        <v>#N/A</v>
      </c>
    </row>
    <row r="193" spans="3:19" ht="19.5" customHeight="1" thickTop="1" thickBot="1">
      <c r="C193" s="17"/>
      <c r="D193" s="17"/>
      <c r="E193" s="17"/>
      <c r="F193" s="17"/>
      <c r="G193" s="17"/>
      <c r="H193" s="18"/>
      <c r="I193" s="19"/>
      <c r="J193" s="20">
        <f t="shared" si="10"/>
        <v>0</v>
      </c>
      <c r="O193" s="26" t="e">
        <f t="shared" si="11"/>
        <v>#N/A</v>
      </c>
      <c r="P193" s="138" t="e">
        <f t="shared" si="12"/>
        <v>#N/A</v>
      </c>
      <c r="Q193" s="138" t="e">
        <f t="shared" si="13"/>
        <v>#N/A</v>
      </c>
      <c r="R193" s="138" t="e">
        <f t="shared" si="14"/>
        <v>#N/A</v>
      </c>
      <c r="S193" s="139" t="e">
        <f>VLOOKUP(D193,'PC Receitas'!$N$4:$O$14,2,FALSE)</f>
        <v>#N/A</v>
      </c>
    </row>
    <row r="194" spans="3:19" ht="19.5" customHeight="1" thickTop="1" thickBot="1">
      <c r="C194" s="17"/>
      <c r="D194" s="17"/>
      <c r="E194" s="17"/>
      <c r="F194" s="17"/>
      <c r="G194" s="17"/>
      <c r="H194" s="18"/>
      <c r="I194" s="19"/>
      <c r="J194" s="20">
        <f t="shared" si="10"/>
        <v>0</v>
      </c>
      <c r="O194" s="26" t="e">
        <f t="shared" si="11"/>
        <v>#N/A</v>
      </c>
      <c r="P194" s="138" t="e">
        <f t="shared" si="12"/>
        <v>#N/A</v>
      </c>
      <c r="Q194" s="138" t="e">
        <f t="shared" si="13"/>
        <v>#N/A</v>
      </c>
      <c r="R194" s="138" t="e">
        <f t="shared" si="14"/>
        <v>#N/A</v>
      </c>
      <c r="S194" s="139" t="e">
        <f>VLOOKUP(D194,'PC Receitas'!$N$4:$O$14,2,FALSE)</f>
        <v>#N/A</v>
      </c>
    </row>
    <row r="195" spans="3:19" ht="19.5" customHeight="1" thickTop="1" thickBot="1">
      <c r="C195" s="17"/>
      <c r="D195" s="17"/>
      <c r="E195" s="17"/>
      <c r="F195" s="17"/>
      <c r="G195" s="17"/>
      <c r="H195" s="18"/>
      <c r="I195" s="19"/>
      <c r="J195" s="20">
        <f t="shared" si="10"/>
        <v>0</v>
      </c>
      <c r="O195" s="26" t="e">
        <f t="shared" si="11"/>
        <v>#N/A</v>
      </c>
      <c r="P195" s="138" t="e">
        <f t="shared" si="12"/>
        <v>#N/A</v>
      </c>
      <c r="Q195" s="138" t="e">
        <f t="shared" si="13"/>
        <v>#N/A</v>
      </c>
      <c r="R195" s="138" t="e">
        <f t="shared" si="14"/>
        <v>#N/A</v>
      </c>
      <c r="S195" s="139" t="e">
        <f>VLOOKUP(D195,'PC Receitas'!$N$4:$O$14,2,FALSE)</f>
        <v>#N/A</v>
      </c>
    </row>
    <row r="196" spans="3:19" ht="19.5" customHeight="1" thickTop="1" thickBot="1">
      <c r="C196" s="17"/>
      <c r="D196" s="17"/>
      <c r="E196" s="17"/>
      <c r="F196" s="17"/>
      <c r="G196" s="17"/>
      <c r="H196" s="18"/>
      <c r="I196" s="19"/>
      <c r="J196" s="20">
        <f t="shared" si="10"/>
        <v>0</v>
      </c>
      <c r="O196" s="26" t="e">
        <f t="shared" si="11"/>
        <v>#N/A</v>
      </c>
      <c r="P196" s="138" t="e">
        <f t="shared" si="12"/>
        <v>#N/A</v>
      </c>
      <c r="Q196" s="138" t="e">
        <f t="shared" si="13"/>
        <v>#N/A</v>
      </c>
      <c r="R196" s="138" t="e">
        <f t="shared" si="14"/>
        <v>#N/A</v>
      </c>
      <c r="S196" s="139" t="e">
        <f>VLOOKUP(D196,'PC Receitas'!$N$4:$O$14,2,FALSE)</f>
        <v>#N/A</v>
      </c>
    </row>
    <row r="197" spans="3:19" ht="19.5" customHeight="1" thickTop="1" thickBot="1">
      <c r="C197" s="17"/>
      <c r="D197" s="17"/>
      <c r="E197" s="17"/>
      <c r="F197" s="17"/>
      <c r="G197" s="17"/>
      <c r="H197" s="18"/>
      <c r="I197" s="19"/>
      <c r="J197" s="20">
        <f t="shared" si="10"/>
        <v>0</v>
      </c>
      <c r="O197" s="26" t="e">
        <f t="shared" si="11"/>
        <v>#N/A</v>
      </c>
      <c r="P197" s="138" t="e">
        <f t="shared" si="12"/>
        <v>#N/A</v>
      </c>
      <c r="Q197" s="138" t="e">
        <f t="shared" si="13"/>
        <v>#N/A</v>
      </c>
      <c r="R197" s="138" t="e">
        <f t="shared" si="14"/>
        <v>#N/A</v>
      </c>
      <c r="S197" s="139" t="e">
        <f>VLOOKUP(D197,'PC Receitas'!$N$4:$O$14,2,FALSE)</f>
        <v>#N/A</v>
      </c>
    </row>
    <row r="198" spans="3:19" ht="19.5" customHeight="1" thickTop="1" thickBot="1">
      <c r="C198" s="17"/>
      <c r="D198" s="17"/>
      <c r="E198" s="17"/>
      <c r="F198" s="17"/>
      <c r="G198" s="17"/>
      <c r="H198" s="18"/>
      <c r="I198" s="19"/>
      <c r="J198" s="20">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0</v>
      </c>
      <c r="O198" s="26" t="e">
        <f t="shared" ref="O198:O261" si="16">IF(S198="Despesas_com_RH","Despesa",IF(S198="Despesas_Operacionais","Despesa",IF(S198="Despesas_com_Marketing","Despesa",IF(S198="Impostos","Despesa",IF(S198="Investimentos","Despesa","")))))</f>
        <v>#N/A</v>
      </c>
      <c r="P198" s="138" t="e">
        <f t="shared" ref="P198:P261" si="17">IF(S198="Despesas_com_Produtos","Despesa",IF(S198="Despesas_com_Serviços","Despesa",IF(S198="Despesas_Não_Operacionais","Despesa","")))</f>
        <v>#N/A</v>
      </c>
      <c r="Q198" s="138" t="e">
        <f t="shared" ref="Q198:Q261" si="18">IF(S198="Receitas_com_Produtos","Receita",IF(S198="Receitas_com_Serviços","Receita",IF(S198="Receitas_Não_Operacionais","Receita","")))</f>
        <v>#N/A</v>
      </c>
      <c r="R198" s="138" t="e">
        <f t="shared" ref="R198:R261" si="19">IF(O198&lt;&gt;"",O198,IF(P198&lt;&gt;"",P198,IF(Q198&lt;&gt;"",Q198,"")))</f>
        <v>#N/A</v>
      </c>
      <c r="S198" s="139" t="e">
        <f>VLOOKUP(D198,'PC Receitas'!$N$4:$O$14,2,FALSE)</f>
        <v>#N/A</v>
      </c>
    </row>
    <row r="199" spans="3:19" ht="19.5" customHeight="1" thickTop="1" thickBot="1">
      <c r="C199" s="17"/>
      <c r="D199" s="17"/>
      <c r="E199" s="17"/>
      <c r="F199" s="17"/>
      <c r="G199" s="17"/>
      <c r="H199" s="18"/>
      <c r="I199" s="19"/>
      <c r="J199" s="20">
        <f t="shared" si="15"/>
        <v>0</v>
      </c>
      <c r="O199" s="26" t="e">
        <f t="shared" si="16"/>
        <v>#N/A</v>
      </c>
      <c r="P199" s="138" t="e">
        <f t="shared" si="17"/>
        <v>#N/A</v>
      </c>
      <c r="Q199" s="138" t="e">
        <f t="shared" si="18"/>
        <v>#N/A</v>
      </c>
      <c r="R199" s="138" t="e">
        <f t="shared" si="19"/>
        <v>#N/A</v>
      </c>
      <c r="S199" s="139" t="e">
        <f>VLOOKUP(D199,'PC Receitas'!$N$4:$O$14,2,FALSE)</f>
        <v>#N/A</v>
      </c>
    </row>
    <row r="200" spans="3:19" ht="19.5" customHeight="1" thickTop="1" thickBot="1">
      <c r="C200" s="17"/>
      <c r="D200" s="17"/>
      <c r="E200" s="17"/>
      <c r="F200" s="17"/>
      <c r="G200" s="17"/>
      <c r="H200" s="18"/>
      <c r="I200" s="19"/>
      <c r="J200" s="20">
        <f t="shared" si="15"/>
        <v>0</v>
      </c>
      <c r="O200" s="26" t="e">
        <f t="shared" si="16"/>
        <v>#N/A</v>
      </c>
      <c r="P200" s="138" t="e">
        <f t="shared" si="17"/>
        <v>#N/A</v>
      </c>
      <c r="Q200" s="138" t="e">
        <f t="shared" si="18"/>
        <v>#N/A</v>
      </c>
      <c r="R200" s="138" t="e">
        <f t="shared" si="19"/>
        <v>#N/A</v>
      </c>
      <c r="S200" s="139" t="e">
        <f>VLOOKUP(D200,'PC Receitas'!$N$4:$O$14,2,FALSE)</f>
        <v>#N/A</v>
      </c>
    </row>
    <row r="201" spans="3:19" ht="19.5" customHeight="1" thickTop="1" thickBot="1">
      <c r="C201" s="17"/>
      <c r="D201" s="17"/>
      <c r="E201" s="17"/>
      <c r="F201" s="17"/>
      <c r="G201" s="17"/>
      <c r="H201" s="18"/>
      <c r="I201" s="19"/>
      <c r="J201" s="20">
        <f t="shared" si="15"/>
        <v>0</v>
      </c>
      <c r="O201" s="26" t="e">
        <f t="shared" si="16"/>
        <v>#N/A</v>
      </c>
      <c r="P201" s="138" t="e">
        <f t="shared" si="17"/>
        <v>#N/A</v>
      </c>
      <c r="Q201" s="138" t="e">
        <f t="shared" si="18"/>
        <v>#N/A</v>
      </c>
      <c r="R201" s="138" t="e">
        <f t="shared" si="19"/>
        <v>#N/A</v>
      </c>
      <c r="S201" s="139" t="e">
        <f>VLOOKUP(D201,'PC Receitas'!$N$4:$O$14,2,FALSE)</f>
        <v>#N/A</v>
      </c>
    </row>
    <row r="202" spans="3:19" ht="19.5" customHeight="1" thickTop="1" thickBot="1">
      <c r="C202" s="17"/>
      <c r="D202" s="17"/>
      <c r="E202" s="17"/>
      <c r="F202" s="17"/>
      <c r="G202" s="17"/>
      <c r="H202" s="18"/>
      <c r="I202" s="19"/>
      <c r="J202" s="20">
        <f t="shared" si="15"/>
        <v>0</v>
      </c>
      <c r="O202" s="26" t="e">
        <f t="shared" si="16"/>
        <v>#N/A</v>
      </c>
      <c r="P202" s="138" t="e">
        <f t="shared" si="17"/>
        <v>#N/A</v>
      </c>
      <c r="Q202" s="138" t="e">
        <f t="shared" si="18"/>
        <v>#N/A</v>
      </c>
      <c r="R202" s="138" t="e">
        <f t="shared" si="19"/>
        <v>#N/A</v>
      </c>
      <c r="S202" s="139" t="e">
        <f>VLOOKUP(D202,'PC Receitas'!$N$4:$O$14,2,FALSE)</f>
        <v>#N/A</v>
      </c>
    </row>
    <row r="203" spans="3:19" ht="19.5" customHeight="1" thickTop="1" thickBot="1">
      <c r="C203" s="17"/>
      <c r="D203" s="17"/>
      <c r="E203" s="17"/>
      <c r="F203" s="17"/>
      <c r="G203" s="17"/>
      <c r="H203" s="18"/>
      <c r="I203" s="19"/>
      <c r="J203" s="20">
        <f t="shared" si="15"/>
        <v>0</v>
      </c>
      <c r="O203" s="26" t="e">
        <f t="shared" si="16"/>
        <v>#N/A</v>
      </c>
      <c r="P203" s="138" t="e">
        <f t="shared" si="17"/>
        <v>#N/A</v>
      </c>
      <c r="Q203" s="138" t="e">
        <f t="shared" si="18"/>
        <v>#N/A</v>
      </c>
      <c r="R203" s="138" t="e">
        <f t="shared" si="19"/>
        <v>#N/A</v>
      </c>
      <c r="S203" s="139" t="e">
        <f>VLOOKUP(D203,'PC Receitas'!$N$4:$O$14,2,FALSE)</f>
        <v>#N/A</v>
      </c>
    </row>
    <row r="204" spans="3:19" ht="19.5" customHeight="1" thickTop="1" thickBot="1">
      <c r="C204" s="17"/>
      <c r="D204" s="17"/>
      <c r="E204" s="17"/>
      <c r="F204" s="17"/>
      <c r="G204" s="17"/>
      <c r="H204" s="18"/>
      <c r="I204" s="19"/>
      <c r="J204" s="20">
        <f t="shared" si="15"/>
        <v>0</v>
      </c>
      <c r="O204" s="26" t="e">
        <f t="shared" si="16"/>
        <v>#N/A</v>
      </c>
      <c r="P204" s="138" t="e">
        <f t="shared" si="17"/>
        <v>#N/A</v>
      </c>
      <c r="Q204" s="138" t="e">
        <f t="shared" si="18"/>
        <v>#N/A</v>
      </c>
      <c r="R204" s="138" t="e">
        <f t="shared" si="19"/>
        <v>#N/A</v>
      </c>
      <c r="S204" s="139" t="e">
        <f>VLOOKUP(D204,'PC Receitas'!$N$4:$O$14,2,FALSE)</f>
        <v>#N/A</v>
      </c>
    </row>
    <row r="205" spans="3:19" ht="19.5" customHeight="1" thickTop="1" thickBot="1">
      <c r="C205" s="17"/>
      <c r="D205" s="17"/>
      <c r="E205" s="17"/>
      <c r="F205" s="17"/>
      <c r="G205" s="17"/>
      <c r="H205" s="18"/>
      <c r="I205" s="19"/>
      <c r="J205" s="20">
        <f t="shared" si="15"/>
        <v>0</v>
      </c>
      <c r="O205" s="26" t="e">
        <f t="shared" si="16"/>
        <v>#N/A</v>
      </c>
      <c r="P205" s="138" t="e">
        <f t="shared" si="17"/>
        <v>#N/A</v>
      </c>
      <c r="Q205" s="138" t="e">
        <f t="shared" si="18"/>
        <v>#N/A</v>
      </c>
      <c r="R205" s="138" t="e">
        <f t="shared" si="19"/>
        <v>#N/A</v>
      </c>
      <c r="S205" s="139" t="e">
        <f>VLOOKUP(D205,'PC Receitas'!$N$4:$O$14,2,FALSE)</f>
        <v>#N/A</v>
      </c>
    </row>
    <row r="206" spans="3:19" ht="19.5" customHeight="1" thickTop="1" thickBot="1">
      <c r="C206" s="17"/>
      <c r="D206" s="17"/>
      <c r="E206" s="17"/>
      <c r="F206" s="17"/>
      <c r="G206" s="17"/>
      <c r="H206" s="18"/>
      <c r="I206" s="19"/>
      <c r="J206" s="20">
        <f t="shared" si="15"/>
        <v>0</v>
      </c>
      <c r="O206" s="26" t="e">
        <f t="shared" si="16"/>
        <v>#N/A</v>
      </c>
      <c r="P206" s="138" t="e">
        <f t="shared" si="17"/>
        <v>#N/A</v>
      </c>
      <c r="Q206" s="138" t="e">
        <f t="shared" si="18"/>
        <v>#N/A</v>
      </c>
      <c r="R206" s="138" t="e">
        <f t="shared" si="19"/>
        <v>#N/A</v>
      </c>
      <c r="S206" s="139" t="e">
        <f>VLOOKUP(D206,'PC Receitas'!$N$4:$O$14,2,FALSE)</f>
        <v>#N/A</v>
      </c>
    </row>
    <row r="207" spans="3:19" ht="19.5" customHeight="1" thickTop="1" thickBot="1">
      <c r="C207" s="17"/>
      <c r="D207" s="17"/>
      <c r="E207" s="17"/>
      <c r="F207" s="17"/>
      <c r="G207" s="17"/>
      <c r="H207" s="18"/>
      <c r="I207" s="19"/>
      <c r="J207" s="20">
        <f t="shared" si="15"/>
        <v>0</v>
      </c>
      <c r="O207" s="26" t="e">
        <f t="shared" si="16"/>
        <v>#N/A</v>
      </c>
      <c r="P207" s="138" t="e">
        <f t="shared" si="17"/>
        <v>#N/A</v>
      </c>
      <c r="Q207" s="138" t="e">
        <f t="shared" si="18"/>
        <v>#N/A</v>
      </c>
      <c r="R207" s="138" t="e">
        <f t="shared" si="19"/>
        <v>#N/A</v>
      </c>
      <c r="S207" s="139" t="e">
        <f>VLOOKUP(D207,'PC Receitas'!$N$4:$O$14,2,FALSE)</f>
        <v>#N/A</v>
      </c>
    </row>
    <row r="208" spans="3:19" ht="19.5" customHeight="1" thickTop="1" thickBot="1">
      <c r="C208" s="17"/>
      <c r="D208" s="17"/>
      <c r="E208" s="17"/>
      <c r="F208" s="17"/>
      <c r="G208" s="17"/>
      <c r="H208" s="18"/>
      <c r="I208" s="19"/>
      <c r="J208" s="20">
        <f t="shared" si="15"/>
        <v>0</v>
      </c>
      <c r="O208" s="26" t="e">
        <f t="shared" si="16"/>
        <v>#N/A</v>
      </c>
      <c r="P208" s="138" t="e">
        <f t="shared" si="17"/>
        <v>#N/A</v>
      </c>
      <c r="Q208" s="138" t="e">
        <f t="shared" si="18"/>
        <v>#N/A</v>
      </c>
      <c r="R208" s="138" t="e">
        <f t="shared" si="19"/>
        <v>#N/A</v>
      </c>
      <c r="S208" s="139" t="e">
        <f>VLOOKUP(D208,'PC Receitas'!$N$4:$O$14,2,FALSE)</f>
        <v>#N/A</v>
      </c>
    </row>
    <row r="209" spans="3:19" ht="19.5" customHeight="1" thickTop="1" thickBot="1">
      <c r="C209" s="17"/>
      <c r="D209" s="17"/>
      <c r="E209" s="17"/>
      <c r="F209" s="17"/>
      <c r="G209" s="17"/>
      <c r="H209" s="18"/>
      <c r="I209" s="19"/>
      <c r="J209" s="20">
        <f t="shared" si="15"/>
        <v>0</v>
      </c>
      <c r="O209" s="26" t="e">
        <f t="shared" si="16"/>
        <v>#N/A</v>
      </c>
      <c r="P209" s="138" t="e">
        <f t="shared" si="17"/>
        <v>#N/A</v>
      </c>
      <c r="Q209" s="138" t="e">
        <f t="shared" si="18"/>
        <v>#N/A</v>
      </c>
      <c r="R209" s="138" t="e">
        <f t="shared" si="19"/>
        <v>#N/A</v>
      </c>
      <c r="S209" s="139" t="e">
        <f>VLOOKUP(D209,'PC Receitas'!$N$4:$O$14,2,FALSE)</f>
        <v>#N/A</v>
      </c>
    </row>
    <row r="210" spans="3:19" ht="19.5" customHeight="1" thickTop="1" thickBot="1">
      <c r="C210" s="17"/>
      <c r="D210" s="17"/>
      <c r="E210" s="17"/>
      <c r="F210" s="17"/>
      <c r="G210" s="17"/>
      <c r="H210" s="18"/>
      <c r="I210" s="19"/>
      <c r="J210" s="20">
        <f t="shared" si="15"/>
        <v>0</v>
      </c>
      <c r="O210" s="26" t="e">
        <f t="shared" si="16"/>
        <v>#N/A</v>
      </c>
      <c r="P210" s="138" t="e">
        <f t="shared" si="17"/>
        <v>#N/A</v>
      </c>
      <c r="Q210" s="138" t="e">
        <f t="shared" si="18"/>
        <v>#N/A</v>
      </c>
      <c r="R210" s="138" t="e">
        <f t="shared" si="19"/>
        <v>#N/A</v>
      </c>
      <c r="S210" s="139" t="e">
        <f>VLOOKUP(D210,'PC Receitas'!$N$4:$O$14,2,FALSE)</f>
        <v>#N/A</v>
      </c>
    </row>
    <row r="211" spans="3:19" ht="19.5" customHeight="1" thickTop="1" thickBot="1">
      <c r="C211" s="17"/>
      <c r="D211" s="17"/>
      <c r="E211" s="17"/>
      <c r="F211" s="17"/>
      <c r="G211" s="17"/>
      <c r="H211" s="18"/>
      <c r="I211" s="19"/>
      <c r="J211" s="20">
        <f t="shared" si="15"/>
        <v>0</v>
      </c>
      <c r="O211" s="26" t="e">
        <f t="shared" si="16"/>
        <v>#N/A</v>
      </c>
      <c r="P211" s="138" t="e">
        <f t="shared" si="17"/>
        <v>#N/A</v>
      </c>
      <c r="Q211" s="138" t="e">
        <f t="shared" si="18"/>
        <v>#N/A</v>
      </c>
      <c r="R211" s="138" t="e">
        <f t="shared" si="19"/>
        <v>#N/A</v>
      </c>
      <c r="S211" s="139" t="e">
        <f>VLOOKUP(D211,'PC Receitas'!$N$4:$O$14,2,FALSE)</f>
        <v>#N/A</v>
      </c>
    </row>
    <row r="212" spans="3:19" ht="19.5" customHeight="1" thickTop="1" thickBot="1">
      <c r="C212" s="17"/>
      <c r="D212" s="17"/>
      <c r="E212" s="17"/>
      <c r="F212" s="17"/>
      <c r="G212" s="17"/>
      <c r="H212" s="18"/>
      <c r="I212" s="19"/>
      <c r="J212" s="20">
        <f t="shared" si="15"/>
        <v>0</v>
      </c>
      <c r="O212" s="26" t="e">
        <f t="shared" si="16"/>
        <v>#N/A</v>
      </c>
      <c r="P212" s="138" t="e">
        <f t="shared" si="17"/>
        <v>#N/A</v>
      </c>
      <c r="Q212" s="138" t="e">
        <f t="shared" si="18"/>
        <v>#N/A</v>
      </c>
      <c r="R212" s="138" t="e">
        <f t="shared" si="19"/>
        <v>#N/A</v>
      </c>
      <c r="S212" s="139" t="e">
        <f>VLOOKUP(D212,'PC Receitas'!$N$4:$O$14,2,FALSE)</f>
        <v>#N/A</v>
      </c>
    </row>
    <row r="213" spans="3:19" ht="19.5" customHeight="1" thickTop="1" thickBot="1">
      <c r="C213" s="17"/>
      <c r="D213" s="17"/>
      <c r="E213" s="17"/>
      <c r="F213" s="17"/>
      <c r="G213" s="17"/>
      <c r="H213" s="18"/>
      <c r="I213" s="19"/>
      <c r="J213" s="20">
        <f t="shared" si="15"/>
        <v>0</v>
      </c>
      <c r="O213" s="26" t="e">
        <f t="shared" si="16"/>
        <v>#N/A</v>
      </c>
      <c r="P213" s="138" t="e">
        <f t="shared" si="17"/>
        <v>#N/A</v>
      </c>
      <c r="Q213" s="138" t="e">
        <f t="shared" si="18"/>
        <v>#N/A</v>
      </c>
      <c r="R213" s="138" t="e">
        <f t="shared" si="19"/>
        <v>#N/A</v>
      </c>
      <c r="S213" s="139" t="e">
        <f>VLOOKUP(D213,'PC Receitas'!$N$4:$O$14,2,FALSE)</f>
        <v>#N/A</v>
      </c>
    </row>
    <row r="214" spans="3:19" ht="19.5" customHeight="1" thickTop="1" thickBot="1">
      <c r="C214" s="17"/>
      <c r="D214" s="17"/>
      <c r="E214" s="17"/>
      <c r="F214" s="17"/>
      <c r="G214" s="17"/>
      <c r="H214" s="18"/>
      <c r="I214" s="19"/>
      <c r="J214" s="20">
        <f t="shared" si="15"/>
        <v>0</v>
      </c>
      <c r="O214" s="26" t="e">
        <f t="shared" si="16"/>
        <v>#N/A</v>
      </c>
      <c r="P214" s="138" t="e">
        <f t="shared" si="17"/>
        <v>#N/A</v>
      </c>
      <c r="Q214" s="138" t="e">
        <f t="shared" si="18"/>
        <v>#N/A</v>
      </c>
      <c r="R214" s="138" t="e">
        <f t="shared" si="19"/>
        <v>#N/A</v>
      </c>
      <c r="S214" s="139" t="e">
        <f>VLOOKUP(D214,'PC Receitas'!$N$4:$O$14,2,FALSE)</f>
        <v>#N/A</v>
      </c>
    </row>
    <row r="215" spans="3:19" ht="19.5" customHeight="1" thickTop="1" thickBot="1">
      <c r="C215" s="17"/>
      <c r="D215" s="17"/>
      <c r="E215" s="17"/>
      <c r="F215" s="17"/>
      <c r="G215" s="17"/>
      <c r="H215" s="18"/>
      <c r="I215" s="19"/>
      <c r="J215" s="20">
        <f t="shared" si="15"/>
        <v>0</v>
      </c>
      <c r="O215" s="26" t="e">
        <f t="shared" si="16"/>
        <v>#N/A</v>
      </c>
      <c r="P215" s="138" t="e">
        <f t="shared" si="17"/>
        <v>#N/A</v>
      </c>
      <c r="Q215" s="138" t="e">
        <f t="shared" si="18"/>
        <v>#N/A</v>
      </c>
      <c r="R215" s="138" t="e">
        <f t="shared" si="19"/>
        <v>#N/A</v>
      </c>
      <c r="S215" s="139" t="e">
        <f>VLOOKUP(D215,'PC Receitas'!$N$4:$O$14,2,FALSE)</f>
        <v>#N/A</v>
      </c>
    </row>
    <row r="216" spans="3:19" ht="19.5" customHeight="1" thickTop="1" thickBot="1">
      <c r="C216" s="17"/>
      <c r="D216" s="17"/>
      <c r="E216" s="17"/>
      <c r="F216" s="17"/>
      <c r="G216" s="17"/>
      <c r="H216" s="18"/>
      <c r="I216" s="19"/>
      <c r="J216" s="20">
        <f t="shared" si="15"/>
        <v>0</v>
      </c>
      <c r="O216" s="26" t="e">
        <f t="shared" si="16"/>
        <v>#N/A</v>
      </c>
      <c r="P216" s="138" t="e">
        <f t="shared" si="17"/>
        <v>#N/A</v>
      </c>
      <c r="Q216" s="138" t="e">
        <f t="shared" si="18"/>
        <v>#N/A</v>
      </c>
      <c r="R216" s="138" t="e">
        <f t="shared" si="19"/>
        <v>#N/A</v>
      </c>
      <c r="S216" s="139" t="e">
        <f>VLOOKUP(D216,'PC Receitas'!$N$4:$O$14,2,FALSE)</f>
        <v>#N/A</v>
      </c>
    </row>
    <row r="217" spans="3:19" ht="19.5" customHeight="1" thickTop="1" thickBot="1">
      <c r="C217" s="17"/>
      <c r="D217" s="17"/>
      <c r="E217" s="17"/>
      <c r="F217" s="17"/>
      <c r="G217" s="17"/>
      <c r="H217" s="18"/>
      <c r="I217" s="19"/>
      <c r="J217" s="20">
        <f t="shared" si="15"/>
        <v>0</v>
      </c>
      <c r="O217" s="26" t="e">
        <f t="shared" si="16"/>
        <v>#N/A</v>
      </c>
      <c r="P217" s="138" t="e">
        <f t="shared" si="17"/>
        <v>#N/A</v>
      </c>
      <c r="Q217" s="138" t="e">
        <f t="shared" si="18"/>
        <v>#N/A</v>
      </c>
      <c r="R217" s="138" t="e">
        <f t="shared" si="19"/>
        <v>#N/A</v>
      </c>
      <c r="S217" s="139" t="e">
        <f>VLOOKUP(D217,'PC Receitas'!$N$4:$O$14,2,FALSE)</f>
        <v>#N/A</v>
      </c>
    </row>
    <row r="218" spans="3:19" ht="19.5" customHeight="1" thickTop="1" thickBot="1">
      <c r="C218" s="17"/>
      <c r="D218" s="17"/>
      <c r="E218" s="17"/>
      <c r="F218" s="17"/>
      <c r="G218" s="17"/>
      <c r="H218" s="18"/>
      <c r="I218" s="19"/>
      <c r="J218" s="20">
        <f t="shared" si="15"/>
        <v>0</v>
      </c>
      <c r="O218" s="26" t="e">
        <f t="shared" si="16"/>
        <v>#N/A</v>
      </c>
      <c r="P218" s="138" t="e">
        <f t="shared" si="17"/>
        <v>#N/A</v>
      </c>
      <c r="Q218" s="138" t="e">
        <f t="shared" si="18"/>
        <v>#N/A</v>
      </c>
      <c r="R218" s="138" t="e">
        <f t="shared" si="19"/>
        <v>#N/A</v>
      </c>
      <c r="S218" s="139" t="e">
        <f>VLOOKUP(D218,'PC Receitas'!$N$4:$O$14,2,FALSE)</f>
        <v>#N/A</v>
      </c>
    </row>
    <row r="219" spans="3:19" ht="19.5" customHeight="1" thickTop="1" thickBot="1">
      <c r="C219" s="17"/>
      <c r="D219" s="17"/>
      <c r="E219" s="17"/>
      <c r="F219" s="17"/>
      <c r="G219" s="17"/>
      <c r="H219" s="18"/>
      <c r="I219" s="19"/>
      <c r="J219" s="20">
        <f t="shared" si="15"/>
        <v>0</v>
      </c>
      <c r="O219" s="26" t="e">
        <f t="shared" si="16"/>
        <v>#N/A</v>
      </c>
      <c r="P219" s="138" t="e">
        <f t="shared" si="17"/>
        <v>#N/A</v>
      </c>
      <c r="Q219" s="138" t="e">
        <f t="shared" si="18"/>
        <v>#N/A</v>
      </c>
      <c r="R219" s="138" t="e">
        <f t="shared" si="19"/>
        <v>#N/A</v>
      </c>
      <c r="S219" s="139" t="e">
        <f>VLOOKUP(D219,'PC Receitas'!$N$4:$O$14,2,FALSE)</f>
        <v>#N/A</v>
      </c>
    </row>
    <row r="220" spans="3:19" ht="19.5" customHeight="1" thickTop="1" thickBot="1">
      <c r="C220" s="17"/>
      <c r="D220" s="17"/>
      <c r="E220" s="17"/>
      <c r="F220" s="17"/>
      <c r="G220" s="17"/>
      <c r="H220" s="18"/>
      <c r="I220" s="19"/>
      <c r="J220" s="20">
        <f t="shared" si="15"/>
        <v>0</v>
      </c>
      <c r="O220" s="26" t="e">
        <f t="shared" si="16"/>
        <v>#N/A</v>
      </c>
      <c r="P220" s="138" t="e">
        <f t="shared" si="17"/>
        <v>#N/A</v>
      </c>
      <c r="Q220" s="138" t="e">
        <f t="shared" si="18"/>
        <v>#N/A</v>
      </c>
      <c r="R220" s="138" t="e">
        <f t="shared" si="19"/>
        <v>#N/A</v>
      </c>
      <c r="S220" s="139" t="e">
        <f>VLOOKUP(D220,'PC Receitas'!$N$4:$O$14,2,FALSE)</f>
        <v>#N/A</v>
      </c>
    </row>
    <row r="221" spans="3:19" ht="19.5" customHeight="1" thickTop="1" thickBot="1">
      <c r="C221" s="17"/>
      <c r="D221" s="17"/>
      <c r="E221" s="17"/>
      <c r="F221" s="17"/>
      <c r="G221" s="17"/>
      <c r="H221" s="18"/>
      <c r="I221" s="19"/>
      <c r="J221" s="20">
        <f t="shared" si="15"/>
        <v>0</v>
      </c>
      <c r="O221" s="26" t="e">
        <f t="shared" si="16"/>
        <v>#N/A</v>
      </c>
      <c r="P221" s="138" t="e">
        <f t="shared" si="17"/>
        <v>#N/A</v>
      </c>
      <c r="Q221" s="138" t="e">
        <f t="shared" si="18"/>
        <v>#N/A</v>
      </c>
      <c r="R221" s="138" t="e">
        <f t="shared" si="19"/>
        <v>#N/A</v>
      </c>
      <c r="S221" s="139" t="e">
        <f>VLOOKUP(D221,'PC Receitas'!$N$4:$O$14,2,FALSE)</f>
        <v>#N/A</v>
      </c>
    </row>
    <row r="222" spans="3:19" ht="19.5" customHeight="1" thickTop="1" thickBot="1">
      <c r="C222" s="17"/>
      <c r="D222" s="17"/>
      <c r="E222" s="17"/>
      <c r="F222" s="17"/>
      <c r="G222" s="17"/>
      <c r="H222" s="18"/>
      <c r="I222" s="19"/>
      <c r="J222" s="20">
        <f t="shared" si="15"/>
        <v>0</v>
      </c>
      <c r="O222" s="26" t="e">
        <f t="shared" si="16"/>
        <v>#N/A</v>
      </c>
      <c r="P222" s="138" t="e">
        <f t="shared" si="17"/>
        <v>#N/A</v>
      </c>
      <c r="Q222" s="138" t="e">
        <f t="shared" si="18"/>
        <v>#N/A</v>
      </c>
      <c r="R222" s="138" t="e">
        <f t="shared" si="19"/>
        <v>#N/A</v>
      </c>
      <c r="S222" s="139" t="e">
        <f>VLOOKUP(D222,'PC Receitas'!$N$4:$O$14,2,FALSE)</f>
        <v>#N/A</v>
      </c>
    </row>
    <row r="223" spans="3:19" ht="19.5" customHeight="1" thickTop="1" thickBot="1">
      <c r="C223" s="17"/>
      <c r="D223" s="17"/>
      <c r="E223" s="17"/>
      <c r="F223" s="17"/>
      <c r="G223" s="17"/>
      <c r="H223" s="18"/>
      <c r="I223" s="19"/>
      <c r="J223" s="20">
        <f t="shared" si="15"/>
        <v>0</v>
      </c>
      <c r="O223" s="26" t="e">
        <f t="shared" si="16"/>
        <v>#N/A</v>
      </c>
      <c r="P223" s="138" t="e">
        <f t="shared" si="17"/>
        <v>#N/A</v>
      </c>
      <c r="Q223" s="138" t="e">
        <f t="shared" si="18"/>
        <v>#N/A</v>
      </c>
      <c r="R223" s="138" t="e">
        <f t="shared" si="19"/>
        <v>#N/A</v>
      </c>
      <c r="S223" s="139" t="e">
        <f>VLOOKUP(D223,'PC Receitas'!$N$4:$O$14,2,FALSE)</f>
        <v>#N/A</v>
      </c>
    </row>
    <row r="224" spans="3:19" ht="19.5" customHeight="1" thickTop="1" thickBot="1">
      <c r="C224" s="17"/>
      <c r="D224" s="17"/>
      <c r="E224" s="17"/>
      <c r="F224" s="17"/>
      <c r="G224" s="17"/>
      <c r="H224" s="18"/>
      <c r="I224" s="19"/>
      <c r="J224" s="20">
        <f t="shared" si="15"/>
        <v>0</v>
      </c>
      <c r="O224" s="26" t="e">
        <f t="shared" si="16"/>
        <v>#N/A</v>
      </c>
      <c r="P224" s="138" t="e">
        <f t="shared" si="17"/>
        <v>#N/A</v>
      </c>
      <c r="Q224" s="138" t="e">
        <f t="shared" si="18"/>
        <v>#N/A</v>
      </c>
      <c r="R224" s="138" t="e">
        <f t="shared" si="19"/>
        <v>#N/A</v>
      </c>
      <c r="S224" s="139" t="e">
        <f>VLOOKUP(D224,'PC Receitas'!$N$4:$O$14,2,FALSE)</f>
        <v>#N/A</v>
      </c>
    </row>
    <row r="225" spans="3:19" ht="19.5" customHeight="1" thickTop="1" thickBot="1">
      <c r="C225" s="17"/>
      <c r="D225" s="17"/>
      <c r="E225" s="17"/>
      <c r="F225" s="17"/>
      <c r="G225" s="17"/>
      <c r="H225" s="18"/>
      <c r="I225" s="19"/>
      <c r="J225" s="20">
        <f t="shared" si="15"/>
        <v>0</v>
      </c>
      <c r="O225" s="26" t="e">
        <f t="shared" si="16"/>
        <v>#N/A</v>
      </c>
      <c r="P225" s="138" t="e">
        <f t="shared" si="17"/>
        <v>#N/A</v>
      </c>
      <c r="Q225" s="138" t="e">
        <f t="shared" si="18"/>
        <v>#N/A</v>
      </c>
      <c r="R225" s="138" t="e">
        <f t="shared" si="19"/>
        <v>#N/A</v>
      </c>
      <c r="S225" s="139" t="e">
        <f>VLOOKUP(D225,'PC Receitas'!$N$4:$O$14,2,FALSE)</f>
        <v>#N/A</v>
      </c>
    </row>
    <row r="226" spans="3:19" ht="19.5" customHeight="1" thickTop="1" thickBot="1">
      <c r="C226" s="17"/>
      <c r="D226" s="17"/>
      <c r="E226" s="17"/>
      <c r="F226" s="17"/>
      <c r="G226" s="17"/>
      <c r="H226" s="18"/>
      <c r="I226" s="19"/>
      <c r="J226" s="20">
        <f t="shared" si="15"/>
        <v>0</v>
      </c>
      <c r="O226" s="26" t="e">
        <f t="shared" si="16"/>
        <v>#N/A</v>
      </c>
      <c r="P226" s="138" t="e">
        <f t="shared" si="17"/>
        <v>#N/A</v>
      </c>
      <c r="Q226" s="138" t="e">
        <f t="shared" si="18"/>
        <v>#N/A</v>
      </c>
      <c r="R226" s="138" t="e">
        <f t="shared" si="19"/>
        <v>#N/A</v>
      </c>
      <c r="S226" s="139" t="e">
        <f>VLOOKUP(D226,'PC Receitas'!$N$4:$O$14,2,FALSE)</f>
        <v>#N/A</v>
      </c>
    </row>
    <row r="227" spans="3:19" ht="19.5" customHeight="1" thickTop="1" thickBot="1">
      <c r="C227" s="17"/>
      <c r="D227" s="17"/>
      <c r="E227" s="17"/>
      <c r="F227" s="17"/>
      <c r="G227" s="17"/>
      <c r="H227" s="18"/>
      <c r="I227" s="19"/>
      <c r="J227" s="20">
        <f t="shared" si="15"/>
        <v>0</v>
      </c>
      <c r="O227" s="26" t="e">
        <f t="shared" si="16"/>
        <v>#N/A</v>
      </c>
      <c r="P227" s="138" t="e">
        <f t="shared" si="17"/>
        <v>#N/A</v>
      </c>
      <c r="Q227" s="138" t="e">
        <f t="shared" si="18"/>
        <v>#N/A</v>
      </c>
      <c r="R227" s="138" t="e">
        <f t="shared" si="19"/>
        <v>#N/A</v>
      </c>
      <c r="S227" s="139" t="e">
        <f>VLOOKUP(D227,'PC Receitas'!$N$4:$O$14,2,FALSE)</f>
        <v>#N/A</v>
      </c>
    </row>
    <row r="228" spans="3:19" ht="19.5" customHeight="1" thickTop="1" thickBot="1">
      <c r="C228" s="17"/>
      <c r="D228" s="17"/>
      <c r="E228" s="17"/>
      <c r="F228" s="17"/>
      <c r="G228" s="17"/>
      <c r="H228" s="18"/>
      <c r="I228" s="19"/>
      <c r="J228" s="20">
        <f t="shared" si="15"/>
        <v>0</v>
      </c>
      <c r="O228" s="26" t="e">
        <f t="shared" si="16"/>
        <v>#N/A</v>
      </c>
      <c r="P228" s="138" t="e">
        <f t="shared" si="17"/>
        <v>#N/A</v>
      </c>
      <c r="Q228" s="138" t="e">
        <f t="shared" si="18"/>
        <v>#N/A</v>
      </c>
      <c r="R228" s="138" t="e">
        <f t="shared" si="19"/>
        <v>#N/A</v>
      </c>
      <c r="S228" s="139" t="e">
        <f>VLOOKUP(D228,'PC Receitas'!$N$4:$O$14,2,FALSE)</f>
        <v>#N/A</v>
      </c>
    </row>
    <row r="229" spans="3:19" ht="19.5" customHeight="1" thickTop="1" thickBot="1">
      <c r="C229" s="17"/>
      <c r="D229" s="17"/>
      <c r="E229" s="17"/>
      <c r="F229" s="17"/>
      <c r="G229" s="17"/>
      <c r="H229" s="18"/>
      <c r="I229" s="19"/>
      <c r="J229" s="20">
        <f t="shared" si="15"/>
        <v>0</v>
      </c>
      <c r="O229" s="26" t="e">
        <f t="shared" si="16"/>
        <v>#N/A</v>
      </c>
      <c r="P229" s="138" t="e">
        <f t="shared" si="17"/>
        <v>#N/A</v>
      </c>
      <c r="Q229" s="138" t="e">
        <f t="shared" si="18"/>
        <v>#N/A</v>
      </c>
      <c r="R229" s="138" t="e">
        <f t="shared" si="19"/>
        <v>#N/A</v>
      </c>
      <c r="S229" s="139" t="e">
        <f>VLOOKUP(D229,'PC Receitas'!$N$4:$O$14,2,FALSE)</f>
        <v>#N/A</v>
      </c>
    </row>
    <row r="230" spans="3:19" ht="19.5" customHeight="1" thickTop="1" thickBot="1">
      <c r="C230" s="17"/>
      <c r="D230" s="17"/>
      <c r="E230" s="17"/>
      <c r="F230" s="17"/>
      <c r="G230" s="17"/>
      <c r="H230" s="18"/>
      <c r="I230" s="19"/>
      <c r="J230" s="20">
        <f t="shared" si="15"/>
        <v>0</v>
      </c>
      <c r="O230" s="26" t="e">
        <f t="shared" si="16"/>
        <v>#N/A</v>
      </c>
      <c r="P230" s="138" t="e">
        <f t="shared" si="17"/>
        <v>#N/A</v>
      </c>
      <c r="Q230" s="138" t="e">
        <f t="shared" si="18"/>
        <v>#N/A</v>
      </c>
      <c r="R230" s="138" t="e">
        <f t="shared" si="19"/>
        <v>#N/A</v>
      </c>
      <c r="S230" s="139" t="e">
        <f>VLOOKUP(D230,'PC Receitas'!$N$4:$O$14,2,FALSE)</f>
        <v>#N/A</v>
      </c>
    </row>
    <row r="231" spans="3:19" ht="19.5" customHeight="1" thickTop="1" thickBot="1">
      <c r="C231" s="17"/>
      <c r="D231" s="17"/>
      <c r="E231" s="17"/>
      <c r="F231" s="17"/>
      <c r="G231" s="17"/>
      <c r="H231" s="18"/>
      <c r="I231" s="19"/>
      <c r="J231" s="20">
        <f t="shared" si="15"/>
        <v>0</v>
      </c>
      <c r="O231" s="26" t="e">
        <f t="shared" si="16"/>
        <v>#N/A</v>
      </c>
      <c r="P231" s="138" t="e">
        <f t="shared" si="17"/>
        <v>#N/A</v>
      </c>
      <c r="Q231" s="138" t="e">
        <f t="shared" si="18"/>
        <v>#N/A</v>
      </c>
      <c r="R231" s="138" t="e">
        <f t="shared" si="19"/>
        <v>#N/A</v>
      </c>
      <c r="S231" s="139" t="e">
        <f>VLOOKUP(D231,'PC Receitas'!$N$4:$O$14,2,FALSE)</f>
        <v>#N/A</v>
      </c>
    </row>
    <row r="232" spans="3:19" ht="19.5" customHeight="1" thickTop="1" thickBot="1">
      <c r="C232" s="17"/>
      <c r="D232" s="17"/>
      <c r="E232" s="17"/>
      <c r="F232" s="17"/>
      <c r="G232" s="17"/>
      <c r="H232" s="18"/>
      <c r="I232" s="19"/>
      <c r="J232" s="20">
        <f t="shared" si="15"/>
        <v>0</v>
      </c>
      <c r="O232" s="26" t="e">
        <f t="shared" si="16"/>
        <v>#N/A</v>
      </c>
      <c r="P232" s="138" t="e">
        <f t="shared" si="17"/>
        <v>#N/A</v>
      </c>
      <c r="Q232" s="138" t="e">
        <f t="shared" si="18"/>
        <v>#N/A</v>
      </c>
      <c r="R232" s="138" t="e">
        <f t="shared" si="19"/>
        <v>#N/A</v>
      </c>
      <c r="S232" s="139" t="e">
        <f>VLOOKUP(D232,'PC Receitas'!$N$4:$O$14,2,FALSE)</f>
        <v>#N/A</v>
      </c>
    </row>
    <row r="233" spans="3:19" ht="19.5" customHeight="1" thickTop="1" thickBot="1">
      <c r="C233" s="17"/>
      <c r="D233" s="17"/>
      <c r="E233" s="17"/>
      <c r="F233" s="17"/>
      <c r="G233" s="17"/>
      <c r="H233" s="18"/>
      <c r="I233" s="19"/>
      <c r="J233" s="20">
        <f t="shared" si="15"/>
        <v>0</v>
      </c>
      <c r="O233" s="26" t="e">
        <f t="shared" si="16"/>
        <v>#N/A</v>
      </c>
      <c r="P233" s="138" t="e">
        <f t="shared" si="17"/>
        <v>#N/A</v>
      </c>
      <c r="Q233" s="138" t="e">
        <f t="shared" si="18"/>
        <v>#N/A</v>
      </c>
      <c r="R233" s="138" t="e">
        <f t="shared" si="19"/>
        <v>#N/A</v>
      </c>
      <c r="S233" s="139" t="e">
        <f>VLOOKUP(D233,'PC Receitas'!$N$4:$O$14,2,FALSE)</f>
        <v>#N/A</v>
      </c>
    </row>
    <row r="234" spans="3:19" ht="19.5" customHeight="1" thickTop="1" thickBot="1">
      <c r="C234" s="17"/>
      <c r="D234" s="17"/>
      <c r="E234" s="17"/>
      <c r="F234" s="17"/>
      <c r="G234" s="17"/>
      <c r="H234" s="18"/>
      <c r="I234" s="19"/>
      <c r="J234" s="20">
        <f t="shared" si="15"/>
        <v>0</v>
      </c>
      <c r="O234" s="26" t="e">
        <f t="shared" si="16"/>
        <v>#N/A</v>
      </c>
      <c r="P234" s="138" t="e">
        <f t="shared" si="17"/>
        <v>#N/A</v>
      </c>
      <c r="Q234" s="138" t="e">
        <f t="shared" si="18"/>
        <v>#N/A</v>
      </c>
      <c r="R234" s="138" t="e">
        <f t="shared" si="19"/>
        <v>#N/A</v>
      </c>
      <c r="S234" s="139" t="e">
        <f>VLOOKUP(D234,'PC Receitas'!$N$4:$O$14,2,FALSE)</f>
        <v>#N/A</v>
      </c>
    </row>
    <row r="235" spans="3:19" ht="19.5" customHeight="1" thickTop="1" thickBot="1">
      <c r="C235" s="17"/>
      <c r="D235" s="17"/>
      <c r="E235" s="17"/>
      <c r="F235" s="17"/>
      <c r="G235" s="17"/>
      <c r="H235" s="18"/>
      <c r="I235" s="19"/>
      <c r="J235" s="20">
        <f t="shared" si="15"/>
        <v>0</v>
      </c>
      <c r="O235" s="26" t="e">
        <f t="shared" si="16"/>
        <v>#N/A</v>
      </c>
      <c r="P235" s="138" t="e">
        <f t="shared" si="17"/>
        <v>#N/A</v>
      </c>
      <c r="Q235" s="138" t="e">
        <f t="shared" si="18"/>
        <v>#N/A</v>
      </c>
      <c r="R235" s="138" t="e">
        <f t="shared" si="19"/>
        <v>#N/A</v>
      </c>
      <c r="S235" s="139" t="e">
        <f>VLOOKUP(D235,'PC Receitas'!$N$4:$O$14,2,FALSE)</f>
        <v>#N/A</v>
      </c>
    </row>
    <row r="236" spans="3:19" ht="19.5" customHeight="1" thickTop="1" thickBot="1">
      <c r="C236" s="17"/>
      <c r="D236" s="17"/>
      <c r="E236" s="17"/>
      <c r="F236" s="17"/>
      <c r="G236" s="17"/>
      <c r="H236" s="18"/>
      <c r="I236" s="19"/>
      <c r="J236" s="20">
        <f t="shared" si="15"/>
        <v>0</v>
      </c>
      <c r="O236" s="26" t="e">
        <f t="shared" si="16"/>
        <v>#N/A</v>
      </c>
      <c r="P236" s="138" t="e">
        <f t="shared" si="17"/>
        <v>#N/A</v>
      </c>
      <c r="Q236" s="138" t="e">
        <f t="shared" si="18"/>
        <v>#N/A</v>
      </c>
      <c r="R236" s="138" t="e">
        <f t="shared" si="19"/>
        <v>#N/A</v>
      </c>
      <c r="S236" s="139" t="e">
        <f>VLOOKUP(D236,'PC Receitas'!$N$4:$O$14,2,FALSE)</f>
        <v>#N/A</v>
      </c>
    </row>
    <row r="237" spans="3:19" ht="19.5" customHeight="1" thickTop="1" thickBot="1">
      <c r="C237" s="17"/>
      <c r="D237" s="17"/>
      <c r="E237" s="17"/>
      <c r="F237" s="17"/>
      <c r="G237" s="17"/>
      <c r="H237" s="18"/>
      <c r="I237" s="19"/>
      <c r="J237" s="20">
        <f t="shared" si="15"/>
        <v>0</v>
      </c>
      <c r="O237" s="26" t="e">
        <f t="shared" si="16"/>
        <v>#N/A</v>
      </c>
      <c r="P237" s="138" t="e">
        <f t="shared" si="17"/>
        <v>#N/A</v>
      </c>
      <c r="Q237" s="138" t="e">
        <f t="shared" si="18"/>
        <v>#N/A</v>
      </c>
      <c r="R237" s="138" t="e">
        <f t="shared" si="19"/>
        <v>#N/A</v>
      </c>
      <c r="S237" s="139" t="e">
        <f>VLOOKUP(D237,'PC Receitas'!$N$4:$O$14,2,FALSE)</f>
        <v>#N/A</v>
      </c>
    </row>
    <row r="238" spans="3:19" ht="19.5" customHeight="1" thickTop="1" thickBot="1">
      <c r="C238" s="17"/>
      <c r="D238" s="17"/>
      <c r="E238" s="17"/>
      <c r="F238" s="17"/>
      <c r="G238" s="17"/>
      <c r="H238" s="18"/>
      <c r="I238" s="19"/>
      <c r="J238" s="20">
        <f t="shared" si="15"/>
        <v>0</v>
      </c>
      <c r="O238" s="26" t="e">
        <f t="shared" si="16"/>
        <v>#N/A</v>
      </c>
      <c r="P238" s="138" t="e">
        <f t="shared" si="17"/>
        <v>#N/A</v>
      </c>
      <c r="Q238" s="138" t="e">
        <f t="shared" si="18"/>
        <v>#N/A</v>
      </c>
      <c r="R238" s="138" t="e">
        <f t="shared" si="19"/>
        <v>#N/A</v>
      </c>
      <c r="S238" s="139" t="e">
        <f>VLOOKUP(D238,'PC Receitas'!$N$4:$O$14,2,FALSE)</f>
        <v>#N/A</v>
      </c>
    </row>
    <row r="239" spans="3:19" ht="19.5" customHeight="1" thickTop="1" thickBot="1">
      <c r="C239" s="17"/>
      <c r="D239" s="17"/>
      <c r="E239" s="17"/>
      <c r="F239" s="17"/>
      <c r="G239" s="17"/>
      <c r="H239" s="18"/>
      <c r="I239" s="19"/>
      <c r="J239" s="20">
        <f t="shared" si="15"/>
        <v>0</v>
      </c>
      <c r="O239" s="26" t="e">
        <f t="shared" si="16"/>
        <v>#N/A</v>
      </c>
      <c r="P239" s="138" t="e">
        <f t="shared" si="17"/>
        <v>#N/A</v>
      </c>
      <c r="Q239" s="138" t="e">
        <f t="shared" si="18"/>
        <v>#N/A</v>
      </c>
      <c r="R239" s="138" t="e">
        <f t="shared" si="19"/>
        <v>#N/A</v>
      </c>
      <c r="S239" s="139" t="e">
        <f>VLOOKUP(D239,'PC Receitas'!$N$4:$O$14,2,FALSE)</f>
        <v>#N/A</v>
      </c>
    </row>
    <row r="240" spans="3:19" ht="19.5" customHeight="1" thickTop="1" thickBot="1">
      <c r="C240" s="17"/>
      <c r="D240" s="17"/>
      <c r="E240" s="17"/>
      <c r="F240" s="17"/>
      <c r="G240" s="17"/>
      <c r="H240" s="18"/>
      <c r="I240" s="19"/>
      <c r="J240" s="20">
        <f t="shared" si="15"/>
        <v>0</v>
      </c>
      <c r="O240" s="26" t="e">
        <f t="shared" si="16"/>
        <v>#N/A</v>
      </c>
      <c r="P240" s="138" t="e">
        <f t="shared" si="17"/>
        <v>#N/A</v>
      </c>
      <c r="Q240" s="138" t="e">
        <f t="shared" si="18"/>
        <v>#N/A</v>
      </c>
      <c r="R240" s="138" t="e">
        <f t="shared" si="19"/>
        <v>#N/A</v>
      </c>
      <c r="S240" s="139" t="e">
        <f>VLOOKUP(D240,'PC Receitas'!$N$4:$O$14,2,FALSE)</f>
        <v>#N/A</v>
      </c>
    </row>
    <row r="241" spans="3:19" ht="19.5" customHeight="1" thickTop="1" thickBot="1">
      <c r="C241" s="17"/>
      <c r="D241" s="17"/>
      <c r="E241" s="17"/>
      <c r="F241" s="17"/>
      <c r="G241" s="17"/>
      <c r="H241" s="18"/>
      <c r="I241" s="19"/>
      <c r="J241" s="20">
        <f t="shared" si="15"/>
        <v>0</v>
      </c>
      <c r="O241" s="26" t="e">
        <f t="shared" si="16"/>
        <v>#N/A</v>
      </c>
      <c r="P241" s="138" t="e">
        <f t="shared" si="17"/>
        <v>#N/A</v>
      </c>
      <c r="Q241" s="138" t="e">
        <f t="shared" si="18"/>
        <v>#N/A</v>
      </c>
      <c r="R241" s="138" t="e">
        <f t="shared" si="19"/>
        <v>#N/A</v>
      </c>
      <c r="S241" s="139" t="e">
        <f>VLOOKUP(D241,'PC Receitas'!$N$4:$O$14,2,FALSE)</f>
        <v>#N/A</v>
      </c>
    </row>
    <row r="242" spans="3:19" ht="19.5" customHeight="1" thickTop="1" thickBot="1">
      <c r="C242" s="17"/>
      <c r="D242" s="17"/>
      <c r="E242" s="17"/>
      <c r="F242" s="17"/>
      <c r="G242" s="17"/>
      <c r="H242" s="18"/>
      <c r="I242" s="19"/>
      <c r="J242" s="20">
        <f t="shared" si="15"/>
        <v>0</v>
      </c>
      <c r="O242" s="26" t="e">
        <f t="shared" si="16"/>
        <v>#N/A</v>
      </c>
      <c r="P242" s="138" t="e">
        <f t="shared" si="17"/>
        <v>#N/A</v>
      </c>
      <c r="Q242" s="138" t="e">
        <f t="shared" si="18"/>
        <v>#N/A</v>
      </c>
      <c r="R242" s="138" t="e">
        <f t="shared" si="19"/>
        <v>#N/A</v>
      </c>
      <c r="S242" s="139" t="e">
        <f>VLOOKUP(D242,'PC Receitas'!$N$4:$O$14,2,FALSE)</f>
        <v>#N/A</v>
      </c>
    </row>
    <row r="243" spans="3:19" ht="19.5" customHeight="1" thickTop="1" thickBot="1">
      <c r="C243" s="17"/>
      <c r="D243" s="17"/>
      <c r="E243" s="17"/>
      <c r="F243" s="17"/>
      <c r="G243" s="17"/>
      <c r="H243" s="18"/>
      <c r="I243" s="19"/>
      <c r="J243" s="20">
        <f t="shared" si="15"/>
        <v>0</v>
      </c>
      <c r="O243" s="26" t="e">
        <f t="shared" si="16"/>
        <v>#N/A</v>
      </c>
      <c r="P243" s="138" t="e">
        <f t="shared" si="17"/>
        <v>#N/A</v>
      </c>
      <c r="Q243" s="138" t="e">
        <f t="shared" si="18"/>
        <v>#N/A</v>
      </c>
      <c r="R243" s="138" t="e">
        <f t="shared" si="19"/>
        <v>#N/A</v>
      </c>
      <c r="S243" s="139" t="e">
        <f>VLOOKUP(D243,'PC Receitas'!$N$4:$O$14,2,FALSE)</f>
        <v>#N/A</v>
      </c>
    </row>
    <row r="244" spans="3:19" ht="19.5" customHeight="1" thickTop="1" thickBot="1">
      <c r="C244" s="17"/>
      <c r="D244" s="17"/>
      <c r="E244" s="17"/>
      <c r="F244" s="17"/>
      <c r="G244" s="17"/>
      <c r="H244" s="18"/>
      <c r="I244" s="19"/>
      <c r="J244" s="20">
        <f t="shared" si="15"/>
        <v>0</v>
      </c>
      <c r="O244" s="26" t="e">
        <f t="shared" si="16"/>
        <v>#N/A</v>
      </c>
      <c r="P244" s="138" t="e">
        <f t="shared" si="17"/>
        <v>#N/A</v>
      </c>
      <c r="Q244" s="138" t="e">
        <f t="shared" si="18"/>
        <v>#N/A</v>
      </c>
      <c r="R244" s="138" t="e">
        <f t="shared" si="19"/>
        <v>#N/A</v>
      </c>
      <c r="S244" s="139" t="e">
        <f>VLOOKUP(D244,'PC Receitas'!$N$4:$O$14,2,FALSE)</f>
        <v>#N/A</v>
      </c>
    </row>
    <row r="245" spans="3:19" ht="19.5" customHeight="1" thickTop="1" thickBot="1">
      <c r="C245" s="17"/>
      <c r="D245" s="17"/>
      <c r="E245" s="17"/>
      <c r="F245" s="17"/>
      <c r="G245" s="17"/>
      <c r="H245" s="18"/>
      <c r="I245" s="19"/>
      <c r="J245" s="20">
        <f t="shared" si="15"/>
        <v>0</v>
      </c>
      <c r="O245" s="26" t="e">
        <f t="shared" si="16"/>
        <v>#N/A</v>
      </c>
      <c r="P245" s="138" t="e">
        <f t="shared" si="17"/>
        <v>#N/A</v>
      </c>
      <c r="Q245" s="138" t="e">
        <f t="shared" si="18"/>
        <v>#N/A</v>
      </c>
      <c r="R245" s="138" t="e">
        <f t="shared" si="19"/>
        <v>#N/A</v>
      </c>
      <c r="S245" s="139" t="e">
        <f>VLOOKUP(D245,'PC Receitas'!$N$4:$O$14,2,FALSE)</f>
        <v>#N/A</v>
      </c>
    </row>
    <row r="246" spans="3:19" ht="19.5" customHeight="1" thickTop="1" thickBot="1">
      <c r="C246" s="17"/>
      <c r="D246" s="17"/>
      <c r="E246" s="17"/>
      <c r="F246" s="17"/>
      <c r="G246" s="17"/>
      <c r="H246" s="18"/>
      <c r="I246" s="19"/>
      <c r="J246" s="20">
        <f t="shared" si="15"/>
        <v>0</v>
      </c>
      <c r="O246" s="26" t="e">
        <f t="shared" si="16"/>
        <v>#N/A</v>
      </c>
      <c r="P246" s="138" t="e">
        <f t="shared" si="17"/>
        <v>#N/A</v>
      </c>
      <c r="Q246" s="138" t="e">
        <f t="shared" si="18"/>
        <v>#N/A</v>
      </c>
      <c r="R246" s="138" t="e">
        <f t="shared" si="19"/>
        <v>#N/A</v>
      </c>
      <c r="S246" s="139" t="e">
        <f>VLOOKUP(D246,'PC Receitas'!$N$4:$O$14,2,FALSE)</f>
        <v>#N/A</v>
      </c>
    </row>
    <row r="247" spans="3:19" ht="19.5" customHeight="1" thickTop="1" thickBot="1">
      <c r="C247" s="17"/>
      <c r="D247" s="17"/>
      <c r="E247" s="17"/>
      <c r="F247" s="17"/>
      <c r="G247" s="17"/>
      <c r="H247" s="18"/>
      <c r="I247" s="19"/>
      <c r="J247" s="20">
        <f t="shared" si="15"/>
        <v>0</v>
      </c>
      <c r="O247" s="26" t="e">
        <f t="shared" si="16"/>
        <v>#N/A</v>
      </c>
      <c r="P247" s="138" t="e">
        <f t="shared" si="17"/>
        <v>#N/A</v>
      </c>
      <c r="Q247" s="138" t="e">
        <f t="shared" si="18"/>
        <v>#N/A</v>
      </c>
      <c r="R247" s="138" t="e">
        <f t="shared" si="19"/>
        <v>#N/A</v>
      </c>
      <c r="S247" s="139" t="e">
        <f>VLOOKUP(D247,'PC Receitas'!$N$4:$O$14,2,FALSE)</f>
        <v>#N/A</v>
      </c>
    </row>
    <row r="248" spans="3:19" ht="19.5" customHeight="1" thickTop="1" thickBot="1">
      <c r="C248" s="17"/>
      <c r="D248" s="17"/>
      <c r="E248" s="17"/>
      <c r="F248" s="17"/>
      <c r="G248" s="17"/>
      <c r="H248" s="18"/>
      <c r="I248" s="19"/>
      <c r="J248" s="20">
        <f t="shared" si="15"/>
        <v>0</v>
      </c>
      <c r="O248" s="26" t="e">
        <f t="shared" si="16"/>
        <v>#N/A</v>
      </c>
      <c r="P248" s="138" t="e">
        <f t="shared" si="17"/>
        <v>#N/A</v>
      </c>
      <c r="Q248" s="138" t="e">
        <f t="shared" si="18"/>
        <v>#N/A</v>
      </c>
      <c r="R248" s="138" t="e">
        <f t="shared" si="19"/>
        <v>#N/A</v>
      </c>
      <c r="S248" s="139" t="e">
        <f>VLOOKUP(D248,'PC Receitas'!$N$4:$O$14,2,FALSE)</f>
        <v>#N/A</v>
      </c>
    </row>
    <row r="249" spans="3:19" ht="19.5" customHeight="1" thickTop="1" thickBot="1">
      <c r="C249" s="17"/>
      <c r="D249" s="17"/>
      <c r="E249" s="17"/>
      <c r="F249" s="17"/>
      <c r="G249" s="17"/>
      <c r="H249" s="18"/>
      <c r="I249" s="19"/>
      <c r="J249" s="20">
        <f t="shared" si="15"/>
        <v>0</v>
      </c>
      <c r="O249" s="26" t="e">
        <f t="shared" si="16"/>
        <v>#N/A</v>
      </c>
      <c r="P249" s="138" t="e">
        <f t="shared" si="17"/>
        <v>#N/A</v>
      </c>
      <c r="Q249" s="138" t="e">
        <f t="shared" si="18"/>
        <v>#N/A</v>
      </c>
      <c r="R249" s="138" t="e">
        <f t="shared" si="19"/>
        <v>#N/A</v>
      </c>
      <c r="S249" s="139" t="e">
        <f>VLOOKUP(D249,'PC Receitas'!$N$4:$O$14,2,FALSE)</f>
        <v>#N/A</v>
      </c>
    </row>
    <row r="250" spans="3:19" ht="19.5" customHeight="1" thickTop="1" thickBot="1">
      <c r="C250" s="17"/>
      <c r="D250" s="17"/>
      <c r="E250" s="17"/>
      <c r="F250" s="17"/>
      <c r="G250" s="17"/>
      <c r="H250" s="18"/>
      <c r="I250" s="19"/>
      <c r="J250" s="20">
        <f t="shared" si="15"/>
        <v>0</v>
      </c>
      <c r="O250" s="26" t="e">
        <f t="shared" si="16"/>
        <v>#N/A</v>
      </c>
      <c r="P250" s="138" t="e">
        <f t="shared" si="17"/>
        <v>#N/A</v>
      </c>
      <c r="Q250" s="138" t="e">
        <f t="shared" si="18"/>
        <v>#N/A</v>
      </c>
      <c r="R250" s="138" t="e">
        <f t="shared" si="19"/>
        <v>#N/A</v>
      </c>
      <c r="S250" s="139" t="e">
        <f>VLOOKUP(D250,'PC Receitas'!$N$4:$O$14,2,FALSE)</f>
        <v>#N/A</v>
      </c>
    </row>
    <row r="251" spans="3:19" ht="19.5" customHeight="1" thickTop="1" thickBot="1">
      <c r="C251" s="17"/>
      <c r="D251" s="17"/>
      <c r="E251" s="17"/>
      <c r="F251" s="17"/>
      <c r="G251" s="17"/>
      <c r="H251" s="18"/>
      <c r="I251" s="19"/>
      <c r="J251" s="20">
        <f t="shared" si="15"/>
        <v>0</v>
      </c>
      <c r="O251" s="26" t="e">
        <f t="shared" si="16"/>
        <v>#N/A</v>
      </c>
      <c r="P251" s="138" t="e">
        <f t="shared" si="17"/>
        <v>#N/A</v>
      </c>
      <c r="Q251" s="138" t="e">
        <f t="shared" si="18"/>
        <v>#N/A</v>
      </c>
      <c r="R251" s="138" t="e">
        <f t="shared" si="19"/>
        <v>#N/A</v>
      </c>
      <c r="S251" s="139" t="e">
        <f>VLOOKUP(D251,'PC Receitas'!$N$4:$O$14,2,FALSE)</f>
        <v>#N/A</v>
      </c>
    </row>
    <row r="252" spans="3:19" ht="19.5" customHeight="1" thickTop="1" thickBot="1">
      <c r="C252" s="17"/>
      <c r="D252" s="17"/>
      <c r="E252" s="17"/>
      <c r="F252" s="17"/>
      <c r="G252" s="17"/>
      <c r="H252" s="18"/>
      <c r="I252" s="19"/>
      <c r="J252" s="20">
        <f t="shared" si="15"/>
        <v>0</v>
      </c>
      <c r="O252" s="26" t="e">
        <f t="shared" si="16"/>
        <v>#N/A</v>
      </c>
      <c r="P252" s="138" t="e">
        <f t="shared" si="17"/>
        <v>#N/A</v>
      </c>
      <c r="Q252" s="138" t="e">
        <f t="shared" si="18"/>
        <v>#N/A</v>
      </c>
      <c r="R252" s="138" t="e">
        <f t="shared" si="19"/>
        <v>#N/A</v>
      </c>
      <c r="S252" s="139" t="e">
        <f>VLOOKUP(D252,'PC Receitas'!$N$4:$O$14,2,FALSE)</f>
        <v>#N/A</v>
      </c>
    </row>
    <row r="253" spans="3:19" ht="19.5" customHeight="1" thickTop="1" thickBot="1">
      <c r="C253" s="17"/>
      <c r="D253" s="17"/>
      <c r="E253" s="17"/>
      <c r="F253" s="17"/>
      <c r="G253" s="17"/>
      <c r="H253" s="18"/>
      <c r="I253" s="19"/>
      <c r="J253" s="20">
        <f t="shared" si="15"/>
        <v>0</v>
      </c>
      <c r="O253" s="26" t="e">
        <f t="shared" si="16"/>
        <v>#N/A</v>
      </c>
      <c r="P253" s="138" t="e">
        <f t="shared" si="17"/>
        <v>#N/A</v>
      </c>
      <c r="Q253" s="138" t="e">
        <f t="shared" si="18"/>
        <v>#N/A</v>
      </c>
      <c r="R253" s="138" t="e">
        <f t="shared" si="19"/>
        <v>#N/A</v>
      </c>
      <c r="S253" s="139" t="e">
        <f>VLOOKUP(D253,'PC Receitas'!$N$4:$O$14,2,FALSE)</f>
        <v>#N/A</v>
      </c>
    </row>
    <row r="254" spans="3:19" ht="19.5" customHeight="1" thickTop="1" thickBot="1">
      <c r="C254" s="17"/>
      <c r="D254" s="17"/>
      <c r="E254" s="17"/>
      <c r="F254" s="17"/>
      <c r="G254" s="17"/>
      <c r="H254" s="18"/>
      <c r="I254" s="19"/>
      <c r="J254" s="20">
        <f t="shared" si="15"/>
        <v>0</v>
      </c>
      <c r="O254" s="26" t="e">
        <f t="shared" si="16"/>
        <v>#N/A</v>
      </c>
      <c r="P254" s="138" t="e">
        <f t="shared" si="17"/>
        <v>#N/A</v>
      </c>
      <c r="Q254" s="138" t="e">
        <f t="shared" si="18"/>
        <v>#N/A</v>
      </c>
      <c r="R254" s="138" t="e">
        <f t="shared" si="19"/>
        <v>#N/A</v>
      </c>
      <c r="S254" s="139" t="e">
        <f>VLOOKUP(D254,'PC Receitas'!$N$4:$O$14,2,FALSE)</f>
        <v>#N/A</v>
      </c>
    </row>
    <row r="255" spans="3:19" ht="19.5" customHeight="1" thickTop="1" thickBot="1">
      <c r="C255" s="17"/>
      <c r="D255" s="17"/>
      <c r="E255" s="17"/>
      <c r="F255" s="17"/>
      <c r="G255" s="17"/>
      <c r="H255" s="18"/>
      <c r="I255" s="19"/>
      <c r="J255" s="20">
        <f t="shared" si="15"/>
        <v>0</v>
      </c>
      <c r="O255" s="26" t="e">
        <f t="shared" si="16"/>
        <v>#N/A</v>
      </c>
      <c r="P255" s="138" t="e">
        <f t="shared" si="17"/>
        <v>#N/A</v>
      </c>
      <c r="Q255" s="138" t="e">
        <f t="shared" si="18"/>
        <v>#N/A</v>
      </c>
      <c r="R255" s="138" t="e">
        <f t="shared" si="19"/>
        <v>#N/A</v>
      </c>
      <c r="S255" s="139" t="e">
        <f>VLOOKUP(D255,'PC Receitas'!$N$4:$O$14,2,FALSE)</f>
        <v>#N/A</v>
      </c>
    </row>
    <row r="256" spans="3:19" ht="19.5" customHeight="1" thickTop="1" thickBot="1">
      <c r="C256" s="17"/>
      <c r="D256" s="17"/>
      <c r="E256" s="17"/>
      <c r="F256" s="17"/>
      <c r="G256" s="17"/>
      <c r="H256" s="18"/>
      <c r="I256" s="19"/>
      <c r="J256" s="20">
        <f t="shared" si="15"/>
        <v>0</v>
      </c>
      <c r="O256" s="26" t="e">
        <f t="shared" si="16"/>
        <v>#N/A</v>
      </c>
      <c r="P256" s="138" t="e">
        <f t="shared" si="17"/>
        <v>#N/A</v>
      </c>
      <c r="Q256" s="138" t="e">
        <f t="shared" si="18"/>
        <v>#N/A</v>
      </c>
      <c r="R256" s="138" t="e">
        <f t="shared" si="19"/>
        <v>#N/A</v>
      </c>
      <c r="S256" s="139" t="e">
        <f>VLOOKUP(D256,'PC Receitas'!$N$4:$O$14,2,FALSE)</f>
        <v>#N/A</v>
      </c>
    </row>
    <row r="257" spans="3:19" ht="19.5" customHeight="1" thickTop="1" thickBot="1">
      <c r="C257" s="17"/>
      <c r="D257" s="17"/>
      <c r="E257" s="17"/>
      <c r="F257" s="17"/>
      <c r="G257" s="17"/>
      <c r="H257" s="18"/>
      <c r="I257" s="19"/>
      <c r="J257" s="20">
        <f t="shared" si="15"/>
        <v>0</v>
      </c>
      <c r="O257" s="26" t="e">
        <f t="shared" si="16"/>
        <v>#N/A</v>
      </c>
      <c r="P257" s="138" t="e">
        <f t="shared" si="17"/>
        <v>#N/A</v>
      </c>
      <c r="Q257" s="138" t="e">
        <f t="shared" si="18"/>
        <v>#N/A</v>
      </c>
      <c r="R257" s="138" t="e">
        <f t="shared" si="19"/>
        <v>#N/A</v>
      </c>
      <c r="S257" s="139" t="e">
        <f>VLOOKUP(D257,'PC Receitas'!$N$4:$O$14,2,FALSE)</f>
        <v>#N/A</v>
      </c>
    </row>
    <row r="258" spans="3:19" ht="19.5" customHeight="1" thickTop="1" thickBot="1">
      <c r="C258" s="17"/>
      <c r="D258" s="17"/>
      <c r="E258" s="17"/>
      <c r="F258" s="17"/>
      <c r="G258" s="17"/>
      <c r="H258" s="18"/>
      <c r="I258" s="19"/>
      <c r="J258" s="20">
        <f t="shared" si="15"/>
        <v>0</v>
      </c>
      <c r="O258" s="26" t="e">
        <f t="shared" si="16"/>
        <v>#N/A</v>
      </c>
      <c r="P258" s="138" t="e">
        <f t="shared" si="17"/>
        <v>#N/A</v>
      </c>
      <c r="Q258" s="138" t="e">
        <f t="shared" si="18"/>
        <v>#N/A</v>
      </c>
      <c r="R258" s="138" t="e">
        <f t="shared" si="19"/>
        <v>#N/A</v>
      </c>
      <c r="S258" s="139" t="e">
        <f>VLOOKUP(D258,'PC Receitas'!$N$4:$O$14,2,FALSE)</f>
        <v>#N/A</v>
      </c>
    </row>
    <row r="259" spans="3:19" ht="19.5" customHeight="1" thickTop="1" thickBot="1">
      <c r="C259" s="17"/>
      <c r="D259" s="17"/>
      <c r="E259" s="17"/>
      <c r="F259" s="17"/>
      <c r="G259" s="17"/>
      <c r="H259" s="18"/>
      <c r="I259" s="19"/>
      <c r="J259" s="20">
        <f t="shared" si="15"/>
        <v>0</v>
      </c>
      <c r="O259" s="26" t="e">
        <f t="shared" si="16"/>
        <v>#N/A</v>
      </c>
      <c r="P259" s="138" t="e">
        <f t="shared" si="17"/>
        <v>#N/A</v>
      </c>
      <c r="Q259" s="138" t="e">
        <f t="shared" si="18"/>
        <v>#N/A</v>
      </c>
      <c r="R259" s="138" t="e">
        <f t="shared" si="19"/>
        <v>#N/A</v>
      </c>
      <c r="S259" s="139" t="e">
        <f>VLOOKUP(D259,'PC Receitas'!$N$4:$O$14,2,FALSE)</f>
        <v>#N/A</v>
      </c>
    </row>
    <row r="260" spans="3:19" ht="19.5" customHeight="1" thickTop="1" thickBot="1">
      <c r="C260" s="17"/>
      <c r="D260" s="17"/>
      <c r="E260" s="17"/>
      <c r="F260" s="17"/>
      <c r="G260" s="17"/>
      <c r="H260" s="18"/>
      <c r="I260" s="19"/>
      <c r="J260" s="20">
        <f t="shared" si="15"/>
        <v>0</v>
      </c>
      <c r="O260" s="26" t="e">
        <f t="shared" si="16"/>
        <v>#N/A</v>
      </c>
      <c r="P260" s="138" t="e">
        <f t="shared" si="17"/>
        <v>#N/A</v>
      </c>
      <c r="Q260" s="138" t="e">
        <f t="shared" si="18"/>
        <v>#N/A</v>
      </c>
      <c r="R260" s="138" t="e">
        <f t="shared" si="19"/>
        <v>#N/A</v>
      </c>
      <c r="S260" s="139" t="e">
        <f>VLOOKUP(D260,'PC Receitas'!$N$4:$O$14,2,FALSE)</f>
        <v>#N/A</v>
      </c>
    </row>
    <row r="261" spans="3:19" ht="19.5" customHeight="1" thickTop="1" thickBot="1">
      <c r="C261" s="17"/>
      <c r="D261" s="17"/>
      <c r="E261" s="17"/>
      <c r="F261" s="17"/>
      <c r="G261" s="17"/>
      <c r="H261" s="18"/>
      <c r="I261" s="19"/>
      <c r="J261" s="20">
        <f t="shared" si="15"/>
        <v>0</v>
      </c>
      <c r="O261" s="26" t="e">
        <f t="shared" si="16"/>
        <v>#N/A</v>
      </c>
      <c r="P261" s="138" t="e">
        <f t="shared" si="17"/>
        <v>#N/A</v>
      </c>
      <c r="Q261" s="138" t="e">
        <f t="shared" si="18"/>
        <v>#N/A</v>
      </c>
      <c r="R261" s="138" t="e">
        <f t="shared" si="19"/>
        <v>#N/A</v>
      </c>
      <c r="S261" s="139" t="e">
        <f>VLOOKUP(D261,'PC Receitas'!$N$4:$O$14,2,FALSE)</f>
        <v>#N/A</v>
      </c>
    </row>
    <row r="262" spans="3:19" ht="19.5" customHeight="1" thickTop="1" thickBot="1">
      <c r="C262" s="17"/>
      <c r="D262" s="17"/>
      <c r="E262" s="17"/>
      <c r="F262" s="17"/>
      <c r="G262" s="17"/>
      <c r="H262" s="18"/>
      <c r="I262" s="19"/>
      <c r="J262" s="20">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0</v>
      </c>
      <c r="O262" s="26" t="e">
        <f t="shared" ref="O262:O325" si="21">IF(S262="Despesas_com_RH","Despesa",IF(S262="Despesas_Operacionais","Despesa",IF(S262="Despesas_com_Marketing","Despesa",IF(S262="Impostos","Despesa",IF(S262="Investimentos","Despesa","")))))</f>
        <v>#N/A</v>
      </c>
      <c r="P262" s="138" t="e">
        <f t="shared" ref="P262:P325" si="22">IF(S262="Despesas_com_Produtos","Despesa",IF(S262="Despesas_com_Serviços","Despesa",IF(S262="Despesas_Não_Operacionais","Despesa","")))</f>
        <v>#N/A</v>
      </c>
      <c r="Q262" s="138" t="e">
        <f t="shared" ref="Q262:Q325" si="23">IF(S262="Receitas_com_Produtos","Receita",IF(S262="Receitas_com_Serviços","Receita",IF(S262="Receitas_Não_Operacionais","Receita","")))</f>
        <v>#N/A</v>
      </c>
      <c r="R262" s="138" t="e">
        <f t="shared" ref="R262:R325" si="24">IF(O262&lt;&gt;"",O262,IF(P262&lt;&gt;"",P262,IF(Q262&lt;&gt;"",Q262,"")))</f>
        <v>#N/A</v>
      </c>
      <c r="S262" s="139" t="e">
        <f>VLOOKUP(D262,'PC Receitas'!$N$4:$O$14,2,FALSE)</f>
        <v>#N/A</v>
      </c>
    </row>
    <row r="263" spans="3:19" ht="19.5" customHeight="1" thickTop="1" thickBot="1">
      <c r="C263" s="17"/>
      <c r="D263" s="17"/>
      <c r="E263" s="17"/>
      <c r="F263" s="17"/>
      <c r="G263" s="17"/>
      <c r="H263" s="18"/>
      <c r="I263" s="19"/>
      <c r="J263" s="20">
        <f t="shared" si="20"/>
        <v>0</v>
      </c>
      <c r="O263" s="26" t="e">
        <f t="shared" si="21"/>
        <v>#N/A</v>
      </c>
      <c r="P263" s="138" t="e">
        <f t="shared" si="22"/>
        <v>#N/A</v>
      </c>
      <c r="Q263" s="138" t="e">
        <f t="shared" si="23"/>
        <v>#N/A</v>
      </c>
      <c r="R263" s="138" t="e">
        <f t="shared" si="24"/>
        <v>#N/A</v>
      </c>
      <c r="S263" s="139" t="e">
        <f>VLOOKUP(D263,'PC Receitas'!$N$4:$O$14,2,FALSE)</f>
        <v>#N/A</v>
      </c>
    </row>
    <row r="264" spans="3:19" ht="19.5" customHeight="1" thickTop="1" thickBot="1">
      <c r="C264" s="17"/>
      <c r="D264" s="17"/>
      <c r="E264" s="17"/>
      <c r="F264" s="17"/>
      <c r="G264" s="17"/>
      <c r="H264" s="18"/>
      <c r="I264" s="19"/>
      <c r="J264" s="20">
        <f t="shared" si="20"/>
        <v>0</v>
      </c>
      <c r="O264" s="26" t="e">
        <f t="shared" si="21"/>
        <v>#N/A</v>
      </c>
      <c r="P264" s="138" t="e">
        <f t="shared" si="22"/>
        <v>#N/A</v>
      </c>
      <c r="Q264" s="138" t="e">
        <f t="shared" si="23"/>
        <v>#N/A</v>
      </c>
      <c r="R264" s="138" t="e">
        <f t="shared" si="24"/>
        <v>#N/A</v>
      </c>
      <c r="S264" s="139" t="e">
        <f>VLOOKUP(D264,'PC Receitas'!$N$4:$O$14,2,FALSE)</f>
        <v>#N/A</v>
      </c>
    </row>
    <row r="265" spans="3:19" ht="19.5" customHeight="1" thickTop="1" thickBot="1">
      <c r="C265" s="17"/>
      <c r="D265" s="17"/>
      <c r="E265" s="17"/>
      <c r="F265" s="17"/>
      <c r="G265" s="17"/>
      <c r="H265" s="18"/>
      <c r="I265" s="19"/>
      <c r="J265" s="20">
        <f t="shared" si="20"/>
        <v>0</v>
      </c>
      <c r="O265" s="26" t="e">
        <f t="shared" si="21"/>
        <v>#N/A</v>
      </c>
      <c r="P265" s="138" t="e">
        <f t="shared" si="22"/>
        <v>#N/A</v>
      </c>
      <c r="Q265" s="138" t="e">
        <f t="shared" si="23"/>
        <v>#N/A</v>
      </c>
      <c r="R265" s="138" t="e">
        <f t="shared" si="24"/>
        <v>#N/A</v>
      </c>
      <c r="S265" s="139" t="e">
        <f>VLOOKUP(D265,'PC Receitas'!$N$4:$O$14,2,FALSE)</f>
        <v>#N/A</v>
      </c>
    </row>
    <row r="266" spans="3:19" ht="19.5" customHeight="1" thickTop="1" thickBot="1">
      <c r="C266" s="17"/>
      <c r="D266" s="17"/>
      <c r="E266" s="17"/>
      <c r="F266" s="17"/>
      <c r="G266" s="17"/>
      <c r="H266" s="18"/>
      <c r="I266" s="19"/>
      <c r="J266" s="20">
        <f t="shared" si="20"/>
        <v>0</v>
      </c>
      <c r="O266" s="26" t="e">
        <f t="shared" si="21"/>
        <v>#N/A</v>
      </c>
      <c r="P266" s="138" t="e">
        <f t="shared" si="22"/>
        <v>#N/A</v>
      </c>
      <c r="Q266" s="138" t="e">
        <f t="shared" si="23"/>
        <v>#N/A</v>
      </c>
      <c r="R266" s="138" t="e">
        <f t="shared" si="24"/>
        <v>#N/A</v>
      </c>
      <c r="S266" s="139" t="e">
        <f>VLOOKUP(D266,'PC Receitas'!$N$4:$O$14,2,FALSE)</f>
        <v>#N/A</v>
      </c>
    </row>
    <row r="267" spans="3:19" ht="19.5" customHeight="1" thickTop="1" thickBot="1">
      <c r="C267" s="17"/>
      <c r="D267" s="17"/>
      <c r="E267" s="17"/>
      <c r="F267" s="17"/>
      <c r="G267" s="17"/>
      <c r="H267" s="18"/>
      <c r="I267" s="19"/>
      <c r="J267" s="20">
        <f t="shared" si="20"/>
        <v>0</v>
      </c>
      <c r="O267" s="26" t="e">
        <f t="shared" si="21"/>
        <v>#N/A</v>
      </c>
      <c r="P267" s="138" t="e">
        <f t="shared" si="22"/>
        <v>#N/A</v>
      </c>
      <c r="Q267" s="138" t="e">
        <f t="shared" si="23"/>
        <v>#N/A</v>
      </c>
      <c r="R267" s="138" t="e">
        <f t="shared" si="24"/>
        <v>#N/A</v>
      </c>
      <c r="S267" s="139" t="e">
        <f>VLOOKUP(D267,'PC Receitas'!$N$4:$O$14,2,FALSE)</f>
        <v>#N/A</v>
      </c>
    </row>
    <row r="268" spans="3:19" ht="19.5" customHeight="1" thickTop="1" thickBot="1">
      <c r="C268" s="17"/>
      <c r="D268" s="17"/>
      <c r="E268" s="17"/>
      <c r="F268" s="17"/>
      <c r="G268" s="17"/>
      <c r="H268" s="18"/>
      <c r="I268" s="19"/>
      <c r="J268" s="20">
        <f t="shared" si="20"/>
        <v>0</v>
      </c>
      <c r="O268" s="26" t="e">
        <f t="shared" si="21"/>
        <v>#N/A</v>
      </c>
      <c r="P268" s="138" t="e">
        <f t="shared" si="22"/>
        <v>#N/A</v>
      </c>
      <c r="Q268" s="138" t="e">
        <f t="shared" si="23"/>
        <v>#N/A</v>
      </c>
      <c r="R268" s="138" t="e">
        <f t="shared" si="24"/>
        <v>#N/A</v>
      </c>
      <c r="S268" s="139" t="e">
        <f>VLOOKUP(D268,'PC Receitas'!$N$4:$O$14,2,FALSE)</f>
        <v>#N/A</v>
      </c>
    </row>
    <row r="269" spans="3:19" ht="19.5" customHeight="1" thickTop="1" thickBot="1">
      <c r="C269" s="17"/>
      <c r="D269" s="17"/>
      <c r="E269" s="17"/>
      <c r="F269" s="17"/>
      <c r="G269" s="17"/>
      <c r="H269" s="18"/>
      <c r="I269" s="19"/>
      <c r="J269" s="20">
        <f t="shared" si="20"/>
        <v>0</v>
      </c>
      <c r="O269" s="26" t="e">
        <f t="shared" si="21"/>
        <v>#N/A</v>
      </c>
      <c r="P269" s="138" t="e">
        <f t="shared" si="22"/>
        <v>#N/A</v>
      </c>
      <c r="Q269" s="138" t="e">
        <f t="shared" si="23"/>
        <v>#N/A</v>
      </c>
      <c r="R269" s="138" t="e">
        <f t="shared" si="24"/>
        <v>#N/A</v>
      </c>
      <c r="S269" s="139" t="e">
        <f>VLOOKUP(D269,'PC Receitas'!$N$4:$O$14,2,FALSE)</f>
        <v>#N/A</v>
      </c>
    </row>
    <row r="270" spans="3:19" ht="19.5" customHeight="1" thickTop="1" thickBot="1">
      <c r="C270" s="17"/>
      <c r="D270" s="17"/>
      <c r="E270" s="17"/>
      <c r="F270" s="17"/>
      <c r="G270" s="17"/>
      <c r="H270" s="18"/>
      <c r="I270" s="19"/>
      <c r="J270" s="20">
        <f t="shared" si="20"/>
        <v>0</v>
      </c>
      <c r="O270" s="26" t="e">
        <f t="shared" si="21"/>
        <v>#N/A</v>
      </c>
      <c r="P270" s="138" t="e">
        <f t="shared" si="22"/>
        <v>#N/A</v>
      </c>
      <c r="Q270" s="138" t="e">
        <f t="shared" si="23"/>
        <v>#N/A</v>
      </c>
      <c r="R270" s="138" t="e">
        <f t="shared" si="24"/>
        <v>#N/A</v>
      </c>
      <c r="S270" s="139" t="e">
        <f>VLOOKUP(D270,'PC Receitas'!$N$4:$O$14,2,FALSE)</f>
        <v>#N/A</v>
      </c>
    </row>
    <row r="271" spans="3:19" ht="19.5" customHeight="1" thickTop="1" thickBot="1">
      <c r="C271" s="17"/>
      <c r="D271" s="17"/>
      <c r="E271" s="17"/>
      <c r="F271" s="17"/>
      <c r="G271" s="17"/>
      <c r="H271" s="18"/>
      <c r="I271" s="19"/>
      <c r="J271" s="20">
        <f t="shared" si="20"/>
        <v>0</v>
      </c>
      <c r="O271" s="26" t="e">
        <f t="shared" si="21"/>
        <v>#N/A</v>
      </c>
      <c r="P271" s="138" t="e">
        <f t="shared" si="22"/>
        <v>#N/A</v>
      </c>
      <c r="Q271" s="138" t="e">
        <f t="shared" si="23"/>
        <v>#N/A</v>
      </c>
      <c r="R271" s="138" t="e">
        <f t="shared" si="24"/>
        <v>#N/A</v>
      </c>
      <c r="S271" s="139" t="e">
        <f>VLOOKUP(D271,'PC Receitas'!$N$4:$O$14,2,FALSE)</f>
        <v>#N/A</v>
      </c>
    </row>
    <row r="272" spans="3:19" ht="19.5" customHeight="1" thickTop="1" thickBot="1">
      <c r="C272" s="17"/>
      <c r="D272" s="17"/>
      <c r="E272" s="17"/>
      <c r="F272" s="17"/>
      <c r="G272" s="17"/>
      <c r="H272" s="18"/>
      <c r="I272" s="19"/>
      <c r="J272" s="20">
        <f t="shared" si="20"/>
        <v>0</v>
      </c>
      <c r="O272" s="26" t="e">
        <f t="shared" si="21"/>
        <v>#N/A</v>
      </c>
      <c r="P272" s="138" t="e">
        <f t="shared" si="22"/>
        <v>#N/A</v>
      </c>
      <c r="Q272" s="138" t="e">
        <f t="shared" si="23"/>
        <v>#N/A</v>
      </c>
      <c r="R272" s="138" t="e">
        <f t="shared" si="24"/>
        <v>#N/A</v>
      </c>
      <c r="S272" s="139" t="e">
        <f>VLOOKUP(D272,'PC Receitas'!$N$4:$O$14,2,FALSE)</f>
        <v>#N/A</v>
      </c>
    </row>
    <row r="273" spans="3:19" ht="19.5" customHeight="1" thickTop="1" thickBot="1">
      <c r="C273" s="17"/>
      <c r="D273" s="17"/>
      <c r="E273" s="17"/>
      <c r="F273" s="17"/>
      <c r="G273" s="17"/>
      <c r="H273" s="18"/>
      <c r="I273" s="19"/>
      <c r="J273" s="20">
        <f t="shared" si="20"/>
        <v>0</v>
      </c>
      <c r="O273" s="26" t="e">
        <f t="shared" si="21"/>
        <v>#N/A</v>
      </c>
      <c r="P273" s="138" t="e">
        <f t="shared" si="22"/>
        <v>#N/A</v>
      </c>
      <c r="Q273" s="138" t="e">
        <f t="shared" si="23"/>
        <v>#N/A</v>
      </c>
      <c r="R273" s="138" t="e">
        <f t="shared" si="24"/>
        <v>#N/A</v>
      </c>
      <c r="S273" s="139" t="e">
        <f>VLOOKUP(D273,'PC Receitas'!$N$4:$O$14,2,FALSE)</f>
        <v>#N/A</v>
      </c>
    </row>
    <row r="274" spans="3:19" ht="19.5" customHeight="1" thickTop="1" thickBot="1">
      <c r="C274" s="17"/>
      <c r="D274" s="17"/>
      <c r="E274" s="17"/>
      <c r="F274" s="17"/>
      <c r="G274" s="17"/>
      <c r="H274" s="18"/>
      <c r="I274" s="19"/>
      <c r="J274" s="20">
        <f t="shared" si="20"/>
        <v>0</v>
      </c>
      <c r="O274" s="26" t="e">
        <f t="shared" si="21"/>
        <v>#N/A</v>
      </c>
      <c r="P274" s="138" t="e">
        <f t="shared" si="22"/>
        <v>#N/A</v>
      </c>
      <c r="Q274" s="138" t="e">
        <f t="shared" si="23"/>
        <v>#N/A</v>
      </c>
      <c r="R274" s="138" t="e">
        <f t="shared" si="24"/>
        <v>#N/A</v>
      </c>
      <c r="S274" s="139" t="e">
        <f>VLOOKUP(D274,'PC Receitas'!$N$4:$O$14,2,FALSE)</f>
        <v>#N/A</v>
      </c>
    </row>
    <row r="275" spans="3:19" ht="19.5" customHeight="1" thickTop="1" thickBot="1">
      <c r="C275" s="17"/>
      <c r="D275" s="17"/>
      <c r="E275" s="17"/>
      <c r="F275" s="17"/>
      <c r="G275" s="17"/>
      <c r="H275" s="18"/>
      <c r="I275" s="19"/>
      <c r="J275" s="20">
        <f t="shared" si="20"/>
        <v>0</v>
      </c>
      <c r="O275" s="26" t="e">
        <f t="shared" si="21"/>
        <v>#N/A</v>
      </c>
      <c r="P275" s="138" t="e">
        <f t="shared" si="22"/>
        <v>#N/A</v>
      </c>
      <c r="Q275" s="138" t="e">
        <f t="shared" si="23"/>
        <v>#N/A</v>
      </c>
      <c r="R275" s="138" t="e">
        <f t="shared" si="24"/>
        <v>#N/A</v>
      </c>
      <c r="S275" s="139" t="e">
        <f>VLOOKUP(D275,'PC Receitas'!$N$4:$O$14,2,FALSE)</f>
        <v>#N/A</v>
      </c>
    </row>
    <row r="276" spans="3:19" ht="19.5" customHeight="1" thickTop="1" thickBot="1">
      <c r="C276" s="17"/>
      <c r="D276" s="17"/>
      <c r="E276" s="17"/>
      <c r="F276" s="17"/>
      <c r="G276" s="17"/>
      <c r="H276" s="18"/>
      <c r="I276" s="19"/>
      <c r="J276" s="20">
        <f t="shared" si="20"/>
        <v>0</v>
      </c>
      <c r="O276" s="26" t="e">
        <f t="shared" si="21"/>
        <v>#N/A</v>
      </c>
      <c r="P276" s="138" t="e">
        <f t="shared" si="22"/>
        <v>#N/A</v>
      </c>
      <c r="Q276" s="138" t="e">
        <f t="shared" si="23"/>
        <v>#N/A</v>
      </c>
      <c r="R276" s="138" t="e">
        <f t="shared" si="24"/>
        <v>#N/A</v>
      </c>
      <c r="S276" s="139" t="e">
        <f>VLOOKUP(D276,'PC Receitas'!$N$4:$O$14,2,FALSE)</f>
        <v>#N/A</v>
      </c>
    </row>
    <row r="277" spans="3:19" ht="19.5" customHeight="1" thickTop="1" thickBot="1">
      <c r="C277" s="17"/>
      <c r="D277" s="17"/>
      <c r="E277" s="17"/>
      <c r="F277" s="17"/>
      <c r="G277" s="17"/>
      <c r="H277" s="18"/>
      <c r="I277" s="19"/>
      <c r="J277" s="20">
        <f t="shared" si="20"/>
        <v>0</v>
      </c>
      <c r="O277" s="26" t="e">
        <f t="shared" si="21"/>
        <v>#N/A</v>
      </c>
      <c r="P277" s="138" t="e">
        <f t="shared" si="22"/>
        <v>#N/A</v>
      </c>
      <c r="Q277" s="138" t="e">
        <f t="shared" si="23"/>
        <v>#N/A</v>
      </c>
      <c r="R277" s="138" t="e">
        <f t="shared" si="24"/>
        <v>#N/A</v>
      </c>
      <c r="S277" s="139" t="e">
        <f>VLOOKUP(D277,'PC Receitas'!$N$4:$O$14,2,FALSE)</f>
        <v>#N/A</v>
      </c>
    </row>
    <row r="278" spans="3:19" ht="19.5" customHeight="1" thickTop="1" thickBot="1">
      <c r="C278" s="17"/>
      <c r="D278" s="17"/>
      <c r="E278" s="17"/>
      <c r="F278" s="17"/>
      <c r="G278" s="17"/>
      <c r="H278" s="18"/>
      <c r="I278" s="19"/>
      <c r="J278" s="20">
        <f t="shared" si="20"/>
        <v>0</v>
      </c>
      <c r="O278" s="26" t="e">
        <f t="shared" si="21"/>
        <v>#N/A</v>
      </c>
      <c r="P278" s="138" t="e">
        <f t="shared" si="22"/>
        <v>#N/A</v>
      </c>
      <c r="Q278" s="138" t="e">
        <f t="shared" si="23"/>
        <v>#N/A</v>
      </c>
      <c r="R278" s="138" t="e">
        <f t="shared" si="24"/>
        <v>#N/A</v>
      </c>
      <c r="S278" s="139" t="e">
        <f>VLOOKUP(D278,'PC Receitas'!$N$4:$O$14,2,FALSE)</f>
        <v>#N/A</v>
      </c>
    </row>
    <row r="279" spans="3:19" ht="19.5" customHeight="1" thickTop="1" thickBot="1">
      <c r="C279" s="17"/>
      <c r="D279" s="17"/>
      <c r="E279" s="17"/>
      <c r="F279" s="17"/>
      <c r="G279" s="17"/>
      <c r="H279" s="18"/>
      <c r="I279" s="19"/>
      <c r="J279" s="20">
        <f t="shared" si="20"/>
        <v>0</v>
      </c>
      <c r="O279" s="26" t="e">
        <f t="shared" si="21"/>
        <v>#N/A</v>
      </c>
      <c r="P279" s="138" t="e">
        <f t="shared" si="22"/>
        <v>#N/A</v>
      </c>
      <c r="Q279" s="138" t="e">
        <f t="shared" si="23"/>
        <v>#N/A</v>
      </c>
      <c r="R279" s="138" t="e">
        <f t="shared" si="24"/>
        <v>#N/A</v>
      </c>
      <c r="S279" s="139" t="e">
        <f>VLOOKUP(D279,'PC Receitas'!$N$4:$O$14,2,FALSE)</f>
        <v>#N/A</v>
      </c>
    </row>
    <row r="280" spans="3:19" ht="19.5" customHeight="1" thickTop="1" thickBot="1">
      <c r="C280" s="17"/>
      <c r="D280" s="17"/>
      <c r="E280" s="17"/>
      <c r="F280" s="17"/>
      <c r="G280" s="17"/>
      <c r="H280" s="18"/>
      <c r="I280" s="19"/>
      <c r="J280" s="20">
        <f t="shared" si="20"/>
        <v>0</v>
      </c>
      <c r="O280" s="26" t="e">
        <f t="shared" si="21"/>
        <v>#N/A</v>
      </c>
      <c r="P280" s="138" t="e">
        <f t="shared" si="22"/>
        <v>#N/A</v>
      </c>
      <c r="Q280" s="138" t="e">
        <f t="shared" si="23"/>
        <v>#N/A</v>
      </c>
      <c r="R280" s="138" t="e">
        <f t="shared" si="24"/>
        <v>#N/A</v>
      </c>
      <c r="S280" s="139" t="e">
        <f>VLOOKUP(D280,'PC Receitas'!$N$4:$O$14,2,FALSE)</f>
        <v>#N/A</v>
      </c>
    </row>
    <row r="281" spans="3:19" ht="19.5" customHeight="1" thickTop="1" thickBot="1">
      <c r="C281" s="17"/>
      <c r="D281" s="17"/>
      <c r="E281" s="17"/>
      <c r="F281" s="17"/>
      <c r="G281" s="17"/>
      <c r="H281" s="18"/>
      <c r="I281" s="19"/>
      <c r="J281" s="20">
        <f t="shared" si="20"/>
        <v>0</v>
      </c>
      <c r="O281" s="26" t="e">
        <f t="shared" si="21"/>
        <v>#N/A</v>
      </c>
      <c r="P281" s="138" t="e">
        <f t="shared" si="22"/>
        <v>#N/A</v>
      </c>
      <c r="Q281" s="138" t="e">
        <f t="shared" si="23"/>
        <v>#N/A</v>
      </c>
      <c r="R281" s="138" t="e">
        <f t="shared" si="24"/>
        <v>#N/A</v>
      </c>
      <c r="S281" s="139" t="e">
        <f>VLOOKUP(D281,'PC Receitas'!$N$4:$O$14,2,FALSE)</f>
        <v>#N/A</v>
      </c>
    </row>
    <row r="282" spans="3:19" ht="19.5" customHeight="1" thickTop="1" thickBot="1">
      <c r="C282" s="17"/>
      <c r="D282" s="17"/>
      <c r="E282" s="17"/>
      <c r="F282" s="17"/>
      <c r="G282" s="17"/>
      <c r="H282" s="18"/>
      <c r="I282" s="19"/>
      <c r="J282" s="20">
        <f t="shared" si="20"/>
        <v>0</v>
      </c>
      <c r="O282" s="26" t="e">
        <f t="shared" si="21"/>
        <v>#N/A</v>
      </c>
      <c r="P282" s="138" t="e">
        <f t="shared" si="22"/>
        <v>#N/A</v>
      </c>
      <c r="Q282" s="138" t="e">
        <f t="shared" si="23"/>
        <v>#N/A</v>
      </c>
      <c r="R282" s="138" t="e">
        <f t="shared" si="24"/>
        <v>#N/A</v>
      </c>
      <c r="S282" s="139" t="e">
        <f>VLOOKUP(D282,'PC Receitas'!$N$4:$O$14,2,FALSE)</f>
        <v>#N/A</v>
      </c>
    </row>
    <row r="283" spans="3:19" ht="19.5" customHeight="1" thickTop="1" thickBot="1">
      <c r="C283" s="17"/>
      <c r="D283" s="17"/>
      <c r="E283" s="17"/>
      <c r="F283" s="17"/>
      <c r="G283" s="17"/>
      <c r="H283" s="18"/>
      <c r="I283" s="19"/>
      <c r="J283" s="20">
        <f t="shared" si="20"/>
        <v>0</v>
      </c>
      <c r="O283" s="26" t="e">
        <f t="shared" si="21"/>
        <v>#N/A</v>
      </c>
      <c r="P283" s="138" t="e">
        <f t="shared" si="22"/>
        <v>#N/A</v>
      </c>
      <c r="Q283" s="138" t="e">
        <f t="shared" si="23"/>
        <v>#N/A</v>
      </c>
      <c r="R283" s="138" t="e">
        <f t="shared" si="24"/>
        <v>#N/A</v>
      </c>
      <c r="S283" s="139" t="e">
        <f>VLOOKUP(D283,'PC Receitas'!$N$4:$O$14,2,FALSE)</f>
        <v>#N/A</v>
      </c>
    </row>
    <row r="284" spans="3:19" ht="19.5" customHeight="1" thickTop="1" thickBot="1">
      <c r="C284" s="17"/>
      <c r="D284" s="17"/>
      <c r="E284" s="17"/>
      <c r="F284" s="17"/>
      <c r="G284" s="17"/>
      <c r="H284" s="18"/>
      <c r="I284" s="19"/>
      <c r="J284" s="20">
        <f t="shared" si="20"/>
        <v>0</v>
      </c>
      <c r="O284" s="26" t="e">
        <f t="shared" si="21"/>
        <v>#N/A</v>
      </c>
      <c r="P284" s="138" t="e">
        <f t="shared" si="22"/>
        <v>#N/A</v>
      </c>
      <c r="Q284" s="138" t="e">
        <f t="shared" si="23"/>
        <v>#N/A</v>
      </c>
      <c r="R284" s="138" t="e">
        <f t="shared" si="24"/>
        <v>#N/A</v>
      </c>
      <c r="S284" s="139" t="e">
        <f>VLOOKUP(D284,'PC Receitas'!$N$4:$O$14,2,FALSE)</f>
        <v>#N/A</v>
      </c>
    </row>
    <row r="285" spans="3:19" ht="19.5" customHeight="1" thickTop="1" thickBot="1">
      <c r="C285" s="17"/>
      <c r="D285" s="17"/>
      <c r="E285" s="17"/>
      <c r="F285" s="17"/>
      <c r="G285" s="17"/>
      <c r="H285" s="18"/>
      <c r="I285" s="19"/>
      <c r="J285" s="20">
        <f t="shared" si="20"/>
        <v>0</v>
      </c>
      <c r="O285" s="26" t="e">
        <f t="shared" si="21"/>
        <v>#N/A</v>
      </c>
      <c r="P285" s="138" t="e">
        <f t="shared" si="22"/>
        <v>#N/A</v>
      </c>
      <c r="Q285" s="138" t="e">
        <f t="shared" si="23"/>
        <v>#N/A</v>
      </c>
      <c r="R285" s="138" t="e">
        <f t="shared" si="24"/>
        <v>#N/A</v>
      </c>
      <c r="S285" s="139" t="e">
        <f>VLOOKUP(D285,'PC Receitas'!$N$4:$O$14,2,FALSE)</f>
        <v>#N/A</v>
      </c>
    </row>
    <row r="286" spans="3:19" ht="19.5" customHeight="1" thickTop="1" thickBot="1">
      <c r="C286" s="17"/>
      <c r="D286" s="17"/>
      <c r="E286" s="17"/>
      <c r="F286" s="17"/>
      <c r="G286" s="17"/>
      <c r="H286" s="18"/>
      <c r="I286" s="19"/>
      <c r="J286" s="20">
        <f t="shared" si="20"/>
        <v>0</v>
      </c>
      <c r="O286" s="26" t="e">
        <f t="shared" si="21"/>
        <v>#N/A</v>
      </c>
      <c r="P286" s="138" t="e">
        <f t="shared" si="22"/>
        <v>#N/A</v>
      </c>
      <c r="Q286" s="138" t="e">
        <f t="shared" si="23"/>
        <v>#N/A</v>
      </c>
      <c r="R286" s="138" t="e">
        <f t="shared" si="24"/>
        <v>#N/A</v>
      </c>
      <c r="S286" s="139" t="e">
        <f>VLOOKUP(D286,'PC Receitas'!$N$4:$O$14,2,FALSE)</f>
        <v>#N/A</v>
      </c>
    </row>
    <row r="287" spans="3:19" ht="19.5" customHeight="1" thickTop="1" thickBot="1">
      <c r="C287" s="17"/>
      <c r="D287" s="17"/>
      <c r="E287" s="17"/>
      <c r="F287" s="17"/>
      <c r="G287" s="17"/>
      <c r="H287" s="18"/>
      <c r="I287" s="19"/>
      <c r="J287" s="20">
        <f t="shared" si="20"/>
        <v>0</v>
      </c>
      <c r="O287" s="26" t="e">
        <f t="shared" si="21"/>
        <v>#N/A</v>
      </c>
      <c r="P287" s="138" t="e">
        <f t="shared" si="22"/>
        <v>#N/A</v>
      </c>
      <c r="Q287" s="138" t="e">
        <f t="shared" si="23"/>
        <v>#N/A</v>
      </c>
      <c r="R287" s="138" t="e">
        <f t="shared" si="24"/>
        <v>#N/A</v>
      </c>
      <c r="S287" s="139" t="e">
        <f>VLOOKUP(D287,'PC Receitas'!$N$4:$O$14,2,FALSE)</f>
        <v>#N/A</v>
      </c>
    </row>
    <row r="288" spans="3:19" ht="19.5" customHeight="1" thickTop="1" thickBot="1">
      <c r="C288" s="17"/>
      <c r="D288" s="17"/>
      <c r="E288" s="17"/>
      <c r="F288" s="17"/>
      <c r="G288" s="17"/>
      <c r="H288" s="18"/>
      <c r="I288" s="19"/>
      <c r="J288" s="20">
        <f t="shared" si="20"/>
        <v>0</v>
      </c>
      <c r="O288" s="26" t="e">
        <f t="shared" si="21"/>
        <v>#N/A</v>
      </c>
      <c r="P288" s="138" t="e">
        <f t="shared" si="22"/>
        <v>#N/A</v>
      </c>
      <c r="Q288" s="138" t="e">
        <f t="shared" si="23"/>
        <v>#N/A</v>
      </c>
      <c r="R288" s="138" t="e">
        <f t="shared" si="24"/>
        <v>#N/A</v>
      </c>
      <c r="S288" s="139" t="e">
        <f>VLOOKUP(D288,'PC Receitas'!$N$4:$O$14,2,FALSE)</f>
        <v>#N/A</v>
      </c>
    </row>
    <row r="289" spans="3:19" ht="19.5" customHeight="1" thickTop="1" thickBot="1">
      <c r="C289" s="17"/>
      <c r="D289" s="17"/>
      <c r="E289" s="17"/>
      <c r="F289" s="17"/>
      <c r="G289" s="17"/>
      <c r="H289" s="18"/>
      <c r="I289" s="19"/>
      <c r="J289" s="20">
        <f t="shared" si="20"/>
        <v>0</v>
      </c>
      <c r="O289" s="26" t="e">
        <f t="shared" si="21"/>
        <v>#N/A</v>
      </c>
      <c r="P289" s="138" t="e">
        <f t="shared" si="22"/>
        <v>#N/A</v>
      </c>
      <c r="Q289" s="138" t="e">
        <f t="shared" si="23"/>
        <v>#N/A</v>
      </c>
      <c r="R289" s="138" t="e">
        <f t="shared" si="24"/>
        <v>#N/A</v>
      </c>
      <c r="S289" s="139" t="e">
        <f>VLOOKUP(D289,'PC Receitas'!$N$4:$O$14,2,FALSE)</f>
        <v>#N/A</v>
      </c>
    </row>
    <row r="290" spans="3:19" ht="19.5" customHeight="1" thickTop="1" thickBot="1">
      <c r="C290" s="17"/>
      <c r="D290" s="17"/>
      <c r="E290" s="17"/>
      <c r="F290" s="17"/>
      <c r="G290" s="17"/>
      <c r="H290" s="18"/>
      <c r="I290" s="19"/>
      <c r="J290" s="20">
        <f t="shared" si="20"/>
        <v>0</v>
      </c>
      <c r="O290" s="26" t="e">
        <f t="shared" si="21"/>
        <v>#N/A</v>
      </c>
      <c r="P290" s="138" t="e">
        <f t="shared" si="22"/>
        <v>#N/A</v>
      </c>
      <c r="Q290" s="138" t="e">
        <f t="shared" si="23"/>
        <v>#N/A</v>
      </c>
      <c r="R290" s="138" t="e">
        <f t="shared" si="24"/>
        <v>#N/A</v>
      </c>
      <c r="S290" s="139" t="e">
        <f>VLOOKUP(D290,'PC Receitas'!$N$4:$O$14,2,FALSE)</f>
        <v>#N/A</v>
      </c>
    </row>
    <row r="291" spans="3:19" ht="19.5" customHeight="1" thickTop="1" thickBot="1">
      <c r="C291" s="17"/>
      <c r="D291" s="17"/>
      <c r="E291" s="17"/>
      <c r="F291" s="17"/>
      <c r="G291" s="17"/>
      <c r="H291" s="18"/>
      <c r="I291" s="19"/>
      <c r="J291" s="20">
        <f t="shared" si="20"/>
        <v>0</v>
      </c>
      <c r="O291" s="26" t="e">
        <f t="shared" si="21"/>
        <v>#N/A</v>
      </c>
      <c r="P291" s="138" t="e">
        <f t="shared" si="22"/>
        <v>#N/A</v>
      </c>
      <c r="Q291" s="138" t="e">
        <f t="shared" si="23"/>
        <v>#N/A</v>
      </c>
      <c r="R291" s="138" t="e">
        <f t="shared" si="24"/>
        <v>#N/A</v>
      </c>
      <c r="S291" s="139" t="e">
        <f>VLOOKUP(D291,'PC Receitas'!$N$4:$O$14,2,FALSE)</f>
        <v>#N/A</v>
      </c>
    </row>
    <row r="292" spans="3:19" ht="19.5" customHeight="1" thickTop="1" thickBot="1">
      <c r="C292" s="17"/>
      <c r="D292" s="17"/>
      <c r="E292" s="17"/>
      <c r="F292" s="17"/>
      <c r="G292" s="17"/>
      <c r="H292" s="18"/>
      <c r="I292" s="19"/>
      <c r="J292" s="20">
        <f t="shared" si="20"/>
        <v>0</v>
      </c>
      <c r="O292" s="26" t="e">
        <f t="shared" si="21"/>
        <v>#N/A</v>
      </c>
      <c r="P292" s="138" t="e">
        <f t="shared" si="22"/>
        <v>#N/A</v>
      </c>
      <c r="Q292" s="138" t="e">
        <f t="shared" si="23"/>
        <v>#N/A</v>
      </c>
      <c r="R292" s="138" t="e">
        <f t="shared" si="24"/>
        <v>#N/A</v>
      </c>
      <c r="S292" s="139" t="e">
        <f>VLOOKUP(D292,'PC Receitas'!$N$4:$O$14,2,FALSE)</f>
        <v>#N/A</v>
      </c>
    </row>
    <row r="293" spans="3:19" ht="19.5" customHeight="1" thickTop="1" thickBot="1">
      <c r="C293" s="17"/>
      <c r="D293" s="17"/>
      <c r="E293" s="17"/>
      <c r="F293" s="17"/>
      <c r="G293" s="17"/>
      <c r="H293" s="18"/>
      <c r="I293" s="19"/>
      <c r="J293" s="20">
        <f t="shared" si="20"/>
        <v>0</v>
      </c>
      <c r="O293" s="26" t="e">
        <f t="shared" si="21"/>
        <v>#N/A</v>
      </c>
      <c r="P293" s="138" t="e">
        <f t="shared" si="22"/>
        <v>#N/A</v>
      </c>
      <c r="Q293" s="138" t="e">
        <f t="shared" si="23"/>
        <v>#N/A</v>
      </c>
      <c r="R293" s="138" t="e">
        <f t="shared" si="24"/>
        <v>#N/A</v>
      </c>
      <c r="S293" s="139" t="e">
        <f>VLOOKUP(D293,'PC Receitas'!$N$4:$O$14,2,FALSE)</f>
        <v>#N/A</v>
      </c>
    </row>
    <row r="294" spans="3:19" ht="19.5" customHeight="1" thickTop="1" thickBot="1">
      <c r="C294" s="17"/>
      <c r="D294" s="17"/>
      <c r="E294" s="17"/>
      <c r="F294" s="17"/>
      <c r="G294" s="17"/>
      <c r="H294" s="18"/>
      <c r="I294" s="19"/>
      <c r="J294" s="20">
        <f t="shared" si="20"/>
        <v>0</v>
      </c>
      <c r="O294" s="26" t="e">
        <f t="shared" si="21"/>
        <v>#N/A</v>
      </c>
      <c r="P294" s="138" t="e">
        <f t="shared" si="22"/>
        <v>#N/A</v>
      </c>
      <c r="Q294" s="138" t="e">
        <f t="shared" si="23"/>
        <v>#N/A</v>
      </c>
      <c r="R294" s="138" t="e">
        <f t="shared" si="24"/>
        <v>#N/A</v>
      </c>
      <c r="S294" s="139" t="e">
        <f>VLOOKUP(D294,'PC Receitas'!$N$4:$O$14,2,FALSE)</f>
        <v>#N/A</v>
      </c>
    </row>
    <row r="295" spans="3:19" ht="19.5" customHeight="1" thickTop="1" thickBot="1">
      <c r="C295" s="17"/>
      <c r="D295" s="17"/>
      <c r="E295" s="17"/>
      <c r="F295" s="17"/>
      <c r="G295" s="17"/>
      <c r="H295" s="18"/>
      <c r="I295" s="19"/>
      <c r="J295" s="20">
        <f t="shared" si="20"/>
        <v>0</v>
      </c>
      <c r="O295" s="26" t="e">
        <f t="shared" si="21"/>
        <v>#N/A</v>
      </c>
      <c r="P295" s="138" t="e">
        <f t="shared" si="22"/>
        <v>#N/A</v>
      </c>
      <c r="Q295" s="138" t="e">
        <f t="shared" si="23"/>
        <v>#N/A</v>
      </c>
      <c r="R295" s="138" t="e">
        <f t="shared" si="24"/>
        <v>#N/A</v>
      </c>
      <c r="S295" s="139" t="e">
        <f>VLOOKUP(D295,'PC Receitas'!$N$4:$O$14,2,FALSE)</f>
        <v>#N/A</v>
      </c>
    </row>
    <row r="296" spans="3:19" ht="19.5" customHeight="1" thickTop="1" thickBot="1">
      <c r="C296" s="17"/>
      <c r="D296" s="17"/>
      <c r="E296" s="17"/>
      <c r="F296" s="17"/>
      <c r="G296" s="17"/>
      <c r="H296" s="18"/>
      <c r="I296" s="19"/>
      <c r="J296" s="20">
        <f t="shared" si="20"/>
        <v>0</v>
      </c>
      <c r="O296" s="26" t="e">
        <f t="shared" si="21"/>
        <v>#N/A</v>
      </c>
      <c r="P296" s="138" t="e">
        <f t="shared" si="22"/>
        <v>#N/A</v>
      </c>
      <c r="Q296" s="138" t="e">
        <f t="shared" si="23"/>
        <v>#N/A</v>
      </c>
      <c r="R296" s="138" t="e">
        <f t="shared" si="24"/>
        <v>#N/A</v>
      </c>
      <c r="S296" s="139" t="e">
        <f>VLOOKUP(D296,'PC Receitas'!$N$4:$O$14,2,FALSE)</f>
        <v>#N/A</v>
      </c>
    </row>
    <row r="297" spans="3:19" ht="19.5" customHeight="1" thickTop="1" thickBot="1">
      <c r="C297" s="17"/>
      <c r="D297" s="17"/>
      <c r="E297" s="17"/>
      <c r="F297" s="17"/>
      <c r="G297" s="17"/>
      <c r="H297" s="18"/>
      <c r="I297" s="19"/>
      <c r="J297" s="20">
        <f t="shared" si="20"/>
        <v>0</v>
      </c>
      <c r="O297" s="26" t="e">
        <f t="shared" si="21"/>
        <v>#N/A</v>
      </c>
      <c r="P297" s="138" t="e">
        <f t="shared" si="22"/>
        <v>#N/A</v>
      </c>
      <c r="Q297" s="138" t="e">
        <f t="shared" si="23"/>
        <v>#N/A</v>
      </c>
      <c r="R297" s="138" t="e">
        <f t="shared" si="24"/>
        <v>#N/A</v>
      </c>
      <c r="S297" s="139" t="e">
        <f>VLOOKUP(D297,'PC Receitas'!$N$4:$O$14,2,FALSE)</f>
        <v>#N/A</v>
      </c>
    </row>
    <row r="298" spans="3:19" ht="19.5" customHeight="1" thickTop="1" thickBot="1">
      <c r="C298" s="17"/>
      <c r="D298" s="17"/>
      <c r="E298" s="17"/>
      <c r="F298" s="17"/>
      <c r="G298" s="17"/>
      <c r="H298" s="18"/>
      <c r="I298" s="19"/>
      <c r="J298" s="20">
        <f t="shared" si="20"/>
        <v>0</v>
      </c>
      <c r="O298" s="26" t="e">
        <f t="shared" si="21"/>
        <v>#N/A</v>
      </c>
      <c r="P298" s="138" t="e">
        <f t="shared" si="22"/>
        <v>#N/A</v>
      </c>
      <c r="Q298" s="138" t="e">
        <f t="shared" si="23"/>
        <v>#N/A</v>
      </c>
      <c r="R298" s="138" t="e">
        <f t="shared" si="24"/>
        <v>#N/A</v>
      </c>
      <c r="S298" s="139" t="e">
        <f>VLOOKUP(D298,'PC Receitas'!$N$4:$O$14,2,FALSE)</f>
        <v>#N/A</v>
      </c>
    </row>
    <row r="299" spans="3:19" ht="19.5" customHeight="1" thickTop="1" thickBot="1">
      <c r="C299" s="17"/>
      <c r="D299" s="17"/>
      <c r="E299" s="17"/>
      <c r="F299" s="17"/>
      <c r="G299" s="17"/>
      <c r="H299" s="18"/>
      <c r="I299" s="19"/>
      <c r="J299" s="20">
        <f t="shared" si="20"/>
        <v>0</v>
      </c>
      <c r="O299" s="26" t="e">
        <f t="shared" si="21"/>
        <v>#N/A</v>
      </c>
      <c r="P299" s="138" t="e">
        <f t="shared" si="22"/>
        <v>#N/A</v>
      </c>
      <c r="Q299" s="138" t="e">
        <f t="shared" si="23"/>
        <v>#N/A</v>
      </c>
      <c r="R299" s="138" t="e">
        <f t="shared" si="24"/>
        <v>#N/A</v>
      </c>
      <c r="S299" s="139" t="e">
        <f>VLOOKUP(D299,'PC Receitas'!$N$4:$O$14,2,FALSE)</f>
        <v>#N/A</v>
      </c>
    </row>
    <row r="300" spans="3:19" ht="19.5" customHeight="1" thickTop="1" thickBot="1">
      <c r="C300" s="17"/>
      <c r="D300" s="17"/>
      <c r="E300" s="17"/>
      <c r="F300" s="17"/>
      <c r="G300" s="17"/>
      <c r="H300" s="18"/>
      <c r="I300" s="19"/>
      <c r="J300" s="20">
        <f t="shared" si="20"/>
        <v>0</v>
      </c>
      <c r="O300" s="26" t="e">
        <f t="shared" si="21"/>
        <v>#N/A</v>
      </c>
      <c r="P300" s="138" t="e">
        <f t="shared" si="22"/>
        <v>#N/A</v>
      </c>
      <c r="Q300" s="138" t="e">
        <f t="shared" si="23"/>
        <v>#N/A</v>
      </c>
      <c r="R300" s="138" t="e">
        <f t="shared" si="24"/>
        <v>#N/A</v>
      </c>
      <c r="S300" s="139" t="e">
        <f>VLOOKUP(D300,'PC Receitas'!$N$4:$O$14,2,FALSE)</f>
        <v>#N/A</v>
      </c>
    </row>
    <row r="301" spans="3:19" ht="19.5" customHeight="1" thickTop="1" thickBot="1">
      <c r="C301" s="17"/>
      <c r="D301" s="17"/>
      <c r="E301" s="17"/>
      <c r="F301" s="17"/>
      <c r="G301" s="17"/>
      <c r="H301" s="18"/>
      <c r="I301" s="19"/>
      <c r="J301" s="20">
        <f t="shared" si="20"/>
        <v>0</v>
      </c>
      <c r="O301" s="26" t="e">
        <f t="shared" si="21"/>
        <v>#N/A</v>
      </c>
      <c r="P301" s="138" t="e">
        <f t="shared" si="22"/>
        <v>#N/A</v>
      </c>
      <c r="Q301" s="138" t="e">
        <f t="shared" si="23"/>
        <v>#N/A</v>
      </c>
      <c r="R301" s="138" t="e">
        <f t="shared" si="24"/>
        <v>#N/A</v>
      </c>
      <c r="S301" s="139" t="e">
        <f>VLOOKUP(D301,'PC Receitas'!$N$4:$O$14,2,FALSE)</f>
        <v>#N/A</v>
      </c>
    </row>
    <row r="302" spans="3:19" ht="19.5" customHeight="1" thickTop="1" thickBot="1">
      <c r="C302" s="17"/>
      <c r="D302" s="17"/>
      <c r="E302" s="17"/>
      <c r="F302" s="17"/>
      <c r="G302" s="17"/>
      <c r="H302" s="18"/>
      <c r="I302" s="19"/>
      <c r="J302" s="20">
        <f t="shared" si="20"/>
        <v>0</v>
      </c>
      <c r="O302" s="26" t="e">
        <f t="shared" si="21"/>
        <v>#N/A</v>
      </c>
      <c r="P302" s="138" t="e">
        <f t="shared" si="22"/>
        <v>#N/A</v>
      </c>
      <c r="Q302" s="138" t="e">
        <f t="shared" si="23"/>
        <v>#N/A</v>
      </c>
      <c r="R302" s="138" t="e">
        <f t="shared" si="24"/>
        <v>#N/A</v>
      </c>
      <c r="S302" s="139" t="e">
        <f>VLOOKUP(D302,'PC Receitas'!$N$4:$O$14,2,FALSE)</f>
        <v>#N/A</v>
      </c>
    </row>
    <row r="303" spans="3:19" ht="19.5" customHeight="1" thickTop="1" thickBot="1">
      <c r="C303" s="17"/>
      <c r="D303" s="17"/>
      <c r="E303" s="17"/>
      <c r="F303" s="17"/>
      <c r="G303" s="17"/>
      <c r="H303" s="18"/>
      <c r="I303" s="19"/>
      <c r="J303" s="20">
        <f t="shared" si="20"/>
        <v>0</v>
      </c>
      <c r="O303" s="26" t="e">
        <f t="shared" si="21"/>
        <v>#N/A</v>
      </c>
      <c r="P303" s="138" t="e">
        <f t="shared" si="22"/>
        <v>#N/A</v>
      </c>
      <c r="Q303" s="138" t="e">
        <f t="shared" si="23"/>
        <v>#N/A</v>
      </c>
      <c r="R303" s="138" t="e">
        <f t="shared" si="24"/>
        <v>#N/A</v>
      </c>
      <c r="S303" s="139" t="e">
        <f>VLOOKUP(D303,'PC Receitas'!$N$4:$O$14,2,FALSE)</f>
        <v>#N/A</v>
      </c>
    </row>
    <row r="304" spans="3:19" ht="19.5" customHeight="1" thickTop="1" thickBot="1">
      <c r="C304" s="17"/>
      <c r="D304" s="17"/>
      <c r="E304" s="17"/>
      <c r="F304" s="17"/>
      <c r="G304" s="17"/>
      <c r="H304" s="18"/>
      <c r="I304" s="19"/>
      <c r="J304" s="20">
        <f t="shared" si="20"/>
        <v>0</v>
      </c>
      <c r="O304" s="26" t="e">
        <f t="shared" si="21"/>
        <v>#N/A</v>
      </c>
      <c r="P304" s="138" t="e">
        <f t="shared" si="22"/>
        <v>#N/A</v>
      </c>
      <c r="Q304" s="138" t="e">
        <f t="shared" si="23"/>
        <v>#N/A</v>
      </c>
      <c r="R304" s="138" t="e">
        <f t="shared" si="24"/>
        <v>#N/A</v>
      </c>
      <c r="S304" s="139" t="e">
        <f>VLOOKUP(D304,'PC Receitas'!$N$4:$O$14,2,FALSE)</f>
        <v>#N/A</v>
      </c>
    </row>
    <row r="305" spans="3:19" ht="19.5" customHeight="1" thickTop="1" thickBot="1">
      <c r="C305" s="17"/>
      <c r="D305" s="17"/>
      <c r="E305" s="17"/>
      <c r="F305" s="17"/>
      <c r="G305" s="17"/>
      <c r="H305" s="18"/>
      <c r="I305" s="19"/>
      <c r="J305" s="20">
        <f t="shared" si="20"/>
        <v>0</v>
      </c>
      <c r="O305" s="26" t="e">
        <f t="shared" si="21"/>
        <v>#N/A</v>
      </c>
      <c r="P305" s="138" t="e">
        <f t="shared" si="22"/>
        <v>#N/A</v>
      </c>
      <c r="Q305" s="138" t="e">
        <f t="shared" si="23"/>
        <v>#N/A</v>
      </c>
      <c r="R305" s="138" t="e">
        <f t="shared" si="24"/>
        <v>#N/A</v>
      </c>
      <c r="S305" s="139" t="e">
        <f>VLOOKUP(D305,'PC Receitas'!$N$4:$O$14,2,FALSE)</f>
        <v>#N/A</v>
      </c>
    </row>
    <row r="306" spans="3:19" ht="19.5" customHeight="1" thickTop="1" thickBot="1">
      <c r="C306" s="17"/>
      <c r="D306" s="17"/>
      <c r="E306" s="17"/>
      <c r="F306" s="17"/>
      <c r="G306" s="17"/>
      <c r="H306" s="18"/>
      <c r="I306" s="19"/>
      <c r="J306" s="20">
        <f t="shared" si="20"/>
        <v>0</v>
      </c>
      <c r="O306" s="26" t="e">
        <f t="shared" si="21"/>
        <v>#N/A</v>
      </c>
      <c r="P306" s="138" t="e">
        <f t="shared" si="22"/>
        <v>#N/A</v>
      </c>
      <c r="Q306" s="138" t="e">
        <f t="shared" si="23"/>
        <v>#N/A</v>
      </c>
      <c r="R306" s="138" t="e">
        <f t="shared" si="24"/>
        <v>#N/A</v>
      </c>
      <c r="S306" s="139" t="e">
        <f>VLOOKUP(D306,'PC Receitas'!$N$4:$O$14,2,FALSE)</f>
        <v>#N/A</v>
      </c>
    </row>
    <row r="307" spans="3:19" ht="19.5" customHeight="1" thickTop="1" thickBot="1">
      <c r="C307" s="17"/>
      <c r="D307" s="17"/>
      <c r="E307" s="17"/>
      <c r="F307" s="17"/>
      <c r="G307" s="17"/>
      <c r="H307" s="18"/>
      <c r="I307" s="19"/>
      <c r="J307" s="20">
        <f t="shared" si="20"/>
        <v>0</v>
      </c>
      <c r="O307" s="26" t="e">
        <f t="shared" si="21"/>
        <v>#N/A</v>
      </c>
      <c r="P307" s="138" t="e">
        <f t="shared" si="22"/>
        <v>#N/A</v>
      </c>
      <c r="Q307" s="138" t="e">
        <f t="shared" si="23"/>
        <v>#N/A</v>
      </c>
      <c r="R307" s="138" t="e">
        <f t="shared" si="24"/>
        <v>#N/A</v>
      </c>
      <c r="S307" s="139" t="e">
        <f>VLOOKUP(D307,'PC Receitas'!$N$4:$O$14,2,FALSE)</f>
        <v>#N/A</v>
      </c>
    </row>
    <row r="308" spans="3:19" ht="19.5" customHeight="1" thickTop="1" thickBot="1">
      <c r="C308" s="17"/>
      <c r="D308" s="17"/>
      <c r="E308" s="17"/>
      <c r="F308" s="17"/>
      <c r="G308" s="17"/>
      <c r="H308" s="18"/>
      <c r="I308" s="19"/>
      <c r="J308" s="20">
        <f t="shared" si="20"/>
        <v>0</v>
      </c>
      <c r="O308" s="26" t="e">
        <f t="shared" si="21"/>
        <v>#N/A</v>
      </c>
      <c r="P308" s="138" t="e">
        <f t="shared" si="22"/>
        <v>#N/A</v>
      </c>
      <c r="Q308" s="138" t="e">
        <f t="shared" si="23"/>
        <v>#N/A</v>
      </c>
      <c r="R308" s="138" t="e">
        <f t="shared" si="24"/>
        <v>#N/A</v>
      </c>
      <c r="S308" s="139" t="e">
        <f>VLOOKUP(D308,'PC Receitas'!$N$4:$O$14,2,FALSE)</f>
        <v>#N/A</v>
      </c>
    </row>
    <row r="309" spans="3:19" ht="19.5" customHeight="1" thickTop="1" thickBot="1">
      <c r="C309" s="17"/>
      <c r="D309" s="17"/>
      <c r="E309" s="17"/>
      <c r="F309" s="17"/>
      <c r="G309" s="17"/>
      <c r="H309" s="18"/>
      <c r="I309" s="19"/>
      <c r="J309" s="20">
        <f t="shared" si="20"/>
        <v>0</v>
      </c>
      <c r="O309" s="26" t="e">
        <f t="shared" si="21"/>
        <v>#N/A</v>
      </c>
      <c r="P309" s="138" t="e">
        <f t="shared" si="22"/>
        <v>#N/A</v>
      </c>
      <c r="Q309" s="138" t="e">
        <f t="shared" si="23"/>
        <v>#N/A</v>
      </c>
      <c r="R309" s="138" t="e">
        <f t="shared" si="24"/>
        <v>#N/A</v>
      </c>
      <c r="S309" s="139" t="e">
        <f>VLOOKUP(D309,'PC Receitas'!$N$4:$O$14,2,FALSE)</f>
        <v>#N/A</v>
      </c>
    </row>
    <row r="310" spans="3:19" ht="19.5" customHeight="1" thickTop="1" thickBot="1">
      <c r="C310" s="17"/>
      <c r="D310" s="17"/>
      <c r="E310" s="17"/>
      <c r="F310" s="17"/>
      <c r="G310" s="17"/>
      <c r="H310" s="18"/>
      <c r="I310" s="19"/>
      <c r="J310" s="20">
        <f t="shared" si="20"/>
        <v>0</v>
      </c>
      <c r="O310" s="26" t="e">
        <f t="shared" si="21"/>
        <v>#N/A</v>
      </c>
      <c r="P310" s="138" t="e">
        <f t="shared" si="22"/>
        <v>#N/A</v>
      </c>
      <c r="Q310" s="138" t="e">
        <f t="shared" si="23"/>
        <v>#N/A</v>
      </c>
      <c r="R310" s="138" t="e">
        <f t="shared" si="24"/>
        <v>#N/A</v>
      </c>
      <c r="S310" s="139" t="e">
        <f>VLOOKUP(D310,'PC Receitas'!$N$4:$O$14,2,FALSE)</f>
        <v>#N/A</v>
      </c>
    </row>
    <row r="311" spans="3:19" ht="19.5" customHeight="1" thickTop="1" thickBot="1">
      <c r="C311" s="17"/>
      <c r="D311" s="17"/>
      <c r="E311" s="17"/>
      <c r="F311" s="17"/>
      <c r="G311" s="17"/>
      <c r="H311" s="18"/>
      <c r="I311" s="19"/>
      <c r="J311" s="20">
        <f t="shared" si="20"/>
        <v>0</v>
      </c>
      <c r="O311" s="26" t="e">
        <f t="shared" si="21"/>
        <v>#N/A</v>
      </c>
      <c r="P311" s="138" t="e">
        <f t="shared" si="22"/>
        <v>#N/A</v>
      </c>
      <c r="Q311" s="138" t="e">
        <f t="shared" si="23"/>
        <v>#N/A</v>
      </c>
      <c r="R311" s="138" t="e">
        <f t="shared" si="24"/>
        <v>#N/A</v>
      </c>
      <c r="S311" s="139" t="e">
        <f>VLOOKUP(D311,'PC Receitas'!$N$4:$O$14,2,FALSE)</f>
        <v>#N/A</v>
      </c>
    </row>
    <row r="312" spans="3:19" ht="19.5" customHeight="1" thickTop="1" thickBot="1">
      <c r="C312" s="17"/>
      <c r="D312" s="17"/>
      <c r="E312" s="17"/>
      <c r="F312" s="17"/>
      <c r="G312" s="17"/>
      <c r="H312" s="18"/>
      <c r="I312" s="19"/>
      <c r="J312" s="20">
        <f t="shared" si="20"/>
        <v>0</v>
      </c>
      <c r="O312" s="26" t="e">
        <f t="shared" si="21"/>
        <v>#N/A</v>
      </c>
      <c r="P312" s="138" t="e">
        <f t="shared" si="22"/>
        <v>#N/A</v>
      </c>
      <c r="Q312" s="138" t="e">
        <f t="shared" si="23"/>
        <v>#N/A</v>
      </c>
      <c r="R312" s="138" t="e">
        <f t="shared" si="24"/>
        <v>#N/A</v>
      </c>
      <c r="S312" s="139" t="e">
        <f>VLOOKUP(D312,'PC Receitas'!$N$4:$O$14,2,FALSE)</f>
        <v>#N/A</v>
      </c>
    </row>
    <row r="313" spans="3:19" ht="19.5" customHeight="1" thickTop="1" thickBot="1">
      <c r="C313" s="17"/>
      <c r="D313" s="17"/>
      <c r="E313" s="17"/>
      <c r="F313" s="17"/>
      <c r="G313" s="17"/>
      <c r="H313" s="18"/>
      <c r="I313" s="19"/>
      <c r="J313" s="20">
        <f t="shared" si="20"/>
        <v>0</v>
      </c>
      <c r="O313" s="26" t="e">
        <f t="shared" si="21"/>
        <v>#N/A</v>
      </c>
      <c r="P313" s="138" t="e">
        <f t="shared" si="22"/>
        <v>#N/A</v>
      </c>
      <c r="Q313" s="138" t="e">
        <f t="shared" si="23"/>
        <v>#N/A</v>
      </c>
      <c r="R313" s="138" t="e">
        <f t="shared" si="24"/>
        <v>#N/A</v>
      </c>
      <c r="S313" s="139" t="e">
        <f>VLOOKUP(D313,'PC Receitas'!$N$4:$O$14,2,FALSE)</f>
        <v>#N/A</v>
      </c>
    </row>
    <row r="314" spans="3:19" ht="19.5" customHeight="1" thickTop="1" thickBot="1">
      <c r="C314" s="17"/>
      <c r="D314" s="17"/>
      <c r="E314" s="17"/>
      <c r="F314" s="17"/>
      <c r="G314" s="17"/>
      <c r="H314" s="18"/>
      <c r="I314" s="19"/>
      <c r="J314" s="20">
        <f t="shared" si="20"/>
        <v>0</v>
      </c>
      <c r="O314" s="26" t="e">
        <f t="shared" si="21"/>
        <v>#N/A</v>
      </c>
      <c r="P314" s="138" t="e">
        <f t="shared" si="22"/>
        <v>#N/A</v>
      </c>
      <c r="Q314" s="138" t="e">
        <f t="shared" si="23"/>
        <v>#N/A</v>
      </c>
      <c r="R314" s="138" t="e">
        <f t="shared" si="24"/>
        <v>#N/A</v>
      </c>
      <c r="S314" s="139" t="e">
        <f>VLOOKUP(D314,'PC Receitas'!$N$4:$O$14,2,FALSE)</f>
        <v>#N/A</v>
      </c>
    </row>
    <row r="315" spans="3:19" ht="19.5" customHeight="1" thickTop="1" thickBot="1">
      <c r="C315" s="17"/>
      <c r="D315" s="17"/>
      <c r="E315" s="17"/>
      <c r="F315" s="17"/>
      <c r="G315" s="17"/>
      <c r="H315" s="18"/>
      <c r="I315" s="19"/>
      <c r="J315" s="20">
        <f t="shared" si="20"/>
        <v>0</v>
      </c>
      <c r="O315" s="26" t="e">
        <f t="shared" si="21"/>
        <v>#N/A</v>
      </c>
      <c r="P315" s="138" t="e">
        <f t="shared" si="22"/>
        <v>#N/A</v>
      </c>
      <c r="Q315" s="138" t="e">
        <f t="shared" si="23"/>
        <v>#N/A</v>
      </c>
      <c r="R315" s="138" t="e">
        <f t="shared" si="24"/>
        <v>#N/A</v>
      </c>
      <c r="S315" s="139" t="e">
        <f>VLOOKUP(D315,'PC Receitas'!$N$4:$O$14,2,FALSE)</f>
        <v>#N/A</v>
      </c>
    </row>
    <row r="316" spans="3:19" ht="19.5" customHeight="1" thickTop="1" thickBot="1">
      <c r="C316" s="17"/>
      <c r="D316" s="17"/>
      <c r="E316" s="17"/>
      <c r="F316" s="17"/>
      <c r="G316" s="17"/>
      <c r="H316" s="18"/>
      <c r="I316" s="19"/>
      <c r="J316" s="20">
        <f t="shared" si="20"/>
        <v>0</v>
      </c>
      <c r="O316" s="26" t="e">
        <f t="shared" si="21"/>
        <v>#N/A</v>
      </c>
      <c r="P316" s="138" t="e">
        <f t="shared" si="22"/>
        <v>#N/A</v>
      </c>
      <c r="Q316" s="138" t="e">
        <f t="shared" si="23"/>
        <v>#N/A</v>
      </c>
      <c r="R316" s="138" t="e">
        <f t="shared" si="24"/>
        <v>#N/A</v>
      </c>
      <c r="S316" s="139" t="e">
        <f>VLOOKUP(D316,'PC Receitas'!$N$4:$O$14,2,FALSE)</f>
        <v>#N/A</v>
      </c>
    </row>
    <row r="317" spans="3:19" ht="19.5" customHeight="1" thickTop="1" thickBot="1">
      <c r="C317" s="17"/>
      <c r="D317" s="17"/>
      <c r="E317" s="17"/>
      <c r="F317" s="17"/>
      <c r="G317" s="17"/>
      <c r="H317" s="18"/>
      <c r="I317" s="19"/>
      <c r="J317" s="20">
        <f t="shared" si="20"/>
        <v>0</v>
      </c>
      <c r="O317" s="26" t="e">
        <f t="shared" si="21"/>
        <v>#N/A</v>
      </c>
      <c r="P317" s="138" t="e">
        <f t="shared" si="22"/>
        <v>#N/A</v>
      </c>
      <c r="Q317" s="138" t="e">
        <f t="shared" si="23"/>
        <v>#N/A</v>
      </c>
      <c r="R317" s="138" t="e">
        <f t="shared" si="24"/>
        <v>#N/A</v>
      </c>
      <c r="S317" s="139" t="e">
        <f>VLOOKUP(D317,'PC Receitas'!$N$4:$O$14,2,FALSE)</f>
        <v>#N/A</v>
      </c>
    </row>
    <row r="318" spans="3:19" ht="19.5" customHeight="1" thickTop="1" thickBot="1">
      <c r="C318" s="17"/>
      <c r="D318" s="17"/>
      <c r="E318" s="17"/>
      <c r="F318" s="17"/>
      <c r="G318" s="17"/>
      <c r="H318" s="18"/>
      <c r="I318" s="19"/>
      <c r="J318" s="20">
        <f t="shared" si="20"/>
        <v>0</v>
      </c>
      <c r="O318" s="26" t="e">
        <f t="shared" si="21"/>
        <v>#N/A</v>
      </c>
      <c r="P318" s="138" t="e">
        <f t="shared" si="22"/>
        <v>#N/A</v>
      </c>
      <c r="Q318" s="138" t="e">
        <f t="shared" si="23"/>
        <v>#N/A</v>
      </c>
      <c r="R318" s="138" t="e">
        <f t="shared" si="24"/>
        <v>#N/A</v>
      </c>
      <c r="S318" s="139" t="e">
        <f>VLOOKUP(D318,'PC Receitas'!$N$4:$O$14,2,FALSE)</f>
        <v>#N/A</v>
      </c>
    </row>
    <row r="319" spans="3:19" ht="19.5" customHeight="1" thickTop="1" thickBot="1">
      <c r="C319" s="17"/>
      <c r="D319" s="17"/>
      <c r="E319" s="17"/>
      <c r="F319" s="17"/>
      <c r="G319" s="17"/>
      <c r="H319" s="18"/>
      <c r="I319" s="19"/>
      <c r="J319" s="20">
        <f t="shared" si="20"/>
        <v>0</v>
      </c>
      <c r="O319" s="26" t="e">
        <f t="shared" si="21"/>
        <v>#N/A</v>
      </c>
      <c r="P319" s="138" t="e">
        <f t="shared" si="22"/>
        <v>#N/A</v>
      </c>
      <c r="Q319" s="138" t="e">
        <f t="shared" si="23"/>
        <v>#N/A</v>
      </c>
      <c r="R319" s="138" t="e">
        <f t="shared" si="24"/>
        <v>#N/A</v>
      </c>
      <c r="S319" s="139" t="e">
        <f>VLOOKUP(D319,'PC Receitas'!$N$4:$O$14,2,FALSE)</f>
        <v>#N/A</v>
      </c>
    </row>
    <row r="320" spans="3:19" ht="19.5" customHeight="1" thickTop="1" thickBot="1">
      <c r="C320" s="17"/>
      <c r="D320" s="17"/>
      <c r="E320" s="17"/>
      <c r="F320" s="17"/>
      <c r="G320" s="17"/>
      <c r="H320" s="18"/>
      <c r="I320" s="19"/>
      <c r="J320" s="20">
        <f t="shared" si="20"/>
        <v>0</v>
      </c>
      <c r="O320" s="26" t="e">
        <f t="shared" si="21"/>
        <v>#N/A</v>
      </c>
      <c r="P320" s="138" t="e">
        <f t="shared" si="22"/>
        <v>#N/A</v>
      </c>
      <c r="Q320" s="138" t="e">
        <f t="shared" si="23"/>
        <v>#N/A</v>
      </c>
      <c r="R320" s="138" t="e">
        <f t="shared" si="24"/>
        <v>#N/A</v>
      </c>
      <c r="S320" s="139" t="e">
        <f>VLOOKUP(D320,'PC Receitas'!$N$4:$O$14,2,FALSE)</f>
        <v>#N/A</v>
      </c>
    </row>
    <row r="321" spans="3:19" ht="19.5" customHeight="1" thickTop="1" thickBot="1">
      <c r="C321" s="17"/>
      <c r="D321" s="17"/>
      <c r="E321" s="17"/>
      <c r="F321" s="17"/>
      <c r="G321" s="17"/>
      <c r="H321" s="18"/>
      <c r="I321" s="19"/>
      <c r="J321" s="20">
        <f t="shared" si="20"/>
        <v>0</v>
      </c>
      <c r="O321" s="26" t="e">
        <f t="shared" si="21"/>
        <v>#N/A</v>
      </c>
      <c r="P321" s="138" t="e">
        <f t="shared" si="22"/>
        <v>#N/A</v>
      </c>
      <c r="Q321" s="138" t="e">
        <f t="shared" si="23"/>
        <v>#N/A</v>
      </c>
      <c r="R321" s="138" t="e">
        <f t="shared" si="24"/>
        <v>#N/A</v>
      </c>
      <c r="S321" s="139" t="e">
        <f>VLOOKUP(D321,'PC Receitas'!$N$4:$O$14,2,FALSE)</f>
        <v>#N/A</v>
      </c>
    </row>
    <row r="322" spans="3:19" ht="19.5" customHeight="1" thickTop="1" thickBot="1">
      <c r="C322" s="17"/>
      <c r="D322" s="17"/>
      <c r="E322" s="17"/>
      <c r="F322" s="17"/>
      <c r="G322" s="17"/>
      <c r="H322" s="18"/>
      <c r="I322" s="19"/>
      <c r="J322" s="20">
        <f t="shared" si="20"/>
        <v>0</v>
      </c>
      <c r="O322" s="26" t="e">
        <f t="shared" si="21"/>
        <v>#N/A</v>
      </c>
      <c r="P322" s="138" t="e">
        <f t="shared" si="22"/>
        <v>#N/A</v>
      </c>
      <c r="Q322" s="138" t="e">
        <f t="shared" si="23"/>
        <v>#N/A</v>
      </c>
      <c r="R322" s="138" t="e">
        <f t="shared" si="24"/>
        <v>#N/A</v>
      </c>
      <c r="S322" s="139" t="e">
        <f>VLOOKUP(D322,'PC Receitas'!$N$4:$O$14,2,FALSE)</f>
        <v>#N/A</v>
      </c>
    </row>
    <row r="323" spans="3:19" ht="19.5" customHeight="1" thickTop="1" thickBot="1">
      <c r="C323" s="17"/>
      <c r="D323" s="17"/>
      <c r="E323" s="17"/>
      <c r="F323" s="17"/>
      <c r="G323" s="17"/>
      <c r="H323" s="18"/>
      <c r="I323" s="19"/>
      <c r="J323" s="20">
        <f t="shared" si="20"/>
        <v>0</v>
      </c>
      <c r="O323" s="26" t="e">
        <f t="shared" si="21"/>
        <v>#N/A</v>
      </c>
      <c r="P323" s="138" t="e">
        <f t="shared" si="22"/>
        <v>#N/A</v>
      </c>
      <c r="Q323" s="138" t="e">
        <f t="shared" si="23"/>
        <v>#N/A</v>
      </c>
      <c r="R323" s="138" t="e">
        <f t="shared" si="24"/>
        <v>#N/A</v>
      </c>
      <c r="S323" s="139" t="e">
        <f>VLOOKUP(D323,'PC Receitas'!$N$4:$O$14,2,FALSE)</f>
        <v>#N/A</v>
      </c>
    </row>
    <row r="324" spans="3:19" ht="19.5" customHeight="1" thickTop="1" thickBot="1">
      <c r="C324" s="17"/>
      <c r="D324" s="17"/>
      <c r="E324" s="17"/>
      <c r="F324" s="17"/>
      <c r="G324" s="17"/>
      <c r="H324" s="18"/>
      <c r="I324" s="19"/>
      <c r="J324" s="20">
        <f t="shared" si="20"/>
        <v>0</v>
      </c>
      <c r="O324" s="26" t="e">
        <f t="shared" si="21"/>
        <v>#N/A</v>
      </c>
      <c r="P324" s="138" t="e">
        <f t="shared" si="22"/>
        <v>#N/A</v>
      </c>
      <c r="Q324" s="138" t="e">
        <f t="shared" si="23"/>
        <v>#N/A</v>
      </c>
      <c r="R324" s="138" t="e">
        <f t="shared" si="24"/>
        <v>#N/A</v>
      </c>
      <c r="S324" s="139" t="e">
        <f>VLOOKUP(D324,'PC Receitas'!$N$4:$O$14,2,FALSE)</f>
        <v>#N/A</v>
      </c>
    </row>
    <row r="325" spans="3:19" ht="19.5" customHeight="1" thickTop="1" thickBot="1">
      <c r="C325" s="17"/>
      <c r="D325" s="17"/>
      <c r="E325" s="17"/>
      <c r="F325" s="17"/>
      <c r="G325" s="17"/>
      <c r="H325" s="18"/>
      <c r="I325" s="19"/>
      <c r="J325" s="20">
        <f t="shared" si="20"/>
        <v>0</v>
      </c>
      <c r="O325" s="26" t="e">
        <f t="shared" si="21"/>
        <v>#N/A</v>
      </c>
      <c r="P325" s="138" t="e">
        <f t="shared" si="22"/>
        <v>#N/A</v>
      </c>
      <c r="Q325" s="138" t="e">
        <f t="shared" si="23"/>
        <v>#N/A</v>
      </c>
      <c r="R325" s="138" t="e">
        <f t="shared" si="24"/>
        <v>#N/A</v>
      </c>
      <c r="S325" s="139" t="e">
        <f>VLOOKUP(D325,'PC Receitas'!$N$4:$O$14,2,FALSE)</f>
        <v>#N/A</v>
      </c>
    </row>
    <row r="326" spans="3:19" ht="19.5" customHeight="1" thickTop="1" thickBot="1">
      <c r="C326" s="17"/>
      <c r="D326" s="17"/>
      <c r="E326" s="17"/>
      <c r="F326" s="17"/>
      <c r="G326" s="17"/>
      <c r="H326" s="18"/>
      <c r="I326" s="19"/>
      <c r="J326" s="20">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0</v>
      </c>
      <c r="O326" s="26" t="e">
        <f t="shared" ref="O326:O389" si="26">IF(S326="Despesas_com_RH","Despesa",IF(S326="Despesas_Operacionais","Despesa",IF(S326="Despesas_com_Marketing","Despesa",IF(S326="Impostos","Despesa",IF(S326="Investimentos","Despesa","")))))</f>
        <v>#N/A</v>
      </c>
      <c r="P326" s="138" t="e">
        <f t="shared" ref="P326:P389" si="27">IF(S326="Despesas_com_Produtos","Despesa",IF(S326="Despesas_com_Serviços","Despesa",IF(S326="Despesas_Não_Operacionais","Despesa","")))</f>
        <v>#N/A</v>
      </c>
      <c r="Q326" s="138" t="e">
        <f t="shared" ref="Q326:Q389" si="28">IF(S326="Receitas_com_Produtos","Receita",IF(S326="Receitas_com_Serviços","Receita",IF(S326="Receitas_Não_Operacionais","Receita","")))</f>
        <v>#N/A</v>
      </c>
      <c r="R326" s="138" t="e">
        <f t="shared" ref="R326:R389" si="29">IF(O326&lt;&gt;"",O326,IF(P326&lt;&gt;"",P326,IF(Q326&lt;&gt;"",Q326,"")))</f>
        <v>#N/A</v>
      </c>
      <c r="S326" s="139" t="e">
        <f>VLOOKUP(D326,'PC Receitas'!$N$4:$O$14,2,FALSE)</f>
        <v>#N/A</v>
      </c>
    </row>
    <row r="327" spans="3:19" ht="19.5" customHeight="1" thickTop="1" thickBot="1">
      <c r="C327" s="17"/>
      <c r="D327" s="17"/>
      <c r="E327" s="17"/>
      <c r="F327" s="17"/>
      <c r="G327" s="17"/>
      <c r="H327" s="18"/>
      <c r="I327" s="19"/>
      <c r="J327" s="20">
        <f t="shared" si="25"/>
        <v>0</v>
      </c>
      <c r="O327" s="26" t="e">
        <f t="shared" si="26"/>
        <v>#N/A</v>
      </c>
      <c r="P327" s="138" t="e">
        <f t="shared" si="27"/>
        <v>#N/A</v>
      </c>
      <c r="Q327" s="138" t="e">
        <f t="shared" si="28"/>
        <v>#N/A</v>
      </c>
      <c r="R327" s="138" t="e">
        <f t="shared" si="29"/>
        <v>#N/A</v>
      </c>
      <c r="S327" s="139" t="e">
        <f>VLOOKUP(D327,'PC Receitas'!$N$4:$O$14,2,FALSE)</f>
        <v>#N/A</v>
      </c>
    </row>
    <row r="328" spans="3:19" ht="19.5" customHeight="1" thickTop="1" thickBot="1">
      <c r="C328" s="17"/>
      <c r="D328" s="17"/>
      <c r="E328" s="17"/>
      <c r="F328" s="17"/>
      <c r="G328" s="17"/>
      <c r="H328" s="18"/>
      <c r="I328" s="19"/>
      <c r="J328" s="20">
        <f t="shared" si="25"/>
        <v>0</v>
      </c>
      <c r="O328" s="26" t="e">
        <f t="shared" si="26"/>
        <v>#N/A</v>
      </c>
      <c r="P328" s="138" t="e">
        <f t="shared" si="27"/>
        <v>#N/A</v>
      </c>
      <c r="Q328" s="138" t="e">
        <f t="shared" si="28"/>
        <v>#N/A</v>
      </c>
      <c r="R328" s="138" t="e">
        <f t="shared" si="29"/>
        <v>#N/A</v>
      </c>
      <c r="S328" s="139" t="e">
        <f>VLOOKUP(D328,'PC Receitas'!$N$4:$O$14,2,FALSE)</f>
        <v>#N/A</v>
      </c>
    </row>
    <row r="329" spans="3:19" ht="19.5" customHeight="1" thickTop="1" thickBot="1">
      <c r="C329" s="17"/>
      <c r="D329" s="17"/>
      <c r="E329" s="17"/>
      <c r="F329" s="17"/>
      <c r="G329" s="17"/>
      <c r="H329" s="18"/>
      <c r="I329" s="19"/>
      <c r="J329" s="20">
        <f t="shared" si="25"/>
        <v>0</v>
      </c>
      <c r="O329" s="26" t="e">
        <f t="shared" si="26"/>
        <v>#N/A</v>
      </c>
      <c r="P329" s="138" t="e">
        <f t="shared" si="27"/>
        <v>#N/A</v>
      </c>
      <c r="Q329" s="138" t="e">
        <f t="shared" si="28"/>
        <v>#N/A</v>
      </c>
      <c r="R329" s="138" t="e">
        <f t="shared" si="29"/>
        <v>#N/A</v>
      </c>
      <c r="S329" s="139" t="e">
        <f>VLOOKUP(D329,'PC Receitas'!$N$4:$O$14,2,FALSE)</f>
        <v>#N/A</v>
      </c>
    </row>
    <row r="330" spans="3:19" ht="19.5" customHeight="1" thickTop="1" thickBot="1">
      <c r="C330" s="17"/>
      <c r="D330" s="17"/>
      <c r="E330" s="17"/>
      <c r="F330" s="17"/>
      <c r="G330" s="17"/>
      <c r="H330" s="18"/>
      <c r="I330" s="19"/>
      <c r="J330" s="20">
        <f t="shared" si="25"/>
        <v>0</v>
      </c>
      <c r="O330" s="26" t="e">
        <f t="shared" si="26"/>
        <v>#N/A</v>
      </c>
      <c r="P330" s="138" t="e">
        <f t="shared" si="27"/>
        <v>#N/A</v>
      </c>
      <c r="Q330" s="138" t="e">
        <f t="shared" si="28"/>
        <v>#N/A</v>
      </c>
      <c r="R330" s="138" t="e">
        <f t="shared" si="29"/>
        <v>#N/A</v>
      </c>
      <c r="S330" s="139" t="e">
        <f>VLOOKUP(D330,'PC Receitas'!$N$4:$O$14,2,FALSE)</f>
        <v>#N/A</v>
      </c>
    </row>
    <row r="331" spans="3:19" ht="19.5" customHeight="1" thickTop="1" thickBot="1">
      <c r="C331" s="17"/>
      <c r="D331" s="17"/>
      <c r="E331" s="17"/>
      <c r="F331" s="17"/>
      <c r="G331" s="17"/>
      <c r="H331" s="18"/>
      <c r="I331" s="19"/>
      <c r="J331" s="20">
        <f t="shared" si="25"/>
        <v>0</v>
      </c>
      <c r="O331" s="26" t="e">
        <f t="shared" si="26"/>
        <v>#N/A</v>
      </c>
      <c r="P331" s="138" t="e">
        <f t="shared" si="27"/>
        <v>#N/A</v>
      </c>
      <c r="Q331" s="138" t="e">
        <f t="shared" si="28"/>
        <v>#N/A</v>
      </c>
      <c r="R331" s="138" t="e">
        <f t="shared" si="29"/>
        <v>#N/A</v>
      </c>
      <c r="S331" s="139" t="e">
        <f>VLOOKUP(D331,'PC Receitas'!$N$4:$O$14,2,FALSE)</f>
        <v>#N/A</v>
      </c>
    </row>
    <row r="332" spans="3:19" ht="19.5" customHeight="1" thickTop="1" thickBot="1">
      <c r="C332" s="17"/>
      <c r="D332" s="17"/>
      <c r="E332" s="17"/>
      <c r="F332" s="17"/>
      <c r="G332" s="17"/>
      <c r="H332" s="18"/>
      <c r="I332" s="19"/>
      <c r="J332" s="20">
        <f t="shared" si="25"/>
        <v>0</v>
      </c>
      <c r="O332" s="26" t="e">
        <f t="shared" si="26"/>
        <v>#N/A</v>
      </c>
      <c r="P332" s="138" t="e">
        <f t="shared" si="27"/>
        <v>#N/A</v>
      </c>
      <c r="Q332" s="138" t="e">
        <f t="shared" si="28"/>
        <v>#N/A</v>
      </c>
      <c r="R332" s="138" t="e">
        <f t="shared" si="29"/>
        <v>#N/A</v>
      </c>
      <c r="S332" s="139" t="e">
        <f>VLOOKUP(D332,'PC Receitas'!$N$4:$O$14,2,FALSE)</f>
        <v>#N/A</v>
      </c>
    </row>
    <row r="333" spans="3:19" ht="19.5" customHeight="1" thickTop="1" thickBot="1">
      <c r="C333" s="17"/>
      <c r="D333" s="17"/>
      <c r="E333" s="17"/>
      <c r="F333" s="17"/>
      <c r="G333" s="17"/>
      <c r="H333" s="18"/>
      <c r="I333" s="19"/>
      <c r="J333" s="20">
        <f t="shared" si="25"/>
        <v>0</v>
      </c>
      <c r="O333" s="26" t="e">
        <f t="shared" si="26"/>
        <v>#N/A</v>
      </c>
      <c r="P333" s="138" t="e">
        <f t="shared" si="27"/>
        <v>#N/A</v>
      </c>
      <c r="Q333" s="138" t="e">
        <f t="shared" si="28"/>
        <v>#N/A</v>
      </c>
      <c r="R333" s="138" t="e">
        <f t="shared" si="29"/>
        <v>#N/A</v>
      </c>
      <c r="S333" s="139" t="e">
        <f>VLOOKUP(D333,'PC Receitas'!$N$4:$O$14,2,FALSE)</f>
        <v>#N/A</v>
      </c>
    </row>
    <row r="334" spans="3:19" ht="19.5" customHeight="1" thickTop="1" thickBot="1">
      <c r="C334" s="17"/>
      <c r="D334" s="17"/>
      <c r="E334" s="17"/>
      <c r="F334" s="17"/>
      <c r="G334" s="17"/>
      <c r="H334" s="18"/>
      <c r="I334" s="19"/>
      <c r="J334" s="20">
        <f t="shared" si="25"/>
        <v>0</v>
      </c>
      <c r="O334" s="26" t="e">
        <f t="shared" si="26"/>
        <v>#N/A</v>
      </c>
      <c r="P334" s="138" t="e">
        <f t="shared" si="27"/>
        <v>#N/A</v>
      </c>
      <c r="Q334" s="138" t="e">
        <f t="shared" si="28"/>
        <v>#N/A</v>
      </c>
      <c r="R334" s="138" t="e">
        <f t="shared" si="29"/>
        <v>#N/A</v>
      </c>
      <c r="S334" s="139" t="e">
        <f>VLOOKUP(D334,'PC Receitas'!$N$4:$O$14,2,FALSE)</f>
        <v>#N/A</v>
      </c>
    </row>
    <row r="335" spans="3:19" ht="19.5" customHeight="1" thickTop="1" thickBot="1">
      <c r="C335" s="17"/>
      <c r="D335" s="17"/>
      <c r="E335" s="17"/>
      <c r="F335" s="17"/>
      <c r="G335" s="17"/>
      <c r="H335" s="18"/>
      <c r="I335" s="19"/>
      <c r="J335" s="20">
        <f t="shared" si="25"/>
        <v>0</v>
      </c>
      <c r="O335" s="26" t="e">
        <f t="shared" si="26"/>
        <v>#N/A</v>
      </c>
      <c r="P335" s="138" t="e">
        <f t="shared" si="27"/>
        <v>#N/A</v>
      </c>
      <c r="Q335" s="138" t="e">
        <f t="shared" si="28"/>
        <v>#N/A</v>
      </c>
      <c r="R335" s="138" t="e">
        <f t="shared" si="29"/>
        <v>#N/A</v>
      </c>
      <c r="S335" s="139" t="e">
        <f>VLOOKUP(D335,'PC Receitas'!$N$4:$O$14,2,FALSE)</f>
        <v>#N/A</v>
      </c>
    </row>
    <row r="336" spans="3:19" ht="19.5" customHeight="1" thickTop="1" thickBot="1">
      <c r="C336" s="17"/>
      <c r="D336" s="17"/>
      <c r="E336" s="17"/>
      <c r="F336" s="17"/>
      <c r="G336" s="17"/>
      <c r="H336" s="18"/>
      <c r="I336" s="19"/>
      <c r="J336" s="20">
        <f t="shared" si="25"/>
        <v>0</v>
      </c>
      <c r="O336" s="26" t="e">
        <f t="shared" si="26"/>
        <v>#N/A</v>
      </c>
      <c r="P336" s="138" t="e">
        <f t="shared" si="27"/>
        <v>#N/A</v>
      </c>
      <c r="Q336" s="138" t="e">
        <f t="shared" si="28"/>
        <v>#N/A</v>
      </c>
      <c r="R336" s="138" t="e">
        <f t="shared" si="29"/>
        <v>#N/A</v>
      </c>
      <c r="S336" s="139" t="e">
        <f>VLOOKUP(D336,'PC Receitas'!$N$4:$O$14,2,FALSE)</f>
        <v>#N/A</v>
      </c>
    </row>
    <row r="337" spans="3:19" ht="19.5" customHeight="1" thickTop="1" thickBot="1">
      <c r="C337" s="17"/>
      <c r="D337" s="17"/>
      <c r="E337" s="17"/>
      <c r="F337" s="17"/>
      <c r="G337" s="17"/>
      <c r="H337" s="18"/>
      <c r="I337" s="19"/>
      <c r="J337" s="20">
        <f t="shared" si="25"/>
        <v>0</v>
      </c>
      <c r="O337" s="26" t="e">
        <f t="shared" si="26"/>
        <v>#N/A</v>
      </c>
      <c r="P337" s="138" t="e">
        <f t="shared" si="27"/>
        <v>#N/A</v>
      </c>
      <c r="Q337" s="138" t="e">
        <f t="shared" si="28"/>
        <v>#N/A</v>
      </c>
      <c r="R337" s="138" t="e">
        <f t="shared" si="29"/>
        <v>#N/A</v>
      </c>
      <c r="S337" s="139" t="e">
        <f>VLOOKUP(D337,'PC Receitas'!$N$4:$O$14,2,FALSE)</f>
        <v>#N/A</v>
      </c>
    </row>
    <row r="338" spans="3:19" ht="19.5" customHeight="1" thickTop="1" thickBot="1">
      <c r="C338" s="17"/>
      <c r="D338" s="17"/>
      <c r="E338" s="17"/>
      <c r="F338" s="17"/>
      <c r="G338" s="17"/>
      <c r="H338" s="18"/>
      <c r="I338" s="19"/>
      <c r="J338" s="20">
        <f t="shared" si="25"/>
        <v>0</v>
      </c>
      <c r="O338" s="26" t="e">
        <f t="shared" si="26"/>
        <v>#N/A</v>
      </c>
      <c r="P338" s="138" t="e">
        <f t="shared" si="27"/>
        <v>#N/A</v>
      </c>
      <c r="Q338" s="138" t="e">
        <f t="shared" si="28"/>
        <v>#N/A</v>
      </c>
      <c r="R338" s="138" t="e">
        <f t="shared" si="29"/>
        <v>#N/A</v>
      </c>
      <c r="S338" s="139" t="e">
        <f>VLOOKUP(D338,'PC Receitas'!$N$4:$O$14,2,FALSE)</f>
        <v>#N/A</v>
      </c>
    </row>
    <row r="339" spans="3:19" ht="19.5" customHeight="1" thickTop="1" thickBot="1">
      <c r="C339" s="17"/>
      <c r="D339" s="17"/>
      <c r="E339" s="17"/>
      <c r="F339" s="17"/>
      <c r="G339" s="17"/>
      <c r="H339" s="18"/>
      <c r="I339" s="19"/>
      <c r="J339" s="20">
        <f t="shared" si="25"/>
        <v>0</v>
      </c>
      <c r="O339" s="26" t="e">
        <f t="shared" si="26"/>
        <v>#N/A</v>
      </c>
      <c r="P339" s="138" t="e">
        <f t="shared" si="27"/>
        <v>#N/A</v>
      </c>
      <c r="Q339" s="138" t="e">
        <f t="shared" si="28"/>
        <v>#N/A</v>
      </c>
      <c r="R339" s="138" t="e">
        <f t="shared" si="29"/>
        <v>#N/A</v>
      </c>
      <c r="S339" s="139" t="e">
        <f>VLOOKUP(D339,'PC Receitas'!$N$4:$O$14,2,FALSE)</f>
        <v>#N/A</v>
      </c>
    </row>
    <row r="340" spans="3:19" ht="19.5" customHeight="1" thickTop="1" thickBot="1">
      <c r="C340" s="17"/>
      <c r="D340" s="17"/>
      <c r="E340" s="17"/>
      <c r="F340" s="17"/>
      <c r="G340" s="17"/>
      <c r="H340" s="18"/>
      <c r="I340" s="19"/>
      <c r="J340" s="20">
        <f t="shared" si="25"/>
        <v>0</v>
      </c>
      <c r="O340" s="26" t="e">
        <f t="shared" si="26"/>
        <v>#N/A</v>
      </c>
      <c r="P340" s="138" t="e">
        <f t="shared" si="27"/>
        <v>#N/A</v>
      </c>
      <c r="Q340" s="138" t="e">
        <f t="shared" si="28"/>
        <v>#N/A</v>
      </c>
      <c r="R340" s="138" t="e">
        <f t="shared" si="29"/>
        <v>#N/A</v>
      </c>
      <c r="S340" s="139" t="e">
        <f>VLOOKUP(D340,'PC Receitas'!$N$4:$O$14,2,FALSE)</f>
        <v>#N/A</v>
      </c>
    </row>
    <row r="341" spans="3:19" ht="19.5" customHeight="1" thickTop="1" thickBot="1">
      <c r="C341" s="17"/>
      <c r="D341" s="17"/>
      <c r="E341" s="17"/>
      <c r="F341" s="17"/>
      <c r="G341" s="17"/>
      <c r="H341" s="18"/>
      <c r="I341" s="19"/>
      <c r="J341" s="20">
        <f t="shared" si="25"/>
        <v>0</v>
      </c>
      <c r="O341" s="26" t="e">
        <f t="shared" si="26"/>
        <v>#N/A</v>
      </c>
      <c r="P341" s="138" t="e">
        <f t="shared" si="27"/>
        <v>#N/A</v>
      </c>
      <c r="Q341" s="138" t="e">
        <f t="shared" si="28"/>
        <v>#N/A</v>
      </c>
      <c r="R341" s="138" t="e">
        <f t="shared" si="29"/>
        <v>#N/A</v>
      </c>
      <c r="S341" s="139" t="e">
        <f>VLOOKUP(D341,'PC Receitas'!$N$4:$O$14,2,FALSE)</f>
        <v>#N/A</v>
      </c>
    </row>
    <row r="342" spans="3:19" ht="19.5" customHeight="1" thickTop="1" thickBot="1">
      <c r="C342" s="17"/>
      <c r="D342" s="17"/>
      <c r="E342" s="17"/>
      <c r="F342" s="17"/>
      <c r="G342" s="17"/>
      <c r="H342" s="18"/>
      <c r="I342" s="19"/>
      <c r="J342" s="20">
        <f t="shared" si="25"/>
        <v>0</v>
      </c>
      <c r="O342" s="26" t="e">
        <f t="shared" si="26"/>
        <v>#N/A</v>
      </c>
      <c r="P342" s="138" t="e">
        <f t="shared" si="27"/>
        <v>#N/A</v>
      </c>
      <c r="Q342" s="138" t="e">
        <f t="shared" si="28"/>
        <v>#N/A</v>
      </c>
      <c r="R342" s="138" t="e">
        <f t="shared" si="29"/>
        <v>#N/A</v>
      </c>
      <c r="S342" s="139" t="e">
        <f>VLOOKUP(D342,'PC Receitas'!$N$4:$O$14,2,FALSE)</f>
        <v>#N/A</v>
      </c>
    </row>
    <row r="343" spans="3:19" ht="19.5" customHeight="1" thickTop="1" thickBot="1">
      <c r="C343" s="17"/>
      <c r="D343" s="17"/>
      <c r="E343" s="17"/>
      <c r="F343" s="17"/>
      <c r="G343" s="17"/>
      <c r="H343" s="18"/>
      <c r="I343" s="19"/>
      <c r="J343" s="20">
        <f t="shared" si="25"/>
        <v>0</v>
      </c>
      <c r="O343" s="26" t="e">
        <f t="shared" si="26"/>
        <v>#N/A</v>
      </c>
      <c r="P343" s="138" t="e">
        <f t="shared" si="27"/>
        <v>#N/A</v>
      </c>
      <c r="Q343" s="138" t="e">
        <f t="shared" si="28"/>
        <v>#N/A</v>
      </c>
      <c r="R343" s="138" t="e">
        <f t="shared" si="29"/>
        <v>#N/A</v>
      </c>
      <c r="S343" s="139" t="e">
        <f>VLOOKUP(D343,'PC Receitas'!$N$4:$O$14,2,FALSE)</f>
        <v>#N/A</v>
      </c>
    </row>
    <row r="344" spans="3:19" ht="19.5" customHeight="1" thickTop="1" thickBot="1">
      <c r="C344" s="17"/>
      <c r="D344" s="17"/>
      <c r="E344" s="17"/>
      <c r="F344" s="17"/>
      <c r="G344" s="17"/>
      <c r="H344" s="18"/>
      <c r="I344" s="19"/>
      <c r="J344" s="20">
        <f t="shared" si="25"/>
        <v>0</v>
      </c>
      <c r="O344" s="26" t="e">
        <f t="shared" si="26"/>
        <v>#N/A</v>
      </c>
      <c r="P344" s="138" t="e">
        <f t="shared" si="27"/>
        <v>#N/A</v>
      </c>
      <c r="Q344" s="138" t="e">
        <f t="shared" si="28"/>
        <v>#N/A</v>
      </c>
      <c r="R344" s="138" t="e">
        <f t="shared" si="29"/>
        <v>#N/A</v>
      </c>
      <c r="S344" s="139" t="e">
        <f>VLOOKUP(D344,'PC Receitas'!$N$4:$O$14,2,FALSE)</f>
        <v>#N/A</v>
      </c>
    </row>
    <row r="345" spans="3:19" ht="19.5" customHeight="1" thickTop="1" thickBot="1">
      <c r="C345" s="17"/>
      <c r="D345" s="17"/>
      <c r="E345" s="17"/>
      <c r="F345" s="17"/>
      <c r="G345" s="17"/>
      <c r="H345" s="18"/>
      <c r="I345" s="19"/>
      <c r="J345" s="20">
        <f t="shared" si="25"/>
        <v>0</v>
      </c>
      <c r="O345" s="26" t="e">
        <f t="shared" si="26"/>
        <v>#N/A</v>
      </c>
      <c r="P345" s="138" t="e">
        <f t="shared" si="27"/>
        <v>#N/A</v>
      </c>
      <c r="Q345" s="138" t="e">
        <f t="shared" si="28"/>
        <v>#N/A</v>
      </c>
      <c r="R345" s="138" t="e">
        <f t="shared" si="29"/>
        <v>#N/A</v>
      </c>
      <c r="S345" s="139" t="e">
        <f>VLOOKUP(D345,'PC Receitas'!$N$4:$O$14,2,FALSE)</f>
        <v>#N/A</v>
      </c>
    </row>
    <row r="346" spans="3:19" ht="19.5" customHeight="1" thickTop="1" thickBot="1">
      <c r="C346" s="17"/>
      <c r="D346" s="17"/>
      <c r="E346" s="17"/>
      <c r="F346" s="17"/>
      <c r="G346" s="17"/>
      <c r="H346" s="18"/>
      <c r="I346" s="19"/>
      <c r="J346" s="20">
        <f t="shared" si="25"/>
        <v>0</v>
      </c>
      <c r="O346" s="26" t="e">
        <f t="shared" si="26"/>
        <v>#N/A</v>
      </c>
      <c r="P346" s="138" t="e">
        <f t="shared" si="27"/>
        <v>#N/A</v>
      </c>
      <c r="Q346" s="138" t="e">
        <f t="shared" si="28"/>
        <v>#N/A</v>
      </c>
      <c r="R346" s="138" t="e">
        <f t="shared" si="29"/>
        <v>#N/A</v>
      </c>
      <c r="S346" s="139" t="e">
        <f>VLOOKUP(D346,'PC Receitas'!$N$4:$O$14,2,FALSE)</f>
        <v>#N/A</v>
      </c>
    </row>
    <row r="347" spans="3:19" ht="19.5" customHeight="1" thickTop="1" thickBot="1">
      <c r="C347" s="17"/>
      <c r="D347" s="17"/>
      <c r="E347" s="17"/>
      <c r="F347" s="17"/>
      <c r="G347" s="17"/>
      <c r="H347" s="18"/>
      <c r="I347" s="19"/>
      <c r="J347" s="20">
        <f t="shared" si="25"/>
        <v>0</v>
      </c>
      <c r="O347" s="26" t="e">
        <f t="shared" si="26"/>
        <v>#N/A</v>
      </c>
      <c r="P347" s="138" t="e">
        <f t="shared" si="27"/>
        <v>#N/A</v>
      </c>
      <c r="Q347" s="138" t="e">
        <f t="shared" si="28"/>
        <v>#N/A</v>
      </c>
      <c r="R347" s="138" t="e">
        <f t="shared" si="29"/>
        <v>#N/A</v>
      </c>
      <c r="S347" s="139" t="e">
        <f>VLOOKUP(D347,'PC Receitas'!$N$4:$O$14,2,FALSE)</f>
        <v>#N/A</v>
      </c>
    </row>
    <row r="348" spans="3:19" ht="19.5" customHeight="1" thickTop="1" thickBot="1">
      <c r="C348" s="17"/>
      <c r="D348" s="17"/>
      <c r="E348" s="17"/>
      <c r="F348" s="17"/>
      <c r="G348" s="17"/>
      <c r="H348" s="18"/>
      <c r="I348" s="19"/>
      <c r="J348" s="20">
        <f t="shared" si="25"/>
        <v>0</v>
      </c>
      <c r="O348" s="26" t="e">
        <f t="shared" si="26"/>
        <v>#N/A</v>
      </c>
      <c r="P348" s="138" t="e">
        <f t="shared" si="27"/>
        <v>#N/A</v>
      </c>
      <c r="Q348" s="138" t="e">
        <f t="shared" si="28"/>
        <v>#N/A</v>
      </c>
      <c r="R348" s="138" t="e">
        <f t="shared" si="29"/>
        <v>#N/A</v>
      </c>
      <c r="S348" s="139" t="e">
        <f>VLOOKUP(D348,'PC Receitas'!$N$4:$O$14,2,FALSE)</f>
        <v>#N/A</v>
      </c>
    </row>
    <row r="349" spans="3:19" ht="19.5" customHeight="1" thickTop="1" thickBot="1">
      <c r="C349" s="17"/>
      <c r="D349" s="17"/>
      <c r="E349" s="17"/>
      <c r="F349" s="17"/>
      <c r="G349" s="17"/>
      <c r="H349" s="18"/>
      <c r="I349" s="19"/>
      <c r="J349" s="20">
        <f t="shared" si="25"/>
        <v>0</v>
      </c>
      <c r="O349" s="26" t="e">
        <f t="shared" si="26"/>
        <v>#N/A</v>
      </c>
      <c r="P349" s="138" t="e">
        <f t="shared" si="27"/>
        <v>#N/A</v>
      </c>
      <c r="Q349" s="138" t="e">
        <f t="shared" si="28"/>
        <v>#N/A</v>
      </c>
      <c r="R349" s="138" t="e">
        <f t="shared" si="29"/>
        <v>#N/A</v>
      </c>
      <c r="S349" s="139" t="e">
        <f>VLOOKUP(D349,'PC Receitas'!$N$4:$O$14,2,FALSE)</f>
        <v>#N/A</v>
      </c>
    </row>
    <row r="350" spans="3:19" ht="19.5" customHeight="1" thickTop="1" thickBot="1">
      <c r="C350" s="17"/>
      <c r="D350" s="17"/>
      <c r="E350" s="17"/>
      <c r="F350" s="17"/>
      <c r="G350" s="17"/>
      <c r="H350" s="18"/>
      <c r="I350" s="19"/>
      <c r="J350" s="20">
        <f t="shared" si="25"/>
        <v>0</v>
      </c>
      <c r="O350" s="26" t="e">
        <f t="shared" si="26"/>
        <v>#N/A</v>
      </c>
      <c r="P350" s="138" t="e">
        <f t="shared" si="27"/>
        <v>#N/A</v>
      </c>
      <c r="Q350" s="138" t="e">
        <f t="shared" si="28"/>
        <v>#N/A</v>
      </c>
      <c r="R350" s="138" t="e">
        <f t="shared" si="29"/>
        <v>#N/A</v>
      </c>
      <c r="S350" s="139" t="e">
        <f>VLOOKUP(D350,'PC Receitas'!$N$4:$O$14,2,FALSE)</f>
        <v>#N/A</v>
      </c>
    </row>
    <row r="351" spans="3:19" ht="19.5" customHeight="1" thickTop="1" thickBot="1">
      <c r="C351" s="17"/>
      <c r="D351" s="17"/>
      <c r="E351" s="17"/>
      <c r="F351" s="17"/>
      <c r="G351" s="17"/>
      <c r="H351" s="18"/>
      <c r="I351" s="19"/>
      <c r="J351" s="20">
        <f t="shared" si="25"/>
        <v>0</v>
      </c>
      <c r="O351" s="26" t="e">
        <f t="shared" si="26"/>
        <v>#N/A</v>
      </c>
      <c r="P351" s="138" t="e">
        <f t="shared" si="27"/>
        <v>#N/A</v>
      </c>
      <c r="Q351" s="138" t="e">
        <f t="shared" si="28"/>
        <v>#N/A</v>
      </c>
      <c r="R351" s="138" t="e">
        <f t="shared" si="29"/>
        <v>#N/A</v>
      </c>
      <c r="S351" s="139" t="e">
        <f>VLOOKUP(D351,'PC Receitas'!$N$4:$O$14,2,FALSE)</f>
        <v>#N/A</v>
      </c>
    </row>
    <row r="352" spans="3:19" ht="19.5" customHeight="1" thickTop="1" thickBot="1">
      <c r="C352" s="17"/>
      <c r="D352" s="17"/>
      <c r="E352" s="17"/>
      <c r="F352" s="17"/>
      <c r="G352" s="17"/>
      <c r="H352" s="18"/>
      <c r="I352" s="19"/>
      <c r="J352" s="20">
        <f t="shared" si="25"/>
        <v>0</v>
      </c>
      <c r="O352" s="26" t="e">
        <f t="shared" si="26"/>
        <v>#N/A</v>
      </c>
      <c r="P352" s="138" t="e">
        <f t="shared" si="27"/>
        <v>#N/A</v>
      </c>
      <c r="Q352" s="138" t="e">
        <f t="shared" si="28"/>
        <v>#N/A</v>
      </c>
      <c r="R352" s="138" t="e">
        <f t="shared" si="29"/>
        <v>#N/A</v>
      </c>
      <c r="S352" s="139" t="e">
        <f>VLOOKUP(D352,'PC Receitas'!$N$4:$O$14,2,FALSE)</f>
        <v>#N/A</v>
      </c>
    </row>
    <row r="353" spans="3:19" ht="19.5" customHeight="1" thickTop="1" thickBot="1">
      <c r="C353" s="17"/>
      <c r="D353" s="17"/>
      <c r="E353" s="17"/>
      <c r="F353" s="17"/>
      <c r="G353" s="17"/>
      <c r="H353" s="18"/>
      <c r="I353" s="19"/>
      <c r="J353" s="20">
        <f t="shared" si="25"/>
        <v>0</v>
      </c>
      <c r="O353" s="26" t="e">
        <f t="shared" si="26"/>
        <v>#N/A</v>
      </c>
      <c r="P353" s="138" t="e">
        <f t="shared" si="27"/>
        <v>#N/A</v>
      </c>
      <c r="Q353" s="138" t="e">
        <f t="shared" si="28"/>
        <v>#N/A</v>
      </c>
      <c r="R353" s="138" t="e">
        <f t="shared" si="29"/>
        <v>#N/A</v>
      </c>
      <c r="S353" s="139" t="e">
        <f>VLOOKUP(D353,'PC Receitas'!$N$4:$O$14,2,FALSE)</f>
        <v>#N/A</v>
      </c>
    </row>
    <row r="354" spans="3:19" ht="19.5" customHeight="1" thickTop="1" thickBot="1">
      <c r="C354" s="17"/>
      <c r="D354" s="17"/>
      <c r="E354" s="17"/>
      <c r="F354" s="17"/>
      <c r="G354" s="17"/>
      <c r="H354" s="18"/>
      <c r="I354" s="19"/>
      <c r="J354" s="20">
        <f t="shared" si="25"/>
        <v>0</v>
      </c>
      <c r="O354" s="26" t="e">
        <f t="shared" si="26"/>
        <v>#N/A</v>
      </c>
      <c r="P354" s="138" t="e">
        <f t="shared" si="27"/>
        <v>#N/A</v>
      </c>
      <c r="Q354" s="138" t="e">
        <f t="shared" si="28"/>
        <v>#N/A</v>
      </c>
      <c r="R354" s="138" t="e">
        <f t="shared" si="29"/>
        <v>#N/A</v>
      </c>
      <c r="S354" s="139" t="e">
        <f>VLOOKUP(D354,'PC Receitas'!$N$4:$O$14,2,FALSE)</f>
        <v>#N/A</v>
      </c>
    </row>
    <row r="355" spans="3:19" ht="19.5" customHeight="1" thickTop="1" thickBot="1">
      <c r="C355" s="17"/>
      <c r="D355" s="17"/>
      <c r="E355" s="17"/>
      <c r="F355" s="17"/>
      <c r="G355" s="17"/>
      <c r="H355" s="18"/>
      <c r="I355" s="19"/>
      <c r="J355" s="20">
        <f t="shared" si="25"/>
        <v>0</v>
      </c>
      <c r="O355" s="26" t="e">
        <f t="shared" si="26"/>
        <v>#N/A</v>
      </c>
      <c r="P355" s="138" t="e">
        <f t="shared" si="27"/>
        <v>#N/A</v>
      </c>
      <c r="Q355" s="138" t="e">
        <f t="shared" si="28"/>
        <v>#N/A</v>
      </c>
      <c r="R355" s="138" t="e">
        <f t="shared" si="29"/>
        <v>#N/A</v>
      </c>
      <c r="S355" s="139" t="e">
        <f>VLOOKUP(D355,'PC Receitas'!$N$4:$O$14,2,FALSE)</f>
        <v>#N/A</v>
      </c>
    </row>
    <row r="356" spans="3:19" ht="19.5" customHeight="1" thickTop="1" thickBot="1">
      <c r="C356" s="17"/>
      <c r="D356" s="17"/>
      <c r="E356" s="17"/>
      <c r="F356" s="17"/>
      <c r="G356" s="17"/>
      <c r="H356" s="18"/>
      <c r="I356" s="19"/>
      <c r="J356" s="20">
        <f t="shared" si="25"/>
        <v>0</v>
      </c>
      <c r="O356" s="26" t="e">
        <f t="shared" si="26"/>
        <v>#N/A</v>
      </c>
      <c r="P356" s="138" t="e">
        <f t="shared" si="27"/>
        <v>#N/A</v>
      </c>
      <c r="Q356" s="138" t="e">
        <f t="shared" si="28"/>
        <v>#N/A</v>
      </c>
      <c r="R356" s="138" t="e">
        <f t="shared" si="29"/>
        <v>#N/A</v>
      </c>
      <c r="S356" s="139" t="e">
        <f>VLOOKUP(D356,'PC Receitas'!$N$4:$O$14,2,FALSE)</f>
        <v>#N/A</v>
      </c>
    </row>
    <row r="357" spans="3:19" ht="19.5" customHeight="1" thickTop="1" thickBot="1">
      <c r="C357" s="17"/>
      <c r="D357" s="17"/>
      <c r="E357" s="17"/>
      <c r="F357" s="17"/>
      <c r="G357" s="17"/>
      <c r="H357" s="18"/>
      <c r="I357" s="19"/>
      <c r="J357" s="20">
        <f t="shared" si="25"/>
        <v>0</v>
      </c>
      <c r="O357" s="26" t="e">
        <f t="shared" si="26"/>
        <v>#N/A</v>
      </c>
      <c r="P357" s="138" t="e">
        <f t="shared" si="27"/>
        <v>#N/A</v>
      </c>
      <c r="Q357" s="138" t="e">
        <f t="shared" si="28"/>
        <v>#N/A</v>
      </c>
      <c r="R357" s="138" t="e">
        <f t="shared" si="29"/>
        <v>#N/A</v>
      </c>
      <c r="S357" s="139" t="e">
        <f>VLOOKUP(D357,'PC Receitas'!$N$4:$O$14,2,FALSE)</f>
        <v>#N/A</v>
      </c>
    </row>
    <row r="358" spans="3:19" ht="19.5" customHeight="1" thickTop="1" thickBot="1">
      <c r="C358" s="17"/>
      <c r="D358" s="17"/>
      <c r="E358" s="17"/>
      <c r="F358" s="17"/>
      <c r="G358" s="17"/>
      <c r="H358" s="18"/>
      <c r="I358" s="19"/>
      <c r="J358" s="20">
        <f t="shared" si="25"/>
        <v>0</v>
      </c>
      <c r="O358" s="26" t="e">
        <f t="shared" si="26"/>
        <v>#N/A</v>
      </c>
      <c r="P358" s="138" t="e">
        <f t="shared" si="27"/>
        <v>#N/A</v>
      </c>
      <c r="Q358" s="138" t="e">
        <f t="shared" si="28"/>
        <v>#N/A</v>
      </c>
      <c r="R358" s="138" t="e">
        <f t="shared" si="29"/>
        <v>#N/A</v>
      </c>
      <c r="S358" s="139" t="e">
        <f>VLOOKUP(D358,'PC Receitas'!$N$4:$O$14,2,FALSE)</f>
        <v>#N/A</v>
      </c>
    </row>
    <row r="359" spans="3:19" ht="19.5" customHeight="1" thickTop="1" thickBot="1">
      <c r="C359" s="17"/>
      <c r="D359" s="17"/>
      <c r="E359" s="17"/>
      <c r="F359" s="17"/>
      <c r="G359" s="17"/>
      <c r="H359" s="18"/>
      <c r="I359" s="19"/>
      <c r="J359" s="20">
        <f t="shared" si="25"/>
        <v>0</v>
      </c>
      <c r="O359" s="26" t="e">
        <f t="shared" si="26"/>
        <v>#N/A</v>
      </c>
      <c r="P359" s="138" t="e">
        <f t="shared" si="27"/>
        <v>#N/A</v>
      </c>
      <c r="Q359" s="138" t="e">
        <f t="shared" si="28"/>
        <v>#N/A</v>
      </c>
      <c r="R359" s="138" t="e">
        <f t="shared" si="29"/>
        <v>#N/A</v>
      </c>
      <c r="S359" s="139" t="e">
        <f>VLOOKUP(D359,'PC Receitas'!$N$4:$O$14,2,FALSE)</f>
        <v>#N/A</v>
      </c>
    </row>
    <row r="360" spans="3:19" ht="19.5" customHeight="1" thickTop="1" thickBot="1">
      <c r="C360" s="17"/>
      <c r="D360" s="17"/>
      <c r="E360" s="17"/>
      <c r="F360" s="17"/>
      <c r="G360" s="17"/>
      <c r="H360" s="18"/>
      <c r="I360" s="19"/>
      <c r="J360" s="20">
        <f t="shared" si="25"/>
        <v>0</v>
      </c>
      <c r="O360" s="26" t="e">
        <f t="shared" si="26"/>
        <v>#N/A</v>
      </c>
      <c r="P360" s="138" t="e">
        <f t="shared" si="27"/>
        <v>#N/A</v>
      </c>
      <c r="Q360" s="138" t="e">
        <f t="shared" si="28"/>
        <v>#N/A</v>
      </c>
      <c r="R360" s="138" t="e">
        <f t="shared" si="29"/>
        <v>#N/A</v>
      </c>
      <c r="S360" s="139" t="e">
        <f>VLOOKUP(D360,'PC Receitas'!$N$4:$O$14,2,FALSE)</f>
        <v>#N/A</v>
      </c>
    </row>
    <row r="361" spans="3:19" ht="19.5" customHeight="1" thickTop="1" thickBot="1">
      <c r="C361" s="17"/>
      <c r="D361" s="17"/>
      <c r="E361" s="17"/>
      <c r="F361" s="17"/>
      <c r="G361" s="17"/>
      <c r="H361" s="18"/>
      <c r="I361" s="19"/>
      <c r="J361" s="20">
        <f t="shared" si="25"/>
        <v>0</v>
      </c>
      <c r="O361" s="26" t="e">
        <f t="shared" si="26"/>
        <v>#N/A</v>
      </c>
      <c r="P361" s="138" t="e">
        <f t="shared" si="27"/>
        <v>#N/A</v>
      </c>
      <c r="Q361" s="138" t="e">
        <f t="shared" si="28"/>
        <v>#N/A</v>
      </c>
      <c r="R361" s="138" t="e">
        <f t="shared" si="29"/>
        <v>#N/A</v>
      </c>
      <c r="S361" s="139" t="e">
        <f>VLOOKUP(D361,'PC Receitas'!$N$4:$O$14,2,FALSE)</f>
        <v>#N/A</v>
      </c>
    </row>
    <row r="362" spans="3:19" ht="19.5" customHeight="1" thickTop="1" thickBot="1">
      <c r="C362" s="17"/>
      <c r="D362" s="17"/>
      <c r="E362" s="17"/>
      <c r="F362" s="17"/>
      <c r="G362" s="17"/>
      <c r="H362" s="18"/>
      <c r="I362" s="19"/>
      <c r="J362" s="20">
        <f t="shared" si="25"/>
        <v>0</v>
      </c>
      <c r="O362" s="26" t="e">
        <f t="shared" si="26"/>
        <v>#N/A</v>
      </c>
      <c r="P362" s="138" t="e">
        <f t="shared" si="27"/>
        <v>#N/A</v>
      </c>
      <c r="Q362" s="138" t="e">
        <f t="shared" si="28"/>
        <v>#N/A</v>
      </c>
      <c r="R362" s="138" t="e">
        <f t="shared" si="29"/>
        <v>#N/A</v>
      </c>
      <c r="S362" s="139" t="e">
        <f>VLOOKUP(D362,'PC Receitas'!$N$4:$O$14,2,FALSE)</f>
        <v>#N/A</v>
      </c>
    </row>
    <row r="363" spans="3:19" ht="19.5" customHeight="1" thickTop="1" thickBot="1">
      <c r="C363" s="17"/>
      <c r="D363" s="17"/>
      <c r="E363" s="17"/>
      <c r="F363" s="17"/>
      <c r="G363" s="17"/>
      <c r="H363" s="18"/>
      <c r="I363" s="19"/>
      <c r="J363" s="20">
        <f t="shared" si="25"/>
        <v>0</v>
      </c>
      <c r="O363" s="26" t="e">
        <f t="shared" si="26"/>
        <v>#N/A</v>
      </c>
      <c r="P363" s="138" t="e">
        <f t="shared" si="27"/>
        <v>#N/A</v>
      </c>
      <c r="Q363" s="138" t="e">
        <f t="shared" si="28"/>
        <v>#N/A</v>
      </c>
      <c r="R363" s="138" t="e">
        <f t="shared" si="29"/>
        <v>#N/A</v>
      </c>
      <c r="S363" s="139" t="e">
        <f>VLOOKUP(D363,'PC Receitas'!$N$4:$O$14,2,FALSE)</f>
        <v>#N/A</v>
      </c>
    </row>
    <row r="364" spans="3:19" ht="19.5" customHeight="1" thickTop="1" thickBot="1">
      <c r="C364" s="17"/>
      <c r="D364" s="17"/>
      <c r="E364" s="17"/>
      <c r="F364" s="17"/>
      <c r="G364" s="17"/>
      <c r="H364" s="18"/>
      <c r="I364" s="19"/>
      <c r="J364" s="20">
        <f t="shared" si="25"/>
        <v>0</v>
      </c>
      <c r="O364" s="26" t="e">
        <f t="shared" si="26"/>
        <v>#N/A</v>
      </c>
      <c r="P364" s="138" t="e">
        <f t="shared" si="27"/>
        <v>#N/A</v>
      </c>
      <c r="Q364" s="138" t="e">
        <f t="shared" si="28"/>
        <v>#N/A</v>
      </c>
      <c r="R364" s="138" t="e">
        <f t="shared" si="29"/>
        <v>#N/A</v>
      </c>
      <c r="S364" s="139" t="e">
        <f>VLOOKUP(D364,'PC Receitas'!$N$4:$O$14,2,FALSE)</f>
        <v>#N/A</v>
      </c>
    </row>
    <row r="365" spans="3:19" ht="19.5" customHeight="1" thickTop="1" thickBot="1">
      <c r="C365" s="17"/>
      <c r="D365" s="17"/>
      <c r="E365" s="17"/>
      <c r="F365" s="17"/>
      <c r="G365" s="17"/>
      <c r="H365" s="18"/>
      <c r="I365" s="19"/>
      <c r="J365" s="20">
        <f t="shared" si="25"/>
        <v>0</v>
      </c>
      <c r="O365" s="26" t="e">
        <f t="shared" si="26"/>
        <v>#N/A</v>
      </c>
      <c r="P365" s="138" t="e">
        <f t="shared" si="27"/>
        <v>#N/A</v>
      </c>
      <c r="Q365" s="138" t="e">
        <f t="shared" si="28"/>
        <v>#N/A</v>
      </c>
      <c r="R365" s="138" t="e">
        <f t="shared" si="29"/>
        <v>#N/A</v>
      </c>
      <c r="S365" s="139" t="e">
        <f>VLOOKUP(D365,'PC Receitas'!$N$4:$O$14,2,FALSE)</f>
        <v>#N/A</v>
      </c>
    </row>
    <row r="366" spans="3:19" ht="19.5" customHeight="1" thickTop="1" thickBot="1">
      <c r="C366" s="17"/>
      <c r="D366" s="17"/>
      <c r="E366" s="17"/>
      <c r="F366" s="17"/>
      <c r="G366" s="17"/>
      <c r="H366" s="18"/>
      <c r="I366" s="19"/>
      <c r="J366" s="20">
        <f t="shared" si="25"/>
        <v>0</v>
      </c>
      <c r="O366" s="26" t="e">
        <f t="shared" si="26"/>
        <v>#N/A</v>
      </c>
      <c r="P366" s="138" t="e">
        <f t="shared" si="27"/>
        <v>#N/A</v>
      </c>
      <c r="Q366" s="138" t="e">
        <f t="shared" si="28"/>
        <v>#N/A</v>
      </c>
      <c r="R366" s="138" t="e">
        <f t="shared" si="29"/>
        <v>#N/A</v>
      </c>
      <c r="S366" s="139" t="e">
        <f>VLOOKUP(D366,'PC Receitas'!$N$4:$O$14,2,FALSE)</f>
        <v>#N/A</v>
      </c>
    </row>
    <row r="367" spans="3:19" ht="19.5" customHeight="1" thickTop="1" thickBot="1">
      <c r="C367" s="17"/>
      <c r="D367" s="17"/>
      <c r="E367" s="17"/>
      <c r="F367" s="17"/>
      <c r="G367" s="17"/>
      <c r="H367" s="18"/>
      <c r="I367" s="19"/>
      <c r="J367" s="20">
        <f t="shared" si="25"/>
        <v>0</v>
      </c>
      <c r="O367" s="26" t="e">
        <f t="shared" si="26"/>
        <v>#N/A</v>
      </c>
      <c r="P367" s="138" t="e">
        <f t="shared" si="27"/>
        <v>#N/A</v>
      </c>
      <c r="Q367" s="138" t="e">
        <f t="shared" si="28"/>
        <v>#N/A</v>
      </c>
      <c r="R367" s="138" t="e">
        <f t="shared" si="29"/>
        <v>#N/A</v>
      </c>
      <c r="S367" s="139" t="e">
        <f>VLOOKUP(D367,'PC Receitas'!$N$4:$O$14,2,FALSE)</f>
        <v>#N/A</v>
      </c>
    </row>
    <row r="368" spans="3:19" ht="19.5" customHeight="1" thickTop="1" thickBot="1">
      <c r="C368" s="17"/>
      <c r="D368" s="17"/>
      <c r="E368" s="17"/>
      <c r="F368" s="17"/>
      <c r="G368" s="17"/>
      <c r="H368" s="18"/>
      <c r="I368" s="19"/>
      <c r="J368" s="20">
        <f t="shared" si="25"/>
        <v>0</v>
      </c>
      <c r="O368" s="26" t="e">
        <f t="shared" si="26"/>
        <v>#N/A</v>
      </c>
      <c r="P368" s="138" t="e">
        <f t="shared" si="27"/>
        <v>#N/A</v>
      </c>
      <c r="Q368" s="138" t="e">
        <f t="shared" si="28"/>
        <v>#N/A</v>
      </c>
      <c r="R368" s="138" t="e">
        <f t="shared" si="29"/>
        <v>#N/A</v>
      </c>
      <c r="S368" s="139" t="e">
        <f>VLOOKUP(D368,'PC Receitas'!$N$4:$O$14,2,FALSE)</f>
        <v>#N/A</v>
      </c>
    </row>
    <row r="369" spans="3:19" ht="19.5" customHeight="1" thickTop="1" thickBot="1">
      <c r="C369" s="17"/>
      <c r="D369" s="17"/>
      <c r="E369" s="17"/>
      <c r="F369" s="17"/>
      <c r="G369" s="17"/>
      <c r="H369" s="18"/>
      <c r="I369" s="19"/>
      <c r="J369" s="20">
        <f t="shared" si="25"/>
        <v>0</v>
      </c>
      <c r="O369" s="26" t="e">
        <f t="shared" si="26"/>
        <v>#N/A</v>
      </c>
      <c r="P369" s="138" t="e">
        <f t="shared" si="27"/>
        <v>#N/A</v>
      </c>
      <c r="Q369" s="138" t="e">
        <f t="shared" si="28"/>
        <v>#N/A</v>
      </c>
      <c r="R369" s="138" t="e">
        <f t="shared" si="29"/>
        <v>#N/A</v>
      </c>
      <c r="S369" s="139" t="e">
        <f>VLOOKUP(D369,'PC Receitas'!$N$4:$O$14,2,FALSE)</f>
        <v>#N/A</v>
      </c>
    </row>
    <row r="370" spans="3:19" ht="19.5" customHeight="1" thickTop="1" thickBot="1">
      <c r="C370" s="17"/>
      <c r="D370" s="17"/>
      <c r="E370" s="17"/>
      <c r="F370" s="17"/>
      <c r="G370" s="17"/>
      <c r="H370" s="18"/>
      <c r="I370" s="19"/>
      <c r="J370" s="20">
        <f t="shared" si="25"/>
        <v>0</v>
      </c>
      <c r="O370" s="26" t="e">
        <f t="shared" si="26"/>
        <v>#N/A</v>
      </c>
      <c r="P370" s="138" t="e">
        <f t="shared" si="27"/>
        <v>#N/A</v>
      </c>
      <c r="Q370" s="138" t="e">
        <f t="shared" si="28"/>
        <v>#N/A</v>
      </c>
      <c r="R370" s="138" t="e">
        <f t="shared" si="29"/>
        <v>#N/A</v>
      </c>
      <c r="S370" s="139" t="e">
        <f>VLOOKUP(D370,'PC Receitas'!$N$4:$O$14,2,FALSE)</f>
        <v>#N/A</v>
      </c>
    </row>
    <row r="371" spans="3:19" ht="19.5" customHeight="1" thickTop="1" thickBot="1">
      <c r="C371" s="17"/>
      <c r="D371" s="17"/>
      <c r="E371" s="17"/>
      <c r="F371" s="17"/>
      <c r="G371" s="17"/>
      <c r="H371" s="18"/>
      <c r="I371" s="19"/>
      <c r="J371" s="20">
        <f t="shared" si="25"/>
        <v>0</v>
      </c>
      <c r="O371" s="26" t="e">
        <f t="shared" si="26"/>
        <v>#N/A</v>
      </c>
      <c r="P371" s="138" t="e">
        <f t="shared" si="27"/>
        <v>#N/A</v>
      </c>
      <c r="Q371" s="138" t="e">
        <f t="shared" si="28"/>
        <v>#N/A</v>
      </c>
      <c r="R371" s="138" t="e">
        <f t="shared" si="29"/>
        <v>#N/A</v>
      </c>
      <c r="S371" s="139" t="e">
        <f>VLOOKUP(D371,'PC Receitas'!$N$4:$O$14,2,FALSE)</f>
        <v>#N/A</v>
      </c>
    </row>
    <row r="372" spans="3:19" ht="19.5" customHeight="1" thickTop="1" thickBot="1">
      <c r="C372" s="17"/>
      <c r="D372" s="17"/>
      <c r="E372" s="17"/>
      <c r="F372" s="17"/>
      <c r="G372" s="17"/>
      <c r="H372" s="18"/>
      <c r="I372" s="19"/>
      <c r="J372" s="20">
        <f t="shared" si="25"/>
        <v>0</v>
      </c>
      <c r="O372" s="26" t="e">
        <f t="shared" si="26"/>
        <v>#N/A</v>
      </c>
      <c r="P372" s="138" t="e">
        <f t="shared" si="27"/>
        <v>#N/A</v>
      </c>
      <c r="Q372" s="138" t="e">
        <f t="shared" si="28"/>
        <v>#N/A</v>
      </c>
      <c r="R372" s="138" t="e">
        <f t="shared" si="29"/>
        <v>#N/A</v>
      </c>
      <c r="S372" s="139" t="e">
        <f>VLOOKUP(D372,'PC Receitas'!$N$4:$O$14,2,FALSE)</f>
        <v>#N/A</v>
      </c>
    </row>
    <row r="373" spans="3:19" ht="19.5" customHeight="1" thickTop="1" thickBot="1">
      <c r="C373" s="17"/>
      <c r="D373" s="17"/>
      <c r="E373" s="17"/>
      <c r="F373" s="17"/>
      <c r="G373" s="17"/>
      <c r="H373" s="18"/>
      <c r="I373" s="19"/>
      <c r="J373" s="20">
        <f t="shared" si="25"/>
        <v>0</v>
      </c>
      <c r="O373" s="26" t="e">
        <f t="shared" si="26"/>
        <v>#N/A</v>
      </c>
      <c r="P373" s="138" t="e">
        <f t="shared" si="27"/>
        <v>#N/A</v>
      </c>
      <c r="Q373" s="138" t="e">
        <f t="shared" si="28"/>
        <v>#N/A</v>
      </c>
      <c r="R373" s="138" t="e">
        <f t="shared" si="29"/>
        <v>#N/A</v>
      </c>
      <c r="S373" s="139" t="e">
        <f>VLOOKUP(D373,'PC Receitas'!$N$4:$O$14,2,FALSE)</f>
        <v>#N/A</v>
      </c>
    </row>
    <row r="374" spans="3:19" ht="19.5" customHeight="1" thickTop="1" thickBot="1">
      <c r="C374" s="17"/>
      <c r="D374" s="17"/>
      <c r="E374" s="17"/>
      <c r="F374" s="17"/>
      <c r="G374" s="17"/>
      <c r="H374" s="18"/>
      <c r="I374" s="19"/>
      <c r="J374" s="20">
        <f t="shared" si="25"/>
        <v>0</v>
      </c>
      <c r="O374" s="26" t="e">
        <f t="shared" si="26"/>
        <v>#N/A</v>
      </c>
      <c r="P374" s="138" t="e">
        <f t="shared" si="27"/>
        <v>#N/A</v>
      </c>
      <c r="Q374" s="138" t="e">
        <f t="shared" si="28"/>
        <v>#N/A</v>
      </c>
      <c r="R374" s="138" t="e">
        <f t="shared" si="29"/>
        <v>#N/A</v>
      </c>
      <c r="S374" s="139" t="e">
        <f>VLOOKUP(D374,'PC Receitas'!$N$4:$O$14,2,FALSE)</f>
        <v>#N/A</v>
      </c>
    </row>
    <row r="375" spans="3:19" ht="19.5" customHeight="1" thickTop="1" thickBot="1">
      <c r="C375" s="17"/>
      <c r="D375" s="17"/>
      <c r="E375" s="17"/>
      <c r="F375" s="17"/>
      <c r="G375" s="17"/>
      <c r="H375" s="18"/>
      <c r="I375" s="19"/>
      <c r="J375" s="20">
        <f t="shared" si="25"/>
        <v>0</v>
      </c>
      <c r="O375" s="26" t="e">
        <f t="shared" si="26"/>
        <v>#N/A</v>
      </c>
      <c r="P375" s="138" t="e">
        <f t="shared" si="27"/>
        <v>#N/A</v>
      </c>
      <c r="Q375" s="138" t="e">
        <f t="shared" si="28"/>
        <v>#N/A</v>
      </c>
      <c r="R375" s="138" t="e">
        <f t="shared" si="29"/>
        <v>#N/A</v>
      </c>
      <c r="S375" s="139" t="e">
        <f>VLOOKUP(D375,'PC Receitas'!$N$4:$O$14,2,FALSE)</f>
        <v>#N/A</v>
      </c>
    </row>
    <row r="376" spans="3:19" ht="19.5" customHeight="1" thickTop="1" thickBot="1">
      <c r="C376" s="17"/>
      <c r="D376" s="17"/>
      <c r="E376" s="17"/>
      <c r="F376" s="17"/>
      <c r="G376" s="17"/>
      <c r="H376" s="18"/>
      <c r="I376" s="19"/>
      <c r="J376" s="20">
        <f t="shared" si="25"/>
        <v>0</v>
      </c>
      <c r="O376" s="26" t="e">
        <f t="shared" si="26"/>
        <v>#N/A</v>
      </c>
      <c r="P376" s="138" t="e">
        <f t="shared" si="27"/>
        <v>#N/A</v>
      </c>
      <c r="Q376" s="138" t="e">
        <f t="shared" si="28"/>
        <v>#N/A</v>
      </c>
      <c r="R376" s="138" t="e">
        <f t="shared" si="29"/>
        <v>#N/A</v>
      </c>
      <c r="S376" s="139" t="e">
        <f>VLOOKUP(D376,'PC Receitas'!$N$4:$O$14,2,FALSE)</f>
        <v>#N/A</v>
      </c>
    </row>
    <row r="377" spans="3:19" ht="19.5" customHeight="1" thickTop="1" thickBot="1">
      <c r="C377" s="17"/>
      <c r="D377" s="17"/>
      <c r="E377" s="17"/>
      <c r="F377" s="17"/>
      <c r="G377" s="17"/>
      <c r="H377" s="18"/>
      <c r="I377" s="19"/>
      <c r="J377" s="20">
        <f t="shared" si="25"/>
        <v>0</v>
      </c>
      <c r="O377" s="26" t="e">
        <f t="shared" si="26"/>
        <v>#N/A</v>
      </c>
      <c r="P377" s="138" t="e">
        <f t="shared" si="27"/>
        <v>#N/A</v>
      </c>
      <c r="Q377" s="138" t="e">
        <f t="shared" si="28"/>
        <v>#N/A</v>
      </c>
      <c r="R377" s="138" t="e">
        <f t="shared" si="29"/>
        <v>#N/A</v>
      </c>
      <c r="S377" s="139" t="e">
        <f>VLOOKUP(D377,'PC Receitas'!$N$4:$O$14,2,FALSE)</f>
        <v>#N/A</v>
      </c>
    </row>
    <row r="378" spans="3:19" ht="19.5" customHeight="1" thickTop="1" thickBot="1">
      <c r="C378" s="17"/>
      <c r="D378" s="17"/>
      <c r="E378" s="17"/>
      <c r="F378" s="17"/>
      <c r="G378" s="17"/>
      <c r="H378" s="18"/>
      <c r="I378" s="19"/>
      <c r="J378" s="20">
        <f t="shared" si="25"/>
        <v>0</v>
      </c>
      <c r="O378" s="26" t="e">
        <f t="shared" si="26"/>
        <v>#N/A</v>
      </c>
      <c r="P378" s="138" t="e">
        <f t="shared" si="27"/>
        <v>#N/A</v>
      </c>
      <c r="Q378" s="138" t="e">
        <f t="shared" si="28"/>
        <v>#N/A</v>
      </c>
      <c r="R378" s="138" t="e">
        <f t="shared" si="29"/>
        <v>#N/A</v>
      </c>
      <c r="S378" s="139" t="e">
        <f>VLOOKUP(D378,'PC Receitas'!$N$4:$O$14,2,FALSE)</f>
        <v>#N/A</v>
      </c>
    </row>
    <row r="379" spans="3:19" ht="19.5" customHeight="1" thickTop="1" thickBot="1">
      <c r="C379" s="17"/>
      <c r="D379" s="17"/>
      <c r="E379" s="17"/>
      <c r="F379" s="17"/>
      <c r="G379" s="17"/>
      <c r="H379" s="18"/>
      <c r="I379" s="19"/>
      <c r="J379" s="20">
        <f t="shared" si="25"/>
        <v>0</v>
      </c>
      <c r="O379" s="26" t="e">
        <f t="shared" si="26"/>
        <v>#N/A</v>
      </c>
      <c r="P379" s="138" t="e">
        <f t="shared" si="27"/>
        <v>#N/A</v>
      </c>
      <c r="Q379" s="138" t="e">
        <f t="shared" si="28"/>
        <v>#N/A</v>
      </c>
      <c r="R379" s="138" t="e">
        <f t="shared" si="29"/>
        <v>#N/A</v>
      </c>
      <c r="S379" s="139" t="e">
        <f>VLOOKUP(D379,'PC Receitas'!$N$4:$O$14,2,FALSE)</f>
        <v>#N/A</v>
      </c>
    </row>
    <row r="380" spans="3:19" ht="19.5" customHeight="1" thickTop="1" thickBot="1">
      <c r="C380" s="17"/>
      <c r="D380" s="17"/>
      <c r="E380" s="17"/>
      <c r="F380" s="17"/>
      <c r="G380" s="17"/>
      <c r="H380" s="18"/>
      <c r="I380" s="19"/>
      <c r="J380" s="20">
        <f t="shared" si="25"/>
        <v>0</v>
      </c>
      <c r="O380" s="26" t="e">
        <f t="shared" si="26"/>
        <v>#N/A</v>
      </c>
      <c r="P380" s="138" t="e">
        <f t="shared" si="27"/>
        <v>#N/A</v>
      </c>
      <c r="Q380" s="138" t="e">
        <f t="shared" si="28"/>
        <v>#N/A</v>
      </c>
      <c r="R380" s="138" t="e">
        <f t="shared" si="29"/>
        <v>#N/A</v>
      </c>
      <c r="S380" s="139" t="e">
        <f>VLOOKUP(D380,'PC Receitas'!$N$4:$O$14,2,FALSE)</f>
        <v>#N/A</v>
      </c>
    </row>
    <row r="381" spans="3:19" ht="19.5" customHeight="1" thickTop="1" thickBot="1">
      <c r="C381" s="17"/>
      <c r="D381" s="17"/>
      <c r="E381" s="17"/>
      <c r="F381" s="17"/>
      <c r="G381" s="17"/>
      <c r="H381" s="18"/>
      <c r="I381" s="19"/>
      <c r="J381" s="20">
        <f t="shared" si="25"/>
        <v>0</v>
      </c>
      <c r="O381" s="26" t="e">
        <f t="shared" si="26"/>
        <v>#N/A</v>
      </c>
      <c r="P381" s="138" t="e">
        <f t="shared" si="27"/>
        <v>#N/A</v>
      </c>
      <c r="Q381" s="138" t="e">
        <f t="shared" si="28"/>
        <v>#N/A</v>
      </c>
      <c r="R381" s="138" t="e">
        <f t="shared" si="29"/>
        <v>#N/A</v>
      </c>
      <c r="S381" s="139" t="e">
        <f>VLOOKUP(D381,'PC Receitas'!$N$4:$O$14,2,FALSE)</f>
        <v>#N/A</v>
      </c>
    </row>
    <row r="382" spans="3:19" ht="19.5" customHeight="1" thickTop="1" thickBot="1">
      <c r="C382" s="17"/>
      <c r="D382" s="17"/>
      <c r="E382" s="17"/>
      <c r="F382" s="17"/>
      <c r="G382" s="17"/>
      <c r="H382" s="18"/>
      <c r="I382" s="19"/>
      <c r="J382" s="20">
        <f t="shared" si="25"/>
        <v>0</v>
      </c>
      <c r="O382" s="26" t="e">
        <f t="shared" si="26"/>
        <v>#N/A</v>
      </c>
      <c r="P382" s="138" t="e">
        <f t="shared" si="27"/>
        <v>#N/A</v>
      </c>
      <c r="Q382" s="138" t="e">
        <f t="shared" si="28"/>
        <v>#N/A</v>
      </c>
      <c r="R382" s="138" t="e">
        <f t="shared" si="29"/>
        <v>#N/A</v>
      </c>
      <c r="S382" s="139" t="e">
        <f>VLOOKUP(D382,'PC Receitas'!$N$4:$O$14,2,FALSE)</f>
        <v>#N/A</v>
      </c>
    </row>
    <row r="383" spans="3:19" ht="19.5" customHeight="1" thickTop="1" thickBot="1">
      <c r="C383" s="17"/>
      <c r="D383" s="17"/>
      <c r="E383" s="17"/>
      <c r="F383" s="17"/>
      <c r="G383" s="17"/>
      <c r="H383" s="18"/>
      <c r="I383" s="19"/>
      <c r="J383" s="20">
        <f t="shared" si="25"/>
        <v>0</v>
      </c>
      <c r="O383" s="26" t="e">
        <f t="shared" si="26"/>
        <v>#N/A</v>
      </c>
      <c r="P383" s="138" t="e">
        <f t="shared" si="27"/>
        <v>#N/A</v>
      </c>
      <c r="Q383" s="138" t="e">
        <f t="shared" si="28"/>
        <v>#N/A</v>
      </c>
      <c r="R383" s="138" t="e">
        <f t="shared" si="29"/>
        <v>#N/A</v>
      </c>
      <c r="S383" s="139" t="e">
        <f>VLOOKUP(D383,'PC Receitas'!$N$4:$O$14,2,FALSE)</f>
        <v>#N/A</v>
      </c>
    </row>
    <row r="384" spans="3:19" ht="19.5" customHeight="1" thickTop="1" thickBot="1">
      <c r="C384" s="17"/>
      <c r="D384" s="17"/>
      <c r="E384" s="17"/>
      <c r="F384" s="17"/>
      <c r="G384" s="17"/>
      <c r="H384" s="18"/>
      <c r="I384" s="19"/>
      <c r="J384" s="20">
        <f t="shared" si="25"/>
        <v>0</v>
      </c>
      <c r="O384" s="26" t="e">
        <f t="shared" si="26"/>
        <v>#N/A</v>
      </c>
      <c r="P384" s="138" t="e">
        <f t="shared" si="27"/>
        <v>#N/A</v>
      </c>
      <c r="Q384" s="138" t="e">
        <f t="shared" si="28"/>
        <v>#N/A</v>
      </c>
      <c r="R384" s="138" t="e">
        <f t="shared" si="29"/>
        <v>#N/A</v>
      </c>
      <c r="S384" s="139" t="e">
        <f>VLOOKUP(D384,'PC Receitas'!$N$4:$O$14,2,FALSE)</f>
        <v>#N/A</v>
      </c>
    </row>
    <row r="385" spans="3:19" ht="19.5" customHeight="1" thickTop="1" thickBot="1">
      <c r="C385" s="17"/>
      <c r="D385" s="17"/>
      <c r="E385" s="17"/>
      <c r="F385" s="17"/>
      <c r="G385" s="17"/>
      <c r="H385" s="18"/>
      <c r="I385" s="19"/>
      <c r="J385" s="20">
        <f t="shared" si="25"/>
        <v>0</v>
      </c>
      <c r="O385" s="26" t="e">
        <f t="shared" si="26"/>
        <v>#N/A</v>
      </c>
      <c r="P385" s="138" t="e">
        <f t="shared" si="27"/>
        <v>#N/A</v>
      </c>
      <c r="Q385" s="138" t="e">
        <f t="shared" si="28"/>
        <v>#N/A</v>
      </c>
      <c r="R385" s="138" t="e">
        <f t="shared" si="29"/>
        <v>#N/A</v>
      </c>
      <c r="S385" s="139" t="e">
        <f>VLOOKUP(D385,'PC Receitas'!$N$4:$O$14,2,FALSE)</f>
        <v>#N/A</v>
      </c>
    </row>
    <row r="386" spans="3:19" ht="19.5" customHeight="1" thickTop="1" thickBot="1">
      <c r="C386" s="17"/>
      <c r="D386" s="17"/>
      <c r="E386" s="17"/>
      <c r="F386" s="17"/>
      <c r="G386" s="17"/>
      <c r="H386" s="18"/>
      <c r="I386" s="19"/>
      <c r="J386" s="20">
        <f t="shared" si="25"/>
        <v>0</v>
      </c>
      <c r="O386" s="26" t="e">
        <f t="shared" si="26"/>
        <v>#N/A</v>
      </c>
      <c r="P386" s="138" t="e">
        <f t="shared" si="27"/>
        <v>#N/A</v>
      </c>
      <c r="Q386" s="138" t="e">
        <f t="shared" si="28"/>
        <v>#N/A</v>
      </c>
      <c r="R386" s="138" t="e">
        <f t="shared" si="29"/>
        <v>#N/A</v>
      </c>
      <c r="S386" s="139" t="e">
        <f>VLOOKUP(D386,'PC Receitas'!$N$4:$O$14,2,FALSE)</f>
        <v>#N/A</v>
      </c>
    </row>
    <row r="387" spans="3:19" ht="19.5" customHeight="1" thickTop="1" thickBot="1">
      <c r="C387" s="17"/>
      <c r="D387" s="17"/>
      <c r="E387" s="17"/>
      <c r="F387" s="17"/>
      <c r="G387" s="17"/>
      <c r="H387" s="18"/>
      <c r="I387" s="19"/>
      <c r="J387" s="20">
        <f t="shared" si="25"/>
        <v>0</v>
      </c>
      <c r="O387" s="26" t="e">
        <f t="shared" si="26"/>
        <v>#N/A</v>
      </c>
      <c r="P387" s="138" t="e">
        <f t="shared" si="27"/>
        <v>#N/A</v>
      </c>
      <c r="Q387" s="138" t="e">
        <f t="shared" si="28"/>
        <v>#N/A</v>
      </c>
      <c r="R387" s="138" t="e">
        <f t="shared" si="29"/>
        <v>#N/A</v>
      </c>
      <c r="S387" s="139" t="e">
        <f>VLOOKUP(D387,'PC Receitas'!$N$4:$O$14,2,FALSE)</f>
        <v>#N/A</v>
      </c>
    </row>
    <row r="388" spans="3:19" ht="19.5" customHeight="1" thickTop="1" thickBot="1">
      <c r="C388" s="17"/>
      <c r="D388" s="17"/>
      <c r="E388" s="17"/>
      <c r="F388" s="17"/>
      <c r="G388" s="17"/>
      <c r="H388" s="18"/>
      <c r="I388" s="19"/>
      <c r="J388" s="20">
        <f t="shared" si="25"/>
        <v>0</v>
      </c>
      <c r="O388" s="26" t="e">
        <f t="shared" si="26"/>
        <v>#N/A</v>
      </c>
      <c r="P388" s="138" t="e">
        <f t="shared" si="27"/>
        <v>#N/A</v>
      </c>
      <c r="Q388" s="138" t="e">
        <f t="shared" si="28"/>
        <v>#N/A</v>
      </c>
      <c r="R388" s="138" t="e">
        <f t="shared" si="29"/>
        <v>#N/A</v>
      </c>
      <c r="S388" s="139" t="e">
        <f>VLOOKUP(D388,'PC Receitas'!$N$4:$O$14,2,FALSE)</f>
        <v>#N/A</v>
      </c>
    </row>
    <row r="389" spans="3:19" ht="19.5" customHeight="1" thickTop="1" thickBot="1">
      <c r="C389" s="17"/>
      <c r="D389" s="17"/>
      <c r="E389" s="17"/>
      <c r="F389" s="17"/>
      <c r="G389" s="17"/>
      <c r="H389" s="18"/>
      <c r="I389" s="19"/>
      <c r="J389" s="20">
        <f t="shared" si="25"/>
        <v>0</v>
      </c>
      <c r="O389" s="26" t="e">
        <f t="shared" si="26"/>
        <v>#N/A</v>
      </c>
      <c r="P389" s="138" t="e">
        <f t="shared" si="27"/>
        <v>#N/A</v>
      </c>
      <c r="Q389" s="138" t="e">
        <f t="shared" si="28"/>
        <v>#N/A</v>
      </c>
      <c r="R389" s="138" t="e">
        <f t="shared" si="29"/>
        <v>#N/A</v>
      </c>
      <c r="S389" s="139" t="e">
        <f>VLOOKUP(D389,'PC Receitas'!$N$4:$O$14,2,FALSE)</f>
        <v>#N/A</v>
      </c>
    </row>
    <row r="390" spans="3:19" ht="19.5" customHeight="1" thickTop="1" thickBot="1">
      <c r="C390" s="17"/>
      <c r="D390" s="17"/>
      <c r="E390" s="17"/>
      <c r="F390" s="17"/>
      <c r="G390" s="17"/>
      <c r="H390" s="18"/>
      <c r="I390" s="19"/>
      <c r="J390" s="20">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0</v>
      </c>
      <c r="O390" s="26" t="e">
        <f t="shared" ref="O390:O453" si="31">IF(S390="Despesas_com_RH","Despesa",IF(S390="Despesas_Operacionais","Despesa",IF(S390="Despesas_com_Marketing","Despesa",IF(S390="Impostos","Despesa",IF(S390="Investimentos","Despesa","")))))</f>
        <v>#N/A</v>
      </c>
      <c r="P390" s="138" t="e">
        <f t="shared" ref="P390:P453" si="32">IF(S390="Despesas_com_Produtos","Despesa",IF(S390="Despesas_com_Serviços","Despesa",IF(S390="Despesas_Não_Operacionais","Despesa","")))</f>
        <v>#N/A</v>
      </c>
      <c r="Q390" s="138" t="e">
        <f t="shared" ref="Q390:Q453" si="33">IF(S390="Receitas_com_Produtos","Receita",IF(S390="Receitas_com_Serviços","Receita",IF(S390="Receitas_Não_Operacionais","Receita","")))</f>
        <v>#N/A</v>
      </c>
      <c r="R390" s="138" t="e">
        <f t="shared" ref="R390:R453" si="34">IF(O390&lt;&gt;"",O390,IF(P390&lt;&gt;"",P390,IF(Q390&lt;&gt;"",Q390,"")))</f>
        <v>#N/A</v>
      </c>
      <c r="S390" s="139" t="e">
        <f>VLOOKUP(D390,'PC Receitas'!$N$4:$O$14,2,FALSE)</f>
        <v>#N/A</v>
      </c>
    </row>
    <row r="391" spans="3:19" ht="19.5" customHeight="1" thickTop="1" thickBot="1">
      <c r="C391" s="17"/>
      <c r="D391" s="17"/>
      <c r="E391" s="17"/>
      <c r="F391" s="17"/>
      <c r="G391" s="17"/>
      <c r="H391" s="18"/>
      <c r="I391" s="19"/>
      <c r="J391" s="20">
        <f t="shared" si="30"/>
        <v>0</v>
      </c>
      <c r="O391" s="26" t="e">
        <f t="shared" si="31"/>
        <v>#N/A</v>
      </c>
      <c r="P391" s="138" t="e">
        <f t="shared" si="32"/>
        <v>#N/A</v>
      </c>
      <c r="Q391" s="138" t="e">
        <f t="shared" si="33"/>
        <v>#N/A</v>
      </c>
      <c r="R391" s="138" t="e">
        <f t="shared" si="34"/>
        <v>#N/A</v>
      </c>
      <c r="S391" s="139" t="e">
        <f>VLOOKUP(D391,'PC Receitas'!$N$4:$O$14,2,FALSE)</f>
        <v>#N/A</v>
      </c>
    </row>
    <row r="392" spans="3:19" ht="19.5" customHeight="1" thickTop="1" thickBot="1">
      <c r="C392" s="17"/>
      <c r="D392" s="17"/>
      <c r="E392" s="17"/>
      <c r="F392" s="17"/>
      <c r="G392" s="17"/>
      <c r="H392" s="18"/>
      <c r="I392" s="19"/>
      <c r="J392" s="20">
        <f t="shared" si="30"/>
        <v>0</v>
      </c>
      <c r="O392" s="26" t="e">
        <f t="shared" si="31"/>
        <v>#N/A</v>
      </c>
      <c r="P392" s="138" t="e">
        <f t="shared" si="32"/>
        <v>#N/A</v>
      </c>
      <c r="Q392" s="138" t="e">
        <f t="shared" si="33"/>
        <v>#N/A</v>
      </c>
      <c r="R392" s="138" t="e">
        <f t="shared" si="34"/>
        <v>#N/A</v>
      </c>
      <c r="S392" s="139" t="e">
        <f>VLOOKUP(D392,'PC Receitas'!$N$4:$O$14,2,FALSE)</f>
        <v>#N/A</v>
      </c>
    </row>
    <row r="393" spans="3:19" ht="19.5" customHeight="1" thickTop="1" thickBot="1">
      <c r="C393" s="17"/>
      <c r="D393" s="17"/>
      <c r="E393" s="17"/>
      <c r="F393" s="17"/>
      <c r="G393" s="17"/>
      <c r="H393" s="18"/>
      <c r="I393" s="19"/>
      <c r="J393" s="20">
        <f t="shared" si="30"/>
        <v>0</v>
      </c>
      <c r="O393" s="26" t="e">
        <f t="shared" si="31"/>
        <v>#N/A</v>
      </c>
      <c r="P393" s="138" t="e">
        <f t="shared" si="32"/>
        <v>#N/A</v>
      </c>
      <c r="Q393" s="138" t="e">
        <f t="shared" si="33"/>
        <v>#N/A</v>
      </c>
      <c r="R393" s="138" t="e">
        <f t="shared" si="34"/>
        <v>#N/A</v>
      </c>
      <c r="S393" s="139" t="e">
        <f>VLOOKUP(D393,'PC Receitas'!$N$4:$O$14,2,FALSE)</f>
        <v>#N/A</v>
      </c>
    </row>
    <row r="394" spans="3:19" ht="19.5" customHeight="1" thickTop="1" thickBot="1">
      <c r="C394" s="17"/>
      <c r="D394" s="17"/>
      <c r="E394" s="17"/>
      <c r="F394" s="17"/>
      <c r="G394" s="17"/>
      <c r="H394" s="18"/>
      <c r="I394" s="19"/>
      <c r="J394" s="20">
        <f t="shared" si="30"/>
        <v>0</v>
      </c>
      <c r="O394" s="26" t="e">
        <f t="shared" si="31"/>
        <v>#N/A</v>
      </c>
      <c r="P394" s="138" t="e">
        <f t="shared" si="32"/>
        <v>#N/A</v>
      </c>
      <c r="Q394" s="138" t="e">
        <f t="shared" si="33"/>
        <v>#N/A</v>
      </c>
      <c r="R394" s="138" t="e">
        <f t="shared" si="34"/>
        <v>#N/A</v>
      </c>
      <c r="S394" s="139" t="e">
        <f>VLOOKUP(D394,'PC Receitas'!$N$4:$O$14,2,FALSE)</f>
        <v>#N/A</v>
      </c>
    </row>
    <row r="395" spans="3:19" ht="19.5" customHeight="1" thickTop="1" thickBot="1">
      <c r="C395" s="17"/>
      <c r="D395" s="17"/>
      <c r="E395" s="17"/>
      <c r="F395" s="17"/>
      <c r="G395" s="17"/>
      <c r="H395" s="18"/>
      <c r="I395" s="19"/>
      <c r="J395" s="20">
        <f t="shared" si="30"/>
        <v>0</v>
      </c>
      <c r="O395" s="26" t="e">
        <f t="shared" si="31"/>
        <v>#N/A</v>
      </c>
      <c r="P395" s="138" t="e">
        <f t="shared" si="32"/>
        <v>#N/A</v>
      </c>
      <c r="Q395" s="138" t="e">
        <f t="shared" si="33"/>
        <v>#N/A</v>
      </c>
      <c r="R395" s="138" t="e">
        <f t="shared" si="34"/>
        <v>#N/A</v>
      </c>
      <c r="S395" s="139" t="e">
        <f>VLOOKUP(D395,'PC Receitas'!$N$4:$O$14,2,FALSE)</f>
        <v>#N/A</v>
      </c>
    </row>
    <row r="396" spans="3:19" ht="19.5" customHeight="1" thickTop="1" thickBot="1">
      <c r="C396" s="17"/>
      <c r="D396" s="17"/>
      <c r="E396" s="17"/>
      <c r="F396" s="17"/>
      <c r="G396" s="17"/>
      <c r="H396" s="18"/>
      <c r="I396" s="19"/>
      <c r="J396" s="20">
        <f t="shared" si="30"/>
        <v>0</v>
      </c>
      <c r="O396" s="26" t="e">
        <f t="shared" si="31"/>
        <v>#N/A</v>
      </c>
      <c r="P396" s="138" t="e">
        <f t="shared" si="32"/>
        <v>#N/A</v>
      </c>
      <c r="Q396" s="138" t="e">
        <f t="shared" si="33"/>
        <v>#N/A</v>
      </c>
      <c r="R396" s="138" t="e">
        <f t="shared" si="34"/>
        <v>#N/A</v>
      </c>
      <c r="S396" s="139" t="e">
        <f>VLOOKUP(D396,'PC Receitas'!$N$4:$O$14,2,FALSE)</f>
        <v>#N/A</v>
      </c>
    </row>
    <row r="397" spans="3:19" ht="19.5" customHeight="1" thickTop="1" thickBot="1">
      <c r="C397" s="17"/>
      <c r="D397" s="17"/>
      <c r="E397" s="17"/>
      <c r="F397" s="17"/>
      <c r="G397" s="17"/>
      <c r="H397" s="18"/>
      <c r="I397" s="19"/>
      <c r="J397" s="20">
        <f t="shared" si="30"/>
        <v>0</v>
      </c>
      <c r="O397" s="26" t="e">
        <f t="shared" si="31"/>
        <v>#N/A</v>
      </c>
      <c r="P397" s="138" t="e">
        <f t="shared" si="32"/>
        <v>#N/A</v>
      </c>
      <c r="Q397" s="138" t="e">
        <f t="shared" si="33"/>
        <v>#N/A</v>
      </c>
      <c r="R397" s="138" t="e">
        <f t="shared" si="34"/>
        <v>#N/A</v>
      </c>
      <c r="S397" s="139" t="e">
        <f>VLOOKUP(D397,'PC Receitas'!$N$4:$O$14,2,FALSE)</f>
        <v>#N/A</v>
      </c>
    </row>
    <row r="398" spans="3:19" ht="19.5" customHeight="1" thickTop="1" thickBot="1">
      <c r="C398" s="17"/>
      <c r="D398" s="17"/>
      <c r="E398" s="17"/>
      <c r="F398" s="17"/>
      <c r="G398" s="17"/>
      <c r="H398" s="18"/>
      <c r="I398" s="19"/>
      <c r="J398" s="20">
        <f t="shared" si="30"/>
        <v>0</v>
      </c>
      <c r="O398" s="26" t="e">
        <f t="shared" si="31"/>
        <v>#N/A</v>
      </c>
      <c r="P398" s="138" t="e">
        <f t="shared" si="32"/>
        <v>#N/A</v>
      </c>
      <c r="Q398" s="138" t="e">
        <f t="shared" si="33"/>
        <v>#N/A</v>
      </c>
      <c r="R398" s="138" t="e">
        <f t="shared" si="34"/>
        <v>#N/A</v>
      </c>
      <c r="S398" s="139" t="e">
        <f>VLOOKUP(D398,'PC Receitas'!$N$4:$O$14,2,FALSE)</f>
        <v>#N/A</v>
      </c>
    </row>
    <row r="399" spans="3:19" ht="19.5" customHeight="1" thickTop="1" thickBot="1">
      <c r="C399" s="17"/>
      <c r="D399" s="17"/>
      <c r="E399" s="17"/>
      <c r="F399" s="17"/>
      <c r="G399" s="17"/>
      <c r="H399" s="18"/>
      <c r="I399" s="19"/>
      <c r="J399" s="20">
        <f t="shared" si="30"/>
        <v>0</v>
      </c>
      <c r="O399" s="26" t="e">
        <f t="shared" si="31"/>
        <v>#N/A</v>
      </c>
      <c r="P399" s="138" t="e">
        <f t="shared" si="32"/>
        <v>#N/A</v>
      </c>
      <c r="Q399" s="138" t="e">
        <f t="shared" si="33"/>
        <v>#N/A</v>
      </c>
      <c r="R399" s="138" t="e">
        <f t="shared" si="34"/>
        <v>#N/A</v>
      </c>
      <c r="S399" s="139" t="e">
        <f>VLOOKUP(D399,'PC Receitas'!$N$4:$O$14,2,FALSE)</f>
        <v>#N/A</v>
      </c>
    </row>
    <row r="400" spans="3:19" ht="19.5" customHeight="1" thickTop="1" thickBot="1">
      <c r="C400" s="17"/>
      <c r="D400" s="17"/>
      <c r="E400" s="17"/>
      <c r="F400" s="17"/>
      <c r="G400" s="17"/>
      <c r="H400" s="18"/>
      <c r="I400" s="19"/>
      <c r="J400" s="20">
        <f t="shared" si="30"/>
        <v>0</v>
      </c>
      <c r="O400" s="26" t="e">
        <f t="shared" si="31"/>
        <v>#N/A</v>
      </c>
      <c r="P400" s="138" t="e">
        <f t="shared" si="32"/>
        <v>#N/A</v>
      </c>
      <c r="Q400" s="138" t="e">
        <f t="shared" si="33"/>
        <v>#N/A</v>
      </c>
      <c r="R400" s="138" t="e">
        <f t="shared" si="34"/>
        <v>#N/A</v>
      </c>
      <c r="S400" s="139" t="e">
        <f>VLOOKUP(D400,'PC Receitas'!$N$4:$O$14,2,FALSE)</f>
        <v>#N/A</v>
      </c>
    </row>
    <row r="401" spans="3:19" ht="19.5" customHeight="1" thickTop="1" thickBot="1">
      <c r="C401" s="17"/>
      <c r="D401" s="17"/>
      <c r="E401" s="17"/>
      <c r="F401" s="17"/>
      <c r="G401" s="17"/>
      <c r="H401" s="18"/>
      <c r="I401" s="19"/>
      <c r="J401" s="20">
        <f t="shared" si="30"/>
        <v>0</v>
      </c>
      <c r="O401" s="26" t="e">
        <f t="shared" si="31"/>
        <v>#N/A</v>
      </c>
      <c r="P401" s="138" t="e">
        <f t="shared" si="32"/>
        <v>#N/A</v>
      </c>
      <c r="Q401" s="138" t="e">
        <f t="shared" si="33"/>
        <v>#N/A</v>
      </c>
      <c r="R401" s="138" t="e">
        <f t="shared" si="34"/>
        <v>#N/A</v>
      </c>
      <c r="S401" s="139" t="e">
        <f>VLOOKUP(D401,'PC Receitas'!$N$4:$O$14,2,FALSE)</f>
        <v>#N/A</v>
      </c>
    </row>
    <row r="402" spans="3:19" ht="19.5" customHeight="1" thickTop="1" thickBot="1">
      <c r="C402" s="17"/>
      <c r="D402" s="17"/>
      <c r="E402" s="17"/>
      <c r="F402" s="17"/>
      <c r="G402" s="17"/>
      <c r="H402" s="18"/>
      <c r="I402" s="19"/>
      <c r="J402" s="20">
        <f t="shared" si="30"/>
        <v>0</v>
      </c>
      <c r="O402" s="26" t="e">
        <f t="shared" si="31"/>
        <v>#N/A</v>
      </c>
      <c r="P402" s="138" t="e">
        <f t="shared" si="32"/>
        <v>#N/A</v>
      </c>
      <c r="Q402" s="138" t="e">
        <f t="shared" si="33"/>
        <v>#N/A</v>
      </c>
      <c r="R402" s="138" t="e">
        <f t="shared" si="34"/>
        <v>#N/A</v>
      </c>
      <c r="S402" s="139" t="e">
        <f>VLOOKUP(D402,'PC Receitas'!$N$4:$O$14,2,FALSE)</f>
        <v>#N/A</v>
      </c>
    </row>
    <row r="403" spans="3:19" ht="19.5" customHeight="1" thickTop="1" thickBot="1">
      <c r="C403" s="17"/>
      <c r="D403" s="17"/>
      <c r="E403" s="17"/>
      <c r="F403" s="17"/>
      <c r="G403" s="17"/>
      <c r="H403" s="18"/>
      <c r="I403" s="19"/>
      <c r="J403" s="20">
        <f t="shared" si="30"/>
        <v>0</v>
      </c>
      <c r="O403" s="26" t="e">
        <f t="shared" si="31"/>
        <v>#N/A</v>
      </c>
      <c r="P403" s="138" t="e">
        <f t="shared" si="32"/>
        <v>#N/A</v>
      </c>
      <c r="Q403" s="138" t="e">
        <f t="shared" si="33"/>
        <v>#N/A</v>
      </c>
      <c r="R403" s="138" t="e">
        <f t="shared" si="34"/>
        <v>#N/A</v>
      </c>
      <c r="S403" s="139" t="e">
        <f>VLOOKUP(D403,'PC Receitas'!$N$4:$O$14,2,FALSE)</f>
        <v>#N/A</v>
      </c>
    </row>
    <row r="404" spans="3:19" ht="19.5" customHeight="1" thickTop="1" thickBot="1">
      <c r="C404" s="17"/>
      <c r="D404" s="17"/>
      <c r="E404" s="17"/>
      <c r="F404" s="17"/>
      <c r="G404" s="17"/>
      <c r="H404" s="18"/>
      <c r="I404" s="19"/>
      <c r="J404" s="20">
        <f t="shared" si="30"/>
        <v>0</v>
      </c>
      <c r="O404" s="26" t="e">
        <f t="shared" si="31"/>
        <v>#N/A</v>
      </c>
      <c r="P404" s="138" t="e">
        <f t="shared" si="32"/>
        <v>#N/A</v>
      </c>
      <c r="Q404" s="138" t="e">
        <f t="shared" si="33"/>
        <v>#N/A</v>
      </c>
      <c r="R404" s="138" t="e">
        <f t="shared" si="34"/>
        <v>#N/A</v>
      </c>
      <c r="S404" s="139" t="e">
        <f>VLOOKUP(D404,'PC Receitas'!$N$4:$O$14,2,FALSE)</f>
        <v>#N/A</v>
      </c>
    </row>
    <row r="405" spans="3:19" ht="19.5" customHeight="1" thickTop="1" thickBot="1">
      <c r="C405" s="17"/>
      <c r="D405" s="17"/>
      <c r="E405" s="17"/>
      <c r="F405" s="17"/>
      <c r="G405" s="17"/>
      <c r="H405" s="18"/>
      <c r="I405" s="19"/>
      <c r="J405" s="20">
        <f t="shared" si="30"/>
        <v>0</v>
      </c>
      <c r="O405" s="26" t="e">
        <f t="shared" si="31"/>
        <v>#N/A</v>
      </c>
      <c r="P405" s="138" t="e">
        <f t="shared" si="32"/>
        <v>#N/A</v>
      </c>
      <c r="Q405" s="138" t="e">
        <f t="shared" si="33"/>
        <v>#N/A</v>
      </c>
      <c r="R405" s="138" t="e">
        <f t="shared" si="34"/>
        <v>#N/A</v>
      </c>
      <c r="S405" s="139" t="e">
        <f>VLOOKUP(D405,'PC Receitas'!$N$4:$O$14,2,FALSE)</f>
        <v>#N/A</v>
      </c>
    </row>
    <row r="406" spans="3:19" ht="19.5" customHeight="1" thickTop="1" thickBot="1">
      <c r="C406" s="17"/>
      <c r="D406" s="17"/>
      <c r="E406" s="17"/>
      <c r="F406" s="17"/>
      <c r="G406" s="17"/>
      <c r="H406" s="18"/>
      <c r="I406" s="19"/>
      <c r="J406" s="20">
        <f t="shared" si="30"/>
        <v>0</v>
      </c>
      <c r="O406" s="26" t="e">
        <f t="shared" si="31"/>
        <v>#N/A</v>
      </c>
      <c r="P406" s="138" t="e">
        <f t="shared" si="32"/>
        <v>#N/A</v>
      </c>
      <c r="Q406" s="138" t="e">
        <f t="shared" si="33"/>
        <v>#N/A</v>
      </c>
      <c r="R406" s="138" t="e">
        <f t="shared" si="34"/>
        <v>#N/A</v>
      </c>
      <c r="S406" s="139" t="e">
        <f>VLOOKUP(D406,'PC Receitas'!$N$4:$O$14,2,FALSE)</f>
        <v>#N/A</v>
      </c>
    </row>
    <row r="407" spans="3:19" ht="19.5" customHeight="1" thickTop="1" thickBot="1">
      <c r="C407" s="17"/>
      <c r="D407" s="17"/>
      <c r="E407" s="17"/>
      <c r="F407" s="17"/>
      <c r="G407" s="17"/>
      <c r="H407" s="18"/>
      <c r="I407" s="19"/>
      <c r="J407" s="20">
        <f t="shared" si="30"/>
        <v>0</v>
      </c>
      <c r="O407" s="26" t="e">
        <f t="shared" si="31"/>
        <v>#N/A</v>
      </c>
      <c r="P407" s="138" t="e">
        <f t="shared" si="32"/>
        <v>#N/A</v>
      </c>
      <c r="Q407" s="138" t="e">
        <f t="shared" si="33"/>
        <v>#N/A</v>
      </c>
      <c r="R407" s="138" t="e">
        <f t="shared" si="34"/>
        <v>#N/A</v>
      </c>
      <c r="S407" s="139" t="e">
        <f>VLOOKUP(D407,'PC Receitas'!$N$4:$O$14,2,FALSE)</f>
        <v>#N/A</v>
      </c>
    </row>
    <row r="408" spans="3:19" ht="19.5" customHeight="1" thickTop="1" thickBot="1">
      <c r="C408" s="17"/>
      <c r="D408" s="17"/>
      <c r="E408" s="17"/>
      <c r="F408" s="17"/>
      <c r="G408" s="17"/>
      <c r="H408" s="18"/>
      <c r="I408" s="19"/>
      <c r="J408" s="20">
        <f t="shared" si="30"/>
        <v>0</v>
      </c>
      <c r="O408" s="26" t="e">
        <f t="shared" si="31"/>
        <v>#N/A</v>
      </c>
      <c r="P408" s="138" t="e">
        <f t="shared" si="32"/>
        <v>#N/A</v>
      </c>
      <c r="Q408" s="138" t="e">
        <f t="shared" si="33"/>
        <v>#N/A</v>
      </c>
      <c r="R408" s="138" t="e">
        <f t="shared" si="34"/>
        <v>#N/A</v>
      </c>
      <c r="S408" s="139" t="e">
        <f>VLOOKUP(D408,'PC Receitas'!$N$4:$O$14,2,FALSE)</f>
        <v>#N/A</v>
      </c>
    </row>
    <row r="409" spans="3:19" ht="19.5" customHeight="1" thickTop="1" thickBot="1">
      <c r="C409" s="17"/>
      <c r="D409" s="17"/>
      <c r="E409" s="17"/>
      <c r="F409" s="17"/>
      <c r="G409" s="17"/>
      <c r="H409" s="18"/>
      <c r="I409" s="19"/>
      <c r="J409" s="20">
        <f t="shared" si="30"/>
        <v>0</v>
      </c>
      <c r="O409" s="26" t="e">
        <f t="shared" si="31"/>
        <v>#N/A</v>
      </c>
      <c r="P409" s="138" t="e">
        <f t="shared" si="32"/>
        <v>#N/A</v>
      </c>
      <c r="Q409" s="138" t="e">
        <f t="shared" si="33"/>
        <v>#N/A</v>
      </c>
      <c r="R409" s="138" t="e">
        <f t="shared" si="34"/>
        <v>#N/A</v>
      </c>
      <c r="S409" s="139" t="e">
        <f>VLOOKUP(D409,'PC Receitas'!$N$4:$O$14,2,FALSE)</f>
        <v>#N/A</v>
      </c>
    </row>
    <row r="410" spans="3:19" ht="19.5" customHeight="1" thickTop="1" thickBot="1">
      <c r="C410" s="17"/>
      <c r="D410" s="17"/>
      <c r="E410" s="17"/>
      <c r="F410" s="17"/>
      <c r="G410" s="17"/>
      <c r="H410" s="18"/>
      <c r="I410" s="19"/>
      <c r="J410" s="20">
        <f t="shared" si="30"/>
        <v>0</v>
      </c>
      <c r="O410" s="26" t="e">
        <f t="shared" si="31"/>
        <v>#N/A</v>
      </c>
      <c r="P410" s="138" t="e">
        <f t="shared" si="32"/>
        <v>#N/A</v>
      </c>
      <c r="Q410" s="138" t="e">
        <f t="shared" si="33"/>
        <v>#N/A</v>
      </c>
      <c r="R410" s="138" t="e">
        <f t="shared" si="34"/>
        <v>#N/A</v>
      </c>
      <c r="S410" s="139" t="e">
        <f>VLOOKUP(D410,'PC Receitas'!$N$4:$O$14,2,FALSE)</f>
        <v>#N/A</v>
      </c>
    </row>
    <row r="411" spans="3:19" ht="19.5" customHeight="1" thickTop="1" thickBot="1">
      <c r="C411" s="17"/>
      <c r="D411" s="17"/>
      <c r="E411" s="17"/>
      <c r="F411" s="17"/>
      <c r="G411" s="17"/>
      <c r="H411" s="18"/>
      <c r="I411" s="19"/>
      <c r="J411" s="20">
        <f t="shared" si="30"/>
        <v>0</v>
      </c>
      <c r="O411" s="26" t="e">
        <f t="shared" si="31"/>
        <v>#N/A</v>
      </c>
      <c r="P411" s="138" t="e">
        <f t="shared" si="32"/>
        <v>#N/A</v>
      </c>
      <c r="Q411" s="138" t="e">
        <f t="shared" si="33"/>
        <v>#N/A</v>
      </c>
      <c r="R411" s="138" t="e">
        <f t="shared" si="34"/>
        <v>#N/A</v>
      </c>
      <c r="S411" s="139" t="e">
        <f>VLOOKUP(D411,'PC Receitas'!$N$4:$O$14,2,FALSE)</f>
        <v>#N/A</v>
      </c>
    </row>
    <row r="412" spans="3:19" ht="19.5" customHeight="1" thickTop="1" thickBot="1">
      <c r="C412" s="17"/>
      <c r="D412" s="17"/>
      <c r="E412" s="17"/>
      <c r="F412" s="17"/>
      <c r="G412" s="17"/>
      <c r="H412" s="18"/>
      <c r="I412" s="19"/>
      <c r="J412" s="20">
        <f t="shared" si="30"/>
        <v>0</v>
      </c>
      <c r="O412" s="26" t="e">
        <f t="shared" si="31"/>
        <v>#N/A</v>
      </c>
      <c r="P412" s="138" t="e">
        <f t="shared" si="32"/>
        <v>#N/A</v>
      </c>
      <c r="Q412" s="138" t="e">
        <f t="shared" si="33"/>
        <v>#N/A</v>
      </c>
      <c r="R412" s="138" t="e">
        <f t="shared" si="34"/>
        <v>#N/A</v>
      </c>
      <c r="S412" s="139" t="e">
        <f>VLOOKUP(D412,'PC Receitas'!$N$4:$O$14,2,FALSE)</f>
        <v>#N/A</v>
      </c>
    </row>
    <row r="413" spans="3:19" ht="19.5" customHeight="1" thickTop="1" thickBot="1">
      <c r="C413" s="17"/>
      <c r="D413" s="17"/>
      <c r="E413" s="17"/>
      <c r="F413" s="17"/>
      <c r="G413" s="17"/>
      <c r="H413" s="18"/>
      <c r="I413" s="19"/>
      <c r="J413" s="20">
        <f t="shared" si="30"/>
        <v>0</v>
      </c>
      <c r="O413" s="26" t="e">
        <f t="shared" si="31"/>
        <v>#N/A</v>
      </c>
      <c r="P413" s="138" t="e">
        <f t="shared" si="32"/>
        <v>#N/A</v>
      </c>
      <c r="Q413" s="138" t="e">
        <f t="shared" si="33"/>
        <v>#N/A</v>
      </c>
      <c r="R413" s="138" t="e">
        <f t="shared" si="34"/>
        <v>#N/A</v>
      </c>
      <c r="S413" s="139" t="e">
        <f>VLOOKUP(D413,'PC Receitas'!$N$4:$O$14,2,FALSE)</f>
        <v>#N/A</v>
      </c>
    </row>
    <row r="414" spans="3:19" ht="19.5" customHeight="1" thickTop="1" thickBot="1">
      <c r="C414" s="17"/>
      <c r="D414" s="17"/>
      <c r="E414" s="17"/>
      <c r="F414" s="17"/>
      <c r="G414" s="17"/>
      <c r="H414" s="18"/>
      <c r="I414" s="19"/>
      <c r="J414" s="20">
        <f t="shared" si="30"/>
        <v>0</v>
      </c>
      <c r="O414" s="26" t="e">
        <f t="shared" si="31"/>
        <v>#N/A</v>
      </c>
      <c r="P414" s="138" t="e">
        <f t="shared" si="32"/>
        <v>#N/A</v>
      </c>
      <c r="Q414" s="138" t="e">
        <f t="shared" si="33"/>
        <v>#N/A</v>
      </c>
      <c r="R414" s="138" t="e">
        <f t="shared" si="34"/>
        <v>#N/A</v>
      </c>
      <c r="S414" s="139" t="e">
        <f>VLOOKUP(D414,'PC Receitas'!$N$4:$O$14,2,FALSE)</f>
        <v>#N/A</v>
      </c>
    </row>
    <row r="415" spans="3:19" ht="19.5" customHeight="1" thickTop="1" thickBot="1">
      <c r="C415" s="17"/>
      <c r="D415" s="17"/>
      <c r="E415" s="17"/>
      <c r="F415" s="17"/>
      <c r="G415" s="17"/>
      <c r="H415" s="18"/>
      <c r="I415" s="19"/>
      <c r="J415" s="20">
        <f t="shared" si="30"/>
        <v>0</v>
      </c>
      <c r="O415" s="26" t="e">
        <f t="shared" si="31"/>
        <v>#N/A</v>
      </c>
      <c r="P415" s="138" t="e">
        <f t="shared" si="32"/>
        <v>#N/A</v>
      </c>
      <c r="Q415" s="138" t="e">
        <f t="shared" si="33"/>
        <v>#N/A</v>
      </c>
      <c r="R415" s="138" t="e">
        <f t="shared" si="34"/>
        <v>#N/A</v>
      </c>
      <c r="S415" s="139" t="e">
        <f>VLOOKUP(D415,'PC Receitas'!$N$4:$O$14,2,FALSE)</f>
        <v>#N/A</v>
      </c>
    </row>
    <row r="416" spans="3:19" ht="19.5" customHeight="1" thickTop="1" thickBot="1">
      <c r="C416" s="17"/>
      <c r="D416" s="17"/>
      <c r="E416" s="17"/>
      <c r="F416" s="17"/>
      <c r="G416" s="17"/>
      <c r="H416" s="18"/>
      <c r="I416" s="19"/>
      <c r="J416" s="20">
        <f t="shared" si="30"/>
        <v>0</v>
      </c>
      <c r="O416" s="26" t="e">
        <f t="shared" si="31"/>
        <v>#N/A</v>
      </c>
      <c r="P416" s="138" t="e">
        <f t="shared" si="32"/>
        <v>#N/A</v>
      </c>
      <c r="Q416" s="138" t="e">
        <f t="shared" si="33"/>
        <v>#N/A</v>
      </c>
      <c r="R416" s="138" t="e">
        <f t="shared" si="34"/>
        <v>#N/A</v>
      </c>
      <c r="S416" s="139" t="e">
        <f>VLOOKUP(D416,'PC Receitas'!$N$4:$O$14,2,FALSE)</f>
        <v>#N/A</v>
      </c>
    </row>
    <row r="417" spans="3:19" ht="19.5" customHeight="1" thickTop="1" thickBot="1">
      <c r="C417" s="17"/>
      <c r="D417" s="17"/>
      <c r="E417" s="17"/>
      <c r="F417" s="17"/>
      <c r="G417" s="17"/>
      <c r="H417" s="18"/>
      <c r="I417" s="19"/>
      <c r="J417" s="20">
        <f t="shared" si="30"/>
        <v>0</v>
      </c>
      <c r="O417" s="26" t="e">
        <f t="shared" si="31"/>
        <v>#N/A</v>
      </c>
      <c r="P417" s="138" t="e">
        <f t="shared" si="32"/>
        <v>#N/A</v>
      </c>
      <c r="Q417" s="138" t="e">
        <f t="shared" si="33"/>
        <v>#N/A</v>
      </c>
      <c r="R417" s="138" t="e">
        <f t="shared" si="34"/>
        <v>#N/A</v>
      </c>
      <c r="S417" s="139" t="e">
        <f>VLOOKUP(D417,'PC Receitas'!$N$4:$O$14,2,FALSE)</f>
        <v>#N/A</v>
      </c>
    </row>
    <row r="418" spans="3:19" ht="19.5" customHeight="1" thickTop="1" thickBot="1">
      <c r="C418" s="17"/>
      <c r="D418" s="17"/>
      <c r="E418" s="17"/>
      <c r="F418" s="17"/>
      <c r="G418" s="17"/>
      <c r="H418" s="18"/>
      <c r="I418" s="19"/>
      <c r="J418" s="20">
        <f t="shared" si="30"/>
        <v>0</v>
      </c>
      <c r="O418" s="26" t="e">
        <f t="shared" si="31"/>
        <v>#N/A</v>
      </c>
      <c r="P418" s="138" t="e">
        <f t="shared" si="32"/>
        <v>#N/A</v>
      </c>
      <c r="Q418" s="138" t="e">
        <f t="shared" si="33"/>
        <v>#N/A</v>
      </c>
      <c r="R418" s="138" t="e">
        <f t="shared" si="34"/>
        <v>#N/A</v>
      </c>
      <c r="S418" s="139" t="e">
        <f>VLOOKUP(D418,'PC Receitas'!$N$4:$O$14,2,FALSE)</f>
        <v>#N/A</v>
      </c>
    </row>
    <row r="419" spans="3:19" ht="19.5" customHeight="1" thickTop="1" thickBot="1">
      <c r="C419" s="17"/>
      <c r="D419" s="17"/>
      <c r="E419" s="17"/>
      <c r="F419" s="17"/>
      <c r="G419" s="17"/>
      <c r="H419" s="18"/>
      <c r="I419" s="19"/>
      <c r="J419" s="20">
        <f t="shared" si="30"/>
        <v>0</v>
      </c>
      <c r="O419" s="26" t="e">
        <f t="shared" si="31"/>
        <v>#N/A</v>
      </c>
      <c r="P419" s="138" t="e">
        <f t="shared" si="32"/>
        <v>#N/A</v>
      </c>
      <c r="Q419" s="138" t="e">
        <f t="shared" si="33"/>
        <v>#N/A</v>
      </c>
      <c r="R419" s="138" t="e">
        <f t="shared" si="34"/>
        <v>#N/A</v>
      </c>
      <c r="S419" s="139" t="e">
        <f>VLOOKUP(D419,'PC Receitas'!$N$4:$O$14,2,FALSE)</f>
        <v>#N/A</v>
      </c>
    </row>
    <row r="420" spans="3:19" ht="19.5" customHeight="1" thickTop="1" thickBot="1">
      <c r="C420" s="17"/>
      <c r="D420" s="17"/>
      <c r="E420" s="17"/>
      <c r="F420" s="17"/>
      <c r="G420" s="17"/>
      <c r="H420" s="18"/>
      <c r="I420" s="19"/>
      <c r="J420" s="20">
        <f t="shared" si="30"/>
        <v>0</v>
      </c>
      <c r="O420" s="26" t="e">
        <f t="shared" si="31"/>
        <v>#N/A</v>
      </c>
      <c r="P420" s="138" t="e">
        <f t="shared" si="32"/>
        <v>#N/A</v>
      </c>
      <c r="Q420" s="138" t="e">
        <f t="shared" si="33"/>
        <v>#N/A</v>
      </c>
      <c r="R420" s="138" t="e">
        <f t="shared" si="34"/>
        <v>#N/A</v>
      </c>
      <c r="S420" s="139" t="e">
        <f>VLOOKUP(D420,'PC Receitas'!$N$4:$O$14,2,FALSE)</f>
        <v>#N/A</v>
      </c>
    </row>
    <row r="421" spans="3:19" ht="19.5" customHeight="1" thickTop="1" thickBot="1">
      <c r="C421" s="17"/>
      <c r="D421" s="17"/>
      <c r="E421" s="17"/>
      <c r="F421" s="17"/>
      <c r="G421" s="17"/>
      <c r="H421" s="18"/>
      <c r="I421" s="19"/>
      <c r="J421" s="20">
        <f t="shared" si="30"/>
        <v>0</v>
      </c>
      <c r="O421" s="26" t="e">
        <f t="shared" si="31"/>
        <v>#N/A</v>
      </c>
      <c r="P421" s="138" t="e">
        <f t="shared" si="32"/>
        <v>#N/A</v>
      </c>
      <c r="Q421" s="138" t="e">
        <f t="shared" si="33"/>
        <v>#N/A</v>
      </c>
      <c r="R421" s="138" t="e">
        <f t="shared" si="34"/>
        <v>#N/A</v>
      </c>
      <c r="S421" s="139" t="e">
        <f>VLOOKUP(D421,'PC Receitas'!$N$4:$O$14,2,FALSE)</f>
        <v>#N/A</v>
      </c>
    </row>
    <row r="422" spans="3:19" ht="19.5" customHeight="1" thickTop="1" thickBot="1">
      <c r="C422" s="17"/>
      <c r="D422" s="17"/>
      <c r="E422" s="17"/>
      <c r="F422" s="17"/>
      <c r="G422" s="17"/>
      <c r="H422" s="18"/>
      <c r="I422" s="19"/>
      <c r="J422" s="20">
        <f t="shared" si="30"/>
        <v>0</v>
      </c>
      <c r="O422" s="26" t="e">
        <f t="shared" si="31"/>
        <v>#N/A</v>
      </c>
      <c r="P422" s="138" t="e">
        <f t="shared" si="32"/>
        <v>#N/A</v>
      </c>
      <c r="Q422" s="138" t="e">
        <f t="shared" si="33"/>
        <v>#N/A</v>
      </c>
      <c r="R422" s="138" t="e">
        <f t="shared" si="34"/>
        <v>#N/A</v>
      </c>
      <c r="S422" s="139" t="e">
        <f>VLOOKUP(D422,'PC Receitas'!$N$4:$O$14,2,FALSE)</f>
        <v>#N/A</v>
      </c>
    </row>
    <row r="423" spans="3:19" ht="19.5" customHeight="1" thickTop="1" thickBot="1">
      <c r="C423" s="17"/>
      <c r="D423" s="17"/>
      <c r="E423" s="17"/>
      <c r="F423" s="17"/>
      <c r="G423" s="17"/>
      <c r="H423" s="18"/>
      <c r="I423" s="19"/>
      <c r="J423" s="20">
        <f t="shared" si="30"/>
        <v>0</v>
      </c>
      <c r="O423" s="26" t="e">
        <f t="shared" si="31"/>
        <v>#N/A</v>
      </c>
      <c r="P423" s="138" t="e">
        <f t="shared" si="32"/>
        <v>#N/A</v>
      </c>
      <c r="Q423" s="138" t="e">
        <f t="shared" si="33"/>
        <v>#N/A</v>
      </c>
      <c r="R423" s="138" t="e">
        <f t="shared" si="34"/>
        <v>#N/A</v>
      </c>
      <c r="S423" s="139" t="e">
        <f>VLOOKUP(D423,'PC Receitas'!$N$4:$O$14,2,FALSE)</f>
        <v>#N/A</v>
      </c>
    </row>
    <row r="424" spans="3:19" ht="19.5" customHeight="1" thickTop="1" thickBot="1">
      <c r="C424" s="17"/>
      <c r="D424" s="17"/>
      <c r="E424" s="17"/>
      <c r="F424" s="17"/>
      <c r="G424" s="17"/>
      <c r="H424" s="18"/>
      <c r="I424" s="19"/>
      <c r="J424" s="20">
        <f t="shared" si="30"/>
        <v>0</v>
      </c>
      <c r="O424" s="26" t="e">
        <f t="shared" si="31"/>
        <v>#N/A</v>
      </c>
      <c r="P424" s="138" t="e">
        <f t="shared" si="32"/>
        <v>#N/A</v>
      </c>
      <c r="Q424" s="138" t="e">
        <f t="shared" si="33"/>
        <v>#N/A</v>
      </c>
      <c r="R424" s="138" t="e">
        <f t="shared" si="34"/>
        <v>#N/A</v>
      </c>
      <c r="S424" s="139" t="e">
        <f>VLOOKUP(D424,'PC Receitas'!$N$4:$O$14,2,FALSE)</f>
        <v>#N/A</v>
      </c>
    </row>
    <row r="425" spans="3:19" ht="19.5" customHeight="1" thickTop="1" thickBot="1">
      <c r="C425" s="17"/>
      <c r="D425" s="17"/>
      <c r="E425" s="17"/>
      <c r="F425" s="17"/>
      <c r="G425" s="17"/>
      <c r="H425" s="18"/>
      <c r="I425" s="19"/>
      <c r="J425" s="20">
        <f t="shared" si="30"/>
        <v>0</v>
      </c>
      <c r="O425" s="26" t="e">
        <f t="shared" si="31"/>
        <v>#N/A</v>
      </c>
      <c r="P425" s="138" t="e">
        <f t="shared" si="32"/>
        <v>#N/A</v>
      </c>
      <c r="Q425" s="138" t="e">
        <f t="shared" si="33"/>
        <v>#N/A</v>
      </c>
      <c r="R425" s="138" t="e">
        <f t="shared" si="34"/>
        <v>#N/A</v>
      </c>
      <c r="S425" s="139" t="e">
        <f>VLOOKUP(D425,'PC Receitas'!$N$4:$O$14,2,FALSE)</f>
        <v>#N/A</v>
      </c>
    </row>
    <row r="426" spans="3:19" ht="19.5" customHeight="1" thickTop="1" thickBot="1">
      <c r="C426" s="17"/>
      <c r="D426" s="17"/>
      <c r="E426" s="17"/>
      <c r="F426" s="17"/>
      <c r="G426" s="17"/>
      <c r="H426" s="18"/>
      <c r="I426" s="19"/>
      <c r="J426" s="20">
        <f t="shared" si="30"/>
        <v>0</v>
      </c>
      <c r="O426" s="26" t="e">
        <f t="shared" si="31"/>
        <v>#N/A</v>
      </c>
      <c r="P426" s="138" t="e">
        <f t="shared" si="32"/>
        <v>#N/A</v>
      </c>
      <c r="Q426" s="138" t="e">
        <f t="shared" si="33"/>
        <v>#N/A</v>
      </c>
      <c r="R426" s="138" t="e">
        <f t="shared" si="34"/>
        <v>#N/A</v>
      </c>
      <c r="S426" s="139" t="e">
        <f>VLOOKUP(D426,'PC Receitas'!$N$4:$O$14,2,FALSE)</f>
        <v>#N/A</v>
      </c>
    </row>
    <row r="427" spans="3:19" ht="19.5" customHeight="1" thickTop="1" thickBot="1">
      <c r="C427" s="17"/>
      <c r="D427" s="17"/>
      <c r="E427" s="17"/>
      <c r="F427" s="17"/>
      <c r="G427" s="17"/>
      <c r="H427" s="18"/>
      <c r="I427" s="19"/>
      <c r="J427" s="20">
        <f t="shared" si="30"/>
        <v>0</v>
      </c>
      <c r="O427" s="26" t="e">
        <f t="shared" si="31"/>
        <v>#N/A</v>
      </c>
      <c r="P427" s="138" t="e">
        <f t="shared" si="32"/>
        <v>#N/A</v>
      </c>
      <c r="Q427" s="138" t="e">
        <f t="shared" si="33"/>
        <v>#N/A</v>
      </c>
      <c r="R427" s="138" t="e">
        <f t="shared" si="34"/>
        <v>#N/A</v>
      </c>
      <c r="S427" s="139" t="e">
        <f>VLOOKUP(D427,'PC Receitas'!$N$4:$O$14,2,FALSE)</f>
        <v>#N/A</v>
      </c>
    </row>
    <row r="428" spans="3:19" ht="19.5" customHeight="1" thickTop="1" thickBot="1">
      <c r="C428" s="17"/>
      <c r="D428" s="17"/>
      <c r="E428" s="17"/>
      <c r="F428" s="17"/>
      <c r="G428" s="17"/>
      <c r="H428" s="18"/>
      <c r="I428" s="19"/>
      <c r="J428" s="20">
        <f t="shared" si="30"/>
        <v>0</v>
      </c>
      <c r="O428" s="26" t="e">
        <f t="shared" si="31"/>
        <v>#N/A</v>
      </c>
      <c r="P428" s="138" t="e">
        <f t="shared" si="32"/>
        <v>#N/A</v>
      </c>
      <c r="Q428" s="138" t="e">
        <f t="shared" si="33"/>
        <v>#N/A</v>
      </c>
      <c r="R428" s="138" t="e">
        <f t="shared" si="34"/>
        <v>#N/A</v>
      </c>
      <c r="S428" s="139" t="e">
        <f>VLOOKUP(D428,'PC Receitas'!$N$4:$O$14,2,FALSE)</f>
        <v>#N/A</v>
      </c>
    </row>
    <row r="429" spans="3:19" ht="19.5" customHeight="1" thickTop="1" thickBot="1">
      <c r="C429" s="17"/>
      <c r="D429" s="17"/>
      <c r="E429" s="17"/>
      <c r="F429" s="17"/>
      <c r="G429" s="17"/>
      <c r="H429" s="18"/>
      <c r="I429" s="19"/>
      <c r="J429" s="20">
        <f t="shared" si="30"/>
        <v>0</v>
      </c>
      <c r="O429" s="26" t="e">
        <f t="shared" si="31"/>
        <v>#N/A</v>
      </c>
      <c r="P429" s="138" t="e">
        <f t="shared" si="32"/>
        <v>#N/A</v>
      </c>
      <c r="Q429" s="138" t="e">
        <f t="shared" si="33"/>
        <v>#N/A</v>
      </c>
      <c r="R429" s="138" t="e">
        <f t="shared" si="34"/>
        <v>#N/A</v>
      </c>
      <c r="S429" s="139" t="e">
        <f>VLOOKUP(D429,'PC Receitas'!$N$4:$O$14,2,FALSE)</f>
        <v>#N/A</v>
      </c>
    </row>
    <row r="430" spans="3:19" ht="19.5" customHeight="1" thickTop="1" thickBot="1">
      <c r="C430" s="17"/>
      <c r="D430" s="17"/>
      <c r="E430" s="17"/>
      <c r="F430" s="17"/>
      <c r="G430" s="17"/>
      <c r="H430" s="18"/>
      <c r="I430" s="19"/>
      <c r="J430" s="20">
        <f t="shared" si="30"/>
        <v>0</v>
      </c>
      <c r="O430" s="26" t="e">
        <f t="shared" si="31"/>
        <v>#N/A</v>
      </c>
      <c r="P430" s="138" t="e">
        <f t="shared" si="32"/>
        <v>#N/A</v>
      </c>
      <c r="Q430" s="138" t="e">
        <f t="shared" si="33"/>
        <v>#N/A</v>
      </c>
      <c r="R430" s="138" t="e">
        <f t="shared" si="34"/>
        <v>#N/A</v>
      </c>
      <c r="S430" s="139" t="e">
        <f>VLOOKUP(D430,'PC Receitas'!$N$4:$O$14,2,FALSE)</f>
        <v>#N/A</v>
      </c>
    </row>
    <row r="431" spans="3:19" ht="19.5" customHeight="1" thickTop="1" thickBot="1">
      <c r="C431" s="17"/>
      <c r="D431" s="17"/>
      <c r="E431" s="17"/>
      <c r="F431" s="17"/>
      <c r="G431" s="17"/>
      <c r="H431" s="18"/>
      <c r="I431" s="19"/>
      <c r="J431" s="20">
        <f t="shared" si="30"/>
        <v>0</v>
      </c>
      <c r="O431" s="26" t="e">
        <f t="shared" si="31"/>
        <v>#N/A</v>
      </c>
      <c r="P431" s="138" t="e">
        <f t="shared" si="32"/>
        <v>#N/A</v>
      </c>
      <c r="Q431" s="138" t="e">
        <f t="shared" si="33"/>
        <v>#N/A</v>
      </c>
      <c r="R431" s="138" t="e">
        <f t="shared" si="34"/>
        <v>#N/A</v>
      </c>
      <c r="S431" s="139" t="e">
        <f>VLOOKUP(D431,'PC Receitas'!$N$4:$O$14,2,FALSE)</f>
        <v>#N/A</v>
      </c>
    </row>
    <row r="432" spans="3:19" ht="19.5" customHeight="1" thickTop="1" thickBot="1">
      <c r="C432" s="17"/>
      <c r="D432" s="17"/>
      <c r="E432" s="17"/>
      <c r="F432" s="17"/>
      <c r="G432" s="17"/>
      <c r="H432" s="18"/>
      <c r="I432" s="19"/>
      <c r="J432" s="20">
        <f t="shared" si="30"/>
        <v>0</v>
      </c>
      <c r="O432" s="26" t="e">
        <f t="shared" si="31"/>
        <v>#N/A</v>
      </c>
      <c r="P432" s="138" t="e">
        <f t="shared" si="32"/>
        <v>#N/A</v>
      </c>
      <c r="Q432" s="138" t="e">
        <f t="shared" si="33"/>
        <v>#N/A</v>
      </c>
      <c r="R432" s="138" t="e">
        <f t="shared" si="34"/>
        <v>#N/A</v>
      </c>
      <c r="S432" s="139" t="e">
        <f>VLOOKUP(D432,'PC Receitas'!$N$4:$O$14,2,FALSE)</f>
        <v>#N/A</v>
      </c>
    </row>
    <row r="433" spans="3:19" ht="19.5" customHeight="1" thickTop="1" thickBot="1">
      <c r="C433" s="17"/>
      <c r="D433" s="17"/>
      <c r="E433" s="17"/>
      <c r="F433" s="17"/>
      <c r="G433" s="17"/>
      <c r="H433" s="18"/>
      <c r="I433" s="19"/>
      <c r="J433" s="20">
        <f t="shared" si="30"/>
        <v>0</v>
      </c>
      <c r="O433" s="26" t="e">
        <f t="shared" si="31"/>
        <v>#N/A</v>
      </c>
      <c r="P433" s="138" t="e">
        <f t="shared" si="32"/>
        <v>#N/A</v>
      </c>
      <c r="Q433" s="138" t="e">
        <f t="shared" si="33"/>
        <v>#N/A</v>
      </c>
      <c r="R433" s="138" t="e">
        <f t="shared" si="34"/>
        <v>#N/A</v>
      </c>
      <c r="S433" s="139" t="e">
        <f>VLOOKUP(D433,'PC Receitas'!$N$4:$O$14,2,FALSE)</f>
        <v>#N/A</v>
      </c>
    </row>
    <row r="434" spans="3:19" ht="19.5" customHeight="1" thickTop="1" thickBot="1">
      <c r="C434" s="17"/>
      <c r="D434" s="17"/>
      <c r="E434" s="17"/>
      <c r="F434" s="17"/>
      <c r="G434" s="17"/>
      <c r="H434" s="18"/>
      <c r="I434" s="19"/>
      <c r="J434" s="20">
        <f t="shared" si="30"/>
        <v>0</v>
      </c>
      <c r="O434" s="26" t="e">
        <f t="shared" si="31"/>
        <v>#N/A</v>
      </c>
      <c r="P434" s="138" t="e">
        <f t="shared" si="32"/>
        <v>#N/A</v>
      </c>
      <c r="Q434" s="138" t="e">
        <f t="shared" si="33"/>
        <v>#N/A</v>
      </c>
      <c r="R434" s="138" t="e">
        <f t="shared" si="34"/>
        <v>#N/A</v>
      </c>
      <c r="S434" s="139" t="e">
        <f>VLOOKUP(D434,'PC Receitas'!$N$4:$O$14,2,FALSE)</f>
        <v>#N/A</v>
      </c>
    </row>
    <row r="435" spans="3:19" ht="19.5" customHeight="1" thickTop="1" thickBot="1">
      <c r="C435" s="17"/>
      <c r="D435" s="17"/>
      <c r="E435" s="17"/>
      <c r="F435" s="17"/>
      <c r="G435" s="17"/>
      <c r="H435" s="18"/>
      <c r="I435" s="19"/>
      <c r="J435" s="20">
        <f t="shared" si="30"/>
        <v>0</v>
      </c>
      <c r="O435" s="26" t="e">
        <f t="shared" si="31"/>
        <v>#N/A</v>
      </c>
      <c r="P435" s="138" t="e">
        <f t="shared" si="32"/>
        <v>#N/A</v>
      </c>
      <c r="Q435" s="138" t="e">
        <f t="shared" si="33"/>
        <v>#N/A</v>
      </c>
      <c r="R435" s="138" t="e">
        <f t="shared" si="34"/>
        <v>#N/A</v>
      </c>
      <c r="S435" s="139" t="e">
        <f>VLOOKUP(D435,'PC Receitas'!$N$4:$O$14,2,FALSE)</f>
        <v>#N/A</v>
      </c>
    </row>
    <row r="436" spans="3:19" ht="19.5" customHeight="1" thickTop="1" thickBot="1">
      <c r="C436" s="17"/>
      <c r="D436" s="17"/>
      <c r="E436" s="17"/>
      <c r="F436" s="17"/>
      <c r="G436" s="17"/>
      <c r="H436" s="18"/>
      <c r="I436" s="19"/>
      <c r="J436" s="20">
        <f t="shared" si="30"/>
        <v>0</v>
      </c>
      <c r="O436" s="26" t="e">
        <f t="shared" si="31"/>
        <v>#N/A</v>
      </c>
      <c r="P436" s="138" t="e">
        <f t="shared" si="32"/>
        <v>#N/A</v>
      </c>
      <c r="Q436" s="138" t="e">
        <f t="shared" si="33"/>
        <v>#N/A</v>
      </c>
      <c r="R436" s="138" t="e">
        <f t="shared" si="34"/>
        <v>#N/A</v>
      </c>
      <c r="S436" s="139" t="e">
        <f>VLOOKUP(D436,'PC Receitas'!$N$4:$O$14,2,FALSE)</f>
        <v>#N/A</v>
      </c>
    </row>
    <row r="437" spans="3:19" ht="19.5" customHeight="1" thickTop="1" thickBot="1">
      <c r="C437" s="17"/>
      <c r="D437" s="17"/>
      <c r="E437" s="17"/>
      <c r="F437" s="17"/>
      <c r="G437" s="17"/>
      <c r="H437" s="18"/>
      <c r="I437" s="19"/>
      <c r="J437" s="20">
        <f t="shared" si="30"/>
        <v>0</v>
      </c>
      <c r="O437" s="26" t="e">
        <f t="shared" si="31"/>
        <v>#N/A</v>
      </c>
      <c r="P437" s="138" t="e">
        <f t="shared" si="32"/>
        <v>#N/A</v>
      </c>
      <c r="Q437" s="138" t="e">
        <f t="shared" si="33"/>
        <v>#N/A</v>
      </c>
      <c r="R437" s="138" t="e">
        <f t="shared" si="34"/>
        <v>#N/A</v>
      </c>
      <c r="S437" s="139" t="e">
        <f>VLOOKUP(D437,'PC Receitas'!$N$4:$O$14,2,FALSE)</f>
        <v>#N/A</v>
      </c>
    </row>
    <row r="438" spans="3:19" ht="19.5" customHeight="1" thickTop="1" thickBot="1">
      <c r="C438" s="17"/>
      <c r="D438" s="17"/>
      <c r="E438" s="17"/>
      <c r="F438" s="17"/>
      <c r="G438" s="17"/>
      <c r="H438" s="18"/>
      <c r="I438" s="19"/>
      <c r="J438" s="20">
        <f t="shared" si="30"/>
        <v>0</v>
      </c>
      <c r="O438" s="26" t="e">
        <f t="shared" si="31"/>
        <v>#N/A</v>
      </c>
      <c r="P438" s="138" t="e">
        <f t="shared" si="32"/>
        <v>#N/A</v>
      </c>
      <c r="Q438" s="138" t="e">
        <f t="shared" si="33"/>
        <v>#N/A</v>
      </c>
      <c r="R438" s="138" t="e">
        <f t="shared" si="34"/>
        <v>#N/A</v>
      </c>
      <c r="S438" s="139" t="e">
        <f>VLOOKUP(D438,'PC Receitas'!$N$4:$O$14,2,FALSE)</f>
        <v>#N/A</v>
      </c>
    </row>
    <row r="439" spans="3:19" ht="19.5" customHeight="1" thickTop="1" thickBot="1">
      <c r="C439" s="17"/>
      <c r="D439" s="17"/>
      <c r="E439" s="17"/>
      <c r="F439" s="17"/>
      <c r="G439" s="17"/>
      <c r="H439" s="18"/>
      <c r="I439" s="19"/>
      <c r="J439" s="20">
        <f t="shared" si="30"/>
        <v>0</v>
      </c>
      <c r="O439" s="26" t="e">
        <f t="shared" si="31"/>
        <v>#N/A</v>
      </c>
      <c r="P439" s="138" t="e">
        <f t="shared" si="32"/>
        <v>#N/A</v>
      </c>
      <c r="Q439" s="138" t="e">
        <f t="shared" si="33"/>
        <v>#N/A</v>
      </c>
      <c r="R439" s="138" t="e">
        <f t="shared" si="34"/>
        <v>#N/A</v>
      </c>
      <c r="S439" s="139" t="e">
        <f>VLOOKUP(D439,'PC Receitas'!$N$4:$O$14,2,FALSE)</f>
        <v>#N/A</v>
      </c>
    </row>
    <row r="440" spans="3:19" ht="19.5" customHeight="1" thickTop="1" thickBot="1">
      <c r="C440" s="17"/>
      <c r="D440" s="17"/>
      <c r="E440" s="17"/>
      <c r="F440" s="17"/>
      <c r="G440" s="17"/>
      <c r="H440" s="18"/>
      <c r="I440" s="19"/>
      <c r="J440" s="20">
        <f t="shared" si="30"/>
        <v>0</v>
      </c>
      <c r="O440" s="26" t="e">
        <f t="shared" si="31"/>
        <v>#N/A</v>
      </c>
      <c r="P440" s="138" t="e">
        <f t="shared" si="32"/>
        <v>#N/A</v>
      </c>
      <c r="Q440" s="138" t="e">
        <f t="shared" si="33"/>
        <v>#N/A</v>
      </c>
      <c r="R440" s="138" t="e">
        <f t="shared" si="34"/>
        <v>#N/A</v>
      </c>
      <c r="S440" s="139" t="e">
        <f>VLOOKUP(D440,'PC Receitas'!$N$4:$O$14,2,FALSE)</f>
        <v>#N/A</v>
      </c>
    </row>
    <row r="441" spans="3:19" ht="19.5" customHeight="1" thickTop="1" thickBot="1">
      <c r="C441" s="17"/>
      <c r="D441" s="17"/>
      <c r="E441" s="17"/>
      <c r="F441" s="17"/>
      <c r="G441" s="17"/>
      <c r="H441" s="18"/>
      <c r="I441" s="19"/>
      <c r="J441" s="20">
        <f t="shared" si="30"/>
        <v>0</v>
      </c>
      <c r="O441" s="26" t="e">
        <f t="shared" si="31"/>
        <v>#N/A</v>
      </c>
      <c r="P441" s="138" t="e">
        <f t="shared" si="32"/>
        <v>#N/A</v>
      </c>
      <c r="Q441" s="138" t="e">
        <f t="shared" si="33"/>
        <v>#N/A</v>
      </c>
      <c r="R441" s="138" t="e">
        <f t="shared" si="34"/>
        <v>#N/A</v>
      </c>
      <c r="S441" s="139" t="e">
        <f>VLOOKUP(D441,'PC Receitas'!$N$4:$O$14,2,FALSE)</f>
        <v>#N/A</v>
      </c>
    </row>
    <row r="442" spans="3:19" ht="19.5" customHeight="1" thickTop="1" thickBot="1">
      <c r="C442" s="17"/>
      <c r="D442" s="17"/>
      <c r="E442" s="17"/>
      <c r="F442" s="17"/>
      <c r="G442" s="17"/>
      <c r="H442" s="18"/>
      <c r="I442" s="19"/>
      <c r="J442" s="20">
        <f t="shared" si="30"/>
        <v>0</v>
      </c>
      <c r="O442" s="26" t="e">
        <f t="shared" si="31"/>
        <v>#N/A</v>
      </c>
      <c r="P442" s="138" t="e">
        <f t="shared" si="32"/>
        <v>#N/A</v>
      </c>
      <c r="Q442" s="138" t="e">
        <f t="shared" si="33"/>
        <v>#N/A</v>
      </c>
      <c r="R442" s="138" t="e">
        <f t="shared" si="34"/>
        <v>#N/A</v>
      </c>
      <c r="S442" s="139" t="e">
        <f>VLOOKUP(D442,'PC Receitas'!$N$4:$O$14,2,FALSE)</f>
        <v>#N/A</v>
      </c>
    </row>
    <row r="443" spans="3:19" ht="19.5" customHeight="1" thickTop="1" thickBot="1">
      <c r="C443" s="17"/>
      <c r="D443" s="17"/>
      <c r="E443" s="17"/>
      <c r="F443" s="17"/>
      <c r="G443" s="17"/>
      <c r="H443" s="18"/>
      <c r="I443" s="19"/>
      <c r="J443" s="20">
        <f t="shared" si="30"/>
        <v>0</v>
      </c>
      <c r="O443" s="26" t="e">
        <f t="shared" si="31"/>
        <v>#N/A</v>
      </c>
      <c r="P443" s="138" t="e">
        <f t="shared" si="32"/>
        <v>#N/A</v>
      </c>
      <c r="Q443" s="138" t="e">
        <f t="shared" si="33"/>
        <v>#N/A</v>
      </c>
      <c r="R443" s="138" t="e">
        <f t="shared" si="34"/>
        <v>#N/A</v>
      </c>
      <c r="S443" s="139" t="e">
        <f>VLOOKUP(D443,'PC Receitas'!$N$4:$O$14,2,FALSE)</f>
        <v>#N/A</v>
      </c>
    </row>
    <row r="444" spans="3:19" ht="19.5" customHeight="1" thickTop="1" thickBot="1">
      <c r="C444" s="17"/>
      <c r="D444" s="17"/>
      <c r="E444" s="17"/>
      <c r="F444" s="17"/>
      <c r="G444" s="17"/>
      <c r="H444" s="18"/>
      <c r="I444" s="19"/>
      <c r="J444" s="20">
        <f t="shared" si="30"/>
        <v>0</v>
      </c>
      <c r="O444" s="26" t="e">
        <f t="shared" si="31"/>
        <v>#N/A</v>
      </c>
      <c r="P444" s="138" t="e">
        <f t="shared" si="32"/>
        <v>#N/A</v>
      </c>
      <c r="Q444" s="138" t="e">
        <f t="shared" si="33"/>
        <v>#N/A</v>
      </c>
      <c r="R444" s="138" t="e">
        <f t="shared" si="34"/>
        <v>#N/A</v>
      </c>
      <c r="S444" s="139" t="e">
        <f>VLOOKUP(D444,'PC Receitas'!$N$4:$O$14,2,FALSE)</f>
        <v>#N/A</v>
      </c>
    </row>
    <row r="445" spans="3:19" ht="19.5" customHeight="1" thickTop="1" thickBot="1">
      <c r="C445" s="17"/>
      <c r="D445" s="17"/>
      <c r="E445" s="17"/>
      <c r="F445" s="17"/>
      <c r="G445" s="17"/>
      <c r="H445" s="18"/>
      <c r="I445" s="19"/>
      <c r="J445" s="20">
        <f t="shared" si="30"/>
        <v>0</v>
      </c>
      <c r="O445" s="26" t="e">
        <f t="shared" si="31"/>
        <v>#N/A</v>
      </c>
      <c r="P445" s="138" t="e">
        <f t="shared" si="32"/>
        <v>#N/A</v>
      </c>
      <c r="Q445" s="138" t="e">
        <f t="shared" si="33"/>
        <v>#N/A</v>
      </c>
      <c r="R445" s="138" t="e">
        <f t="shared" si="34"/>
        <v>#N/A</v>
      </c>
      <c r="S445" s="139" t="e">
        <f>VLOOKUP(D445,'PC Receitas'!$N$4:$O$14,2,FALSE)</f>
        <v>#N/A</v>
      </c>
    </row>
    <row r="446" spans="3:19" ht="19.5" customHeight="1" thickTop="1" thickBot="1">
      <c r="C446" s="17"/>
      <c r="D446" s="17"/>
      <c r="E446" s="17"/>
      <c r="F446" s="17"/>
      <c r="G446" s="17"/>
      <c r="H446" s="18"/>
      <c r="I446" s="19"/>
      <c r="J446" s="20">
        <f t="shared" si="30"/>
        <v>0</v>
      </c>
      <c r="O446" s="26" t="e">
        <f t="shared" si="31"/>
        <v>#N/A</v>
      </c>
      <c r="P446" s="138" t="e">
        <f t="shared" si="32"/>
        <v>#N/A</v>
      </c>
      <c r="Q446" s="138" t="e">
        <f t="shared" si="33"/>
        <v>#N/A</v>
      </c>
      <c r="R446" s="138" t="e">
        <f t="shared" si="34"/>
        <v>#N/A</v>
      </c>
      <c r="S446" s="139" t="e">
        <f>VLOOKUP(D446,'PC Receitas'!$N$4:$O$14,2,FALSE)</f>
        <v>#N/A</v>
      </c>
    </row>
    <row r="447" spans="3:19" ht="19.5" customHeight="1" thickTop="1" thickBot="1">
      <c r="C447" s="17"/>
      <c r="D447" s="17"/>
      <c r="E447" s="17"/>
      <c r="F447" s="17"/>
      <c r="G447" s="17"/>
      <c r="H447" s="18"/>
      <c r="I447" s="19"/>
      <c r="J447" s="20">
        <f t="shared" si="30"/>
        <v>0</v>
      </c>
      <c r="O447" s="26" t="e">
        <f t="shared" si="31"/>
        <v>#N/A</v>
      </c>
      <c r="P447" s="138" t="e">
        <f t="shared" si="32"/>
        <v>#N/A</v>
      </c>
      <c r="Q447" s="138" t="e">
        <f t="shared" si="33"/>
        <v>#N/A</v>
      </c>
      <c r="R447" s="138" t="e">
        <f t="shared" si="34"/>
        <v>#N/A</v>
      </c>
      <c r="S447" s="139" t="e">
        <f>VLOOKUP(D447,'PC Receitas'!$N$4:$O$14,2,FALSE)</f>
        <v>#N/A</v>
      </c>
    </row>
    <row r="448" spans="3:19" ht="19.5" customHeight="1" thickTop="1" thickBot="1">
      <c r="C448" s="17"/>
      <c r="D448" s="17"/>
      <c r="E448" s="17"/>
      <c r="F448" s="17"/>
      <c r="G448" s="17"/>
      <c r="H448" s="18"/>
      <c r="I448" s="19"/>
      <c r="J448" s="20">
        <f t="shared" si="30"/>
        <v>0</v>
      </c>
      <c r="O448" s="26" t="e">
        <f t="shared" si="31"/>
        <v>#N/A</v>
      </c>
      <c r="P448" s="138" t="e">
        <f t="shared" si="32"/>
        <v>#N/A</v>
      </c>
      <c r="Q448" s="138" t="e">
        <f t="shared" si="33"/>
        <v>#N/A</v>
      </c>
      <c r="R448" s="138" t="e">
        <f t="shared" si="34"/>
        <v>#N/A</v>
      </c>
      <c r="S448" s="139" t="e">
        <f>VLOOKUP(D448,'PC Receitas'!$N$4:$O$14,2,FALSE)</f>
        <v>#N/A</v>
      </c>
    </row>
    <row r="449" spans="3:19" ht="19.5" customHeight="1" thickTop="1" thickBot="1">
      <c r="C449" s="17"/>
      <c r="D449" s="17"/>
      <c r="E449" s="17"/>
      <c r="F449" s="17"/>
      <c r="G449" s="17"/>
      <c r="H449" s="18"/>
      <c r="I449" s="19"/>
      <c r="J449" s="20">
        <f t="shared" si="30"/>
        <v>0</v>
      </c>
      <c r="O449" s="26" t="e">
        <f t="shared" si="31"/>
        <v>#N/A</v>
      </c>
      <c r="P449" s="138" t="e">
        <f t="shared" si="32"/>
        <v>#N/A</v>
      </c>
      <c r="Q449" s="138" t="e">
        <f t="shared" si="33"/>
        <v>#N/A</v>
      </c>
      <c r="R449" s="138" t="e">
        <f t="shared" si="34"/>
        <v>#N/A</v>
      </c>
      <c r="S449" s="139" t="e">
        <f>VLOOKUP(D449,'PC Receitas'!$N$4:$O$14,2,FALSE)</f>
        <v>#N/A</v>
      </c>
    </row>
    <row r="450" spans="3:19" ht="19.5" customHeight="1" thickTop="1" thickBot="1">
      <c r="C450" s="17"/>
      <c r="D450" s="17"/>
      <c r="E450" s="17"/>
      <c r="F450" s="17"/>
      <c r="G450" s="17"/>
      <c r="H450" s="18"/>
      <c r="I450" s="19"/>
      <c r="J450" s="20">
        <f t="shared" si="30"/>
        <v>0</v>
      </c>
      <c r="O450" s="26" t="e">
        <f t="shared" si="31"/>
        <v>#N/A</v>
      </c>
      <c r="P450" s="138" t="e">
        <f t="shared" si="32"/>
        <v>#N/A</v>
      </c>
      <c r="Q450" s="138" t="e">
        <f t="shared" si="33"/>
        <v>#N/A</v>
      </c>
      <c r="R450" s="138" t="e">
        <f t="shared" si="34"/>
        <v>#N/A</v>
      </c>
      <c r="S450" s="139" t="e">
        <f>VLOOKUP(D450,'PC Receitas'!$N$4:$O$14,2,FALSE)</f>
        <v>#N/A</v>
      </c>
    </row>
    <row r="451" spans="3:19" ht="19.5" customHeight="1" thickTop="1" thickBot="1">
      <c r="C451" s="17"/>
      <c r="D451" s="17"/>
      <c r="E451" s="17"/>
      <c r="F451" s="17"/>
      <c r="G451" s="17"/>
      <c r="H451" s="18"/>
      <c r="I451" s="19"/>
      <c r="J451" s="20">
        <f t="shared" si="30"/>
        <v>0</v>
      </c>
      <c r="O451" s="26" t="e">
        <f t="shared" si="31"/>
        <v>#N/A</v>
      </c>
      <c r="P451" s="138" t="e">
        <f t="shared" si="32"/>
        <v>#N/A</v>
      </c>
      <c r="Q451" s="138" t="e">
        <f t="shared" si="33"/>
        <v>#N/A</v>
      </c>
      <c r="R451" s="138" t="e">
        <f t="shared" si="34"/>
        <v>#N/A</v>
      </c>
      <c r="S451" s="139" t="e">
        <f>VLOOKUP(D451,'PC Receitas'!$N$4:$O$14,2,FALSE)</f>
        <v>#N/A</v>
      </c>
    </row>
    <row r="452" spans="3:19" ht="19.5" customHeight="1" thickTop="1" thickBot="1">
      <c r="C452" s="17"/>
      <c r="D452" s="17"/>
      <c r="E452" s="17"/>
      <c r="F452" s="17"/>
      <c r="G452" s="17"/>
      <c r="H452" s="18"/>
      <c r="I452" s="19"/>
      <c r="J452" s="20">
        <f t="shared" si="30"/>
        <v>0</v>
      </c>
      <c r="O452" s="26" t="e">
        <f t="shared" si="31"/>
        <v>#N/A</v>
      </c>
      <c r="P452" s="138" t="e">
        <f t="shared" si="32"/>
        <v>#N/A</v>
      </c>
      <c r="Q452" s="138" t="e">
        <f t="shared" si="33"/>
        <v>#N/A</v>
      </c>
      <c r="R452" s="138" t="e">
        <f t="shared" si="34"/>
        <v>#N/A</v>
      </c>
      <c r="S452" s="139" t="e">
        <f>VLOOKUP(D452,'PC Receitas'!$N$4:$O$14,2,FALSE)</f>
        <v>#N/A</v>
      </c>
    </row>
    <row r="453" spans="3:19" ht="19.5" customHeight="1" thickTop="1" thickBot="1">
      <c r="C453" s="17"/>
      <c r="D453" s="17"/>
      <c r="E453" s="17"/>
      <c r="F453" s="17"/>
      <c r="G453" s="17"/>
      <c r="H453" s="18"/>
      <c r="I453" s="19"/>
      <c r="J453" s="20">
        <f t="shared" si="30"/>
        <v>0</v>
      </c>
      <c r="O453" s="26" t="e">
        <f t="shared" si="31"/>
        <v>#N/A</v>
      </c>
      <c r="P453" s="138" t="e">
        <f t="shared" si="32"/>
        <v>#N/A</v>
      </c>
      <c r="Q453" s="138" t="e">
        <f t="shared" si="33"/>
        <v>#N/A</v>
      </c>
      <c r="R453" s="138" t="e">
        <f t="shared" si="34"/>
        <v>#N/A</v>
      </c>
      <c r="S453" s="139" t="e">
        <f>VLOOKUP(D453,'PC Receitas'!$N$4:$O$14,2,FALSE)</f>
        <v>#N/A</v>
      </c>
    </row>
    <row r="454" spans="3:19" ht="19.5" customHeight="1" thickTop="1" thickBot="1">
      <c r="C454" s="17"/>
      <c r="D454" s="17"/>
      <c r="E454" s="17"/>
      <c r="F454" s="17"/>
      <c r="G454" s="17"/>
      <c r="H454" s="18"/>
      <c r="I454" s="19"/>
      <c r="J454" s="20">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0</v>
      </c>
      <c r="O454" s="26" t="e">
        <f t="shared" ref="O454:O517" si="36">IF(S454="Despesas_com_RH","Despesa",IF(S454="Despesas_Operacionais","Despesa",IF(S454="Despesas_com_Marketing","Despesa",IF(S454="Impostos","Despesa",IF(S454="Investimentos","Despesa","")))))</f>
        <v>#N/A</v>
      </c>
      <c r="P454" s="138" t="e">
        <f t="shared" ref="P454:P517" si="37">IF(S454="Despesas_com_Produtos","Despesa",IF(S454="Despesas_com_Serviços","Despesa",IF(S454="Despesas_Não_Operacionais","Despesa","")))</f>
        <v>#N/A</v>
      </c>
      <c r="Q454" s="138" t="e">
        <f t="shared" ref="Q454:Q517" si="38">IF(S454="Receitas_com_Produtos","Receita",IF(S454="Receitas_com_Serviços","Receita",IF(S454="Receitas_Não_Operacionais","Receita","")))</f>
        <v>#N/A</v>
      </c>
      <c r="R454" s="138" t="e">
        <f t="shared" ref="R454:R517" si="39">IF(O454&lt;&gt;"",O454,IF(P454&lt;&gt;"",P454,IF(Q454&lt;&gt;"",Q454,"")))</f>
        <v>#N/A</v>
      </c>
      <c r="S454" s="139" t="e">
        <f>VLOOKUP(D454,'PC Receitas'!$N$4:$O$14,2,FALSE)</f>
        <v>#N/A</v>
      </c>
    </row>
    <row r="455" spans="3:19" ht="19.5" customHeight="1" thickTop="1" thickBot="1">
      <c r="C455" s="17"/>
      <c r="D455" s="17"/>
      <c r="E455" s="17"/>
      <c r="F455" s="17"/>
      <c r="G455" s="17"/>
      <c r="H455" s="18"/>
      <c r="I455" s="19"/>
      <c r="J455" s="20">
        <f t="shared" si="35"/>
        <v>0</v>
      </c>
      <c r="O455" s="26" t="e">
        <f t="shared" si="36"/>
        <v>#N/A</v>
      </c>
      <c r="P455" s="138" t="e">
        <f t="shared" si="37"/>
        <v>#N/A</v>
      </c>
      <c r="Q455" s="138" t="e">
        <f t="shared" si="38"/>
        <v>#N/A</v>
      </c>
      <c r="R455" s="138" t="e">
        <f t="shared" si="39"/>
        <v>#N/A</v>
      </c>
      <c r="S455" s="139" t="e">
        <f>VLOOKUP(D455,'PC Receitas'!$N$4:$O$14,2,FALSE)</f>
        <v>#N/A</v>
      </c>
    </row>
    <row r="456" spans="3:19" ht="19.5" customHeight="1" thickTop="1" thickBot="1">
      <c r="C456" s="17"/>
      <c r="D456" s="17"/>
      <c r="E456" s="17"/>
      <c r="F456" s="17"/>
      <c r="G456" s="17"/>
      <c r="H456" s="18"/>
      <c r="I456" s="19"/>
      <c r="J456" s="20">
        <f t="shared" si="35"/>
        <v>0</v>
      </c>
      <c r="O456" s="26" t="e">
        <f t="shared" si="36"/>
        <v>#N/A</v>
      </c>
      <c r="P456" s="138" t="e">
        <f t="shared" si="37"/>
        <v>#N/A</v>
      </c>
      <c r="Q456" s="138" t="e">
        <f t="shared" si="38"/>
        <v>#N/A</v>
      </c>
      <c r="R456" s="138" t="e">
        <f t="shared" si="39"/>
        <v>#N/A</v>
      </c>
      <c r="S456" s="139" t="e">
        <f>VLOOKUP(D456,'PC Receitas'!$N$4:$O$14,2,FALSE)</f>
        <v>#N/A</v>
      </c>
    </row>
    <row r="457" spans="3:19" ht="19.5" customHeight="1" thickTop="1" thickBot="1">
      <c r="C457" s="17"/>
      <c r="D457" s="17"/>
      <c r="E457" s="17"/>
      <c r="F457" s="17"/>
      <c r="G457" s="17"/>
      <c r="H457" s="18"/>
      <c r="I457" s="19"/>
      <c r="J457" s="20">
        <f t="shared" si="35"/>
        <v>0</v>
      </c>
      <c r="O457" s="26" t="e">
        <f t="shared" si="36"/>
        <v>#N/A</v>
      </c>
      <c r="P457" s="138" t="e">
        <f t="shared" si="37"/>
        <v>#N/A</v>
      </c>
      <c r="Q457" s="138" t="e">
        <f t="shared" si="38"/>
        <v>#N/A</v>
      </c>
      <c r="R457" s="138" t="e">
        <f t="shared" si="39"/>
        <v>#N/A</v>
      </c>
      <c r="S457" s="139" t="e">
        <f>VLOOKUP(D457,'PC Receitas'!$N$4:$O$14,2,FALSE)</f>
        <v>#N/A</v>
      </c>
    </row>
    <row r="458" spans="3:19" ht="19.5" customHeight="1" thickTop="1" thickBot="1">
      <c r="C458" s="17"/>
      <c r="D458" s="17"/>
      <c r="E458" s="17"/>
      <c r="F458" s="17"/>
      <c r="G458" s="17"/>
      <c r="H458" s="18"/>
      <c r="I458" s="19"/>
      <c r="J458" s="20">
        <f t="shared" si="35"/>
        <v>0</v>
      </c>
      <c r="O458" s="26" t="e">
        <f t="shared" si="36"/>
        <v>#N/A</v>
      </c>
      <c r="P458" s="138" t="e">
        <f t="shared" si="37"/>
        <v>#N/A</v>
      </c>
      <c r="Q458" s="138" t="e">
        <f t="shared" si="38"/>
        <v>#N/A</v>
      </c>
      <c r="R458" s="138" t="e">
        <f t="shared" si="39"/>
        <v>#N/A</v>
      </c>
      <c r="S458" s="139" t="e">
        <f>VLOOKUP(D458,'PC Receitas'!$N$4:$O$14,2,FALSE)</f>
        <v>#N/A</v>
      </c>
    </row>
    <row r="459" spans="3:19" ht="19.5" customHeight="1" thickTop="1" thickBot="1">
      <c r="C459" s="17"/>
      <c r="D459" s="17"/>
      <c r="E459" s="17"/>
      <c r="F459" s="17"/>
      <c r="G459" s="17"/>
      <c r="H459" s="18"/>
      <c r="I459" s="19"/>
      <c r="J459" s="20">
        <f t="shared" si="35"/>
        <v>0</v>
      </c>
      <c r="O459" s="26" t="e">
        <f t="shared" si="36"/>
        <v>#N/A</v>
      </c>
      <c r="P459" s="138" t="e">
        <f t="shared" si="37"/>
        <v>#N/A</v>
      </c>
      <c r="Q459" s="138" t="e">
        <f t="shared" si="38"/>
        <v>#N/A</v>
      </c>
      <c r="R459" s="138" t="e">
        <f t="shared" si="39"/>
        <v>#N/A</v>
      </c>
      <c r="S459" s="139" t="e">
        <f>VLOOKUP(D459,'PC Receitas'!$N$4:$O$14,2,FALSE)</f>
        <v>#N/A</v>
      </c>
    </row>
    <row r="460" spans="3:19" ht="19.5" customHeight="1" thickTop="1" thickBot="1">
      <c r="C460" s="17"/>
      <c r="D460" s="17"/>
      <c r="E460" s="17"/>
      <c r="F460" s="17"/>
      <c r="G460" s="17"/>
      <c r="H460" s="18"/>
      <c r="I460" s="19"/>
      <c r="J460" s="20">
        <f t="shared" si="35"/>
        <v>0</v>
      </c>
      <c r="O460" s="26" t="e">
        <f t="shared" si="36"/>
        <v>#N/A</v>
      </c>
      <c r="P460" s="138" t="e">
        <f t="shared" si="37"/>
        <v>#N/A</v>
      </c>
      <c r="Q460" s="138" t="e">
        <f t="shared" si="38"/>
        <v>#N/A</v>
      </c>
      <c r="R460" s="138" t="e">
        <f t="shared" si="39"/>
        <v>#N/A</v>
      </c>
      <c r="S460" s="139" t="e">
        <f>VLOOKUP(D460,'PC Receitas'!$N$4:$O$14,2,FALSE)</f>
        <v>#N/A</v>
      </c>
    </row>
    <row r="461" spans="3:19" ht="19.5" customHeight="1" thickTop="1" thickBot="1">
      <c r="C461" s="17"/>
      <c r="D461" s="17"/>
      <c r="E461" s="17"/>
      <c r="F461" s="17"/>
      <c r="G461" s="17"/>
      <c r="H461" s="18"/>
      <c r="I461" s="19"/>
      <c r="J461" s="20">
        <f t="shared" si="35"/>
        <v>0</v>
      </c>
      <c r="O461" s="26" t="e">
        <f t="shared" si="36"/>
        <v>#N/A</v>
      </c>
      <c r="P461" s="138" t="e">
        <f t="shared" si="37"/>
        <v>#N/A</v>
      </c>
      <c r="Q461" s="138" t="e">
        <f t="shared" si="38"/>
        <v>#N/A</v>
      </c>
      <c r="R461" s="138" t="e">
        <f t="shared" si="39"/>
        <v>#N/A</v>
      </c>
      <c r="S461" s="139" t="e">
        <f>VLOOKUP(D461,'PC Receitas'!$N$4:$O$14,2,FALSE)</f>
        <v>#N/A</v>
      </c>
    </row>
    <row r="462" spans="3:19" ht="19.5" customHeight="1" thickTop="1" thickBot="1">
      <c r="C462" s="17"/>
      <c r="D462" s="17"/>
      <c r="E462" s="17"/>
      <c r="F462" s="17"/>
      <c r="G462" s="17"/>
      <c r="H462" s="18"/>
      <c r="I462" s="19"/>
      <c r="J462" s="20">
        <f t="shared" si="35"/>
        <v>0</v>
      </c>
      <c r="O462" s="26" t="e">
        <f t="shared" si="36"/>
        <v>#N/A</v>
      </c>
      <c r="P462" s="138" t="e">
        <f t="shared" si="37"/>
        <v>#N/A</v>
      </c>
      <c r="Q462" s="138" t="e">
        <f t="shared" si="38"/>
        <v>#N/A</v>
      </c>
      <c r="R462" s="138" t="e">
        <f t="shared" si="39"/>
        <v>#N/A</v>
      </c>
      <c r="S462" s="139" t="e">
        <f>VLOOKUP(D462,'PC Receitas'!$N$4:$O$14,2,FALSE)</f>
        <v>#N/A</v>
      </c>
    </row>
    <row r="463" spans="3:19" ht="19.5" customHeight="1" thickTop="1" thickBot="1">
      <c r="C463" s="17"/>
      <c r="D463" s="17"/>
      <c r="E463" s="17"/>
      <c r="F463" s="17"/>
      <c r="G463" s="17"/>
      <c r="H463" s="18"/>
      <c r="I463" s="19"/>
      <c r="J463" s="20">
        <f t="shared" si="35"/>
        <v>0</v>
      </c>
      <c r="O463" s="26" t="e">
        <f t="shared" si="36"/>
        <v>#N/A</v>
      </c>
      <c r="P463" s="138" t="e">
        <f t="shared" si="37"/>
        <v>#N/A</v>
      </c>
      <c r="Q463" s="138" t="e">
        <f t="shared" si="38"/>
        <v>#N/A</v>
      </c>
      <c r="R463" s="138" t="e">
        <f t="shared" si="39"/>
        <v>#N/A</v>
      </c>
      <c r="S463" s="139" t="e">
        <f>VLOOKUP(D463,'PC Receitas'!$N$4:$O$14,2,FALSE)</f>
        <v>#N/A</v>
      </c>
    </row>
    <row r="464" spans="3:19" ht="19.5" customHeight="1" thickTop="1" thickBot="1">
      <c r="C464" s="17"/>
      <c r="D464" s="17"/>
      <c r="E464" s="17"/>
      <c r="F464" s="17"/>
      <c r="G464" s="17"/>
      <c r="H464" s="18"/>
      <c r="I464" s="19"/>
      <c r="J464" s="20">
        <f t="shared" si="35"/>
        <v>0</v>
      </c>
      <c r="O464" s="26" t="e">
        <f t="shared" si="36"/>
        <v>#N/A</v>
      </c>
      <c r="P464" s="138" t="e">
        <f t="shared" si="37"/>
        <v>#N/A</v>
      </c>
      <c r="Q464" s="138" t="e">
        <f t="shared" si="38"/>
        <v>#N/A</v>
      </c>
      <c r="R464" s="138" t="e">
        <f t="shared" si="39"/>
        <v>#N/A</v>
      </c>
      <c r="S464" s="139" t="e">
        <f>VLOOKUP(D464,'PC Receitas'!$N$4:$O$14,2,FALSE)</f>
        <v>#N/A</v>
      </c>
    </row>
    <row r="465" spans="3:19" ht="19.5" customHeight="1" thickTop="1" thickBot="1">
      <c r="C465" s="17"/>
      <c r="D465" s="17"/>
      <c r="E465" s="17"/>
      <c r="F465" s="17"/>
      <c r="G465" s="17"/>
      <c r="H465" s="18"/>
      <c r="I465" s="19"/>
      <c r="J465" s="20">
        <f t="shared" si="35"/>
        <v>0</v>
      </c>
      <c r="O465" s="26" t="e">
        <f t="shared" si="36"/>
        <v>#N/A</v>
      </c>
      <c r="P465" s="138" t="e">
        <f t="shared" si="37"/>
        <v>#N/A</v>
      </c>
      <c r="Q465" s="138" t="e">
        <f t="shared" si="38"/>
        <v>#N/A</v>
      </c>
      <c r="R465" s="138" t="e">
        <f t="shared" si="39"/>
        <v>#N/A</v>
      </c>
      <c r="S465" s="139" t="e">
        <f>VLOOKUP(D465,'PC Receitas'!$N$4:$O$14,2,FALSE)</f>
        <v>#N/A</v>
      </c>
    </row>
    <row r="466" spans="3:19" ht="19.5" customHeight="1" thickTop="1" thickBot="1">
      <c r="C466" s="17"/>
      <c r="D466" s="17"/>
      <c r="E466" s="17"/>
      <c r="F466" s="17"/>
      <c r="G466" s="17"/>
      <c r="H466" s="18"/>
      <c r="I466" s="19"/>
      <c r="J466" s="20">
        <f t="shared" si="35"/>
        <v>0</v>
      </c>
      <c r="O466" s="26" t="e">
        <f t="shared" si="36"/>
        <v>#N/A</v>
      </c>
      <c r="P466" s="138" t="e">
        <f t="shared" si="37"/>
        <v>#N/A</v>
      </c>
      <c r="Q466" s="138" t="e">
        <f t="shared" si="38"/>
        <v>#N/A</v>
      </c>
      <c r="R466" s="138" t="e">
        <f t="shared" si="39"/>
        <v>#N/A</v>
      </c>
      <c r="S466" s="139" t="e">
        <f>VLOOKUP(D466,'PC Receitas'!$N$4:$O$14,2,FALSE)</f>
        <v>#N/A</v>
      </c>
    </row>
    <row r="467" spans="3:19" ht="19.5" customHeight="1" thickTop="1" thickBot="1">
      <c r="C467" s="17"/>
      <c r="D467" s="17"/>
      <c r="E467" s="17"/>
      <c r="F467" s="17"/>
      <c r="G467" s="17"/>
      <c r="H467" s="18"/>
      <c r="I467" s="19"/>
      <c r="J467" s="20">
        <f t="shared" si="35"/>
        <v>0</v>
      </c>
      <c r="O467" s="26" t="e">
        <f t="shared" si="36"/>
        <v>#N/A</v>
      </c>
      <c r="P467" s="138" t="e">
        <f t="shared" si="37"/>
        <v>#N/A</v>
      </c>
      <c r="Q467" s="138" t="e">
        <f t="shared" si="38"/>
        <v>#N/A</v>
      </c>
      <c r="R467" s="138" t="e">
        <f t="shared" si="39"/>
        <v>#N/A</v>
      </c>
      <c r="S467" s="139" t="e">
        <f>VLOOKUP(D467,'PC Receitas'!$N$4:$O$14,2,FALSE)</f>
        <v>#N/A</v>
      </c>
    </row>
    <row r="468" spans="3:19" ht="19.5" customHeight="1" thickTop="1" thickBot="1">
      <c r="C468" s="17"/>
      <c r="D468" s="17"/>
      <c r="E468" s="17"/>
      <c r="F468" s="17"/>
      <c r="G468" s="17"/>
      <c r="H468" s="18"/>
      <c r="I468" s="19"/>
      <c r="J468" s="20">
        <f t="shared" si="35"/>
        <v>0</v>
      </c>
      <c r="O468" s="26" t="e">
        <f t="shared" si="36"/>
        <v>#N/A</v>
      </c>
      <c r="P468" s="138" t="e">
        <f t="shared" si="37"/>
        <v>#N/A</v>
      </c>
      <c r="Q468" s="138" t="e">
        <f t="shared" si="38"/>
        <v>#N/A</v>
      </c>
      <c r="R468" s="138" t="e">
        <f t="shared" si="39"/>
        <v>#N/A</v>
      </c>
      <c r="S468" s="139" t="e">
        <f>VLOOKUP(D468,'PC Receitas'!$N$4:$O$14,2,FALSE)</f>
        <v>#N/A</v>
      </c>
    </row>
    <row r="469" spans="3:19" ht="19.5" customHeight="1" thickTop="1" thickBot="1">
      <c r="C469" s="17"/>
      <c r="D469" s="17"/>
      <c r="E469" s="17"/>
      <c r="F469" s="17"/>
      <c r="G469" s="17"/>
      <c r="H469" s="18"/>
      <c r="I469" s="19"/>
      <c r="J469" s="20">
        <f t="shared" si="35"/>
        <v>0</v>
      </c>
      <c r="O469" s="26" t="e">
        <f t="shared" si="36"/>
        <v>#N/A</v>
      </c>
      <c r="P469" s="138" t="e">
        <f t="shared" si="37"/>
        <v>#N/A</v>
      </c>
      <c r="Q469" s="138" t="e">
        <f t="shared" si="38"/>
        <v>#N/A</v>
      </c>
      <c r="R469" s="138" t="e">
        <f t="shared" si="39"/>
        <v>#N/A</v>
      </c>
      <c r="S469" s="139" t="e">
        <f>VLOOKUP(D469,'PC Receitas'!$N$4:$O$14,2,FALSE)</f>
        <v>#N/A</v>
      </c>
    </row>
    <row r="470" spans="3:19" ht="19.5" customHeight="1" thickTop="1" thickBot="1">
      <c r="C470" s="17"/>
      <c r="D470" s="17"/>
      <c r="E470" s="17"/>
      <c r="F470" s="17"/>
      <c r="G470" s="17"/>
      <c r="H470" s="18"/>
      <c r="I470" s="19"/>
      <c r="J470" s="20">
        <f t="shared" si="35"/>
        <v>0</v>
      </c>
      <c r="O470" s="26" t="e">
        <f t="shared" si="36"/>
        <v>#N/A</v>
      </c>
      <c r="P470" s="138" t="e">
        <f t="shared" si="37"/>
        <v>#N/A</v>
      </c>
      <c r="Q470" s="138" t="e">
        <f t="shared" si="38"/>
        <v>#N/A</v>
      </c>
      <c r="R470" s="138" t="e">
        <f t="shared" si="39"/>
        <v>#N/A</v>
      </c>
      <c r="S470" s="139" t="e">
        <f>VLOOKUP(D470,'PC Receitas'!$N$4:$O$14,2,FALSE)</f>
        <v>#N/A</v>
      </c>
    </row>
    <row r="471" spans="3:19" ht="19.5" customHeight="1" thickTop="1" thickBot="1">
      <c r="C471" s="17"/>
      <c r="D471" s="17"/>
      <c r="E471" s="17"/>
      <c r="F471" s="17"/>
      <c r="G471" s="17"/>
      <c r="H471" s="18"/>
      <c r="I471" s="19"/>
      <c r="J471" s="20">
        <f t="shared" si="35"/>
        <v>0</v>
      </c>
      <c r="O471" s="26" t="e">
        <f t="shared" si="36"/>
        <v>#N/A</v>
      </c>
      <c r="P471" s="138" t="e">
        <f t="shared" si="37"/>
        <v>#N/A</v>
      </c>
      <c r="Q471" s="138" t="e">
        <f t="shared" si="38"/>
        <v>#N/A</v>
      </c>
      <c r="R471" s="138" t="e">
        <f t="shared" si="39"/>
        <v>#N/A</v>
      </c>
      <c r="S471" s="139" t="e">
        <f>VLOOKUP(D471,'PC Receitas'!$N$4:$O$14,2,FALSE)</f>
        <v>#N/A</v>
      </c>
    </row>
    <row r="472" spans="3:19" ht="19.5" customHeight="1" thickTop="1" thickBot="1">
      <c r="C472" s="17"/>
      <c r="D472" s="17"/>
      <c r="E472" s="17"/>
      <c r="F472" s="17"/>
      <c r="G472" s="17"/>
      <c r="H472" s="18"/>
      <c r="I472" s="19"/>
      <c r="J472" s="20">
        <f t="shared" si="35"/>
        <v>0</v>
      </c>
      <c r="O472" s="26" t="e">
        <f t="shared" si="36"/>
        <v>#N/A</v>
      </c>
      <c r="P472" s="138" t="e">
        <f t="shared" si="37"/>
        <v>#N/A</v>
      </c>
      <c r="Q472" s="138" t="e">
        <f t="shared" si="38"/>
        <v>#N/A</v>
      </c>
      <c r="R472" s="138" t="e">
        <f t="shared" si="39"/>
        <v>#N/A</v>
      </c>
      <c r="S472" s="139" t="e">
        <f>VLOOKUP(D472,'PC Receitas'!$N$4:$O$14,2,FALSE)</f>
        <v>#N/A</v>
      </c>
    </row>
    <row r="473" spans="3:19" ht="19.5" customHeight="1" thickTop="1" thickBot="1">
      <c r="C473" s="17"/>
      <c r="D473" s="17"/>
      <c r="E473" s="17"/>
      <c r="F473" s="17"/>
      <c r="G473" s="17"/>
      <c r="H473" s="18"/>
      <c r="I473" s="19"/>
      <c r="J473" s="20">
        <f t="shared" si="35"/>
        <v>0</v>
      </c>
      <c r="O473" s="26" t="e">
        <f t="shared" si="36"/>
        <v>#N/A</v>
      </c>
      <c r="P473" s="138" t="e">
        <f t="shared" si="37"/>
        <v>#N/A</v>
      </c>
      <c r="Q473" s="138" t="e">
        <f t="shared" si="38"/>
        <v>#N/A</v>
      </c>
      <c r="R473" s="138" t="e">
        <f t="shared" si="39"/>
        <v>#N/A</v>
      </c>
      <c r="S473" s="139" t="e">
        <f>VLOOKUP(D473,'PC Receitas'!$N$4:$O$14,2,FALSE)</f>
        <v>#N/A</v>
      </c>
    </row>
    <row r="474" spans="3:19" ht="19.5" customHeight="1" thickTop="1" thickBot="1">
      <c r="C474" s="17"/>
      <c r="D474" s="17"/>
      <c r="E474" s="17"/>
      <c r="F474" s="17"/>
      <c r="G474" s="17"/>
      <c r="H474" s="18"/>
      <c r="I474" s="19"/>
      <c r="J474" s="20">
        <f t="shared" si="35"/>
        <v>0</v>
      </c>
      <c r="O474" s="26" t="e">
        <f t="shared" si="36"/>
        <v>#N/A</v>
      </c>
      <c r="P474" s="138" t="e">
        <f t="shared" si="37"/>
        <v>#N/A</v>
      </c>
      <c r="Q474" s="138" t="e">
        <f t="shared" si="38"/>
        <v>#N/A</v>
      </c>
      <c r="R474" s="138" t="e">
        <f t="shared" si="39"/>
        <v>#N/A</v>
      </c>
      <c r="S474" s="139" t="e">
        <f>VLOOKUP(D474,'PC Receitas'!$N$4:$O$14,2,FALSE)</f>
        <v>#N/A</v>
      </c>
    </row>
    <row r="475" spans="3:19" ht="19.5" customHeight="1" thickTop="1" thickBot="1">
      <c r="C475" s="17"/>
      <c r="D475" s="17"/>
      <c r="E475" s="17"/>
      <c r="F475" s="17"/>
      <c r="G475" s="17"/>
      <c r="H475" s="18"/>
      <c r="I475" s="19"/>
      <c r="J475" s="20">
        <f t="shared" si="35"/>
        <v>0</v>
      </c>
      <c r="O475" s="26" t="e">
        <f t="shared" si="36"/>
        <v>#N/A</v>
      </c>
      <c r="P475" s="138" t="e">
        <f t="shared" si="37"/>
        <v>#N/A</v>
      </c>
      <c r="Q475" s="138" t="e">
        <f t="shared" si="38"/>
        <v>#N/A</v>
      </c>
      <c r="R475" s="138" t="e">
        <f t="shared" si="39"/>
        <v>#N/A</v>
      </c>
      <c r="S475" s="139" t="e">
        <f>VLOOKUP(D475,'PC Receitas'!$N$4:$O$14,2,FALSE)</f>
        <v>#N/A</v>
      </c>
    </row>
    <row r="476" spans="3:19" ht="19.5" customHeight="1" thickTop="1" thickBot="1">
      <c r="C476" s="17"/>
      <c r="D476" s="17"/>
      <c r="E476" s="17"/>
      <c r="F476" s="17"/>
      <c r="G476" s="17"/>
      <c r="H476" s="18"/>
      <c r="I476" s="19"/>
      <c r="J476" s="20">
        <f t="shared" si="35"/>
        <v>0</v>
      </c>
      <c r="O476" s="26" t="e">
        <f t="shared" si="36"/>
        <v>#N/A</v>
      </c>
      <c r="P476" s="138" t="e">
        <f t="shared" si="37"/>
        <v>#N/A</v>
      </c>
      <c r="Q476" s="138" t="e">
        <f t="shared" si="38"/>
        <v>#N/A</v>
      </c>
      <c r="R476" s="138" t="e">
        <f t="shared" si="39"/>
        <v>#N/A</v>
      </c>
      <c r="S476" s="139" t="e">
        <f>VLOOKUP(D476,'PC Receitas'!$N$4:$O$14,2,FALSE)</f>
        <v>#N/A</v>
      </c>
    </row>
    <row r="477" spans="3:19" ht="19.5" customHeight="1" thickTop="1" thickBot="1">
      <c r="C477" s="17"/>
      <c r="D477" s="17"/>
      <c r="E477" s="17"/>
      <c r="F477" s="17"/>
      <c r="G477" s="17"/>
      <c r="H477" s="18"/>
      <c r="I477" s="19"/>
      <c r="J477" s="20">
        <f t="shared" si="35"/>
        <v>0</v>
      </c>
      <c r="O477" s="26" t="e">
        <f t="shared" si="36"/>
        <v>#N/A</v>
      </c>
      <c r="P477" s="138" t="e">
        <f t="shared" si="37"/>
        <v>#N/A</v>
      </c>
      <c r="Q477" s="138" t="e">
        <f t="shared" si="38"/>
        <v>#N/A</v>
      </c>
      <c r="R477" s="138" t="e">
        <f t="shared" si="39"/>
        <v>#N/A</v>
      </c>
      <c r="S477" s="139" t="e">
        <f>VLOOKUP(D477,'PC Receitas'!$N$4:$O$14,2,FALSE)</f>
        <v>#N/A</v>
      </c>
    </row>
    <row r="478" spans="3:19" ht="19.5" customHeight="1" thickTop="1" thickBot="1">
      <c r="C478" s="17"/>
      <c r="D478" s="17"/>
      <c r="E478" s="17"/>
      <c r="F478" s="17"/>
      <c r="G478" s="17"/>
      <c r="H478" s="18"/>
      <c r="I478" s="19"/>
      <c r="J478" s="20">
        <f t="shared" si="35"/>
        <v>0</v>
      </c>
      <c r="O478" s="26" t="e">
        <f t="shared" si="36"/>
        <v>#N/A</v>
      </c>
      <c r="P478" s="138" t="e">
        <f t="shared" si="37"/>
        <v>#N/A</v>
      </c>
      <c r="Q478" s="138" t="e">
        <f t="shared" si="38"/>
        <v>#N/A</v>
      </c>
      <c r="R478" s="138" t="e">
        <f t="shared" si="39"/>
        <v>#N/A</v>
      </c>
      <c r="S478" s="139" t="e">
        <f>VLOOKUP(D478,'PC Receitas'!$N$4:$O$14,2,FALSE)</f>
        <v>#N/A</v>
      </c>
    </row>
    <row r="479" spans="3:19" ht="19.5" customHeight="1" thickTop="1" thickBot="1">
      <c r="C479" s="17"/>
      <c r="D479" s="17"/>
      <c r="E479" s="17"/>
      <c r="F479" s="17"/>
      <c r="G479" s="17"/>
      <c r="H479" s="18"/>
      <c r="I479" s="19"/>
      <c r="J479" s="20">
        <f t="shared" si="35"/>
        <v>0</v>
      </c>
      <c r="O479" s="26" t="e">
        <f t="shared" si="36"/>
        <v>#N/A</v>
      </c>
      <c r="P479" s="138" t="e">
        <f t="shared" si="37"/>
        <v>#N/A</v>
      </c>
      <c r="Q479" s="138" t="e">
        <f t="shared" si="38"/>
        <v>#N/A</v>
      </c>
      <c r="R479" s="138" t="e">
        <f t="shared" si="39"/>
        <v>#N/A</v>
      </c>
      <c r="S479" s="139" t="e">
        <f>VLOOKUP(D479,'PC Receitas'!$N$4:$O$14,2,FALSE)</f>
        <v>#N/A</v>
      </c>
    </row>
    <row r="480" spans="3:19" ht="19.5" customHeight="1" thickTop="1" thickBot="1">
      <c r="C480" s="17"/>
      <c r="D480" s="17"/>
      <c r="E480" s="17"/>
      <c r="F480" s="17"/>
      <c r="G480" s="17"/>
      <c r="H480" s="18"/>
      <c r="I480" s="19"/>
      <c r="J480" s="20">
        <f t="shared" si="35"/>
        <v>0</v>
      </c>
      <c r="O480" s="26" t="e">
        <f t="shared" si="36"/>
        <v>#N/A</v>
      </c>
      <c r="P480" s="138" t="e">
        <f t="shared" si="37"/>
        <v>#N/A</v>
      </c>
      <c r="Q480" s="138" t="e">
        <f t="shared" si="38"/>
        <v>#N/A</v>
      </c>
      <c r="R480" s="138" t="e">
        <f t="shared" si="39"/>
        <v>#N/A</v>
      </c>
      <c r="S480" s="139" t="e">
        <f>VLOOKUP(D480,'PC Receitas'!$N$4:$O$14,2,FALSE)</f>
        <v>#N/A</v>
      </c>
    </row>
    <row r="481" spans="3:19" ht="19.5" customHeight="1" thickTop="1" thickBot="1">
      <c r="C481" s="17"/>
      <c r="D481" s="17"/>
      <c r="E481" s="17"/>
      <c r="F481" s="17"/>
      <c r="G481" s="17"/>
      <c r="H481" s="18"/>
      <c r="I481" s="19"/>
      <c r="J481" s="20">
        <f t="shared" si="35"/>
        <v>0</v>
      </c>
      <c r="O481" s="26" t="e">
        <f t="shared" si="36"/>
        <v>#N/A</v>
      </c>
      <c r="P481" s="138" t="e">
        <f t="shared" si="37"/>
        <v>#N/A</v>
      </c>
      <c r="Q481" s="138" t="e">
        <f t="shared" si="38"/>
        <v>#N/A</v>
      </c>
      <c r="R481" s="138" t="e">
        <f t="shared" si="39"/>
        <v>#N/A</v>
      </c>
      <c r="S481" s="139" t="e">
        <f>VLOOKUP(D481,'PC Receitas'!$N$4:$O$14,2,FALSE)</f>
        <v>#N/A</v>
      </c>
    </row>
    <row r="482" spans="3:19" ht="19.5" customHeight="1" thickTop="1" thickBot="1">
      <c r="C482" s="17"/>
      <c r="D482" s="17"/>
      <c r="E482" s="17"/>
      <c r="F482" s="17"/>
      <c r="G482" s="17"/>
      <c r="H482" s="18"/>
      <c r="I482" s="19"/>
      <c r="J482" s="20">
        <f t="shared" si="35"/>
        <v>0</v>
      </c>
      <c r="O482" s="26" t="e">
        <f t="shared" si="36"/>
        <v>#N/A</v>
      </c>
      <c r="P482" s="138" t="e">
        <f t="shared" si="37"/>
        <v>#N/A</v>
      </c>
      <c r="Q482" s="138" t="e">
        <f t="shared" si="38"/>
        <v>#N/A</v>
      </c>
      <c r="R482" s="138" t="e">
        <f t="shared" si="39"/>
        <v>#N/A</v>
      </c>
      <c r="S482" s="139" t="e">
        <f>VLOOKUP(D482,'PC Receitas'!$N$4:$O$14,2,FALSE)</f>
        <v>#N/A</v>
      </c>
    </row>
    <row r="483" spans="3:19" ht="19.5" customHeight="1" thickTop="1" thickBot="1">
      <c r="C483" s="17"/>
      <c r="D483" s="17"/>
      <c r="E483" s="17"/>
      <c r="F483" s="17"/>
      <c r="G483" s="17"/>
      <c r="H483" s="18"/>
      <c r="I483" s="19"/>
      <c r="J483" s="20">
        <f t="shared" si="35"/>
        <v>0</v>
      </c>
      <c r="O483" s="26" t="e">
        <f t="shared" si="36"/>
        <v>#N/A</v>
      </c>
      <c r="P483" s="138" t="e">
        <f t="shared" si="37"/>
        <v>#N/A</v>
      </c>
      <c r="Q483" s="138" t="e">
        <f t="shared" si="38"/>
        <v>#N/A</v>
      </c>
      <c r="R483" s="138" t="e">
        <f t="shared" si="39"/>
        <v>#N/A</v>
      </c>
      <c r="S483" s="139" t="e">
        <f>VLOOKUP(D483,'PC Receitas'!$N$4:$O$14,2,FALSE)</f>
        <v>#N/A</v>
      </c>
    </row>
    <row r="484" spans="3:19" ht="19.5" customHeight="1" thickTop="1" thickBot="1">
      <c r="C484" s="17"/>
      <c r="D484" s="17"/>
      <c r="E484" s="17"/>
      <c r="F484" s="17"/>
      <c r="G484" s="17"/>
      <c r="H484" s="18"/>
      <c r="I484" s="19"/>
      <c r="J484" s="20">
        <f t="shared" si="35"/>
        <v>0</v>
      </c>
      <c r="O484" s="26" t="e">
        <f t="shared" si="36"/>
        <v>#N/A</v>
      </c>
      <c r="P484" s="138" t="e">
        <f t="shared" si="37"/>
        <v>#N/A</v>
      </c>
      <c r="Q484" s="138" t="e">
        <f t="shared" si="38"/>
        <v>#N/A</v>
      </c>
      <c r="R484" s="138" t="e">
        <f t="shared" si="39"/>
        <v>#N/A</v>
      </c>
      <c r="S484" s="139" t="e">
        <f>VLOOKUP(D484,'PC Receitas'!$N$4:$O$14,2,FALSE)</f>
        <v>#N/A</v>
      </c>
    </row>
    <row r="485" spans="3:19" ht="19.5" customHeight="1" thickTop="1" thickBot="1">
      <c r="C485" s="17"/>
      <c r="D485" s="17"/>
      <c r="E485" s="17"/>
      <c r="F485" s="17"/>
      <c r="G485" s="17"/>
      <c r="H485" s="18"/>
      <c r="I485" s="19"/>
      <c r="J485" s="20">
        <f t="shared" si="35"/>
        <v>0</v>
      </c>
      <c r="O485" s="26" t="e">
        <f t="shared" si="36"/>
        <v>#N/A</v>
      </c>
      <c r="P485" s="138" t="e">
        <f t="shared" si="37"/>
        <v>#N/A</v>
      </c>
      <c r="Q485" s="138" t="e">
        <f t="shared" si="38"/>
        <v>#N/A</v>
      </c>
      <c r="R485" s="138" t="e">
        <f t="shared" si="39"/>
        <v>#N/A</v>
      </c>
      <c r="S485" s="139" t="e">
        <f>VLOOKUP(D485,'PC Receitas'!$N$4:$O$14,2,FALSE)</f>
        <v>#N/A</v>
      </c>
    </row>
    <row r="486" spans="3:19" ht="19.5" customHeight="1" thickTop="1" thickBot="1">
      <c r="C486" s="17"/>
      <c r="D486" s="17"/>
      <c r="E486" s="17"/>
      <c r="F486" s="17"/>
      <c r="G486" s="17"/>
      <c r="H486" s="18"/>
      <c r="I486" s="19"/>
      <c r="J486" s="20">
        <f t="shared" si="35"/>
        <v>0</v>
      </c>
      <c r="O486" s="26" t="e">
        <f t="shared" si="36"/>
        <v>#N/A</v>
      </c>
      <c r="P486" s="138" t="e">
        <f t="shared" si="37"/>
        <v>#N/A</v>
      </c>
      <c r="Q486" s="138" t="e">
        <f t="shared" si="38"/>
        <v>#N/A</v>
      </c>
      <c r="R486" s="138" t="e">
        <f t="shared" si="39"/>
        <v>#N/A</v>
      </c>
      <c r="S486" s="139" t="e">
        <f>VLOOKUP(D486,'PC Receitas'!$N$4:$O$14,2,FALSE)</f>
        <v>#N/A</v>
      </c>
    </row>
    <row r="487" spans="3:19" ht="19.5" customHeight="1" thickTop="1" thickBot="1">
      <c r="C487" s="17"/>
      <c r="D487" s="17"/>
      <c r="E487" s="17"/>
      <c r="F487" s="17"/>
      <c r="G487" s="17"/>
      <c r="H487" s="18"/>
      <c r="I487" s="19"/>
      <c r="J487" s="20">
        <f t="shared" si="35"/>
        <v>0</v>
      </c>
      <c r="O487" s="26" t="e">
        <f t="shared" si="36"/>
        <v>#N/A</v>
      </c>
      <c r="P487" s="138" t="e">
        <f t="shared" si="37"/>
        <v>#N/A</v>
      </c>
      <c r="Q487" s="138" t="e">
        <f t="shared" si="38"/>
        <v>#N/A</v>
      </c>
      <c r="R487" s="138" t="e">
        <f t="shared" si="39"/>
        <v>#N/A</v>
      </c>
      <c r="S487" s="139" t="e">
        <f>VLOOKUP(D487,'PC Receitas'!$N$4:$O$14,2,FALSE)</f>
        <v>#N/A</v>
      </c>
    </row>
    <row r="488" spans="3:19" ht="19.5" customHeight="1" thickTop="1" thickBot="1">
      <c r="C488" s="17"/>
      <c r="D488" s="17"/>
      <c r="E488" s="17"/>
      <c r="F488" s="17"/>
      <c r="G488" s="17"/>
      <c r="H488" s="18"/>
      <c r="I488" s="19"/>
      <c r="J488" s="20">
        <f t="shared" si="35"/>
        <v>0</v>
      </c>
      <c r="O488" s="26" t="e">
        <f t="shared" si="36"/>
        <v>#N/A</v>
      </c>
      <c r="P488" s="138" t="e">
        <f t="shared" si="37"/>
        <v>#N/A</v>
      </c>
      <c r="Q488" s="138" t="e">
        <f t="shared" si="38"/>
        <v>#N/A</v>
      </c>
      <c r="R488" s="138" t="e">
        <f t="shared" si="39"/>
        <v>#N/A</v>
      </c>
      <c r="S488" s="139" t="e">
        <f>VLOOKUP(D488,'PC Receitas'!$N$4:$O$14,2,FALSE)</f>
        <v>#N/A</v>
      </c>
    </row>
    <row r="489" spans="3:19" ht="19.5" customHeight="1" thickTop="1" thickBot="1">
      <c r="C489" s="17"/>
      <c r="D489" s="17"/>
      <c r="E489" s="17"/>
      <c r="F489" s="17"/>
      <c r="G489" s="17"/>
      <c r="H489" s="18"/>
      <c r="I489" s="19"/>
      <c r="J489" s="20">
        <f t="shared" si="35"/>
        <v>0</v>
      </c>
      <c r="O489" s="26" t="e">
        <f t="shared" si="36"/>
        <v>#N/A</v>
      </c>
      <c r="P489" s="138" t="e">
        <f t="shared" si="37"/>
        <v>#N/A</v>
      </c>
      <c r="Q489" s="138" t="e">
        <f t="shared" si="38"/>
        <v>#N/A</v>
      </c>
      <c r="R489" s="138" t="e">
        <f t="shared" si="39"/>
        <v>#N/A</v>
      </c>
      <c r="S489" s="139" t="e">
        <f>VLOOKUP(D489,'PC Receitas'!$N$4:$O$14,2,FALSE)</f>
        <v>#N/A</v>
      </c>
    </row>
    <row r="490" spans="3:19" ht="19.5" customHeight="1" thickTop="1" thickBot="1">
      <c r="C490" s="17"/>
      <c r="D490" s="17"/>
      <c r="E490" s="17"/>
      <c r="F490" s="17"/>
      <c r="G490" s="17"/>
      <c r="H490" s="18"/>
      <c r="I490" s="19"/>
      <c r="J490" s="20">
        <f t="shared" si="35"/>
        <v>0</v>
      </c>
      <c r="O490" s="26" t="e">
        <f t="shared" si="36"/>
        <v>#N/A</v>
      </c>
      <c r="P490" s="138" t="e">
        <f t="shared" si="37"/>
        <v>#N/A</v>
      </c>
      <c r="Q490" s="138" t="e">
        <f t="shared" si="38"/>
        <v>#N/A</v>
      </c>
      <c r="R490" s="138" t="e">
        <f t="shared" si="39"/>
        <v>#N/A</v>
      </c>
      <c r="S490" s="139" t="e">
        <f>VLOOKUP(D490,'PC Receitas'!$N$4:$O$14,2,FALSE)</f>
        <v>#N/A</v>
      </c>
    </row>
    <row r="491" spans="3:19" ht="19.5" customHeight="1" thickTop="1" thickBot="1">
      <c r="C491" s="17"/>
      <c r="D491" s="17"/>
      <c r="E491" s="17"/>
      <c r="F491" s="17"/>
      <c r="G491" s="17"/>
      <c r="H491" s="18"/>
      <c r="I491" s="19"/>
      <c r="J491" s="20">
        <f t="shared" si="35"/>
        <v>0</v>
      </c>
      <c r="O491" s="26" t="e">
        <f t="shared" si="36"/>
        <v>#N/A</v>
      </c>
      <c r="P491" s="138" t="e">
        <f t="shared" si="37"/>
        <v>#N/A</v>
      </c>
      <c r="Q491" s="138" t="e">
        <f t="shared" si="38"/>
        <v>#N/A</v>
      </c>
      <c r="R491" s="138" t="e">
        <f t="shared" si="39"/>
        <v>#N/A</v>
      </c>
      <c r="S491" s="139" t="e">
        <f>VLOOKUP(D491,'PC Receitas'!$N$4:$O$14,2,FALSE)</f>
        <v>#N/A</v>
      </c>
    </row>
    <row r="492" spans="3:19" ht="19.5" customHeight="1" thickTop="1" thickBot="1">
      <c r="C492" s="17"/>
      <c r="D492" s="17"/>
      <c r="E492" s="17"/>
      <c r="F492" s="17"/>
      <c r="G492" s="17"/>
      <c r="H492" s="18"/>
      <c r="I492" s="19"/>
      <c r="J492" s="20">
        <f t="shared" si="35"/>
        <v>0</v>
      </c>
      <c r="O492" s="26" t="e">
        <f t="shared" si="36"/>
        <v>#N/A</v>
      </c>
      <c r="P492" s="138" t="e">
        <f t="shared" si="37"/>
        <v>#N/A</v>
      </c>
      <c r="Q492" s="138" t="e">
        <f t="shared" si="38"/>
        <v>#N/A</v>
      </c>
      <c r="R492" s="138" t="e">
        <f t="shared" si="39"/>
        <v>#N/A</v>
      </c>
      <c r="S492" s="139" t="e">
        <f>VLOOKUP(D492,'PC Receitas'!$N$4:$O$14,2,FALSE)</f>
        <v>#N/A</v>
      </c>
    </row>
    <row r="493" spans="3:19" ht="19.5" customHeight="1" thickTop="1" thickBot="1">
      <c r="C493" s="17"/>
      <c r="D493" s="17"/>
      <c r="E493" s="17"/>
      <c r="F493" s="17"/>
      <c r="G493" s="17"/>
      <c r="H493" s="18"/>
      <c r="I493" s="19"/>
      <c r="J493" s="20">
        <f t="shared" si="35"/>
        <v>0</v>
      </c>
      <c r="O493" s="26" t="e">
        <f t="shared" si="36"/>
        <v>#N/A</v>
      </c>
      <c r="P493" s="138" t="e">
        <f t="shared" si="37"/>
        <v>#N/A</v>
      </c>
      <c r="Q493" s="138" t="e">
        <f t="shared" si="38"/>
        <v>#N/A</v>
      </c>
      <c r="R493" s="138" t="e">
        <f t="shared" si="39"/>
        <v>#N/A</v>
      </c>
      <c r="S493" s="139" t="e">
        <f>VLOOKUP(D493,'PC Receitas'!$N$4:$O$14,2,FALSE)</f>
        <v>#N/A</v>
      </c>
    </row>
    <row r="494" spans="3:19" ht="19.5" customHeight="1" thickTop="1" thickBot="1">
      <c r="C494" s="17"/>
      <c r="D494" s="17"/>
      <c r="E494" s="17"/>
      <c r="F494" s="17"/>
      <c r="G494" s="17"/>
      <c r="H494" s="18"/>
      <c r="I494" s="19"/>
      <c r="J494" s="20">
        <f t="shared" si="35"/>
        <v>0</v>
      </c>
      <c r="O494" s="26" t="e">
        <f t="shared" si="36"/>
        <v>#N/A</v>
      </c>
      <c r="P494" s="138" t="e">
        <f t="shared" si="37"/>
        <v>#N/A</v>
      </c>
      <c r="Q494" s="138" t="e">
        <f t="shared" si="38"/>
        <v>#N/A</v>
      </c>
      <c r="R494" s="138" t="e">
        <f t="shared" si="39"/>
        <v>#N/A</v>
      </c>
      <c r="S494" s="139" t="e">
        <f>VLOOKUP(D494,'PC Receitas'!$N$4:$O$14,2,FALSE)</f>
        <v>#N/A</v>
      </c>
    </row>
    <row r="495" spans="3:19" ht="19.5" customHeight="1" thickTop="1" thickBot="1">
      <c r="C495" s="17"/>
      <c r="D495" s="17"/>
      <c r="E495" s="17"/>
      <c r="F495" s="17"/>
      <c r="G495" s="17"/>
      <c r="H495" s="18"/>
      <c r="I495" s="19"/>
      <c r="J495" s="20">
        <f t="shared" si="35"/>
        <v>0</v>
      </c>
      <c r="O495" s="26" t="e">
        <f t="shared" si="36"/>
        <v>#N/A</v>
      </c>
      <c r="P495" s="138" t="e">
        <f t="shared" si="37"/>
        <v>#N/A</v>
      </c>
      <c r="Q495" s="138" t="e">
        <f t="shared" si="38"/>
        <v>#N/A</v>
      </c>
      <c r="R495" s="138" t="e">
        <f t="shared" si="39"/>
        <v>#N/A</v>
      </c>
      <c r="S495" s="139" t="e">
        <f>VLOOKUP(D495,'PC Receitas'!$N$4:$O$14,2,FALSE)</f>
        <v>#N/A</v>
      </c>
    </row>
    <row r="496" spans="3:19" ht="19.5" customHeight="1" thickTop="1" thickBot="1">
      <c r="C496" s="17"/>
      <c r="D496" s="17"/>
      <c r="E496" s="17"/>
      <c r="F496" s="17"/>
      <c r="G496" s="17"/>
      <c r="H496" s="18"/>
      <c r="I496" s="19"/>
      <c r="J496" s="20">
        <f t="shared" si="35"/>
        <v>0</v>
      </c>
      <c r="O496" s="26" t="e">
        <f t="shared" si="36"/>
        <v>#N/A</v>
      </c>
      <c r="P496" s="138" t="e">
        <f t="shared" si="37"/>
        <v>#N/A</v>
      </c>
      <c r="Q496" s="138" t="e">
        <f t="shared" si="38"/>
        <v>#N/A</v>
      </c>
      <c r="R496" s="138" t="e">
        <f t="shared" si="39"/>
        <v>#N/A</v>
      </c>
      <c r="S496" s="139" t="e">
        <f>VLOOKUP(D496,'PC Receitas'!$N$4:$O$14,2,FALSE)</f>
        <v>#N/A</v>
      </c>
    </row>
    <row r="497" spans="3:19" ht="19.5" customHeight="1" thickTop="1" thickBot="1">
      <c r="C497" s="17"/>
      <c r="D497" s="17"/>
      <c r="E497" s="17"/>
      <c r="F497" s="17"/>
      <c r="G497" s="17"/>
      <c r="H497" s="18"/>
      <c r="I497" s="19"/>
      <c r="J497" s="20">
        <f t="shared" si="35"/>
        <v>0</v>
      </c>
      <c r="O497" s="26" t="e">
        <f t="shared" si="36"/>
        <v>#N/A</v>
      </c>
      <c r="P497" s="138" t="e">
        <f t="shared" si="37"/>
        <v>#N/A</v>
      </c>
      <c r="Q497" s="138" t="e">
        <f t="shared" si="38"/>
        <v>#N/A</v>
      </c>
      <c r="R497" s="138" t="e">
        <f t="shared" si="39"/>
        <v>#N/A</v>
      </c>
      <c r="S497" s="139" t="e">
        <f>VLOOKUP(D497,'PC Receitas'!$N$4:$O$14,2,FALSE)</f>
        <v>#N/A</v>
      </c>
    </row>
    <row r="498" spans="3:19" ht="19.5" customHeight="1" thickTop="1" thickBot="1">
      <c r="C498" s="17"/>
      <c r="D498" s="17"/>
      <c r="E498" s="17"/>
      <c r="F498" s="17"/>
      <c r="G498" s="17"/>
      <c r="H498" s="18"/>
      <c r="I498" s="19"/>
      <c r="J498" s="20">
        <f t="shared" si="35"/>
        <v>0</v>
      </c>
      <c r="O498" s="26" t="e">
        <f t="shared" si="36"/>
        <v>#N/A</v>
      </c>
      <c r="P498" s="138" t="e">
        <f t="shared" si="37"/>
        <v>#N/A</v>
      </c>
      <c r="Q498" s="138" t="e">
        <f t="shared" si="38"/>
        <v>#N/A</v>
      </c>
      <c r="R498" s="138" t="e">
        <f t="shared" si="39"/>
        <v>#N/A</v>
      </c>
      <c r="S498" s="139" t="e">
        <f>VLOOKUP(D498,'PC Receitas'!$N$4:$O$14,2,FALSE)</f>
        <v>#N/A</v>
      </c>
    </row>
    <row r="499" spans="3:19" ht="19.5" customHeight="1" thickTop="1" thickBot="1">
      <c r="C499" s="17"/>
      <c r="D499" s="17"/>
      <c r="E499" s="17"/>
      <c r="F499" s="17"/>
      <c r="G499" s="17"/>
      <c r="H499" s="18"/>
      <c r="I499" s="19"/>
      <c r="J499" s="20">
        <f t="shared" si="35"/>
        <v>0</v>
      </c>
      <c r="O499" s="26" t="e">
        <f t="shared" si="36"/>
        <v>#N/A</v>
      </c>
      <c r="P499" s="138" t="e">
        <f t="shared" si="37"/>
        <v>#N/A</v>
      </c>
      <c r="Q499" s="138" t="e">
        <f t="shared" si="38"/>
        <v>#N/A</v>
      </c>
      <c r="R499" s="138" t="e">
        <f t="shared" si="39"/>
        <v>#N/A</v>
      </c>
      <c r="S499" s="139" t="e">
        <f>VLOOKUP(D499,'PC Receitas'!$N$4:$O$14,2,FALSE)</f>
        <v>#N/A</v>
      </c>
    </row>
    <row r="500" spans="3:19" ht="19.5" customHeight="1" thickTop="1" thickBot="1">
      <c r="C500" s="17"/>
      <c r="D500" s="17"/>
      <c r="E500" s="17"/>
      <c r="F500" s="17"/>
      <c r="G500" s="17"/>
      <c r="H500" s="18"/>
      <c r="I500" s="19"/>
      <c r="J500" s="20">
        <f t="shared" si="35"/>
        <v>0</v>
      </c>
      <c r="O500" s="26" t="e">
        <f t="shared" si="36"/>
        <v>#N/A</v>
      </c>
      <c r="P500" s="138" t="e">
        <f t="shared" si="37"/>
        <v>#N/A</v>
      </c>
      <c r="Q500" s="138" t="e">
        <f t="shared" si="38"/>
        <v>#N/A</v>
      </c>
      <c r="R500" s="138" t="e">
        <f t="shared" si="39"/>
        <v>#N/A</v>
      </c>
      <c r="S500" s="139" t="e">
        <f>VLOOKUP(D500,'PC Receitas'!$N$4:$O$14,2,FALSE)</f>
        <v>#N/A</v>
      </c>
    </row>
    <row r="501" spans="3:19" ht="19.5" customHeight="1" thickTop="1" thickBot="1">
      <c r="C501" s="17"/>
      <c r="D501" s="17"/>
      <c r="E501" s="17"/>
      <c r="F501" s="17"/>
      <c r="G501" s="17"/>
      <c r="H501" s="18"/>
      <c r="I501" s="19"/>
      <c r="J501" s="20">
        <f t="shared" si="35"/>
        <v>0</v>
      </c>
      <c r="O501" s="26" t="e">
        <f t="shared" si="36"/>
        <v>#N/A</v>
      </c>
      <c r="P501" s="138" t="e">
        <f t="shared" si="37"/>
        <v>#N/A</v>
      </c>
      <c r="Q501" s="138" t="e">
        <f t="shared" si="38"/>
        <v>#N/A</v>
      </c>
      <c r="R501" s="138" t="e">
        <f t="shared" si="39"/>
        <v>#N/A</v>
      </c>
      <c r="S501" s="139" t="e">
        <f>VLOOKUP(D501,'PC Receitas'!$N$4:$O$14,2,FALSE)</f>
        <v>#N/A</v>
      </c>
    </row>
    <row r="502" spans="3:19" ht="19.5" customHeight="1" thickTop="1" thickBot="1">
      <c r="C502" s="17"/>
      <c r="D502" s="17"/>
      <c r="E502" s="17"/>
      <c r="F502" s="17"/>
      <c r="G502" s="17"/>
      <c r="H502" s="18"/>
      <c r="I502" s="19"/>
      <c r="J502" s="20">
        <f t="shared" si="35"/>
        <v>0</v>
      </c>
      <c r="O502" s="26" t="e">
        <f t="shared" si="36"/>
        <v>#N/A</v>
      </c>
      <c r="P502" s="138" t="e">
        <f t="shared" si="37"/>
        <v>#N/A</v>
      </c>
      <c r="Q502" s="138" t="e">
        <f t="shared" si="38"/>
        <v>#N/A</v>
      </c>
      <c r="R502" s="138" t="e">
        <f t="shared" si="39"/>
        <v>#N/A</v>
      </c>
      <c r="S502" s="139" t="e">
        <f>VLOOKUP(D502,'PC Receitas'!$N$4:$O$14,2,FALSE)</f>
        <v>#N/A</v>
      </c>
    </row>
    <row r="503" spans="3:19" ht="19.5" customHeight="1" thickTop="1" thickBot="1">
      <c r="C503" s="17"/>
      <c r="D503" s="17"/>
      <c r="E503" s="17"/>
      <c r="F503" s="17"/>
      <c r="G503" s="17"/>
      <c r="H503" s="18"/>
      <c r="I503" s="19"/>
      <c r="J503" s="20">
        <f t="shared" si="35"/>
        <v>0</v>
      </c>
      <c r="O503" s="26" t="e">
        <f t="shared" si="36"/>
        <v>#N/A</v>
      </c>
      <c r="P503" s="138" t="e">
        <f t="shared" si="37"/>
        <v>#N/A</v>
      </c>
      <c r="Q503" s="138" t="e">
        <f t="shared" si="38"/>
        <v>#N/A</v>
      </c>
      <c r="R503" s="138" t="e">
        <f t="shared" si="39"/>
        <v>#N/A</v>
      </c>
      <c r="S503" s="139" t="e">
        <f>VLOOKUP(D503,'PC Receitas'!$N$4:$O$14,2,FALSE)</f>
        <v>#N/A</v>
      </c>
    </row>
    <row r="504" spans="3:19" ht="19.5" customHeight="1" thickTop="1" thickBot="1">
      <c r="C504" s="17"/>
      <c r="D504" s="17"/>
      <c r="E504" s="17"/>
      <c r="F504" s="17"/>
      <c r="G504" s="17"/>
      <c r="H504" s="18"/>
      <c r="I504" s="19"/>
      <c r="J504" s="20">
        <f t="shared" si="35"/>
        <v>0</v>
      </c>
      <c r="O504" s="26" t="e">
        <f t="shared" si="36"/>
        <v>#N/A</v>
      </c>
      <c r="P504" s="138" t="e">
        <f t="shared" si="37"/>
        <v>#N/A</v>
      </c>
      <c r="Q504" s="138" t="e">
        <f t="shared" si="38"/>
        <v>#N/A</v>
      </c>
      <c r="R504" s="138" t="e">
        <f t="shared" si="39"/>
        <v>#N/A</v>
      </c>
      <c r="S504" s="139" t="e">
        <f>VLOOKUP(D504,'PC Receitas'!$N$4:$O$14,2,FALSE)</f>
        <v>#N/A</v>
      </c>
    </row>
    <row r="505" spans="3:19" ht="19.5" customHeight="1" thickTop="1" thickBot="1">
      <c r="C505" s="17"/>
      <c r="D505" s="17"/>
      <c r="E505" s="17"/>
      <c r="F505" s="17"/>
      <c r="G505" s="17"/>
      <c r="H505" s="18"/>
      <c r="I505" s="19"/>
      <c r="J505" s="20">
        <f t="shared" si="35"/>
        <v>0</v>
      </c>
      <c r="O505" s="26" t="e">
        <f t="shared" si="36"/>
        <v>#N/A</v>
      </c>
      <c r="P505" s="138" t="e">
        <f t="shared" si="37"/>
        <v>#N/A</v>
      </c>
      <c r="Q505" s="138" t="e">
        <f t="shared" si="38"/>
        <v>#N/A</v>
      </c>
      <c r="R505" s="138" t="e">
        <f t="shared" si="39"/>
        <v>#N/A</v>
      </c>
      <c r="S505" s="139" t="e">
        <f>VLOOKUP(D505,'PC Receitas'!$N$4:$O$14,2,FALSE)</f>
        <v>#N/A</v>
      </c>
    </row>
    <row r="506" spans="3:19" ht="19.5" customHeight="1" thickTop="1" thickBot="1">
      <c r="C506" s="17"/>
      <c r="D506" s="17"/>
      <c r="E506" s="17"/>
      <c r="F506" s="17"/>
      <c r="G506" s="17"/>
      <c r="H506" s="18"/>
      <c r="I506" s="19"/>
      <c r="J506" s="20">
        <f t="shared" si="35"/>
        <v>0</v>
      </c>
      <c r="O506" s="26" t="e">
        <f t="shared" si="36"/>
        <v>#N/A</v>
      </c>
      <c r="P506" s="138" t="e">
        <f t="shared" si="37"/>
        <v>#N/A</v>
      </c>
      <c r="Q506" s="138" t="e">
        <f t="shared" si="38"/>
        <v>#N/A</v>
      </c>
      <c r="R506" s="138" t="e">
        <f t="shared" si="39"/>
        <v>#N/A</v>
      </c>
      <c r="S506" s="139" t="e">
        <f>VLOOKUP(D506,'PC Receitas'!$N$4:$O$14,2,FALSE)</f>
        <v>#N/A</v>
      </c>
    </row>
    <row r="507" spans="3:19" ht="19.5" customHeight="1" thickTop="1" thickBot="1">
      <c r="C507" s="17"/>
      <c r="D507" s="17"/>
      <c r="E507" s="17"/>
      <c r="F507" s="17"/>
      <c r="G507" s="17"/>
      <c r="H507" s="18"/>
      <c r="I507" s="19"/>
      <c r="J507" s="20">
        <f t="shared" si="35"/>
        <v>0</v>
      </c>
      <c r="O507" s="26" t="e">
        <f t="shared" si="36"/>
        <v>#N/A</v>
      </c>
      <c r="P507" s="138" t="e">
        <f t="shared" si="37"/>
        <v>#N/A</v>
      </c>
      <c r="Q507" s="138" t="e">
        <f t="shared" si="38"/>
        <v>#N/A</v>
      </c>
      <c r="R507" s="138" t="e">
        <f t="shared" si="39"/>
        <v>#N/A</v>
      </c>
      <c r="S507" s="139" t="e">
        <f>VLOOKUP(D507,'PC Receitas'!$N$4:$O$14,2,FALSE)</f>
        <v>#N/A</v>
      </c>
    </row>
    <row r="508" spans="3:19" ht="19.5" customHeight="1" thickTop="1" thickBot="1">
      <c r="C508" s="17"/>
      <c r="D508" s="17"/>
      <c r="E508" s="17"/>
      <c r="F508" s="17"/>
      <c r="G508" s="17"/>
      <c r="H508" s="18"/>
      <c r="I508" s="19"/>
      <c r="J508" s="20">
        <f t="shared" si="35"/>
        <v>0</v>
      </c>
      <c r="O508" s="26" t="e">
        <f t="shared" si="36"/>
        <v>#N/A</v>
      </c>
      <c r="P508" s="138" t="e">
        <f t="shared" si="37"/>
        <v>#N/A</v>
      </c>
      <c r="Q508" s="138" t="e">
        <f t="shared" si="38"/>
        <v>#N/A</v>
      </c>
      <c r="R508" s="138" t="e">
        <f t="shared" si="39"/>
        <v>#N/A</v>
      </c>
      <c r="S508" s="139" t="e">
        <f>VLOOKUP(D508,'PC Receitas'!$N$4:$O$14,2,FALSE)</f>
        <v>#N/A</v>
      </c>
    </row>
    <row r="509" spans="3:19" ht="19.5" customHeight="1" thickTop="1" thickBot="1">
      <c r="C509" s="17"/>
      <c r="D509" s="17"/>
      <c r="E509" s="17"/>
      <c r="F509" s="17"/>
      <c r="G509" s="17"/>
      <c r="H509" s="18"/>
      <c r="I509" s="19"/>
      <c r="J509" s="20">
        <f t="shared" si="35"/>
        <v>0</v>
      </c>
      <c r="O509" s="26" t="e">
        <f t="shared" si="36"/>
        <v>#N/A</v>
      </c>
      <c r="P509" s="138" t="e">
        <f t="shared" si="37"/>
        <v>#N/A</v>
      </c>
      <c r="Q509" s="138" t="e">
        <f t="shared" si="38"/>
        <v>#N/A</v>
      </c>
      <c r="R509" s="138" t="e">
        <f t="shared" si="39"/>
        <v>#N/A</v>
      </c>
      <c r="S509" s="139" t="e">
        <f>VLOOKUP(D509,'PC Receitas'!$N$4:$O$14,2,FALSE)</f>
        <v>#N/A</v>
      </c>
    </row>
    <row r="510" spans="3:19" ht="19.5" customHeight="1" thickTop="1" thickBot="1">
      <c r="C510" s="17"/>
      <c r="D510" s="17"/>
      <c r="E510" s="17"/>
      <c r="F510" s="17"/>
      <c r="G510" s="17"/>
      <c r="H510" s="18"/>
      <c r="I510" s="19"/>
      <c r="J510" s="20">
        <f t="shared" si="35"/>
        <v>0</v>
      </c>
      <c r="O510" s="26" t="e">
        <f t="shared" si="36"/>
        <v>#N/A</v>
      </c>
      <c r="P510" s="138" t="e">
        <f t="shared" si="37"/>
        <v>#N/A</v>
      </c>
      <c r="Q510" s="138" t="e">
        <f t="shared" si="38"/>
        <v>#N/A</v>
      </c>
      <c r="R510" s="138" t="e">
        <f t="shared" si="39"/>
        <v>#N/A</v>
      </c>
      <c r="S510" s="139" t="e">
        <f>VLOOKUP(D510,'PC Receitas'!$N$4:$O$14,2,FALSE)</f>
        <v>#N/A</v>
      </c>
    </row>
    <row r="511" spans="3:19" ht="19.5" customHeight="1" thickTop="1" thickBot="1">
      <c r="C511" s="17"/>
      <c r="D511" s="17"/>
      <c r="E511" s="17"/>
      <c r="F511" s="17"/>
      <c r="G511" s="17"/>
      <c r="H511" s="18"/>
      <c r="I511" s="19"/>
      <c r="J511" s="20">
        <f t="shared" si="35"/>
        <v>0</v>
      </c>
      <c r="O511" s="26" t="e">
        <f t="shared" si="36"/>
        <v>#N/A</v>
      </c>
      <c r="P511" s="138" t="e">
        <f t="shared" si="37"/>
        <v>#N/A</v>
      </c>
      <c r="Q511" s="138" t="e">
        <f t="shared" si="38"/>
        <v>#N/A</v>
      </c>
      <c r="R511" s="138" t="e">
        <f t="shared" si="39"/>
        <v>#N/A</v>
      </c>
      <c r="S511" s="139" t="e">
        <f>VLOOKUP(D511,'PC Receitas'!$N$4:$O$14,2,FALSE)</f>
        <v>#N/A</v>
      </c>
    </row>
    <row r="512" spans="3:19" ht="19.5" customHeight="1" thickTop="1" thickBot="1">
      <c r="C512" s="17"/>
      <c r="D512" s="17"/>
      <c r="E512" s="17"/>
      <c r="F512" s="17"/>
      <c r="G512" s="17"/>
      <c r="H512" s="18"/>
      <c r="I512" s="19"/>
      <c r="J512" s="20">
        <f t="shared" si="35"/>
        <v>0</v>
      </c>
      <c r="O512" s="26" t="e">
        <f t="shared" si="36"/>
        <v>#N/A</v>
      </c>
      <c r="P512" s="138" t="e">
        <f t="shared" si="37"/>
        <v>#N/A</v>
      </c>
      <c r="Q512" s="138" t="e">
        <f t="shared" si="38"/>
        <v>#N/A</v>
      </c>
      <c r="R512" s="138" t="e">
        <f t="shared" si="39"/>
        <v>#N/A</v>
      </c>
      <c r="S512" s="139" t="e">
        <f>VLOOKUP(D512,'PC Receitas'!$N$4:$O$14,2,FALSE)</f>
        <v>#N/A</v>
      </c>
    </row>
    <row r="513" spans="3:19" ht="19.5" customHeight="1" thickTop="1" thickBot="1">
      <c r="C513" s="17"/>
      <c r="D513" s="17"/>
      <c r="E513" s="17"/>
      <c r="F513" s="17"/>
      <c r="G513" s="17"/>
      <c r="H513" s="18"/>
      <c r="I513" s="19"/>
      <c r="J513" s="20">
        <f t="shared" si="35"/>
        <v>0</v>
      </c>
      <c r="O513" s="26" t="e">
        <f t="shared" si="36"/>
        <v>#N/A</v>
      </c>
      <c r="P513" s="138" t="e">
        <f t="shared" si="37"/>
        <v>#N/A</v>
      </c>
      <c r="Q513" s="138" t="e">
        <f t="shared" si="38"/>
        <v>#N/A</v>
      </c>
      <c r="R513" s="138" t="e">
        <f t="shared" si="39"/>
        <v>#N/A</v>
      </c>
      <c r="S513" s="139" t="e">
        <f>VLOOKUP(D513,'PC Receitas'!$N$4:$O$14,2,FALSE)</f>
        <v>#N/A</v>
      </c>
    </row>
    <row r="514" spans="3:19" ht="19.5" customHeight="1" thickTop="1" thickBot="1">
      <c r="C514" s="17"/>
      <c r="D514" s="17"/>
      <c r="E514" s="17"/>
      <c r="F514" s="17"/>
      <c r="G514" s="17"/>
      <c r="H514" s="18"/>
      <c r="I514" s="19"/>
      <c r="J514" s="20">
        <f t="shared" si="35"/>
        <v>0</v>
      </c>
      <c r="O514" s="26" t="e">
        <f t="shared" si="36"/>
        <v>#N/A</v>
      </c>
      <c r="P514" s="138" t="e">
        <f t="shared" si="37"/>
        <v>#N/A</v>
      </c>
      <c r="Q514" s="138" t="e">
        <f t="shared" si="38"/>
        <v>#N/A</v>
      </c>
      <c r="R514" s="138" t="e">
        <f t="shared" si="39"/>
        <v>#N/A</v>
      </c>
      <c r="S514" s="139" t="e">
        <f>VLOOKUP(D514,'PC Receitas'!$N$4:$O$14,2,FALSE)</f>
        <v>#N/A</v>
      </c>
    </row>
    <row r="515" spans="3:19" ht="19.5" customHeight="1" thickTop="1" thickBot="1">
      <c r="C515" s="17"/>
      <c r="D515" s="17"/>
      <c r="E515" s="17"/>
      <c r="F515" s="17"/>
      <c r="G515" s="17"/>
      <c r="H515" s="18"/>
      <c r="I515" s="19"/>
      <c r="J515" s="20">
        <f t="shared" si="35"/>
        <v>0</v>
      </c>
      <c r="O515" s="26" t="e">
        <f t="shared" si="36"/>
        <v>#N/A</v>
      </c>
      <c r="P515" s="138" t="e">
        <f t="shared" si="37"/>
        <v>#N/A</v>
      </c>
      <c r="Q515" s="138" t="e">
        <f t="shared" si="38"/>
        <v>#N/A</v>
      </c>
      <c r="R515" s="138" t="e">
        <f t="shared" si="39"/>
        <v>#N/A</v>
      </c>
      <c r="S515" s="139" t="e">
        <f>VLOOKUP(D515,'PC Receitas'!$N$4:$O$14,2,FALSE)</f>
        <v>#N/A</v>
      </c>
    </row>
    <row r="516" spans="3:19" ht="19.5" customHeight="1" thickTop="1" thickBot="1">
      <c r="C516" s="17"/>
      <c r="D516" s="17"/>
      <c r="E516" s="17"/>
      <c r="F516" s="17"/>
      <c r="G516" s="17"/>
      <c r="H516" s="18"/>
      <c r="I516" s="19"/>
      <c r="J516" s="20">
        <f t="shared" si="35"/>
        <v>0</v>
      </c>
      <c r="O516" s="26" t="e">
        <f t="shared" si="36"/>
        <v>#N/A</v>
      </c>
      <c r="P516" s="138" t="e">
        <f t="shared" si="37"/>
        <v>#N/A</v>
      </c>
      <c r="Q516" s="138" t="e">
        <f t="shared" si="38"/>
        <v>#N/A</v>
      </c>
      <c r="R516" s="138" t="e">
        <f t="shared" si="39"/>
        <v>#N/A</v>
      </c>
      <c r="S516" s="139" t="e">
        <f>VLOOKUP(D516,'PC Receitas'!$N$4:$O$14,2,FALSE)</f>
        <v>#N/A</v>
      </c>
    </row>
    <row r="517" spans="3:19" ht="19.5" customHeight="1" thickTop="1" thickBot="1">
      <c r="C517" s="17"/>
      <c r="D517" s="17"/>
      <c r="E517" s="17"/>
      <c r="F517" s="17"/>
      <c r="G517" s="17"/>
      <c r="H517" s="18"/>
      <c r="I517" s="19"/>
      <c r="J517" s="20">
        <f t="shared" si="35"/>
        <v>0</v>
      </c>
      <c r="O517" s="26" t="e">
        <f t="shared" si="36"/>
        <v>#N/A</v>
      </c>
      <c r="P517" s="138" t="e">
        <f t="shared" si="37"/>
        <v>#N/A</v>
      </c>
      <c r="Q517" s="138" t="e">
        <f t="shared" si="38"/>
        <v>#N/A</v>
      </c>
      <c r="R517" s="138" t="e">
        <f t="shared" si="39"/>
        <v>#N/A</v>
      </c>
      <c r="S517" s="139" t="e">
        <f>VLOOKUP(D517,'PC Receitas'!$N$4:$O$14,2,FALSE)</f>
        <v>#N/A</v>
      </c>
    </row>
    <row r="518" spans="3:19" ht="19.5" customHeight="1" thickTop="1" thickBot="1">
      <c r="C518" s="17"/>
      <c r="D518" s="17"/>
      <c r="E518" s="17"/>
      <c r="F518" s="17"/>
      <c r="G518" s="17"/>
      <c r="H518" s="18"/>
      <c r="I518" s="19"/>
      <c r="J518" s="20">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0</v>
      </c>
      <c r="O518" s="26" t="e">
        <f t="shared" ref="O518:O581" si="41">IF(S518="Despesas_com_RH","Despesa",IF(S518="Despesas_Operacionais","Despesa",IF(S518="Despesas_com_Marketing","Despesa",IF(S518="Impostos","Despesa",IF(S518="Investimentos","Despesa","")))))</f>
        <v>#N/A</v>
      </c>
      <c r="P518" s="138" t="e">
        <f t="shared" ref="P518:P581" si="42">IF(S518="Despesas_com_Produtos","Despesa",IF(S518="Despesas_com_Serviços","Despesa",IF(S518="Despesas_Não_Operacionais","Despesa","")))</f>
        <v>#N/A</v>
      </c>
      <c r="Q518" s="138" t="e">
        <f t="shared" ref="Q518:Q581" si="43">IF(S518="Receitas_com_Produtos","Receita",IF(S518="Receitas_com_Serviços","Receita",IF(S518="Receitas_Não_Operacionais","Receita","")))</f>
        <v>#N/A</v>
      </c>
      <c r="R518" s="138" t="e">
        <f t="shared" ref="R518:R581" si="44">IF(O518&lt;&gt;"",O518,IF(P518&lt;&gt;"",P518,IF(Q518&lt;&gt;"",Q518,"")))</f>
        <v>#N/A</v>
      </c>
      <c r="S518" s="139" t="e">
        <f>VLOOKUP(D518,'PC Receitas'!$N$4:$O$14,2,FALSE)</f>
        <v>#N/A</v>
      </c>
    </row>
    <row r="519" spans="3:19" ht="19.5" customHeight="1" thickTop="1" thickBot="1">
      <c r="C519" s="17"/>
      <c r="D519" s="17"/>
      <c r="E519" s="17"/>
      <c r="F519" s="17"/>
      <c r="G519" s="17"/>
      <c r="H519" s="18"/>
      <c r="I519" s="19"/>
      <c r="J519" s="20">
        <f t="shared" si="40"/>
        <v>0</v>
      </c>
      <c r="O519" s="26" t="e">
        <f t="shared" si="41"/>
        <v>#N/A</v>
      </c>
      <c r="P519" s="138" t="e">
        <f t="shared" si="42"/>
        <v>#N/A</v>
      </c>
      <c r="Q519" s="138" t="e">
        <f t="shared" si="43"/>
        <v>#N/A</v>
      </c>
      <c r="R519" s="138" t="e">
        <f t="shared" si="44"/>
        <v>#N/A</v>
      </c>
      <c r="S519" s="139" t="e">
        <f>VLOOKUP(D519,'PC Receitas'!$N$4:$O$14,2,FALSE)</f>
        <v>#N/A</v>
      </c>
    </row>
    <row r="520" spans="3:19" ht="19.5" customHeight="1" thickTop="1" thickBot="1">
      <c r="C520" s="17"/>
      <c r="D520" s="17"/>
      <c r="E520" s="17"/>
      <c r="F520" s="17"/>
      <c r="G520" s="17"/>
      <c r="H520" s="18"/>
      <c r="I520" s="19"/>
      <c r="J520" s="20">
        <f t="shared" si="40"/>
        <v>0</v>
      </c>
      <c r="O520" s="26" t="e">
        <f t="shared" si="41"/>
        <v>#N/A</v>
      </c>
      <c r="P520" s="138" t="e">
        <f t="shared" si="42"/>
        <v>#N/A</v>
      </c>
      <c r="Q520" s="138" t="e">
        <f t="shared" si="43"/>
        <v>#N/A</v>
      </c>
      <c r="R520" s="138" t="e">
        <f t="shared" si="44"/>
        <v>#N/A</v>
      </c>
      <c r="S520" s="139" t="e">
        <f>VLOOKUP(D520,'PC Receitas'!$N$4:$O$14,2,FALSE)</f>
        <v>#N/A</v>
      </c>
    </row>
    <row r="521" spans="3:19" ht="19.5" customHeight="1" thickTop="1" thickBot="1">
      <c r="C521" s="17"/>
      <c r="D521" s="17"/>
      <c r="E521" s="17"/>
      <c r="F521" s="17"/>
      <c r="G521" s="17"/>
      <c r="H521" s="18"/>
      <c r="I521" s="19"/>
      <c r="J521" s="20">
        <f t="shared" si="40"/>
        <v>0</v>
      </c>
      <c r="O521" s="26" t="e">
        <f t="shared" si="41"/>
        <v>#N/A</v>
      </c>
      <c r="P521" s="138" t="e">
        <f t="shared" si="42"/>
        <v>#N/A</v>
      </c>
      <c r="Q521" s="138" t="e">
        <f t="shared" si="43"/>
        <v>#N/A</v>
      </c>
      <c r="R521" s="138" t="e">
        <f t="shared" si="44"/>
        <v>#N/A</v>
      </c>
      <c r="S521" s="139" t="e">
        <f>VLOOKUP(D521,'PC Receitas'!$N$4:$O$14,2,FALSE)</f>
        <v>#N/A</v>
      </c>
    </row>
    <row r="522" spans="3:19" ht="19.5" customHeight="1" thickTop="1" thickBot="1">
      <c r="C522" s="17"/>
      <c r="D522" s="17"/>
      <c r="E522" s="17"/>
      <c r="F522" s="17"/>
      <c r="G522" s="17"/>
      <c r="H522" s="18"/>
      <c r="I522" s="19"/>
      <c r="J522" s="20">
        <f t="shared" si="40"/>
        <v>0</v>
      </c>
      <c r="O522" s="26" t="e">
        <f t="shared" si="41"/>
        <v>#N/A</v>
      </c>
      <c r="P522" s="138" t="e">
        <f t="shared" si="42"/>
        <v>#N/A</v>
      </c>
      <c r="Q522" s="138" t="e">
        <f t="shared" si="43"/>
        <v>#N/A</v>
      </c>
      <c r="R522" s="138" t="e">
        <f t="shared" si="44"/>
        <v>#N/A</v>
      </c>
      <c r="S522" s="139" t="e">
        <f>VLOOKUP(D522,'PC Receitas'!$N$4:$O$14,2,FALSE)</f>
        <v>#N/A</v>
      </c>
    </row>
    <row r="523" spans="3:19" ht="19.5" customHeight="1" thickTop="1" thickBot="1">
      <c r="C523" s="17"/>
      <c r="D523" s="17"/>
      <c r="E523" s="17"/>
      <c r="F523" s="17"/>
      <c r="G523" s="17"/>
      <c r="H523" s="18"/>
      <c r="I523" s="19"/>
      <c r="J523" s="20">
        <f t="shared" si="40"/>
        <v>0</v>
      </c>
      <c r="O523" s="26" t="e">
        <f t="shared" si="41"/>
        <v>#N/A</v>
      </c>
      <c r="P523" s="138" t="e">
        <f t="shared" si="42"/>
        <v>#N/A</v>
      </c>
      <c r="Q523" s="138" t="e">
        <f t="shared" si="43"/>
        <v>#N/A</v>
      </c>
      <c r="R523" s="138" t="e">
        <f t="shared" si="44"/>
        <v>#N/A</v>
      </c>
      <c r="S523" s="139" t="e">
        <f>VLOOKUP(D523,'PC Receitas'!$N$4:$O$14,2,FALSE)</f>
        <v>#N/A</v>
      </c>
    </row>
    <row r="524" spans="3:19" ht="19.5" customHeight="1" thickTop="1" thickBot="1">
      <c r="C524" s="17"/>
      <c r="D524" s="17"/>
      <c r="E524" s="17"/>
      <c r="F524" s="17"/>
      <c r="G524" s="17"/>
      <c r="H524" s="18"/>
      <c r="I524" s="19"/>
      <c r="J524" s="20">
        <f t="shared" si="40"/>
        <v>0</v>
      </c>
      <c r="O524" s="26" t="e">
        <f t="shared" si="41"/>
        <v>#N/A</v>
      </c>
      <c r="P524" s="138" t="e">
        <f t="shared" si="42"/>
        <v>#N/A</v>
      </c>
      <c r="Q524" s="138" t="e">
        <f t="shared" si="43"/>
        <v>#N/A</v>
      </c>
      <c r="R524" s="138" t="e">
        <f t="shared" si="44"/>
        <v>#N/A</v>
      </c>
      <c r="S524" s="139" t="e">
        <f>VLOOKUP(D524,'PC Receitas'!$N$4:$O$14,2,FALSE)</f>
        <v>#N/A</v>
      </c>
    </row>
    <row r="525" spans="3:19" ht="19.5" customHeight="1" thickTop="1" thickBot="1">
      <c r="C525" s="17"/>
      <c r="D525" s="17"/>
      <c r="E525" s="17"/>
      <c r="F525" s="17"/>
      <c r="G525" s="17"/>
      <c r="H525" s="18"/>
      <c r="I525" s="19"/>
      <c r="J525" s="20">
        <f t="shared" si="40"/>
        <v>0</v>
      </c>
      <c r="O525" s="26" t="e">
        <f t="shared" si="41"/>
        <v>#N/A</v>
      </c>
      <c r="P525" s="138" t="e">
        <f t="shared" si="42"/>
        <v>#N/A</v>
      </c>
      <c r="Q525" s="138" t="e">
        <f t="shared" si="43"/>
        <v>#N/A</v>
      </c>
      <c r="R525" s="138" t="e">
        <f t="shared" si="44"/>
        <v>#N/A</v>
      </c>
      <c r="S525" s="139" t="e">
        <f>VLOOKUP(D525,'PC Receitas'!$N$4:$O$14,2,FALSE)</f>
        <v>#N/A</v>
      </c>
    </row>
    <row r="526" spans="3:19" ht="19.5" customHeight="1" thickTop="1" thickBot="1">
      <c r="C526" s="17"/>
      <c r="D526" s="17"/>
      <c r="E526" s="17"/>
      <c r="F526" s="17"/>
      <c r="G526" s="17"/>
      <c r="H526" s="18"/>
      <c r="I526" s="19"/>
      <c r="J526" s="20">
        <f t="shared" si="40"/>
        <v>0</v>
      </c>
      <c r="O526" s="26" t="e">
        <f t="shared" si="41"/>
        <v>#N/A</v>
      </c>
      <c r="P526" s="138" t="e">
        <f t="shared" si="42"/>
        <v>#N/A</v>
      </c>
      <c r="Q526" s="138" t="e">
        <f t="shared" si="43"/>
        <v>#N/A</v>
      </c>
      <c r="R526" s="138" t="e">
        <f t="shared" si="44"/>
        <v>#N/A</v>
      </c>
      <c r="S526" s="139" t="e">
        <f>VLOOKUP(D526,'PC Receitas'!$N$4:$O$14,2,FALSE)</f>
        <v>#N/A</v>
      </c>
    </row>
    <row r="527" spans="3:19" ht="19.5" customHeight="1" thickTop="1" thickBot="1">
      <c r="C527" s="17"/>
      <c r="D527" s="17"/>
      <c r="E527" s="17"/>
      <c r="F527" s="17"/>
      <c r="G527" s="17"/>
      <c r="H527" s="18"/>
      <c r="I527" s="19"/>
      <c r="J527" s="20">
        <f t="shared" si="40"/>
        <v>0</v>
      </c>
      <c r="O527" s="26" t="e">
        <f t="shared" si="41"/>
        <v>#N/A</v>
      </c>
      <c r="P527" s="138" t="e">
        <f t="shared" si="42"/>
        <v>#N/A</v>
      </c>
      <c r="Q527" s="138" t="e">
        <f t="shared" si="43"/>
        <v>#N/A</v>
      </c>
      <c r="R527" s="138" t="e">
        <f t="shared" si="44"/>
        <v>#N/A</v>
      </c>
      <c r="S527" s="139" t="e">
        <f>VLOOKUP(D527,'PC Receitas'!$N$4:$O$14,2,FALSE)</f>
        <v>#N/A</v>
      </c>
    </row>
    <row r="528" spans="3:19" ht="19.5" customHeight="1" thickTop="1" thickBot="1">
      <c r="C528" s="17"/>
      <c r="D528" s="17"/>
      <c r="E528" s="17"/>
      <c r="F528" s="17"/>
      <c r="G528" s="17"/>
      <c r="H528" s="18"/>
      <c r="I528" s="19"/>
      <c r="J528" s="20">
        <f t="shared" si="40"/>
        <v>0</v>
      </c>
      <c r="O528" s="26" t="e">
        <f t="shared" si="41"/>
        <v>#N/A</v>
      </c>
      <c r="P528" s="138" t="e">
        <f t="shared" si="42"/>
        <v>#N/A</v>
      </c>
      <c r="Q528" s="138" t="e">
        <f t="shared" si="43"/>
        <v>#N/A</v>
      </c>
      <c r="R528" s="138" t="e">
        <f t="shared" si="44"/>
        <v>#N/A</v>
      </c>
      <c r="S528" s="139" t="e">
        <f>VLOOKUP(D528,'PC Receitas'!$N$4:$O$14,2,FALSE)</f>
        <v>#N/A</v>
      </c>
    </row>
    <row r="529" spans="2:109" ht="19.5" customHeight="1" thickTop="1" thickBot="1">
      <c r="C529" s="17"/>
      <c r="D529" s="17"/>
      <c r="E529" s="17"/>
      <c r="F529" s="17"/>
      <c r="G529" s="17"/>
      <c r="H529" s="18"/>
      <c r="I529" s="19"/>
      <c r="J529" s="20">
        <f t="shared" si="40"/>
        <v>0</v>
      </c>
      <c r="O529" s="26" t="e">
        <f t="shared" si="41"/>
        <v>#N/A</v>
      </c>
      <c r="P529" s="138" t="e">
        <f t="shared" si="42"/>
        <v>#N/A</v>
      </c>
      <c r="Q529" s="138" t="e">
        <f t="shared" si="43"/>
        <v>#N/A</v>
      </c>
      <c r="R529" s="138" t="e">
        <f t="shared" si="44"/>
        <v>#N/A</v>
      </c>
      <c r="S529" s="139" t="e">
        <f>VLOOKUP(D529,'PC Receitas'!$N$4:$O$14,2,FALSE)</f>
        <v>#N/A</v>
      </c>
    </row>
    <row r="530" spans="2:109" ht="19.5" customHeight="1" thickTop="1" thickBot="1">
      <c r="C530" s="17"/>
      <c r="D530" s="17"/>
      <c r="E530" s="17"/>
      <c r="F530" s="17"/>
      <c r="G530" s="17"/>
      <c r="H530" s="18"/>
      <c r="I530" s="19"/>
      <c r="J530" s="20">
        <f t="shared" si="40"/>
        <v>0</v>
      </c>
      <c r="O530" s="26" t="e">
        <f t="shared" si="41"/>
        <v>#N/A</v>
      </c>
      <c r="P530" s="138" t="e">
        <f t="shared" si="42"/>
        <v>#N/A</v>
      </c>
      <c r="Q530" s="138" t="e">
        <f t="shared" si="43"/>
        <v>#N/A</v>
      </c>
      <c r="R530" s="138" t="e">
        <f t="shared" si="44"/>
        <v>#N/A</v>
      </c>
      <c r="S530" s="139" t="e">
        <f>VLOOKUP(D530,'PC Receitas'!$N$4:$O$14,2,FALSE)</f>
        <v>#N/A</v>
      </c>
    </row>
    <row r="531" spans="2:109" ht="19.5" customHeight="1" thickTop="1" thickBot="1">
      <c r="C531" s="17"/>
      <c r="D531" s="17"/>
      <c r="E531" s="17"/>
      <c r="F531" s="17"/>
      <c r="G531" s="17"/>
      <c r="H531" s="18"/>
      <c r="I531" s="19"/>
      <c r="J531" s="20">
        <f t="shared" si="40"/>
        <v>0</v>
      </c>
      <c r="O531" s="26" t="e">
        <f t="shared" si="41"/>
        <v>#N/A</v>
      </c>
      <c r="P531" s="138" t="e">
        <f t="shared" si="42"/>
        <v>#N/A</v>
      </c>
      <c r="Q531" s="138" t="e">
        <f t="shared" si="43"/>
        <v>#N/A</v>
      </c>
      <c r="R531" s="138" t="e">
        <f t="shared" si="44"/>
        <v>#N/A</v>
      </c>
      <c r="S531" s="139" t="e">
        <f>VLOOKUP(D531,'PC Receitas'!$N$4:$O$14,2,FALSE)</f>
        <v>#N/A</v>
      </c>
    </row>
    <row r="532" spans="2:109" ht="19.5" customHeight="1" thickTop="1" thickBot="1">
      <c r="C532" s="17"/>
      <c r="D532" s="17"/>
      <c r="E532" s="17"/>
      <c r="F532" s="17"/>
      <c r="G532" s="17"/>
      <c r="H532" s="18"/>
      <c r="I532" s="19"/>
      <c r="J532" s="20">
        <f t="shared" si="40"/>
        <v>0</v>
      </c>
      <c r="O532" s="26" t="e">
        <f t="shared" si="41"/>
        <v>#N/A</v>
      </c>
      <c r="P532" s="138" t="e">
        <f t="shared" si="42"/>
        <v>#N/A</v>
      </c>
      <c r="Q532" s="138" t="e">
        <f t="shared" si="43"/>
        <v>#N/A</v>
      </c>
      <c r="R532" s="138" t="e">
        <f t="shared" si="44"/>
        <v>#N/A</v>
      </c>
      <c r="S532" s="139" t="e">
        <f>VLOOKUP(D532,'PC Receitas'!$N$4:$O$14,2,FALSE)</f>
        <v>#N/A</v>
      </c>
    </row>
    <row r="533" spans="2:109" ht="19.5" customHeight="1" thickTop="1" thickBot="1">
      <c r="C533" s="17"/>
      <c r="D533" s="17"/>
      <c r="E533" s="17"/>
      <c r="F533" s="17"/>
      <c r="G533" s="17"/>
      <c r="H533" s="18"/>
      <c r="I533" s="19"/>
      <c r="J533" s="20">
        <f t="shared" si="40"/>
        <v>0</v>
      </c>
      <c r="O533" s="26" t="e">
        <f t="shared" si="41"/>
        <v>#N/A</v>
      </c>
      <c r="P533" s="138" t="e">
        <f t="shared" si="42"/>
        <v>#N/A</v>
      </c>
      <c r="Q533" s="138" t="e">
        <f t="shared" si="43"/>
        <v>#N/A</v>
      </c>
      <c r="R533" s="138" t="e">
        <f t="shared" si="44"/>
        <v>#N/A</v>
      </c>
      <c r="S533" s="139" t="e">
        <f>VLOOKUP(D533,'PC Receitas'!$N$4:$O$14,2,FALSE)</f>
        <v>#N/A</v>
      </c>
    </row>
    <row r="534" spans="2:109" ht="19.5" customHeight="1" thickTop="1" thickBot="1">
      <c r="C534" s="17"/>
      <c r="D534" s="17"/>
      <c r="E534" s="17"/>
      <c r="F534" s="17"/>
      <c r="G534" s="17"/>
      <c r="H534" s="18"/>
      <c r="I534" s="19"/>
      <c r="J534" s="20">
        <f t="shared" si="40"/>
        <v>0</v>
      </c>
      <c r="O534" s="26" t="e">
        <f t="shared" si="41"/>
        <v>#N/A</v>
      </c>
      <c r="P534" s="138" t="e">
        <f t="shared" si="42"/>
        <v>#N/A</v>
      </c>
      <c r="Q534" s="138" t="e">
        <f t="shared" si="43"/>
        <v>#N/A</v>
      </c>
      <c r="R534" s="138" t="e">
        <f t="shared" si="44"/>
        <v>#N/A</v>
      </c>
      <c r="S534" s="139" t="e">
        <f>VLOOKUP(D534,'PC Receitas'!$N$4:$O$14,2,FALSE)</f>
        <v>#N/A</v>
      </c>
    </row>
    <row r="535" spans="2:109" ht="19.5" customHeight="1" thickTop="1" thickBot="1">
      <c r="C535" s="17"/>
      <c r="D535" s="17"/>
      <c r="E535" s="17"/>
      <c r="F535" s="17"/>
      <c r="G535" s="17"/>
      <c r="H535" s="18"/>
      <c r="I535" s="19"/>
      <c r="J535" s="20">
        <f t="shared" si="40"/>
        <v>0</v>
      </c>
      <c r="O535" s="26" t="e">
        <f t="shared" si="41"/>
        <v>#N/A</v>
      </c>
      <c r="P535" s="138" t="e">
        <f t="shared" si="42"/>
        <v>#N/A</v>
      </c>
      <c r="Q535" s="138" t="e">
        <f t="shared" si="43"/>
        <v>#N/A</v>
      </c>
      <c r="R535" s="138" t="e">
        <f t="shared" si="44"/>
        <v>#N/A</v>
      </c>
      <c r="S535" s="139" t="e">
        <f>VLOOKUP(D535,'PC Receitas'!$N$4:$O$14,2,FALSE)</f>
        <v>#N/A</v>
      </c>
    </row>
    <row r="536" spans="2:109" ht="19.5" customHeight="1" thickTop="1" thickBot="1">
      <c r="C536" s="17"/>
      <c r="D536" s="17"/>
      <c r="E536" s="17"/>
      <c r="F536" s="17"/>
      <c r="G536" s="17"/>
      <c r="H536" s="18"/>
      <c r="I536" s="19"/>
      <c r="J536" s="20">
        <f t="shared" si="40"/>
        <v>0</v>
      </c>
      <c r="O536" s="26" t="e">
        <f t="shared" si="41"/>
        <v>#N/A</v>
      </c>
      <c r="P536" s="138" t="e">
        <f t="shared" si="42"/>
        <v>#N/A</v>
      </c>
      <c r="Q536" s="138" t="e">
        <f t="shared" si="43"/>
        <v>#N/A</v>
      </c>
      <c r="R536" s="138" t="e">
        <f t="shared" si="44"/>
        <v>#N/A</v>
      </c>
      <c r="S536" s="139" t="e">
        <f>VLOOKUP(D536,'PC Receitas'!$N$4:$O$14,2,FALSE)</f>
        <v>#N/A</v>
      </c>
    </row>
    <row r="537" spans="2:109" ht="19.5" customHeight="1" thickTop="1" thickBot="1">
      <c r="C537" s="17"/>
      <c r="D537" s="17"/>
      <c r="E537" s="17"/>
      <c r="F537" s="17"/>
      <c r="G537" s="17"/>
      <c r="H537" s="18"/>
      <c r="I537" s="19"/>
      <c r="J537" s="20">
        <f t="shared" si="40"/>
        <v>0</v>
      </c>
      <c r="O537" s="26" t="e">
        <f t="shared" si="41"/>
        <v>#N/A</v>
      </c>
      <c r="P537" s="138" t="e">
        <f t="shared" si="42"/>
        <v>#N/A</v>
      </c>
      <c r="Q537" s="138" t="e">
        <f t="shared" si="43"/>
        <v>#N/A</v>
      </c>
      <c r="R537" s="138" t="e">
        <f t="shared" si="44"/>
        <v>#N/A</v>
      </c>
      <c r="S537" s="139" t="e">
        <f>VLOOKUP(D537,'PC Receitas'!$N$4:$O$14,2,FALSE)</f>
        <v>#N/A</v>
      </c>
    </row>
    <row r="538" spans="2:109" ht="19.5" customHeight="1" thickTop="1" thickBot="1">
      <c r="C538" s="17"/>
      <c r="D538" s="17"/>
      <c r="E538" s="17"/>
      <c r="F538" s="17"/>
      <c r="G538" s="17"/>
      <c r="H538" s="18"/>
      <c r="I538" s="19"/>
      <c r="J538" s="20">
        <f t="shared" si="40"/>
        <v>0</v>
      </c>
      <c r="O538" s="26" t="e">
        <f t="shared" si="41"/>
        <v>#N/A</v>
      </c>
      <c r="P538" s="138" t="e">
        <f t="shared" si="42"/>
        <v>#N/A</v>
      </c>
      <c r="Q538" s="138" t="e">
        <f t="shared" si="43"/>
        <v>#N/A</v>
      </c>
      <c r="R538" s="138" t="e">
        <f t="shared" si="44"/>
        <v>#N/A</v>
      </c>
      <c r="S538" s="139" t="e">
        <f>VLOOKUP(D538,'PC Receitas'!$N$4:$O$14,2,FALSE)</f>
        <v>#N/A</v>
      </c>
    </row>
    <row r="539" spans="2:109" s="1" customFormat="1" ht="19.5" customHeight="1" thickTop="1" thickBot="1">
      <c r="B539" s="16"/>
      <c r="C539" s="17"/>
      <c r="D539" s="17"/>
      <c r="E539" s="17"/>
      <c r="F539" s="17"/>
      <c r="G539" s="17"/>
      <c r="H539" s="18"/>
      <c r="I539" s="19"/>
      <c r="J539" s="20">
        <f t="shared" si="40"/>
        <v>0</v>
      </c>
      <c r="K539" s="16"/>
      <c r="L539" s="16"/>
      <c r="M539" s="16"/>
      <c r="N539" s="116"/>
      <c r="O539" s="26" t="e">
        <f t="shared" si="41"/>
        <v>#N/A</v>
      </c>
      <c r="P539" s="138" t="e">
        <f t="shared" si="42"/>
        <v>#N/A</v>
      </c>
      <c r="Q539" s="138" t="e">
        <f t="shared" si="43"/>
        <v>#N/A</v>
      </c>
      <c r="R539" s="138" t="e">
        <f t="shared" si="44"/>
        <v>#N/A</v>
      </c>
      <c r="S539" s="139" t="e">
        <f>VLOOKUP(D539,'PC Receitas'!$N$4:$O$14,2,FALSE)</f>
        <v>#N/A</v>
      </c>
      <c r="T539" s="138"/>
      <c r="U539" s="117"/>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row>
    <row r="540" spans="2:109" s="1" customFormat="1" ht="19.5" customHeight="1" thickTop="1" thickBot="1">
      <c r="B540" s="16"/>
      <c r="C540" s="17"/>
      <c r="D540" s="17"/>
      <c r="E540" s="17"/>
      <c r="F540" s="17"/>
      <c r="G540" s="17"/>
      <c r="H540" s="18"/>
      <c r="I540" s="19"/>
      <c r="J540" s="20">
        <f t="shared" si="40"/>
        <v>0</v>
      </c>
      <c r="K540" s="16"/>
      <c r="L540" s="16"/>
      <c r="M540" s="16"/>
      <c r="N540" s="116"/>
      <c r="O540" s="26" t="e">
        <f t="shared" si="41"/>
        <v>#N/A</v>
      </c>
      <c r="P540" s="138" t="e">
        <f t="shared" si="42"/>
        <v>#N/A</v>
      </c>
      <c r="Q540" s="138" t="e">
        <f t="shared" si="43"/>
        <v>#N/A</v>
      </c>
      <c r="R540" s="138" t="e">
        <f t="shared" si="44"/>
        <v>#N/A</v>
      </c>
      <c r="S540" s="139" t="e">
        <f>VLOOKUP(D540,'PC Receitas'!$N$4:$O$14,2,FALSE)</f>
        <v>#N/A</v>
      </c>
      <c r="T540" s="138"/>
      <c r="U540" s="117"/>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row>
    <row r="541" spans="2:109" s="1" customFormat="1" ht="19.5" customHeight="1" thickTop="1" thickBot="1">
      <c r="B541" s="16"/>
      <c r="C541" s="17"/>
      <c r="D541" s="17"/>
      <c r="E541" s="17"/>
      <c r="F541" s="17"/>
      <c r="G541" s="17"/>
      <c r="H541" s="18"/>
      <c r="I541" s="19"/>
      <c r="J541" s="20">
        <f t="shared" si="40"/>
        <v>0</v>
      </c>
      <c r="K541" s="16"/>
      <c r="L541" s="16"/>
      <c r="M541" s="16"/>
      <c r="N541" s="116"/>
      <c r="O541" s="26" t="e">
        <f t="shared" si="41"/>
        <v>#N/A</v>
      </c>
      <c r="P541" s="138" t="e">
        <f t="shared" si="42"/>
        <v>#N/A</v>
      </c>
      <c r="Q541" s="138" t="e">
        <f t="shared" si="43"/>
        <v>#N/A</v>
      </c>
      <c r="R541" s="138" t="e">
        <f t="shared" si="44"/>
        <v>#N/A</v>
      </c>
      <c r="S541" s="139" t="e">
        <f>VLOOKUP(D541,'PC Receitas'!$N$4:$O$14,2,FALSE)</f>
        <v>#N/A</v>
      </c>
      <c r="T541" s="138"/>
      <c r="U541" s="117"/>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row>
    <row r="542" spans="2:109" s="1" customFormat="1" ht="19.5" customHeight="1" thickTop="1" thickBot="1">
      <c r="B542" s="16"/>
      <c r="C542" s="17"/>
      <c r="D542" s="17"/>
      <c r="E542" s="17"/>
      <c r="F542" s="17"/>
      <c r="G542" s="17"/>
      <c r="H542" s="18"/>
      <c r="I542" s="19"/>
      <c r="J542" s="20">
        <f t="shared" si="40"/>
        <v>0</v>
      </c>
      <c r="K542" s="16"/>
      <c r="L542" s="16"/>
      <c r="M542" s="16"/>
      <c r="N542" s="116"/>
      <c r="O542" s="26" t="e">
        <f t="shared" si="41"/>
        <v>#N/A</v>
      </c>
      <c r="P542" s="138" t="e">
        <f t="shared" si="42"/>
        <v>#N/A</v>
      </c>
      <c r="Q542" s="138" t="e">
        <f t="shared" si="43"/>
        <v>#N/A</v>
      </c>
      <c r="R542" s="138" t="e">
        <f t="shared" si="44"/>
        <v>#N/A</v>
      </c>
      <c r="S542" s="139" t="e">
        <f>VLOOKUP(D542,'PC Receitas'!$N$4:$O$14,2,FALSE)</f>
        <v>#N/A</v>
      </c>
      <c r="T542" s="138"/>
      <c r="U542" s="117"/>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row>
    <row r="543" spans="2:109" s="1" customFormat="1" ht="19.5" customHeight="1" thickTop="1" thickBot="1">
      <c r="B543" s="16"/>
      <c r="C543" s="17"/>
      <c r="D543" s="17"/>
      <c r="E543" s="17"/>
      <c r="F543" s="17"/>
      <c r="G543" s="17"/>
      <c r="H543" s="18"/>
      <c r="I543" s="19"/>
      <c r="J543" s="20">
        <f t="shared" si="40"/>
        <v>0</v>
      </c>
      <c r="K543" s="16"/>
      <c r="L543" s="16"/>
      <c r="M543" s="16"/>
      <c r="N543" s="116"/>
      <c r="O543" s="26" t="e">
        <f t="shared" si="41"/>
        <v>#N/A</v>
      </c>
      <c r="P543" s="138" t="e">
        <f t="shared" si="42"/>
        <v>#N/A</v>
      </c>
      <c r="Q543" s="138" t="e">
        <f t="shared" si="43"/>
        <v>#N/A</v>
      </c>
      <c r="R543" s="138" t="e">
        <f t="shared" si="44"/>
        <v>#N/A</v>
      </c>
      <c r="S543" s="139" t="e">
        <f>VLOOKUP(D543,'PC Receitas'!$N$4:$O$14,2,FALSE)</f>
        <v>#N/A</v>
      </c>
      <c r="T543" s="138"/>
      <c r="U543" s="117"/>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row>
    <row r="544" spans="2:109" s="1" customFormat="1" ht="19.5" customHeight="1" thickTop="1" thickBot="1">
      <c r="B544" s="16"/>
      <c r="C544" s="17"/>
      <c r="D544" s="17"/>
      <c r="E544" s="17"/>
      <c r="F544" s="17"/>
      <c r="G544" s="17"/>
      <c r="H544" s="18"/>
      <c r="I544" s="19"/>
      <c r="J544" s="20">
        <f t="shared" si="40"/>
        <v>0</v>
      </c>
      <c r="K544" s="16"/>
      <c r="L544" s="16"/>
      <c r="M544" s="16"/>
      <c r="N544" s="116"/>
      <c r="O544" s="26" t="e">
        <f t="shared" si="41"/>
        <v>#N/A</v>
      </c>
      <c r="P544" s="138" t="e">
        <f t="shared" si="42"/>
        <v>#N/A</v>
      </c>
      <c r="Q544" s="138" t="e">
        <f t="shared" si="43"/>
        <v>#N/A</v>
      </c>
      <c r="R544" s="138" t="e">
        <f t="shared" si="44"/>
        <v>#N/A</v>
      </c>
      <c r="S544" s="139" t="e">
        <f>VLOOKUP(D544,'PC Receitas'!$N$4:$O$14,2,FALSE)</f>
        <v>#N/A</v>
      </c>
      <c r="T544" s="138"/>
      <c r="U544" s="117"/>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row>
    <row r="545" spans="2:109" s="1" customFormat="1" ht="19.5" customHeight="1" thickTop="1" thickBot="1">
      <c r="B545" s="16"/>
      <c r="C545" s="17"/>
      <c r="D545" s="17"/>
      <c r="E545" s="17"/>
      <c r="F545" s="17"/>
      <c r="G545" s="17"/>
      <c r="H545" s="18"/>
      <c r="I545" s="19"/>
      <c r="J545" s="20">
        <f t="shared" si="40"/>
        <v>0</v>
      </c>
      <c r="K545" s="16"/>
      <c r="L545" s="16"/>
      <c r="M545" s="16"/>
      <c r="N545" s="116"/>
      <c r="O545" s="26" t="e">
        <f t="shared" si="41"/>
        <v>#N/A</v>
      </c>
      <c r="P545" s="138" t="e">
        <f t="shared" si="42"/>
        <v>#N/A</v>
      </c>
      <c r="Q545" s="138" t="e">
        <f t="shared" si="43"/>
        <v>#N/A</v>
      </c>
      <c r="R545" s="138" t="e">
        <f t="shared" si="44"/>
        <v>#N/A</v>
      </c>
      <c r="S545" s="139" t="e">
        <f>VLOOKUP(D545,'PC Receitas'!$N$4:$O$14,2,FALSE)</f>
        <v>#N/A</v>
      </c>
      <c r="T545" s="138"/>
      <c r="U545" s="117"/>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row>
    <row r="546" spans="2:109" s="1" customFormat="1" ht="19.5" customHeight="1" thickTop="1" thickBot="1">
      <c r="B546" s="16"/>
      <c r="C546" s="17"/>
      <c r="D546" s="17"/>
      <c r="E546" s="17"/>
      <c r="F546" s="17"/>
      <c r="G546" s="17"/>
      <c r="H546" s="18"/>
      <c r="I546" s="19"/>
      <c r="J546" s="20">
        <f t="shared" si="40"/>
        <v>0</v>
      </c>
      <c r="K546" s="16"/>
      <c r="L546" s="16"/>
      <c r="M546" s="16"/>
      <c r="N546" s="116"/>
      <c r="O546" s="26" t="e">
        <f t="shared" si="41"/>
        <v>#N/A</v>
      </c>
      <c r="P546" s="138" t="e">
        <f t="shared" si="42"/>
        <v>#N/A</v>
      </c>
      <c r="Q546" s="138" t="e">
        <f t="shared" si="43"/>
        <v>#N/A</v>
      </c>
      <c r="R546" s="138" t="e">
        <f t="shared" si="44"/>
        <v>#N/A</v>
      </c>
      <c r="S546" s="139" t="e">
        <f>VLOOKUP(D546,'PC Receitas'!$N$4:$O$14,2,FALSE)</f>
        <v>#N/A</v>
      </c>
      <c r="T546" s="138"/>
      <c r="U546" s="117"/>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row>
    <row r="547" spans="2:109" s="1" customFormat="1" ht="19.5" customHeight="1" thickTop="1" thickBot="1">
      <c r="B547" s="16"/>
      <c r="C547" s="17"/>
      <c r="D547" s="17"/>
      <c r="E547" s="17"/>
      <c r="F547" s="17"/>
      <c r="G547" s="17"/>
      <c r="H547" s="18"/>
      <c r="I547" s="19"/>
      <c r="J547" s="20">
        <f t="shared" si="40"/>
        <v>0</v>
      </c>
      <c r="K547" s="16"/>
      <c r="L547" s="16"/>
      <c r="M547" s="16"/>
      <c r="N547" s="116"/>
      <c r="O547" s="26" t="e">
        <f t="shared" si="41"/>
        <v>#N/A</v>
      </c>
      <c r="P547" s="138" t="e">
        <f t="shared" si="42"/>
        <v>#N/A</v>
      </c>
      <c r="Q547" s="138" t="e">
        <f t="shared" si="43"/>
        <v>#N/A</v>
      </c>
      <c r="R547" s="138" t="e">
        <f t="shared" si="44"/>
        <v>#N/A</v>
      </c>
      <c r="S547" s="139" t="e">
        <f>VLOOKUP(D547,'PC Receitas'!$N$4:$O$14,2,FALSE)</f>
        <v>#N/A</v>
      </c>
      <c r="T547" s="138"/>
      <c r="U547" s="117"/>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row>
    <row r="548" spans="2:109" s="1" customFormat="1" ht="19.5" customHeight="1" thickTop="1" thickBot="1">
      <c r="B548" s="16"/>
      <c r="C548" s="17"/>
      <c r="D548" s="17"/>
      <c r="E548" s="17"/>
      <c r="F548" s="17"/>
      <c r="G548" s="17"/>
      <c r="H548" s="18"/>
      <c r="I548" s="19"/>
      <c r="J548" s="20">
        <f t="shared" si="40"/>
        <v>0</v>
      </c>
      <c r="K548" s="16"/>
      <c r="L548" s="16"/>
      <c r="M548" s="16"/>
      <c r="N548" s="116"/>
      <c r="O548" s="26" t="e">
        <f t="shared" si="41"/>
        <v>#N/A</v>
      </c>
      <c r="P548" s="138" t="e">
        <f t="shared" si="42"/>
        <v>#N/A</v>
      </c>
      <c r="Q548" s="138" t="e">
        <f t="shared" si="43"/>
        <v>#N/A</v>
      </c>
      <c r="R548" s="138" t="e">
        <f t="shared" si="44"/>
        <v>#N/A</v>
      </c>
      <c r="S548" s="139" t="e">
        <f>VLOOKUP(D548,'PC Receitas'!$N$4:$O$14,2,FALSE)</f>
        <v>#N/A</v>
      </c>
      <c r="T548" s="138"/>
      <c r="U548" s="117"/>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row>
    <row r="549" spans="2:109" s="1" customFormat="1" ht="19.5" customHeight="1" thickTop="1" thickBot="1">
      <c r="B549" s="16"/>
      <c r="C549" s="17"/>
      <c r="D549" s="17"/>
      <c r="E549" s="17"/>
      <c r="F549" s="17"/>
      <c r="G549" s="17"/>
      <c r="H549" s="18"/>
      <c r="I549" s="19"/>
      <c r="J549" s="20">
        <f t="shared" si="40"/>
        <v>0</v>
      </c>
      <c r="K549" s="16"/>
      <c r="L549" s="16"/>
      <c r="M549" s="16"/>
      <c r="N549" s="116"/>
      <c r="O549" s="26" t="e">
        <f t="shared" si="41"/>
        <v>#N/A</v>
      </c>
      <c r="P549" s="138" t="e">
        <f t="shared" si="42"/>
        <v>#N/A</v>
      </c>
      <c r="Q549" s="138" t="e">
        <f t="shared" si="43"/>
        <v>#N/A</v>
      </c>
      <c r="R549" s="138" t="e">
        <f t="shared" si="44"/>
        <v>#N/A</v>
      </c>
      <c r="S549" s="139" t="e">
        <f>VLOOKUP(D549,'PC Receitas'!$N$4:$O$14,2,FALSE)</f>
        <v>#N/A</v>
      </c>
      <c r="T549" s="138"/>
      <c r="U549" s="117"/>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row>
    <row r="550" spans="2:109" s="1" customFormat="1" ht="19.5" customHeight="1" thickTop="1" thickBot="1">
      <c r="B550" s="16"/>
      <c r="C550" s="17"/>
      <c r="D550" s="17"/>
      <c r="E550" s="17"/>
      <c r="F550" s="17"/>
      <c r="G550" s="17"/>
      <c r="H550" s="18"/>
      <c r="I550" s="19"/>
      <c r="J550" s="20">
        <f t="shared" si="40"/>
        <v>0</v>
      </c>
      <c r="K550" s="16"/>
      <c r="L550" s="16"/>
      <c r="M550" s="16"/>
      <c r="N550" s="116"/>
      <c r="O550" s="26" t="e">
        <f t="shared" si="41"/>
        <v>#N/A</v>
      </c>
      <c r="P550" s="138" t="e">
        <f t="shared" si="42"/>
        <v>#N/A</v>
      </c>
      <c r="Q550" s="138" t="e">
        <f t="shared" si="43"/>
        <v>#N/A</v>
      </c>
      <c r="R550" s="138" t="e">
        <f t="shared" si="44"/>
        <v>#N/A</v>
      </c>
      <c r="S550" s="139" t="e">
        <f>VLOOKUP(D550,'PC Receitas'!$N$4:$O$14,2,FALSE)</f>
        <v>#N/A</v>
      </c>
      <c r="T550" s="138"/>
      <c r="U550" s="117"/>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row>
    <row r="551" spans="2:109" s="1" customFormat="1" ht="19.5" customHeight="1" thickTop="1" thickBot="1">
      <c r="B551" s="16"/>
      <c r="C551" s="17"/>
      <c r="D551" s="17"/>
      <c r="E551" s="17"/>
      <c r="F551" s="17"/>
      <c r="G551" s="17"/>
      <c r="H551" s="18"/>
      <c r="I551" s="19"/>
      <c r="J551" s="20">
        <f t="shared" si="40"/>
        <v>0</v>
      </c>
      <c r="K551" s="16"/>
      <c r="L551" s="16"/>
      <c r="M551" s="16"/>
      <c r="N551" s="116"/>
      <c r="O551" s="26" t="e">
        <f t="shared" si="41"/>
        <v>#N/A</v>
      </c>
      <c r="P551" s="138" t="e">
        <f t="shared" si="42"/>
        <v>#N/A</v>
      </c>
      <c r="Q551" s="138" t="e">
        <f t="shared" si="43"/>
        <v>#N/A</v>
      </c>
      <c r="R551" s="138" t="e">
        <f t="shared" si="44"/>
        <v>#N/A</v>
      </c>
      <c r="S551" s="139" t="e">
        <f>VLOOKUP(D551,'PC Receitas'!$N$4:$O$14,2,FALSE)</f>
        <v>#N/A</v>
      </c>
      <c r="T551" s="138"/>
      <c r="U551" s="117"/>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row>
    <row r="552" spans="2:109" s="1" customFormat="1" ht="19.5" customHeight="1" thickTop="1" thickBot="1">
      <c r="B552" s="16"/>
      <c r="C552" s="17"/>
      <c r="D552" s="17"/>
      <c r="E552" s="17"/>
      <c r="F552" s="17"/>
      <c r="G552" s="17"/>
      <c r="H552" s="18"/>
      <c r="I552" s="19"/>
      <c r="J552" s="20">
        <f t="shared" si="40"/>
        <v>0</v>
      </c>
      <c r="K552" s="16"/>
      <c r="L552" s="16"/>
      <c r="M552" s="16"/>
      <c r="N552" s="116"/>
      <c r="O552" s="26" t="e">
        <f t="shared" si="41"/>
        <v>#N/A</v>
      </c>
      <c r="P552" s="138" t="e">
        <f t="shared" si="42"/>
        <v>#N/A</v>
      </c>
      <c r="Q552" s="138" t="e">
        <f t="shared" si="43"/>
        <v>#N/A</v>
      </c>
      <c r="R552" s="138" t="e">
        <f t="shared" si="44"/>
        <v>#N/A</v>
      </c>
      <c r="S552" s="139" t="e">
        <f>VLOOKUP(D552,'PC Receitas'!$N$4:$O$14,2,FALSE)</f>
        <v>#N/A</v>
      </c>
      <c r="T552" s="138"/>
      <c r="U552" s="117"/>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row>
    <row r="553" spans="2:109" s="1" customFormat="1" ht="19.5" customHeight="1" thickTop="1" thickBot="1">
      <c r="B553" s="16"/>
      <c r="C553" s="17"/>
      <c r="D553" s="17"/>
      <c r="E553" s="17"/>
      <c r="F553" s="17"/>
      <c r="G553" s="17"/>
      <c r="H553" s="18"/>
      <c r="I553" s="19"/>
      <c r="J553" s="20">
        <f t="shared" si="40"/>
        <v>0</v>
      </c>
      <c r="K553" s="16"/>
      <c r="L553" s="16"/>
      <c r="M553" s="16"/>
      <c r="N553" s="116"/>
      <c r="O553" s="26" t="e">
        <f t="shared" si="41"/>
        <v>#N/A</v>
      </c>
      <c r="P553" s="138" t="e">
        <f t="shared" si="42"/>
        <v>#N/A</v>
      </c>
      <c r="Q553" s="138" t="e">
        <f t="shared" si="43"/>
        <v>#N/A</v>
      </c>
      <c r="R553" s="138" t="e">
        <f t="shared" si="44"/>
        <v>#N/A</v>
      </c>
      <c r="S553" s="139" t="e">
        <f>VLOOKUP(D553,'PC Receitas'!$N$4:$O$14,2,FALSE)</f>
        <v>#N/A</v>
      </c>
      <c r="T553" s="138"/>
      <c r="U553" s="117"/>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row>
    <row r="554" spans="2:109" s="1" customFormat="1" ht="19.5" customHeight="1" thickTop="1" thickBot="1">
      <c r="B554" s="16"/>
      <c r="C554" s="17"/>
      <c r="D554" s="17"/>
      <c r="E554" s="17"/>
      <c r="F554" s="17"/>
      <c r="G554" s="17"/>
      <c r="H554" s="18"/>
      <c r="I554" s="19"/>
      <c r="J554" s="20">
        <f t="shared" si="40"/>
        <v>0</v>
      </c>
      <c r="K554" s="16"/>
      <c r="L554" s="16"/>
      <c r="M554" s="16"/>
      <c r="N554" s="116"/>
      <c r="O554" s="26" t="e">
        <f t="shared" si="41"/>
        <v>#N/A</v>
      </c>
      <c r="P554" s="138" t="e">
        <f t="shared" si="42"/>
        <v>#N/A</v>
      </c>
      <c r="Q554" s="138" t="e">
        <f t="shared" si="43"/>
        <v>#N/A</v>
      </c>
      <c r="R554" s="138" t="e">
        <f t="shared" si="44"/>
        <v>#N/A</v>
      </c>
      <c r="S554" s="139" t="e">
        <f>VLOOKUP(D554,'PC Receitas'!$N$4:$O$14,2,FALSE)</f>
        <v>#N/A</v>
      </c>
      <c r="T554" s="138"/>
      <c r="U554" s="117"/>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row>
    <row r="555" spans="2:109" s="1" customFormat="1" ht="19.5" customHeight="1" thickTop="1" thickBot="1">
      <c r="B555" s="16"/>
      <c r="C555" s="17"/>
      <c r="D555" s="17"/>
      <c r="E555" s="17"/>
      <c r="F555" s="17"/>
      <c r="G555" s="17"/>
      <c r="H555" s="18"/>
      <c r="I555" s="19"/>
      <c r="J555" s="20">
        <f t="shared" si="40"/>
        <v>0</v>
      </c>
      <c r="K555" s="16"/>
      <c r="L555" s="16"/>
      <c r="M555" s="16"/>
      <c r="N555" s="116"/>
      <c r="O555" s="26" t="e">
        <f t="shared" si="41"/>
        <v>#N/A</v>
      </c>
      <c r="P555" s="138" t="e">
        <f t="shared" si="42"/>
        <v>#N/A</v>
      </c>
      <c r="Q555" s="138" t="e">
        <f t="shared" si="43"/>
        <v>#N/A</v>
      </c>
      <c r="R555" s="138" t="e">
        <f t="shared" si="44"/>
        <v>#N/A</v>
      </c>
      <c r="S555" s="139" t="e">
        <f>VLOOKUP(D555,'PC Receitas'!$N$4:$O$14,2,FALSE)</f>
        <v>#N/A</v>
      </c>
      <c r="T555" s="138"/>
      <c r="U555" s="117"/>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row>
    <row r="556" spans="2:109" s="1" customFormat="1" ht="19.5" customHeight="1" thickTop="1" thickBot="1">
      <c r="B556" s="16"/>
      <c r="C556" s="17"/>
      <c r="D556" s="17"/>
      <c r="E556" s="17"/>
      <c r="F556" s="17"/>
      <c r="G556" s="17"/>
      <c r="H556" s="18"/>
      <c r="I556" s="19"/>
      <c r="J556" s="20">
        <f t="shared" si="40"/>
        <v>0</v>
      </c>
      <c r="K556" s="16"/>
      <c r="L556" s="16"/>
      <c r="M556" s="16"/>
      <c r="N556" s="116"/>
      <c r="O556" s="26" t="e">
        <f t="shared" si="41"/>
        <v>#N/A</v>
      </c>
      <c r="P556" s="138" t="e">
        <f t="shared" si="42"/>
        <v>#N/A</v>
      </c>
      <c r="Q556" s="138" t="e">
        <f t="shared" si="43"/>
        <v>#N/A</v>
      </c>
      <c r="R556" s="138" t="e">
        <f t="shared" si="44"/>
        <v>#N/A</v>
      </c>
      <c r="S556" s="139" t="e">
        <f>VLOOKUP(D556,'PC Receitas'!$N$4:$O$14,2,FALSE)</f>
        <v>#N/A</v>
      </c>
      <c r="T556" s="138"/>
      <c r="U556" s="117"/>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row>
    <row r="557" spans="2:109" s="1" customFormat="1" ht="19.5" customHeight="1" thickTop="1" thickBot="1">
      <c r="B557" s="16"/>
      <c r="C557" s="17"/>
      <c r="D557" s="17"/>
      <c r="E557" s="17"/>
      <c r="F557" s="17"/>
      <c r="G557" s="17"/>
      <c r="H557" s="18"/>
      <c r="I557" s="19"/>
      <c r="J557" s="20">
        <f t="shared" si="40"/>
        <v>0</v>
      </c>
      <c r="K557" s="16"/>
      <c r="L557" s="16"/>
      <c r="M557" s="16"/>
      <c r="N557" s="116"/>
      <c r="O557" s="26" t="e">
        <f t="shared" si="41"/>
        <v>#N/A</v>
      </c>
      <c r="P557" s="138" t="e">
        <f t="shared" si="42"/>
        <v>#N/A</v>
      </c>
      <c r="Q557" s="138" t="e">
        <f t="shared" si="43"/>
        <v>#N/A</v>
      </c>
      <c r="R557" s="138" t="e">
        <f t="shared" si="44"/>
        <v>#N/A</v>
      </c>
      <c r="S557" s="139" t="e">
        <f>VLOOKUP(D557,'PC Receitas'!$N$4:$O$14,2,FALSE)</f>
        <v>#N/A</v>
      </c>
      <c r="T557" s="138"/>
      <c r="U557" s="117"/>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row>
    <row r="558" spans="2:109" s="1" customFormat="1" ht="19.5" customHeight="1" thickTop="1" thickBot="1">
      <c r="B558" s="16"/>
      <c r="C558" s="17"/>
      <c r="D558" s="17"/>
      <c r="E558" s="17"/>
      <c r="F558" s="17"/>
      <c r="G558" s="17"/>
      <c r="H558" s="18"/>
      <c r="I558" s="19"/>
      <c r="J558" s="20">
        <f t="shared" si="40"/>
        <v>0</v>
      </c>
      <c r="K558" s="16"/>
      <c r="L558" s="16"/>
      <c r="M558" s="16"/>
      <c r="N558" s="116"/>
      <c r="O558" s="26" t="e">
        <f t="shared" si="41"/>
        <v>#N/A</v>
      </c>
      <c r="P558" s="138" t="e">
        <f t="shared" si="42"/>
        <v>#N/A</v>
      </c>
      <c r="Q558" s="138" t="e">
        <f t="shared" si="43"/>
        <v>#N/A</v>
      </c>
      <c r="R558" s="138" t="e">
        <f t="shared" si="44"/>
        <v>#N/A</v>
      </c>
      <c r="S558" s="139" t="e">
        <f>VLOOKUP(D558,'PC Receitas'!$N$4:$O$14,2,FALSE)</f>
        <v>#N/A</v>
      </c>
      <c r="T558" s="138"/>
      <c r="U558" s="117"/>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row>
    <row r="559" spans="2:109" s="1" customFormat="1" ht="19.5" customHeight="1" thickTop="1" thickBot="1">
      <c r="B559" s="16"/>
      <c r="C559" s="17"/>
      <c r="D559" s="17"/>
      <c r="E559" s="17"/>
      <c r="F559" s="17"/>
      <c r="G559" s="17"/>
      <c r="H559" s="18"/>
      <c r="I559" s="19"/>
      <c r="J559" s="20">
        <f t="shared" si="40"/>
        <v>0</v>
      </c>
      <c r="K559" s="16"/>
      <c r="L559" s="16"/>
      <c r="M559" s="16"/>
      <c r="N559" s="116"/>
      <c r="O559" s="26" t="e">
        <f t="shared" si="41"/>
        <v>#N/A</v>
      </c>
      <c r="P559" s="138" t="e">
        <f t="shared" si="42"/>
        <v>#N/A</v>
      </c>
      <c r="Q559" s="138" t="e">
        <f t="shared" si="43"/>
        <v>#N/A</v>
      </c>
      <c r="R559" s="138" t="e">
        <f t="shared" si="44"/>
        <v>#N/A</v>
      </c>
      <c r="S559" s="139" t="e">
        <f>VLOOKUP(D559,'PC Receitas'!$N$4:$O$14,2,FALSE)</f>
        <v>#N/A</v>
      </c>
      <c r="T559" s="138"/>
      <c r="U559" s="117"/>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row>
    <row r="560" spans="2:109" s="1" customFormat="1" ht="19.5" customHeight="1" thickTop="1" thickBot="1">
      <c r="B560" s="16"/>
      <c r="C560" s="17"/>
      <c r="D560" s="17"/>
      <c r="E560" s="17"/>
      <c r="F560" s="17"/>
      <c r="G560" s="17"/>
      <c r="H560" s="18"/>
      <c r="I560" s="19"/>
      <c r="J560" s="20">
        <f t="shared" si="40"/>
        <v>0</v>
      </c>
      <c r="K560" s="16"/>
      <c r="L560" s="16"/>
      <c r="M560" s="16"/>
      <c r="N560" s="116"/>
      <c r="O560" s="26" t="e">
        <f t="shared" si="41"/>
        <v>#N/A</v>
      </c>
      <c r="P560" s="138" t="e">
        <f t="shared" si="42"/>
        <v>#N/A</v>
      </c>
      <c r="Q560" s="138" t="e">
        <f t="shared" si="43"/>
        <v>#N/A</v>
      </c>
      <c r="R560" s="138" t="e">
        <f t="shared" si="44"/>
        <v>#N/A</v>
      </c>
      <c r="S560" s="139" t="e">
        <f>VLOOKUP(D560,'PC Receitas'!$N$4:$O$14,2,FALSE)</f>
        <v>#N/A</v>
      </c>
      <c r="T560" s="138"/>
      <c r="U560" s="117"/>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row>
    <row r="561" spans="2:109" s="1" customFormat="1" ht="19.5" customHeight="1" thickTop="1" thickBot="1">
      <c r="B561" s="16"/>
      <c r="C561" s="17"/>
      <c r="D561" s="17"/>
      <c r="E561" s="17"/>
      <c r="F561" s="17"/>
      <c r="G561" s="17"/>
      <c r="H561" s="18"/>
      <c r="I561" s="19"/>
      <c r="J561" s="20">
        <f t="shared" si="40"/>
        <v>0</v>
      </c>
      <c r="K561" s="16"/>
      <c r="L561" s="16"/>
      <c r="M561" s="16"/>
      <c r="N561" s="116"/>
      <c r="O561" s="26" t="e">
        <f t="shared" si="41"/>
        <v>#N/A</v>
      </c>
      <c r="P561" s="138" t="e">
        <f t="shared" si="42"/>
        <v>#N/A</v>
      </c>
      <c r="Q561" s="138" t="e">
        <f t="shared" si="43"/>
        <v>#N/A</v>
      </c>
      <c r="R561" s="138" t="e">
        <f t="shared" si="44"/>
        <v>#N/A</v>
      </c>
      <c r="S561" s="139" t="e">
        <f>VLOOKUP(D561,'PC Receitas'!$N$4:$O$14,2,FALSE)</f>
        <v>#N/A</v>
      </c>
      <c r="T561" s="138"/>
      <c r="U561" s="117"/>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row>
    <row r="562" spans="2:109" s="1" customFormat="1" ht="19.5" customHeight="1" thickTop="1" thickBot="1">
      <c r="B562" s="16"/>
      <c r="C562" s="17"/>
      <c r="D562" s="17"/>
      <c r="E562" s="17"/>
      <c r="F562" s="17"/>
      <c r="G562" s="17"/>
      <c r="H562" s="18"/>
      <c r="I562" s="19"/>
      <c r="J562" s="20">
        <f t="shared" si="40"/>
        <v>0</v>
      </c>
      <c r="K562" s="16"/>
      <c r="L562" s="16"/>
      <c r="M562" s="16"/>
      <c r="N562" s="116"/>
      <c r="O562" s="26" t="e">
        <f t="shared" si="41"/>
        <v>#N/A</v>
      </c>
      <c r="P562" s="138" t="e">
        <f t="shared" si="42"/>
        <v>#N/A</v>
      </c>
      <c r="Q562" s="138" t="e">
        <f t="shared" si="43"/>
        <v>#N/A</v>
      </c>
      <c r="R562" s="138" t="e">
        <f t="shared" si="44"/>
        <v>#N/A</v>
      </c>
      <c r="S562" s="139" t="e">
        <f>VLOOKUP(D562,'PC Receitas'!$N$4:$O$14,2,FALSE)</f>
        <v>#N/A</v>
      </c>
      <c r="T562" s="138"/>
      <c r="U562" s="117"/>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row>
    <row r="563" spans="2:109" s="1" customFormat="1" ht="19.5" customHeight="1" thickTop="1" thickBot="1">
      <c r="B563" s="16"/>
      <c r="C563" s="17"/>
      <c r="D563" s="17"/>
      <c r="E563" s="17"/>
      <c r="F563" s="17"/>
      <c r="G563" s="17"/>
      <c r="H563" s="18"/>
      <c r="I563" s="19"/>
      <c r="J563" s="20">
        <f t="shared" si="40"/>
        <v>0</v>
      </c>
      <c r="K563" s="16"/>
      <c r="L563" s="16"/>
      <c r="M563" s="16"/>
      <c r="N563" s="116"/>
      <c r="O563" s="26" t="e">
        <f t="shared" si="41"/>
        <v>#N/A</v>
      </c>
      <c r="P563" s="138" t="e">
        <f t="shared" si="42"/>
        <v>#N/A</v>
      </c>
      <c r="Q563" s="138" t="e">
        <f t="shared" si="43"/>
        <v>#N/A</v>
      </c>
      <c r="R563" s="138" t="e">
        <f t="shared" si="44"/>
        <v>#N/A</v>
      </c>
      <c r="S563" s="139" t="e">
        <f>VLOOKUP(D563,'PC Receitas'!$N$4:$O$14,2,FALSE)</f>
        <v>#N/A</v>
      </c>
      <c r="T563" s="138"/>
      <c r="U563" s="117"/>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row>
    <row r="564" spans="2:109" s="1" customFormat="1" ht="19.5" customHeight="1" thickTop="1" thickBot="1">
      <c r="B564" s="16"/>
      <c r="C564" s="17"/>
      <c r="D564" s="17"/>
      <c r="E564" s="17"/>
      <c r="F564" s="17"/>
      <c r="G564" s="17"/>
      <c r="H564" s="18"/>
      <c r="I564" s="19"/>
      <c r="J564" s="20">
        <f t="shared" si="40"/>
        <v>0</v>
      </c>
      <c r="K564" s="16"/>
      <c r="L564" s="16"/>
      <c r="M564" s="16"/>
      <c r="N564" s="116"/>
      <c r="O564" s="26" t="e">
        <f t="shared" si="41"/>
        <v>#N/A</v>
      </c>
      <c r="P564" s="138" t="e">
        <f t="shared" si="42"/>
        <v>#N/A</v>
      </c>
      <c r="Q564" s="138" t="e">
        <f t="shared" si="43"/>
        <v>#N/A</v>
      </c>
      <c r="R564" s="138" t="e">
        <f t="shared" si="44"/>
        <v>#N/A</v>
      </c>
      <c r="S564" s="139" t="e">
        <f>VLOOKUP(D564,'PC Receitas'!$N$4:$O$14,2,FALSE)</f>
        <v>#N/A</v>
      </c>
      <c r="T564" s="138"/>
      <c r="U564" s="117"/>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row>
    <row r="565" spans="2:109" s="1" customFormat="1" ht="19.5" customHeight="1" thickTop="1" thickBot="1">
      <c r="B565" s="16"/>
      <c r="C565" s="17"/>
      <c r="D565" s="17"/>
      <c r="E565" s="17"/>
      <c r="F565" s="17"/>
      <c r="G565" s="17"/>
      <c r="H565" s="18"/>
      <c r="I565" s="19"/>
      <c r="J565" s="20">
        <f t="shared" si="40"/>
        <v>0</v>
      </c>
      <c r="K565" s="16"/>
      <c r="L565" s="16"/>
      <c r="M565" s="16"/>
      <c r="N565" s="116"/>
      <c r="O565" s="26" t="e">
        <f t="shared" si="41"/>
        <v>#N/A</v>
      </c>
      <c r="P565" s="138" t="e">
        <f t="shared" si="42"/>
        <v>#N/A</v>
      </c>
      <c r="Q565" s="138" t="e">
        <f t="shared" si="43"/>
        <v>#N/A</v>
      </c>
      <c r="R565" s="138" t="e">
        <f t="shared" si="44"/>
        <v>#N/A</v>
      </c>
      <c r="S565" s="139" t="e">
        <f>VLOOKUP(D565,'PC Receitas'!$N$4:$O$14,2,FALSE)</f>
        <v>#N/A</v>
      </c>
      <c r="T565" s="138"/>
      <c r="U565" s="117"/>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row>
    <row r="566" spans="2:109" s="1" customFormat="1" ht="19.5" customHeight="1" thickTop="1" thickBot="1">
      <c r="B566" s="16"/>
      <c r="C566" s="17"/>
      <c r="D566" s="17"/>
      <c r="E566" s="17"/>
      <c r="F566" s="17"/>
      <c r="G566" s="17"/>
      <c r="H566" s="18"/>
      <c r="I566" s="19"/>
      <c r="J566" s="20">
        <f t="shared" si="40"/>
        <v>0</v>
      </c>
      <c r="K566" s="16"/>
      <c r="L566" s="16"/>
      <c r="M566" s="16"/>
      <c r="N566" s="116"/>
      <c r="O566" s="26" t="e">
        <f t="shared" si="41"/>
        <v>#N/A</v>
      </c>
      <c r="P566" s="138" t="e">
        <f t="shared" si="42"/>
        <v>#N/A</v>
      </c>
      <c r="Q566" s="138" t="e">
        <f t="shared" si="43"/>
        <v>#N/A</v>
      </c>
      <c r="R566" s="138" t="e">
        <f t="shared" si="44"/>
        <v>#N/A</v>
      </c>
      <c r="S566" s="139" t="e">
        <f>VLOOKUP(D566,'PC Receitas'!$N$4:$O$14,2,FALSE)</f>
        <v>#N/A</v>
      </c>
      <c r="T566" s="138"/>
      <c r="U566" s="117"/>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row>
    <row r="567" spans="2:109" s="1" customFormat="1" ht="19.5" customHeight="1" thickTop="1" thickBot="1">
      <c r="B567" s="16"/>
      <c r="C567" s="17"/>
      <c r="D567" s="17"/>
      <c r="E567" s="17"/>
      <c r="F567" s="17"/>
      <c r="G567" s="17"/>
      <c r="H567" s="18"/>
      <c r="I567" s="19"/>
      <c r="J567" s="20">
        <f t="shared" si="40"/>
        <v>0</v>
      </c>
      <c r="K567" s="16"/>
      <c r="L567" s="16"/>
      <c r="M567" s="16"/>
      <c r="N567" s="116"/>
      <c r="O567" s="26" t="e">
        <f t="shared" si="41"/>
        <v>#N/A</v>
      </c>
      <c r="P567" s="138" t="e">
        <f t="shared" si="42"/>
        <v>#N/A</v>
      </c>
      <c r="Q567" s="138" t="e">
        <f t="shared" si="43"/>
        <v>#N/A</v>
      </c>
      <c r="R567" s="138" t="e">
        <f t="shared" si="44"/>
        <v>#N/A</v>
      </c>
      <c r="S567" s="139" t="e">
        <f>VLOOKUP(D567,'PC Receitas'!$N$4:$O$14,2,FALSE)</f>
        <v>#N/A</v>
      </c>
      <c r="T567" s="138"/>
      <c r="U567" s="117"/>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row>
    <row r="568" spans="2:109" s="1" customFormat="1" ht="19.5" customHeight="1" thickTop="1" thickBot="1">
      <c r="B568" s="16"/>
      <c r="C568" s="17"/>
      <c r="D568" s="17"/>
      <c r="E568" s="17"/>
      <c r="F568" s="17"/>
      <c r="G568" s="17"/>
      <c r="H568" s="18"/>
      <c r="I568" s="19"/>
      <c r="J568" s="20">
        <f t="shared" si="40"/>
        <v>0</v>
      </c>
      <c r="K568" s="16"/>
      <c r="L568" s="16"/>
      <c r="M568" s="16"/>
      <c r="N568" s="116"/>
      <c r="O568" s="26" t="e">
        <f t="shared" si="41"/>
        <v>#N/A</v>
      </c>
      <c r="P568" s="138" t="e">
        <f t="shared" si="42"/>
        <v>#N/A</v>
      </c>
      <c r="Q568" s="138" t="e">
        <f t="shared" si="43"/>
        <v>#N/A</v>
      </c>
      <c r="R568" s="138" t="e">
        <f t="shared" si="44"/>
        <v>#N/A</v>
      </c>
      <c r="S568" s="139" t="e">
        <f>VLOOKUP(D568,'PC Receitas'!$N$4:$O$14,2,FALSE)</f>
        <v>#N/A</v>
      </c>
      <c r="T568" s="138"/>
      <c r="U568" s="117"/>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row>
    <row r="569" spans="2:109" s="1" customFormat="1" ht="19.5" customHeight="1" thickTop="1" thickBot="1">
      <c r="B569" s="16"/>
      <c r="C569" s="17"/>
      <c r="D569" s="17"/>
      <c r="E569" s="17"/>
      <c r="F569" s="17"/>
      <c r="G569" s="17"/>
      <c r="H569" s="18"/>
      <c r="I569" s="19"/>
      <c r="J569" s="20">
        <f t="shared" si="40"/>
        <v>0</v>
      </c>
      <c r="K569" s="16"/>
      <c r="L569" s="16"/>
      <c r="M569" s="16"/>
      <c r="N569" s="116"/>
      <c r="O569" s="26" t="e">
        <f t="shared" si="41"/>
        <v>#N/A</v>
      </c>
      <c r="P569" s="138" t="e">
        <f t="shared" si="42"/>
        <v>#N/A</v>
      </c>
      <c r="Q569" s="138" t="e">
        <f t="shared" si="43"/>
        <v>#N/A</v>
      </c>
      <c r="R569" s="138" t="e">
        <f t="shared" si="44"/>
        <v>#N/A</v>
      </c>
      <c r="S569" s="139" t="e">
        <f>VLOOKUP(D569,'PC Receitas'!$N$4:$O$14,2,FALSE)</f>
        <v>#N/A</v>
      </c>
      <c r="T569" s="138"/>
      <c r="U569" s="117"/>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row>
    <row r="570" spans="2:109" s="1" customFormat="1" ht="19.5" customHeight="1" thickTop="1" thickBot="1">
      <c r="B570" s="16"/>
      <c r="C570" s="17"/>
      <c r="D570" s="17"/>
      <c r="E570" s="17"/>
      <c r="F570" s="17"/>
      <c r="G570" s="17"/>
      <c r="H570" s="18"/>
      <c r="I570" s="19"/>
      <c r="J570" s="20">
        <f t="shared" si="40"/>
        <v>0</v>
      </c>
      <c r="K570" s="16"/>
      <c r="L570" s="16"/>
      <c r="M570" s="16"/>
      <c r="N570" s="116"/>
      <c r="O570" s="26" t="e">
        <f t="shared" si="41"/>
        <v>#N/A</v>
      </c>
      <c r="P570" s="138" t="e">
        <f t="shared" si="42"/>
        <v>#N/A</v>
      </c>
      <c r="Q570" s="138" t="e">
        <f t="shared" si="43"/>
        <v>#N/A</v>
      </c>
      <c r="R570" s="138" t="e">
        <f t="shared" si="44"/>
        <v>#N/A</v>
      </c>
      <c r="S570" s="139" t="e">
        <f>VLOOKUP(D570,'PC Receitas'!$N$4:$O$14,2,FALSE)</f>
        <v>#N/A</v>
      </c>
      <c r="T570" s="138"/>
      <c r="U570" s="117"/>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row>
    <row r="571" spans="2:109" s="1" customFormat="1" ht="19.5" customHeight="1" thickTop="1" thickBot="1">
      <c r="B571" s="16"/>
      <c r="C571" s="17"/>
      <c r="D571" s="17"/>
      <c r="E571" s="17"/>
      <c r="F571" s="17"/>
      <c r="G571" s="17"/>
      <c r="H571" s="18"/>
      <c r="I571" s="19"/>
      <c r="J571" s="20">
        <f t="shared" si="40"/>
        <v>0</v>
      </c>
      <c r="K571" s="16"/>
      <c r="L571" s="16"/>
      <c r="M571" s="16"/>
      <c r="N571" s="116"/>
      <c r="O571" s="26" t="e">
        <f t="shared" si="41"/>
        <v>#N/A</v>
      </c>
      <c r="P571" s="138" t="e">
        <f t="shared" si="42"/>
        <v>#N/A</v>
      </c>
      <c r="Q571" s="138" t="e">
        <f t="shared" si="43"/>
        <v>#N/A</v>
      </c>
      <c r="R571" s="138" t="e">
        <f t="shared" si="44"/>
        <v>#N/A</v>
      </c>
      <c r="S571" s="139" t="e">
        <f>VLOOKUP(D571,'PC Receitas'!$N$4:$O$14,2,FALSE)</f>
        <v>#N/A</v>
      </c>
      <c r="T571" s="138"/>
      <c r="U571" s="117"/>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row>
    <row r="572" spans="2:109" s="1" customFormat="1" ht="19.5" customHeight="1" thickTop="1" thickBot="1">
      <c r="B572" s="16"/>
      <c r="C572" s="17"/>
      <c r="D572" s="17"/>
      <c r="E572" s="17"/>
      <c r="F572" s="17"/>
      <c r="G572" s="17"/>
      <c r="H572" s="18"/>
      <c r="I572" s="19"/>
      <c r="J572" s="20">
        <f t="shared" si="40"/>
        <v>0</v>
      </c>
      <c r="K572" s="16"/>
      <c r="L572" s="16"/>
      <c r="M572" s="16"/>
      <c r="N572" s="116"/>
      <c r="O572" s="26" t="e">
        <f t="shared" si="41"/>
        <v>#N/A</v>
      </c>
      <c r="P572" s="138" t="e">
        <f t="shared" si="42"/>
        <v>#N/A</v>
      </c>
      <c r="Q572" s="138" t="e">
        <f t="shared" si="43"/>
        <v>#N/A</v>
      </c>
      <c r="R572" s="138" t="e">
        <f t="shared" si="44"/>
        <v>#N/A</v>
      </c>
      <c r="S572" s="139" t="e">
        <f>VLOOKUP(D572,'PC Receitas'!$N$4:$O$14,2,FALSE)</f>
        <v>#N/A</v>
      </c>
      <c r="T572" s="138"/>
      <c r="U572" s="117"/>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row>
    <row r="573" spans="2:109" s="1" customFormat="1" ht="19.5" customHeight="1" thickTop="1" thickBot="1">
      <c r="B573" s="16"/>
      <c r="C573" s="17"/>
      <c r="D573" s="17"/>
      <c r="E573" s="17"/>
      <c r="F573" s="17"/>
      <c r="G573" s="17"/>
      <c r="H573" s="18"/>
      <c r="I573" s="19"/>
      <c r="J573" s="20">
        <f t="shared" si="40"/>
        <v>0</v>
      </c>
      <c r="K573" s="16"/>
      <c r="L573" s="16"/>
      <c r="M573" s="16"/>
      <c r="N573" s="116"/>
      <c r="O573" s="26" t="e">
        <f t="shared" si="41"/>
        <v>#N/A</v>
      </c>
      <c r="P573" s="138" t="e">
        <f t="shared" si="42"/>
        <v>#N/A</v>
      </c>
      <c r="Q573" s="138" t="e">
        <f t="shared" si="43"/>
        <v>#N/A</v>
      </c>
      <c r="R573" s="138" t="e">
        <f t="shared" si="44"/>
        <v>#N/A</v>
      </c>
      <c r="S573" s="139" t="e">
        <f>VLOOKUP(D573,'PC Receitas'!$N$4:$O$14,2,FALSE)</f>
        <v>#N/A</v>
      </c>
      <c r="T573" s="138"/>
      <c r="U573" s="117"/>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row>
    <row r="574" spans="2:109" s="1" customFormat="1" ht="19.5" customHeight="1" thickTop="1" thickBot="1">
      <c r="B574" s="16"/>
      <c r="C574" s="17"/>
      <c r="D574" s="17"/>
      <c r="E574" s="17"/>
      <c r="F574" s="17"/>
      <c r="G574" s="17"/>
      <c r="H574" s="18"/>
      <c r="I574" s="19"/>
      <c r="J574" s="20">
        <f t="shared" si="40"/>
        <v>0</v>
      </c>
      <c r="K574" s="16"/>
      <c r="L574" s="16"/>
      <c r="M574" s="16"/>
      <c r="N574" s="116"/>
      <c r="O574" s="26" t="e">
        <f t="shared" si="41"/>
        <v>#N/A</v>
      </c>
      <c r="P574" s="138" t="e">
        <f t="shared" si="42"/>
        <v>#N/A</v>
      </c>
      <c r="Q574" s="138" t="e">
        <f t="shared" si="43"/>
        <v>#N/A</v>
      </c>
      <c r="R574" s="138" t="e">
        <f t="shared" si="44"/>
        <v>#N/A</v>
      </c>
      <c r="S574" s="139" t="e">
        <f>VLOOKUP(D574,'PC Receitas'!$N$4:$O$14,2,FALSE)</f>
        <v>#N/A</v>
      </c>
      <c r="T574" s="138"/>
      <c r="U574" s="117"/>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row>
    <row r="575" spans="2:109" s="1" customFormat="1" ht="19.5" customHeight="1" thickTop="1" thickBot="1">
      <c r="B575" s="16"/>
      <c r="C575" s="17"/>
      <c r="D575" s="17"/>
      <c r="E575" s="17"/>
      <c r="F575" s="17"/>
      <c r="G575" s="17"/>
      <c r="H575" s="18"/>
      <c r="I575" s="19"/>
      <c r="J575" s="20">
        <f t="shared" si="40"/>
        <v>0</v>
      </c>
      <c r="K575" s="16"/>
      <c r="L575" s="16"/>
      <c r="M575" s="16"/>
      <c r="N575" s="116"/>
      <c r="O575" s="26" t="e">
        <f t="shared" si="41"/>
        <v>#N/A</v>
      </c>
      <c r="P575" s="138" t="e">
        <f t="shared" si="42"/>
        <v>#N/A</v>
      </c>
      <c r="Q575" s="138" t="e">
        <f t="shared" si="43"/>
        <v>#N/A</v>
      </c>
      <c r="R575" s="138" t="e">
        <f t="shared" si="44"/>
        <v>#N/A</v>
      </c>
      <c r="S575" s="139" t="e">
        <f>VLOOKUP(D575,'PC Receitas'!$N$4:$O$14,2,FALSE)</f>
        <v>#N/A</v>
      </c>
      <c r="T575" s="138"/>
      <c r="U575" s="117"/>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row>
    <row r="576" spans="2:109" s="1" customFormat="1" ht="19.5" customHeight="1" thickTop="1" thickBot="1">
      <c r="B576" s="16"/>
      <c r="C576" s="17"/>
      <c r="D576" s="17"/>
      <c r="E576" s="17"/>
      <c r="F576" s="17"/>
      <c r="G576" s="17"/>
      <c r="H576" s="18"/>
      <c r="I576" s="19"/>
      <c r="J576" s="20">
        <f t="shared" si="40"/>
        <v>0</v>
      </c>
      <c r="K576" s="16"/>
      <c r="L576" s="16"/>
      <c r="M576" s="16"/>
      <c r="N576" s="116"/>
      <c r="O576" s="26" t="e">
        <f t="shared" si="41"/>
        <v>#N/A</v>
      </c>
      <c r="P576" s="138" t="e">
        <f t="shared" si="42"/>
        <v>#N/A</v>
      </c>
      <c r="Q576" s="138" t="e">
        <f t="shared" si="43"/>
        <v>#N/A</v>
      </c>
      <c r="R576" s="138" t="e">
        <f t="shared" si="44"/>
        <v>#N/A</v>
      </c>
      <c r="S576" s="139" t="e">
        <f>VLOOKUP(D576,'PC Receitas'!$N$4:$O$14,2,FALSE)</f>
        <v>#N/A</v>
      </c>
      <c r="T576" s="138"/>
      <c r="U576" s="117"/>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row>
    <row r="577" spans="2:109" s="1" customFormat="1" ht="19.5" customHeight="1" thickTop="1" thickBot="1">
      <c r="B577" s="16"/>
      <c r="C577" s="17"/>
      <c r="D577" s="17"/>
      <c r="E577" s="17"/>
      <c r="F577" s="17"/>
      <c r="G577" s="17"/>
      <c r="H577" s="18"/>
      <c r="I577" s="19"/>
      <c r="J577" s="20">
        <f t="shared" si="40"/>
        <v>0</v>
      </c>
      <c r="K577" s="16"/>
      <c r="L577" s="16"/>
      <c r="M577" s="16"/>
      <c r="N577" s="116"/>
      <c r="O577" s="26" t="e">
        <f t="shared" si="41"/>
        <v>#N/A</v>
      </c>
      <c r="P577" s="138" t="e">
        <f t="shared" si="42"/>
        <v>#N/A</v>
      </c>
      <c r="Q577" s="138" t="e">
        <f t="shared" si="43"/>
        <v>#N/A</v>
      </c>
      <c r="R577" s="138" t="e">
        <f t="shared" si="44"/>
        <v>#N/A</v>
      </c>
      <c r="S577" s="139" t="e">
        <f>VLOOKUP(D577,'PC Receitas'!$N$4:$O$14,2,FALSE)</f>
        <v>#N/A</v>
      </c>
      <c r="T577" s="138"/>
      <c r="U577" s="117"/>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row>
    <row r="578" spans="2:109" s="1" customFormat="1" ht="19.5" customHeight="1" thickTop="1" thickBot="1">
      <c r="B578" s="16"/>
      <c r="C578" s="17"/>
      <c r="D578" s="17"/>
      <c r="E578" s="17"/>
      <c r="F578" s="17"/>
      <c r="G578" s="17"/>
      <c r="H578" s="18"/>
      <c r="I578" s="19"/>
      <c r="J578" s="20">
        <f t="shared" si="40"/>
        <v>0</v>
      </c>
      <c r="K578" s="16"/>
      <c r="L578" s="16"/>
      <c r="M578" s="16"/>
      <c r="N578" s="116"/>
      <c r="O578" s="26" t="e">
        <f t="shared" si="41"/>
        <v>#N/A</v>
      </c>
      <c r="P578" s="138" t="e">
        <f t="shared" si="42"/>
        <v>#N/A</v>
      </c>
      <c r="Q578" s="138" t="e">
        <f t="shared" si="43"/>
        <v>#N/A</v>
      </c>
      <c r="R578" s="138" t="e">
        <f t="shared" si="44"/>
        <v>#N/A</v>
      </c>
      <c r="S578" s="139" t="e">
        <f>VLOOKUP(D578,'PC Receitas'!$N$4:$O$14,2,FALSE)</f>
        <v>#N/A</v>
      </c>
      <c r="T578" s="138"/>
      <c r="U578" s="117"/>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row>
    <row r="579" spans="2:109" s="1" customFormat="1" ht="19.5" customHeight="1" thickTop="1" thickBot="1">
      <c r="B579" s="16"/>
      <c r="C579" s="17"/>
      <c r="D579" s="17"/>
      <c r="E579" s="17"/>
      <c r="F579" s="17"/>
      <c r="G579" s="17"/>
      <c r="H579" s="18"/>
      <c r="I579" s="19"/>
      <c r="J579" s="20">
        <f t="shared" si="40"/>
        <v>0</v>
      </c>
      <c r="K579" s="16"/>
      <c r="L579" s="16"/>
      <c r="M579" s="16"/>
      <c r="N579" s="116"/>
      <c r="O579" s="26" t="e">
        <f t="shared" si="41"/>
        <v>#N/A</v>
      </c>
      <c r="P579" s="138" t="e">
        <f t="shared" si="42"/>
        <v>#N/A</v>
      </c>
      <c r="Q579" s="138" t="e">
        <f t="shared" si="43"/>
        <v>#N/A</v>
      </c>
      <c r="R579" s="138" t="e">
        <f t="shared" si="44"/>
        <v>#N/A</v>
      </c>
      <c r="S579" s="139" t="e">
        <f>VLOOKUP(D579,'PC Receitas'!$N$4:$O$14,2,FALSE)</f>
        <v>#N/A</v>
      </c>
      <c r="T579" s="138"/>
      <c r="U579" s="117"/>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row>
    <row r="580" spans="2:109" s="1" customFormat="1" ht="19.5" customHeight="1" thickTop="1" thickBot="1">
      <c r="B580" s="16"/>
      <c r="C580" s="17"/>
      <c r="D580" s="17"/>
      <c r="E580" s="17"/>
      <c r="F580" s="17"/>
      <c r="G580" s="17"/>
      <c r="H580" s="18"/>
      <c r="I580" s="19"/>
      <c r="J580" s="20">
        <f t="shared" si="40"/>
        <v>0</v>
      </c>
      <c r="K580" s="16"/>
      <c r="L580" s="16"/>
      <c r="M580" s="16"/>
      <c r="N580" s="116"/>
      <c r="O580" s="26" t="e">
        <f t="shared" si="41"/>
        <v>#N/A</v>
      </c>
      <c r="P580" s="138" t="e">
        <f t="shared" si="42"/>
        <v>#N/A</v>
      </c>
      <c r="Q580" s="138" t="e">
        <f t="shared" si="43"/>
        <v>#N/A</v>
      </c>
      <c r="R580" s="138" t="e">
        <f t="shared" si="44"/>
        <v>#N/A</v>
      </c>
      <c r="S580" s="139" t="e">
        <f>VLOOKUP(D580,'PC Receitas'!$N$4:$O$14,2,FALSE)</f>
        <v>#N/A</v>
      </c>
      <c r="T580" s="138"/>
      <c r="U580" s="117"/>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row>
    <row r="581" spans="2:109" s="1" customFormat="1" ht="19.5" customHeight="1" thickTop="1" thickBot="1">
      <c r="B581" s="16"/>
      <c r="C581" s="17"/>
      <c r="D581" s="17"/>
      <c r="E581" s="17"/>
      <c r="F581" s="17"/>
      <c r="G581" s="17"/>
      <c r="H581" s="18"/>
      <c r="I581" s="19"/>
      <c r="J581" s="20">
        <f t="shared" si="40"/>
        <v>0</v>
      </c>
      <c r="K581" s="16"/>
      <c r="L581" s="16"/>
      <c r="M581" s="16"/>
      <c r="N581" s="116"/>
      <c r="O581" s="26" t="e">
        <f t="shared" si="41"/>
        <v>#N/A</v>
      </c>
      <c r="P581" s="138" t="e">
        <f t="shared" si="42"/>
        <v>#N/A</v>
      </c>
      <c r="Q581" s="138" t="e">
        <f t="shared" si="43"/>
        <v>#N/A</v>
      </c>
      <c r="R581" s="138" t="e">
        <f t="shared" si="44"/>
        <v>#N/A</v>
      </c>
      <c r="S581" s="139" t="e">
        <f>VLOOKUP(D581,'PC Receitas'!$N$4:$O$14,2,FALSE)</f>
        <v>#N/A</v>
      </c>
      <c r="T581" s="138"/>
      <c r="U581" s="117"/>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row>
    <row r="582" spans="2:109" s="1" customFormat="1" ht="19.5" customHeight="1" thickTop="1" thickBot="1">
      <c r="B582" s="16"/>
      <c r="C582" s="17"/>
      <c r="D582" s="17"/>
      <c r="E582" s="17"/>
      <c r="F582" s="17"/>
      <c r="G582" s="17"/>
      <c r="H582" s="18"/>
      <c r="I582" s="19"/>
      <c r="J582" s="20">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0</v>
      </c>
      <c r="K582" s="16"/>
      <c r="L582" s="16"/>
      <c r="M582" s="16"/>
      <c r="N582" s="116"/>
      <c r="O582" s="26" t="e">
        <f t="shared" ref="O582:O605" si="46">IF(S582="Despesas_com_RH","Despesa",IF(S582="Despesas_Operacionais","Despesa",IF(S582="Despesas_com_Marketing","Despesa",IF(S582="Impostos","Despesa",IF(S582="Investimentos","Despesa","")))))</f>
        <v>#N/A</v>
      </c>
      <c r="P582" s="138" t="e">
        <f t="shared" ref="P582:P605" si="47">IF(S582="Despesas_com_Produtos","Despesa",IF(S582="Despesas_com_Serviços","Despesa",IF(S582="Despesas_Não_Operacionais","Despesa","")))</f>
        <v>#N/A</v>
      </c>
      <c r="Q582" s="138" t="e">
        <f t="shared" ref="Q582:Q605" si="48">IF(S582="Receitas_com_Produtos","Receita",IF(S582="Receitas_com_Serviços","Receita",IF(S582="Receitas_Não_Operacionais","Receita","")))</f>
        <v>#N/A</v>
      </c>
      <c r="R582" s="138" t="e">
        <f t="shared" ref="R582:R605" si="49">IF(O582&lt;&gt;"",O582,IF(P582&lt;&gt;"",P582,IF(Q582&lt;&gt;"",Q582,"")))</f>
        <v>#N/A</v>
      </c>
      <c r="S582" s="139" t="e">
        <f>VLOOKUP(D582,'PC Receitas'!$N$4:$O$14,2,FALSE)</f>
        <v>#N/A</v>
      </c>
      <c r="T582" s="138"/>
      <c r="U582" s="117"/>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row>
    <row r="583" spans="2:109" s="1" customFormat="1" ht="19.5" customHeight="1" thickTop="1" thickBot="1">
      <c r="B583" s="16"/>
      <c r="C583" s="17"/>
      <c r="D583" s="17"/>
      <c r="E583" s="17"/>
      <c r="F583" s="17"/>
      <c r="G583" s="17"/>
      <c r="H583" s="18"/>
      <c r="I583" s="19"/>
      <c r="J583" s="20">
        <f t="shared" si="45"/>
        <v>0</v>
      </c>
      <c r="K583" s="16"/>
      <c r="L583" s="16"/>
      <c r="M583" s="16"/>
      <c r="N583" s="116"/>
      <c r="O583" s="26" t="e">
        <f t="shared" si="46"/>
        <v>#N/A</v>
      </c>
      <c r="P583" s="138" t="e">
        <f t="shared" si="47"/>
        <v>#N/A</v>
      </c>
      <c r="Q583" s="138" t="e">
        <f t="shared" si="48"/>
        <v>#N/A</v>
      </c>
      <c r="R583" s="138" t="e">
        <f t="shared" si="49"/>
        <v>#N/A</v>
      </c>
      <c r="S583" s="139" t="e">
        <f>VLOOKUP(D583,'PC Receitas'!$N$4:$O$14,2,FALSE)</f>
        <v>#N/A</v>
      </c>
      <c r="T583" s="138"/>
      <c r="U583" s="117"/>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row>
    <row r="584" spans="2:109" s="1" customFormat="1" ht="19.5" customHeight="1" thickTop="1" thickBot="1">
      <c r="B584" s="16"/>
      <c r="C584" s="17"/>
      <c r="D584" s="17"/>
      <c r="E584" s="17"/>
      <c r="F584" s="17"/>
      <c r="G584" s="17"/>
      <c r="H584" s="18"/>
      <c r="I584" s="19"/>
      <c r="J584" s="20">
        <f t="shared" si="45"/>
        <v>0</v>
      </c>
      <c r="K584" s="16"/>
      <c r="L584" s="16"/>
      <c r="M584" s="16"/>
      <c r="N584" s="116"/>
      <c r="O584" s="26" t="e">
        <f t="shared" si="46"/>
        <v>#N/A</v>
      </c>
      <c r="P584" s="138" t="e">
        <f t="shared" si="47"/>
        <v>#N/A</v>
      </c>
      <c r="Q584" s="138" t="e">
        <f t="shared" si="48"/>
        <v>#N/A</v>
      </c>
      <c r="R584" s="138" t="e">
        <f t="shared" si="49"/>
        <v>#N/A</v>
      </c>
      <c r="S584" s="139" t="e">
        <f>VLOOKUP(D584,'PC Receitas'!$N$4:$O$14,2,FALSE)</f>
        <v>#N/A</v>
      </c>
      <c r="T584" s="138"/>
      <c r="U584" s="117"/>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row>
    <row r="585" spans="2:109" s="1" customFormat="1" ht="19.5" customHeight="1" thickTop="1" thickBot="1">
      <c r="B585" s="16"/>
      <c r="C585" s="17"/>
      <c r="D585" s="17"/>
      <c r="E585" s="17"/>
      <c r="F585" s="17"/>
      <c r="G585" s="17"/>
      <c r="H585" s="18"/>
      <c r="I585" s="19"/>
      <c r="J585" s="20">
        <f t="shared" si="45"/>
        <v>0</v>
      </c>
      <c r="K585" s="16"/>
      <c r="L585" s="16"/>
      <c r="M585" s="16"/>
      <c r="N585" s="116"/>
      <c r="O585" s="26" t="e">
        <f t="shared" si="46"/>
        <v>#N/A</v>
      </c>
      <c r="P585" s="138" t="e">
        <f t="shared" si="47"/>
        <v>#N/A</v>
      </c>
      <c r="Q585" s="138" t="e">
        <f t="shared" si="48"/>
        <v>#N/A</v>
      </c>
      <c r="R585" s="138" t="e">
        <f t="shared" si="49"/>
        <v>#N/A</v>
      </c>
      <c r="S585" s="139" t="e">
        <f>VLOOKUP(D585,'PC Receitas'!$N$4:$O$14,2,FALSE)</f>
        <v>#N/A</v>
      </c>
      <c r="T585" s="138"/>
      <c r="U585" s="117"/>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row>
    <row r="586" spans="2:109" s="1" customFormat="1" ht="19.5" customHeight="1" thickTop="1" thickBot="1">
      <c r="B586" s="16"/>
      <c r="C586" s="17"/>
      <c r="D586" s="17"/>
      <c r="E586" s="17"/>
      <c r="F586" s="17"/>
      <c r="G586" s="17"/>
      <c r="H586" s="18"/>
      <c r="I586" s="19"/>
      <c r="J586" s="20">
        <f t="shared" si="45"/>
        <v>0</v>
      </c>
      <c r="K586" s="16"/>
      <c r="L586" s="16"/>
      <c r="M586" s="16"/>
      <c r="N586" s="116"/>
      <c r="O586" s="26" t="e">
        <f t="shared" si="46"/>
        <v>#N/A</v>
      </c>
      <c r="P586" s="138" t="e">
        <f t="shared" si="47"/>
        <v>#N/A</v>
      </c>
      <c r="Q586" s="138" t="e">
        <f t="shared" si="48"/>
        <v>#N/A</v>
      </c>
      <c r="R586" s="138" t="e">
        <f t="shared" si="49"/>
        <v>#N/A</v>
      </c>
      <c r="S586" s="139" t="e">
        <f>VLOOKUP(D586,'PC Receitas'!$N$4:$O$14,2,FALSE)</f>
        <v>#N/A</v>
      </c>
      <c r="T586" s="138"/>
      <c r="U586" s="117"/>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row>
    <row r="587" spans="2:109" s="1" customFormat="1" ht="19.5" customHeight="1" thickTop="1" thickBot="1">
      <c r="B587" s="16"/>
      <c r="C587" s="17"/>
      <c r="D587" s="17"/>
      <c r="E587" s="17"/>
      <c r="F587" s="17"/>
      <c r="G587" s="17"/>
      <c r="H587" s="18"/>
      <c r="I587" s="19"/>
      <c r="J587" s="20">
        <f t="shared" si="45"/>
        <v>0</v>
      </c>
      <c r="K587" s="16"/>
      <c r="L587" s="16"/>
      <c r="M587" s="16"/>
      <c r="N587" s="116"/>
      <c r="O587" s="26" t="e">
        <f t="shared" si="46"/>
        <v>#N/A</v>
      </c>
      <c r="P587" s="138" t="e">
        <f t="shared" si="47"/>
        <v>#N/A</v>
      </c>
      <c r="Q587" s="138" t="e">
        <f t="shared" si="48"/>
        <v>#N/A</v>
      </c>
      <c r="R587" s="138" t="e">
        <f t="shared" si="49"/>
        <v>#N/A</v>
      </c>
      <c r="S587" s="139" t="e">
        <f>VLOOKUP(D587,'PC Receitas'!$N$4:$O$14,2,FALSE)</f>
        <v>#N/A</v>
      </c>
      <c r="T587" s="138"/>
      <c r="U587" s="117"/>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row>
    <row r="588" spans="2:109" s="1" customFormat="1" ht="19.5" customHeight="1" thickTop="1" thickBot="1">
      <c r="B588" s="16"/>
      <c r="C588" s="17"/>
      <c r="D588" s="17"/>
      <c r="E588" s="17"/>
      <c r="F588" s="17"/>
      <c r="G588" s="17"/>
      <c r="H588" s="18"/>
      <c r="I588" s="19"/>
      <c r="J588" s="20">
        <f t="shared" si="45"/>
        <v>0</v>
      </c>
      <c r="K588" s="16"/>
      <c r="L588" s="16"/>
      <c r="M588" s="16"/>
      <c r="N588" s="116"/>
      <c r="O588" s="26" t="e">
        <f t="shared" si="46"/>
        <v>#N/A</v>
      </c>
      <c r="P588" s="138" t="e">
        <f t="shared" si="47"/>
        <v>#N/A</v>
      </c>
      <c r="Q588" s="138" t="e">
        <f t="shared" si="48"/>
        <v>#N/A</v>
      </c>
      <c r="R588" s="138" t="e">
        <f t="shared" si="49"/>
        <v>#N/A</v>
      </c>
      <c r="S588" s="139" t="e">
        <f>VLOOKUP(D588,'PC Receitas'!$N$4:$O$14,2,FALSE)</f>
        <v>#N/A</v>
      </c>
      <c r="T588" s="138"/>
      <c r="U588" s="117"/>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row>
    <row r="589" spans="2:109" s="1" customFormat="1" ht="19.5" customHeight="1" thickTop="1" thickBot="1">
      <c r="B589" s="16"/>
      <c r="C589" s="17"/>
      <c r="D589" s="17"/>
      <c r="E589" s="17"/>
      <c r="F589" s="17"/>
      <c r="G589" s="17"/>
      <c r="H589" s="18"/>
      <c r="I589" s="19"/>
      <c r="J589" s="20">
        <f t="shared" si="45"/>
        <v>0</v>
      </c>
      <c r="K589" s="16"/>
      <c r="L589" s="16"/>
      <c r="M589" s="16"/>
      <c r="N589" s="116"/>
      <c r="O589" s="26" t="e">
        <f t="shared" si="46"/>
        <v>#N/A</v>
      </c>
      <c r="P589" s="138" t="e">
        <f t="shared" si="47"/>
        <v>#N/A</v>
      </c>
      <c r="Q589" s="138" t="e">
        <f t="shared" si="48"/>
        <v>#N/A</v>
      </c>
      <c r="R589" s="138" t="e">
        <f t="shared" si="49"/>
        <v>#N/A</v>
      </c>
      <c r="S589" s="139" t="e">
        <f>VLOOKUP(D589,'PC Receitas'!$N$4:$O$14,2,FALSE)</f>
        <v>#N/A</v>
      </c>
      <c r="T589" s="138"/>
      <c r="U589" s="117"/>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row>
    <row r="590" spans="2:109" s="1" customFormat="1" ht="19.5" customHeight="1" thickTop="1" thickBot="1">
      <c r="B590" s="16"/>
      <c r="C590" s="17"/>
      <c r="D590" s="17"/>
      <c r="E590" s="17"/>
      <c r="F590" s="17"/>
      <c r="G590" s="17"/>
      <c r="H590" s="18"/>
      <c r="I590" s="19"/>
      <c r="J590" s="20">
        <f t="shared" si="45"/>
        <v>0</v>
      </c>
      <c r="K590" s="16"/>
      <c r="L590" s="16"/>
      <c r="M590" s="16"/>
      <c r="N590" s="116"/>
      <c r="O590" s="26" t="e">
        <f t="shared" si="46"/>
        <v>#N/A</v>
      </c>
      <c r="P590" s="138" t="e">
        <f t="shared" si="47"/>
        <v>#N/A</v>
      </c>
      <c r="Q590" s="138" t="e">
        <f t="shared" si="48"/>
        <v>#N/A</v>
      </c>
      <c r="R590" s="138" t="e">
        <f t="shared" si="49"/>
        <v>#N/A</v>
      </c>
      <c r="S590" s="139" t="e">
        <f>VLOOKUP(D590,'PC Receitas'!$N$4:$O$14,2,FALSE)</f>
        <v>#N/A</v>
      </c>
      <c r="T590" s="138"/>
      <c r="U590" s="117"/>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row>
    <row r="591" spans="2:109" s="1" customFormat="1" ht="19.5" customHeight="1" thickTop="1" thickBot="1">
      <c r="B591" s="16"/>
      <c r="C591" s="17"/>
      <c r="D591" s="17"/>
      <c r="E591" s="17"/>
      <c r="F591" s="17"/>
      <c r="G591" s="17"/>
      <c r="H591" s="18"/>
      <c r="I591" s="19"/>
      <c r="J591" s="20">
        <f t="shared" si="45"/>
        <v>0</v>
      </c>
      <c r="K591" s="16"/>
      <c r="L591" s="16"/>
      <c r="M591" s="16"/>
      <c r="N591" s="116"/>
      <c r="O591" s="26" t="e">
        <f t="shared" si="46"/>
        <v>#N/A</v>
      </c>
      <c r="P591" s="138" t="e">
        <f t="shared" si="47"/>
        <v>#N/A</v>
      </c>
      <c r="Q591" s="138" t="e">
        <f t="shared" si="48"/>
        <v>#N/A</v>
      </c>
      <c r="R591" s="138" t="e">
        <f t="shared" si="49"/>
        <v>#N/A</v>
      </c>
      <c r="S591" s="139" t="e">
        <f>VLOOKUP(D591,'PC Receitas'!$N$4:$O$14,2,FALSE)</f>
        <v>#N/A</v>
      </c>
      <c r="T591" s="138"/>
      <c r="U591" s="117"/>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row>
    <row r="592" spans="2:109" s="1" customFormat="1" ht="19.5" customHeight="1" thickTop="1" thickBot="1">
      <c r="B592" s="16"/>
      <c r="C592" s="17"/>
      <c r="D592" s="17"/>
      <c r="E592" s="17"/>
      <c r="F592" s="17"/>
      <c r="G592" s="17"/>
      <c r="H592" s="18"/>
      <c r="I592" s="19"/>
      <c r="J592" s="20">
        <f t="shared" si="45"/>
        <v>0</v>
      </c>
      <c r="K592" s="16"/>
      <c r="L592" s="16"/>
      <c r="M592" s="16"/>
      <c r="N592" s="116"/>
      <c r="O592" s="26" t="e">
        <f t="shared" si="46"/>
        <v>#N/A</v>
      </c>
      <c r="P592" s="138" t="e">
        <f t="shared" si="47"/>
        <v>#N/A</v>
      </c>
      <c r="Q592" s="138" t="e">
        <f t="shared" si="48"/>
        <v>#N/A</v>
      </c>
      <c r="R592" s="138" t="e">
        <f t="shared" si="49"/>
        <v>#N/A</v>
      </c>
      <c r="S592" s="139" t="e">
        <f>VLOOKUP(D592,'PC Receitas'!$N$4:$O$14,2,FALSE)</f>
        <v>#N/A</v>
      </c>
      <c r="T592" s="138"/>
      <c r="U592" s="117"/>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row>
    <row r="593" spans="2:109" s="1" customFormat="1" ht="19.5" customHeight="1" thickTop="1" thickBot="1">
      <c r="B593" s="16"/>
      <c r="C593" s="17"/>
      <c r="D593" s="17"/>
      <c r="E593" s="17"/>
      <c r="F593" s="17"/>
      <c r="G593" s="17"/>
      <c r="H593" s="18"/>
      <c r="I593" s="19"/>
      <c r="J593" s="20">
        <f t="shared" si="45"/>
        <v>0</v>
      </c>
      <c r="K593" s="16"/>
      <c r="L593" s="16"/>
      <c r="M593" s="16"/>
      <c r="N593" s="116"/>
      <c r="O593" s="26" t="e">
        <f t="shared" si="46"/>
        <v>#N/A</v>
      </c>
      <c r="P593" s="138" t="e">
        <f t="shared" si="47"/>
        <v>#N/A</v>
      </c>
      <c r="Q593" s="138" t="e">
        <f t="shared" si="48"/>
        <v>#N/A</v>
      </c>
      <c r="R593" s="138" t="e">
        <f t="shared" si="49"/>
        <v>#N/A</v>
      </c>
      <c r="S593" s="139" t="e">
        <f>VLOOKUP(D593,'PC Receitas'!$N$4:$O$14,2,FALSE)</f>
        <v>#N/A</v>
      </c>
      <c r="T593" s="138"/>
      <c r="U593" s="117"/>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row>
    <row r="594" spans="2:109" s="1" customFormat="1" ht="19.5" customHeight="1" thickTop="1" thickBot="1">
      <c r="B594" s="16"/>
      <c r="C594" s="17"/>
      <c r="D594" s="17"/>
      <c r="E594" s="17"/>
      <c r="F594" s="17"/>
      <c r="G594" s="17"/>
      <c r="H594" s="18"/>
      <c r="I594" s="19"/>
      <c r="J594" s="20">
        <f t="shared" si="45"/>
        <v>0</v>
      </c>
      <c r="K594" s="16"/>
      <c r="L594" s="16"/>
      <c r="M594" s="16"/>
      <c r="N594" s="116"/>
      <c r="O594" s="26" t="e">
        <f t="shared" si="46"/>
        <v>#N/A</v>
      </c>
      <c r="P594" s="138" t="e">
        <f t="shared" si="47"/>
        <v>#N/A</v>
      </c>
      <c r="Q594" s="138" t="e">
        <f t="shared" si="48"/>
        <v>#N/A</v>
      </c>
      <c r="R594" s="138" t="e">
        <f t="shared" si="49"/>
        <v>#N/A</v>
      </c>
      <c r="S594" s="139" t="e">
        <f>VLOOKUP(D594,'PC Receitas'!$N$4:$O$14,2,FALSE)</f>
        <v>#N/A</v>
      </c>
      <c r="T594" s="138"/>
      <c r="U594" s="117"/>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row>
    <row r="595" spans="2:109" s="1" customFormat="1" ht="19.5" customHeight="1" thickTop="1" thickBot="1">
      <c r="B595" s="16"/>
      <c r="C595" s="17"/>
      <c r="D595" s="17"/>
      <c r="E595" s="17"/>
      <c r="F595" s="17"/>
      <c r="G595" s="17"/>
      <c r="H595" s="18"/>
      <c r="I595" s="19"/>
      <c r="J595" s="20">
        <f t="shared" si="45"/>
        <v>0</v>
      </c>
      <c r="K595" s="16"/>
      <c r="L595" s="16"/>
      <c r="M595" s="16"/>
      <c r="N595" s="116"/>
      <c r="O595" s="26" t="e">
        <f t="shared" si="46"/>
        <v>#N/A</v>
      </c>
      <c r="P595" s="138" t="e">
        <f t="shared" si="47"/>
        <v>#N/A</v>
      </c>
      <c r="Q595" s="138" t="e">
        <f t="shared" si="48"/>
        <v>#N/A</v>
      </c>
      <c r="R595" s="138" t="e">
        <f t="shared" si="49"/>
        <v>#N/A</v>
      </c>
      <c r="S595" s="139" t="e">
        <f>VLOOKUP(D595,'PC Receitas'!$N$4:$O$14,2,FALSE)</f>
        <v>#N/A</v>
      </c>
      <c r="T595" s="138"/>
      <c r="U595" s="117"/>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row>
    <row r="596" spans="2:109" s="1" customFormat="1" ht="19.5" customHeight="1" thickTop="1" thickBot="1">
      <c r="B596" s="16"/>
      <c r="C596" s="17"/>
      <c r="D596" s="17"/>
      <c r="E596" s="17"/>
      <c r="F596" s="17"/>
      <c r="G596" s="17"/>
      <c r="H596" s="18"/>
      <c r="I596" s="19"/>
      <c r="J596" s="20">
        <f t="shared" si="45"/>
        <v>0</v>
      </c>
      <c r="K596" s="16"/>
      <c r="L596" s="16"/>
      <c r="M596" s="16"/>
      <c r="N596" s="116"/>
      <c r="O596" s="26" t="e">
        <f t="shared" si="46"/>
        <v>#N/A</v>
      </c>
      <c r="P596" s="138" t="e">
        <f t="shared" si="47"/>
        <v>#N/A</v>
      </c>
      <c r="Q596" s="138" t="e">
        <f t="shared" si="48"/>
        <v>#N/A</v>
      </c>
      <c r="R596" s="138" t="e">
        <f t="shared" si="49"/>
        <v>#N/A</v>
      </c>
      <c r="S596" s="139" t="e">
        <f>VLOOKUP(D596,'PC Receitas'!$N$4:$O$14,2,FALSE)</f>
        <v>#N/A</v>
      </c>
      <c r="T596" s="138"/>
      <c r="U596" s="117"/>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row>
    <row r="597" spans="2:109" s="1" customFormat="1" ht="19.5" customHeight="1" thickTop="1" thickBot="1">
      <c r="B597" s="16"/>
      <c r="C597" s="17"/>
      <c r="D597" s="17"/>
      <c r="E597" s="17"/>
      <c r="F597" s="17"/>
      <c r="G597" s="17"/>
      <c r="H597" s="18"/>
      <c r="I597" s="19"/>
      <c r="J597" s="20">
        <f t="shared" si="45"/>
        <v>0</v>
      </c>
      <c r="K597" s="16"/>
      <c r="L597" s="16"/>
      <c r="M597" s="16"/>
      <c r="N597" s="116"/>
      <c r="O597" s="26" t="e">
        <f t="shared" si="46"/>
        <v>#N/A</v>
      </c>
      <c r="P597" s="138" t="e">
        <f t="shared" si="47"/>
        <v>#N/A</v>
      </c>
      <c r="Q597" s="138" t="e">
        <f t="shared" si="48"/>
        <v>#N/A</v>
      </c>
      <c r="R597" s="138" t="e">
        <f t="shared" si="49"/>
        <v>#N/A</v>
      </c>
      <c r="S597" s="139" t="e">
        <f>VLOOKUP(D597,'PC Receitas'!$N$4:$O$14,2,FALSE)</f>
        <v>#N/A</v>
      </c>
      <c r="T597" s="138"/>
      <c r="U597" s="117"/>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row>
    <row r="598" spans="2:109" s="1" customFormat="1" ht="19.5" customHeight="1" thickTop="1" thickBot="1">
      <c r="B598" s="16"/>
      <c r="C598" s="17"/>
      <c r="D598" s="17"/>
      <c r="E598" s="17"/>
      <c r="F598" s="17"/>
      <c r="G598" s="17"/>
      <c r="H598" s="18"/>
      <c r="I598" s="19"/>
      <c r="J598" s="20">
        <f t="shared" si="45"/>
        <v>0</v>
      </c>
      <c r="K598" s="16"/>
      <c r="L598" s="16"/>
      <c r="M598" s="16"/>
      <c r="N598" s="116"/>
      <c r="O598" s="26" t="e">
        <f t="shared" si="46"/>
        <v>#N/A</v>
      </c>
      <c r="P598" s="138" t="e">
        <f t="shared" si="47"/>
        <v>#N/A</v>
      </c>
      <c r="Q598" s="138" t="e">
        <f t="shared" si="48"/>
        <v>#N/A</v>
      </c>
      <c r="R598" s="138" t="e">
        <f t="shared" si="49"/>
        <v>#N/A</v>
      </c>
      <c r="S598" s="139" t="e">
        <f>VLOOKUP(D598,'PC Receitas'!$N$4:$O$14,2,FALSE)</f>
        <v>#N/A</v>
      </c>
      <c r="T598" s="138"/>
      <c r="U598" s="117"/>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row>
    <row r="599" spans="2:109" s="1" customFormat="1" ht="19.5" customHeight="1" thickTop="1" thickBot="1">
      <c r="B599" s="16"/>
      <c r="C599" s="17"/>
      <c r="D599" s="17"/>
      <c r="E599" s="17"/>
      <c r="F599" s="17"/>
      <c r="G599" s="17"/>
      <c r="H599" s="18"/>
      <c r="I599" s="19"/>
      <c r="J599" s="20">
        <f t="shared" si="45"/>
        <v>0</v>
      </c>
      <c r="K599" s="16"/>
      <c r="L599" s="16"/>
      <c r="M599" s="16"/>
      <c r="N599" s="116"/>
      <c r="O599" s="26" t="e">
        <f t="shared" si="46"/>
        <v>#N/A</v>
      </c>
      <c r="P599" s="138" t="e">
        <f t="shared" si="47"/>
        <v>#N/A</v>
      </c>
      <c r="Q599" s="138" t="e">
        <f t="shared" si="48"/>
        <v>#N/A</v>
      </c>
      <c r="R599" s="138" t="e">
        <f t="shared" si="49"/>
        <v>#N/A</v>
      </c>
      <c r="S599" s="139" t="e">
        <f>VLOOKUP(D599,'PC Receitas'!$N$4:$O$14,2,FALSE)</f>
        <v>#N/A</v>
      </c>
      <c r="T599" s="138"/>
      <c r="U599" s="117"/>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row>
    <row r="600" spans="2:109" s="1" customFormat="1" ht="19.5" customHeight="1" thickTop="1" thickBot="1">
      <c r="B600" s="16"/>
      <c r="C600" s="17"/>
      <c r="D600" s="17"/>
      <c r="E600" s="17"/>
      <c r="F600" s="17"/>
      <c r="G600" s="17"/>
      <c r="H600" s="18"/>
      <c r="I600" s="19"/>
      <c r="J600" s="20">
        <f t="shared" si="45"/>
        <v>0</v>
      </c>
      <c r="K600" s="16"/>
      <c r="L600" s="16"/>
      <c r="M600" s="16"/>
      <c r="N600" s="116"/>
      <c r="O600" s="26" t="e">
        <f t="shared" si="46"/>
        <v>#N/A</v>
      </c>
      <c r="P600" s="138" t="e">
        <f t="shared" si="47"/>
        <v>#N/A</v>
      </c>
      <c r="Q600" s="138" t="e">
        <f t="shared" si="48"/>
        <v>#N/A</v>
      </c>
      <c r="R600" s="138" t="e">
        <f t="shared" si="49"/>
        <v>#N/A</v>
      </c>
      <c r="S600" s="139" t="e">
        <f>VLOOKUP(D600,'PC Receitas'!$N$4:$O$14,2,FALSE)</f>
        <v>#N/A</v>
      </c>
      <c r="T600" s="138"/>
      <c r="U600" s="117"/>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row>
    <row r="601" spans="2:109" s="1" customFormat="1" ht="19.5" customHeight="1" thickTop="1" thickBot="1">
      <c r="B601" s="16"/>
      <c r="C601" s="17"/>
      <c r="D601" s="17"/>
      <c r="E601" s="17"/>
      <c r="F601" s="17"/>
      <c r="G601" s="17"/>
      <c r="H601" s="18"/>
      <c r="I601" s="19"/>
      <c r="J601" s="20">
        <f t="shared" si="45"/>
        <v>0</v>
      </c>
      <c r="K601" s="16"/>
      <c r="L601" s="16"/>
      <c r="M601" s="16"/>
      <c r="N601" s="116"/>
      <c r="O601" s="26" t="e">
        <f t="shared" si="46"/>
        <v>#N/A</v>
      </c>
      <c r="P601" s="138" t="e">
        <f t="shared" si="47"/>
        <v>#N/A</v>
      </c>
      <c r="Q601" s="138" t="e">
        <f t="shared" si="48"/>
        <v>#N/A</v>
      </c>
      <c r="R601" s="138" t="e">
        <f t="shared" si="49"/>
        <v>#N/A</v>
      </c>
      <c r="S601" s="139" t="e">
        <f>VLOOKUP(D601,'PC Receitas'!$N$4:$O$14,2,FALSE)</f>
        <v>#N/A</v>
      </c>
      <c r="T601" s="138"/>
      <c r="U601" s="117"/>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row>
    <row r="602" spans="2:109" s="1" customFormat="1" ht="19.5" customHeight="1" thickTop="1" thickBot="1">
      <c r="B602" s="16"/>
      <c r="C602" s="17"/>
      <c r="D602" s="17"/>
      <c r="E602" s="17"/>
      <c r="F602" s="17"/>
      <c r="G602" s="17"/>
      <c r="H602" s="18"/>
      <c r="I602" s="19"/>
      <c r="J602" s="20">
        <f t="shared" si="45"/>
        <v>0</v>
      </c>
      <c r="K602" s="16"/>
      <c r="L602" s="16"/>
      <c r="M602" s="16"/>
      <c r="N602" s="116"/>
      <c r="O602" s="26" t="e">
        <f t="shared" si="46"/>
        <v>#N/A</v>
      </c>
      <c r="P602" s="138" t="e">
        <f t="shared" si="47"/>
        <v>#N/A</v>
      </c>
      <c r="Q602" s="138" t="e">
        <f t="shared" si="48"/>
        <v>#N/A</v>
      </c>
      <c r="R602" s="138" t="e">
        <f t="shared" si="49"/>
        <v>#N/A</v>
      </c>
      <c r="S602" s="139" t="e">
        <f>VLOOKUP(D602,'PC Receitas'!$N$4:$O$14,2,FALSE)</f>
        <v>#N/A</v>
      </c>
      <c r="T602" s="138"/>
      <c r="U602" s="117"/>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row>
    <row r="603" spans="2:109" s="1" customFormat="1" ht="19.5" customHeight="1" thickTop="1" thickBot="1">
      <c r="B603" s="16"/>
      <c r="C603" s="17"/>
      <c r="D603" s="17"/>
      <c r="E603" s="17"/>
      <c r="F603" s="17"/>
      <c r="G603" s="17"/>
      <c r="H603" s="18"/>
      <c r="I603" s="19"/>
      <c r="J603" s="20">
        <f t="shared" si="45"/>
        <v>0</v>
      </c>
      <c r="K603" s="16"/>
      <c r="L603" s="16"/>
      <c r="M603" s="16"/>
      <c r="N603" s="116"/>
      <c r="O603" s="26" t="e">
        <f t="shared" si="46"/>
        <v>#N/A</v>
      </c>
      <c r="P603" s="138" t="e">
        <f t="shared" si="47"/>
        <v>#N/A</v>
      </c>
      <c r="Q603" s="138" t="e">
        <f t="shared" si="48"/>
        <v>#N/A</v>
      </c>
      <c r="R603" s="138" t="e">
        <f t="shared" si="49"/>
        <v>#N/A</v>
      </c>
      <c r="S603" s="139" t="e">
        <f>VLOOKUP(D603,'PC Receitas'!$N$4:$O$14,2,FALSE)</f>
        <v>#N/A</v>
      </c>
      <c r="T603" s="138"/>
      <c r="U603" s="117"/>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row>
    <row r="604" spans="2:109" s="1" customFormat="1" ht="19.5" customHeight="1" thickTop="1" thickBot="1">
      <c r="B604" s="16"/>
      <c r="C604" s="17"/>
      <c r="D604" s="17"/>
      <c r="E604" s="17"/>
      <c r="F604" s="17"/>
      <c r="G604" s="17"/>
      <c r="H604" s="18"/>
      <c r="I604" s="19"/>
      <c r="J604" s="20">
        <f t="shared" si="45"/>
        <v>0</v>
      </c>
      <c r="K604" s="16"/>
      <c r="L604" s="16"/>
      <c r="M604" s="16"/>
      <c r="N604" s="116"/>
      <c r="O604" s="26" t="e">
        <f t="shared" si="46"/>
        <v>#N/A</v>
      </c>
      <c r="P604" s="138" t="e">
        <f t="shared" si="47"/>
        <v>#N/A</v>
      </c>
      <c r="Q604" s="138" t="e">
        <f t="shared" si="48"/>
        <v>#N/A</v>
      </c>
      <c r="R604" s="138" t="e">
        <f t="shared" si="49"/>
        <v>#N/A</v>
      </c>
      <c r="S604" s="139" t="e">
        <f>VLOOKUP(D604,'PC Receitas'!$N$4:$O$14,2,FALSE)</f>
        <v>#N/A</v>
      </c>
      <c r="T604" s="138"/>
      <c r="U604" s="117"/>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row>
    <row r="605" spans="2:109" s="1" customFormat="1" ht="19.5" customHeight="1" thickTop="1" thickBot="1">
      <c r="B605" s="16"/>
      <c r="C605" s="17"/>
      <c r="D605" s="17"/>
      <c r="E605" s="17"/>
      <c r="F605" s="17"/>
      <c r="G605" s="17"/>
      <c r="H605" s="18"/>
      <c r="I605" s="19"/>
      <c r="J605" s="20">
        <f t="shared" si="45"/>
        <v>0</v>
      </c>
      <c r="K605" s="16"/>
      <c r="L605" s="16"/>
      <c r="M605" s="16"/>
      <c r="N605" s="116"/>
      <c r="O605" s="26" t="e">
        <f t="shared" si="46"/>
        <v>#N/A</v>
      </c>
      <c r="P605" s="138" t="e">
        <f t="shared" si="47"/>
        <v>#N/A</v>
      </c>
      <c r="Q605" s="138" t="e">
        <f t="shared" si="48"/>
        <v>#N/A</v>
      </c>
      <c r="R605" s="138" t="e">
        <f t="shared" si="49"/>
        <v>#N/A</v>
      </c>
      <c r="S605" s="139" t="e">
        <f>VLOOKUP(D605,'PC Receitas'!$N$4:$O$14,2,FALSE)</f>
        <v>#N/A</v>
      </c>
      <c r="T605" s="138"/>
      <c r="U605" s="117"/>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row>
    <row r="606" spans="2:109" s="1" customFormat="1" ht="19.5" customHeight="1" thickTop="1">
      <c r="B606" s="16"/>
      <c r="C606" s="16"/>
      <c r="D606" s="16"/>
      <c r="E606" s="24"/>
      <c r="F606" s="16"/>
      <c r="G606" s="16"/>
      <c r="H606" s="16"/>
      <c r="I606" s="16"/>
      <c r="J606" s="27"/>
      <c r="K606" s="16"/>
      <c r="L606" s="16"/>
      <c r="M606" s="16"/>
      <c r="N606" s="116"/>
      <c r="O606" s="138"/>
      <c r="P606" s="138"/>
      <c r="Q606" s="138"/>
      <c r="R606" s="138"/>
      <c r="S606" s="139"/>
      <c r="T606" s="138"/>
      <c r="U606" s="117"/>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row>
    <row r="607" spans="2:109" s="1" customFormat="1" ht="19.5" customHeight="1">
      <c r="B607" s="16"/>
      <c r="C607" s="16"/>
      <c r="D607" s="16"/>
      <c r="E607" s="24"/>
      <c r="F607" s="16"/>
      <c r="G607" s="16"/>
      <c r="H607" s="16"/>
      <c r="I607" s="16"/>
      <c r="J607" s="27"/>
      <c r="K607" s="16"/>
      <c r="L607" s="16"/>
      <c r="M607" s="16"/>
      <c r="N607" s="116"/>
      <c r="O607" s="138"/>
      <c r="P607" s="138"/>
      <c r="Q607" s="138"/>
      <c r="R607" s="138"/>
      <c r="S607" s="139"/>
      <c r="T607" s="138"/>
      <c r="U607" s="117"/>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row>
    <row r="608" spans="2:109" s="1" customFormat="1" ht="19.5" customHeight="1">
      <c r="B608" s="16"/>
      <c r="C608" s="16"/>
      <c r="D608" s="16"/>
      <c r="E608" s="16"/>
      <c r="F608" s="16"/>
      <c r="G608" s="16"/>
      <c r="H608" s="16"/>
      <c r="I608" s="16"/>
      <c r="J608" s="27"/>
      <c r="K608" s="16"/>
      <c r="L608" s="16"/>
      <c r="M608" s="16"/>
      <c r="N608" s="116"/>
      <c r="O608" s="138"/>
      <c r="P608" s="138"/>
      <c r="Q608" s="138"/>
      <c r="R608" s="138"/>
      <c r="S608" s="139"/>
      <c r="T608" s="138"/>
      <c r="U608" s="117"/>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row>
    <row r="609" spans="2:109" s="1" customFormat="1" ht="19.5" customHeight="1">
      <c r="B609" s="16"/>
      <c r="C609" s="16"/>
      <c r="D609" s="16"/>
      <c r="E609" s="16"/>
      <c r="F609" s="16"/>
      <c r="G609" s="16"/>
      <c r="H609" s="16"/>
      <c r="I609" s="16"/>
      <c r="J609" s="27"/>
      <c r="K609" s="16"/>
      <c r="L609" s="16"/>
      <c r="M609" s="16"/>
      <c r="N609" s="116"/>
      <c r="O609" s="138"/>
      <c r="P609" s="138"/>
      <c r="Q609" s="138"/>
      <c r="R609" s="138"/>
      <c r="S609" s="139"/>
      <c r="T609" s="138"/>
      <c r="U609" s="117"/>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row>
    <row r="610" spans="2:109" s="1" customFormat="1" ht="19.5" customHeight="1">
      <c r="B610" s="16"/>
      <c r="C610" s="16"/>
      <c r="D610" s="16"/>
      <c r="E610" s="16"/>
      <c r="F610" s="16"/>
      <c r="G610" s="16"/>
      <c r="H610" s="16"/>
      <c r="I610" s="16"/>
      <c r="J610" s="27"/>
      <c r="K610" s="16"/>
      <c r="L610" s="16"/>
      <c r="M610" s="16"/>
      <c r="N610" s="116"/>
      <c r="O610" s="138"/>
      <c r="P610" s="138"/>
      <c r="Q610" s="138"/>
      <c r="R610" s="138"/>
      <c r="S610" s="139"/>
      <c r="T610" s="138"/>
      <c r="U610" s="117"/>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row>
    <row r="611" spans="2:109" ht="15" customHeight="1">
      <c r="J611" s="27"/>
    </row>
    <row r="612" spans="2:109" ht="15" customHeight="1">
      <c r="J612" s="27"/>
    </row>
    <row r="613" spans="2:109" ht="15" customHeight="1">
      <c r="J613" s="27"/>
    </row>
    <row r="614" spans="2:109" ht="15" customHeight="1">
      <c r="J614" s="27"/>
    </row>
    <row r="615" spans="2:109" ht="15" customHeight="1">
      <c r="J615" s="27"/>
    </row>
    <row r="616" spans="2:109" ht="15" customHeight="1">
      <c r="J616" s="27"/>
    </row>
    <row r="617" spans="2:109" ht="15" customHeight="1">
      <c r="J617" s="27"/>
    </row>
    <row r="618" spans="2:109" ht="15" customHeight="1">
      <c r="J618" s="27"/>
    </row>
    <row r="619" spans="2:109" ht="15" customHeight="1">
      <c r="J619" s="27"/>
    </row>
    <row r="620" spans="2:109" ht="15" customHeight="1">
      <c r="J620" s="27"/>
    </row>
    <row r="621" spans="2:109" ht="15" customHeight="1">
      <c r="J621" s="27"/>
    </row>
    <row r="622" spans="2:109" ht="15" customHeight="1">
      <c r="J622" s="27"/>
    </row>
    <row r="623" spans="2:109" ht="0" hidden="1" customHeight="1">
      <c r="J623" s="27"/>
    </row>
    <row r="624" spans="2:109" ht="0" hidden="1" customHeight="1">
      <c r="J624" s="27"/>
    </row>
    <row r="625" spans="10:10" ht="0" hidden="1" customHeight="1">
      <c r="J625" s="27"/>
    </row>
    <row r="626" spans="10:10" ht="0" hidden="1" customHeight="1">
      <c r="J626" s="27"/>
    </row>
    <row r="627" spans="10:10" ht="0" hidden="1" customHeight="1">
      <c r="J627" s="27"/>
    </row>
    <row r="628" spans="10:10" ht="0" hidden="1" customHeight="1">
      <c r="J628" s="27"/>
    </row>
    <row r="629" spans="10:10" ht="0" hidden="1" customHeight="1">
      <c r="J629" s="27"/>
    </row>
    <row r="630" spans="10:10" ht="0" hidden="1" customHeight="1">
      <c r="J630" s="27"/>
    </row>
    <row r="631" spans="10:10" ht="0" hidden="1" customHeight="1">
      <c r="J631" s="27"/>
    </row>
    <row r="632" spans="10:10" ht="0" hidden="1" customHeight="1">
      <c r="J632" s="27"/>
    </row>
    <row r="633" spans="10:10" ht="0" hidden="1" customHeight="1">
      <c r="J633" s="27"/>
    </row>
    <row r="634" spans="10:10" ht="0" hidden="1" customHeight="1">
      <c r="J634" s="27"/>
    </row>
    <row r="635" spans="10:10" ht="0" hidden="1" customHeight="1">
      <c r="J635" s="27"/>
    </row>
    <row r="636" spans="10:10" ht="0" hidden="1" customHeight="1">
      <c r="J636" s="27"/>
    </row>
    <row r="637" spans="10:10" ht="0" hidden="1" customHeight="1">
      <c r="J637" s="27"/>
    </row>
    <row r="638" spans="10:10" ht="0" hidden="1" customHeight="1">
      <c r="J638" s="27"/>
    </row>
    <row r="639" spans="10:10" ht="0" hidden="1" customHeight="1">
      <c r="J639" s="27"/>
    </row>
    <row r="640" spans="10:10" ht="0" hidden="1" customHeight="1">
      <c r="J640" s="27"/>
    </row>
    <row r="641" spans="10:10" ht="0" hidden="1" customHeight="1">
      <c r="J641" s="27"/>
    </row>
    <row r="642" spans="10:10" ht="0" hidden="1" customHeight="1">
      <c r="J642" s="27"/>
    </row>
    <row r="643" spans="10:10" ht="0" hidden="1" customHeight="1">
      <c r="J643" s="27"/>
    </row>
    <row r="644" spans="10:10" ht="0" hidden="1" customHeight="1">
      <c r="J644" s="27"/>
    </row>
    <row r="645" spans="10:10" ht="0" hidden="1" customHeight="1">
      <c r="J645" s="27"/>
    </row>
    <row r="646" spans="10:10" ht="0" hidden="1" customHeight="1">
      <c r="J646" s="27"/>
    </row>
    <row r="647" spans="10:10" ht="0" hidden="1" customHeight="1">
      <c r="J647" s="27"/>
    </row>
    <row r="648" spans="10:10" ht="0" hidden="1" customHeight="1">
      <c r="J648" s="27"/>
    </row>
    <row r="649" spans="10:10" ht="0" hidden="1" customHeight="1">
      <c r="J649" s="27"/>
    </row>
    <row r="650" spans="10:10" ht="0" hidden="1" customHeight="1">
      <c r="J650" s="27"/>
    </row>
    <row r="651" spans="10:10" ht="0" hidden="1" customHeight="1">
      <c r="J651" s="27"/>
    </row>
    <row r="652" spans="10:10" ht="0" hidden="1" customHeight="1">
      <c r="J652" s="27"/>
    </row>
    <row r="653" spans="10:10" ht="0" hidden="1" customHeight="1">
      <c r="J653" s="27"/>
    </row>
    <row r="654" spans="10:10" ht="0" hidden="1" customHeight="1">
      <c r="J654" s="27"/>
    </row>
    <row r="655" spans="10:10" ht="0" hidden="1" customHeight="1">
      <c r="J655" s="27"/>
    </row>
    <row r="656" spans="10:10" ht="0" hidden="1" customHeight="1">
      <c r="J656" s="27"/>
    </row>
    <row r="657" spans="10:10" ht="0" hidden="1" customHeight="1">
      <c r="J657" s="27"/>
    </row>
    <row r="658" spans="10:10" ht="0" hidden="1" customHeight="1">
      <c r="J658" s="28"/>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5:D21">
    <cfRule type="beginsWith" dxfId="366" priority="1" operator="beginsWith" text="impostos">
      <formula>LEFT(D5,LEN("impostos"))="impostos"</formula>
    </cfRule>
    <cfRule type="containsText" dxfId="365" priority="2" operator="containsText" text="Investimentos">
      <formula>NOT(ISERROR(SEARCH("Investimentos",D5)))</formula>
    </cfRule>
  </conditionalFormatting>
  <conditionalFormatting sqref="J5:J605">
    <cfRule type="cellIs" dxfId="364" priority="20" operator="greaterThan">
      <formula>0</formula>
    </cfRule>
    <cfRule type="cellIs" dxfId="363" priority="21" operator="lessThan">
      <formula>0</formula>
    </cfRule>
  </conditionalFormatting>
  <conditionalFormatting sqref="D22:D605">
    <cfRule type="containsText" dxfId="362" priority="18" operator="containsText" text="Despesa">
      <formula>NOT(ISERROR(SEARCH("Despesa",D22)))</formula>
    </cfRule>
    <cfRule type="containsText" dxfId="361" priority="19" operator="containsText" text="Receita">
      <formula>NOT(ISERROR(SEARCH("Receita",D22)))</formula>
    </cfRule>
  </conditionalFormatting>
  <conditionalFormatting sqref="I22:I605">
    <cfRule type="containsText" dxfId="360" priority="16" operator="containsText" text="Não Pago">
      <formula>NOT(ISERROR(SEARCH("Não Pago",I22)))</formula>
    </cfRule>
    <cfRule type="containsText" dxfId="359" priority="17" operator="containsText" text="Pago">
      <formula>NOT(ISERROR(SEARCH("Pago",I22)))</formula>
    </cfRule>
  </conditionalFormatting>
  <conditionalFormatting sqref="M5:M6">
    <cfRule type="cellIs" dxfId="358" priority="15" operator="greaterThan">
      <formula>0</formula>
    </cfRule>
  </conditionalFormatting>
  <conditionalFormatting sqref="M7:M8">
    <cfRule type="cellIs" dxfId="357" priority="14" operator="greaterThan">
      <formula>0</formula>
    </cfRule>
  </conditionalFormatting>
  <conditionalFormatting sqref="M9:M10">
    <cfRule type="cellIs" dxfId="356" priority="13" operator="greaterThan">
      <formula>0</formula>
    </cfRule>
  </conditionalFormatting>
  <conditionalFormatting sqref="M11:M12">
    <cfRule type="cellIs" dxfId="355" priority="11" operator="greaterThan">
      <formula>0</formula>
    </cfRule>
    <cfRule type="cellIs" dxfId="354" priority="12" operator="lessThan">
      <formula>0</formula>
    </cfRule>
  </conditionalFormatting>
  <conditionalFormatting sqref="M13:M14">
    <cfRule type="cellIs" dxfId="353" priority="9" operator="lessThan">
      <formula>0</formula>
    </cfRule>
    <cfRule type="cellIs" dxfId="352" priority="10" operator="greaterThan">
      <formula>0</formula>
    </cfRule>
  </conditionalFormatting>
  <conditionalFormatting sqref="D22:D605">
    <cfRule type="beginsWith" dxfId="351" priority="7" operator="beginsWith" text="impostos">
      <formula>LEFT(D22,LEN("impostos"))="impostos"</formula>
    </cfRule>
    <cfRule type="containsText" dxfId="350" priority="8" operator="containsText" text="Investimentos">
      <formula>NOT(ISERROR(SEARCH("Investimentos",D22)))</formula>
    </cfRule>
  </conditionalFormatting>
  <conditionalFormatting sqref="D5:D21">
    <cfRule type="containsText" dxfId="349" priority="5" operator="containsText" text="Despesa">
      <formula>NOT(ISERROR(SEARCH("Despesa",D5)))</formula>
    </cfRule>
    <cfRule type="containsText" dxfId="348" priority="6" operator="containsText" text="Receita">
      <formula>NOT(ISERROR(SEARCH("Receita",D5)))</formula>
    </cfRule>
  </conditionalFormatting>
  <conditionalFormatting sqref="I5:I21">
    <cfRule type="containsText" dxfId="347" priority="3" operator="containsText" text="Não Pago">
      <formula>NOT(ISERROR(SEARCH("Não Pago",I5)))</formula>
    </cfRule>
    <cfRule type="containsText" dxfId="346"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INDIRECT($T$5)</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sheetPr codeName="Plan6"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7" width="17.7109375" style="16" customWidth="1"/>
    <col min="8" max="9" width="15.140625" style="16" customWidth="1"/>
    <col min="10" max="10" width="17.42578125" style="16" customWidth="1"/>
    <col min="11" max="11" width="2.42578125" style="16" customWidth="1"/>
    <col min="12" max="12" width="22.140625" style="16" customWidth="1"/>
    <col min="13" max="13" width="15.42578125" style="16" customWidth="1"/>
    <col min="14" max="14" width="102" style="138" customWidth="1"/>
    <col min="15" max="18" width="15.42578125" style="138" customWidth="1"/>
    <col min="19" max="19" width="15.42578125" style="139" customWidth="1"/>
    <col min="20" max="20" width="15.42578125" style="138" customWidth="1"/>
    <col min="21" max="21" width="15.42578125" style="142" customWidth="1"/>
    <col min="22" max="50" width="8.85546875" style="142"/>
    <col min="51" max="109" width="8.85546875" style="6"/>
  </cols>
  <sheetData>
    <row r="1" spans="1:109" s="5" customFormat="1" ht="33.950000000000003" customHeight="1">
      <c r="A1" s="6"/>
      <c r="B1" s="21"/>
      <c r="C1" s="22" t="s">
        <v>1258</v>
      </c>
      <c r="D1" s="22"/>
      <c r="E1" s="22"/>
      <c r="F1" s="22"/>
      <c r="G1" s="22"/>
      <c r="H1" s="22"/>
      <c r="I1" s="22"/>
      <c r="J1" s="22"/>
      <c r="K1" s="22"/>
      <c r="L1" s="22"/>
      <c r="M1" s="21"/>
      <c r="N1" s="136"/>
      <c r="O1" s="136"/>
      <c r="P1" s="136"/>
      <c r="Q1" s="136"/>
      <c r="R1" s="136"/>
      <c r="S1" s="137"/>
      <c r="T1" s="136"/>
      <c r="U1" s="141"/>
      <c r="V1" s="141"/>
      <c r="W1" s="141"/>
      <c r="X1" s="141"/>
      <c r="Y1" s="141"/>
      <c r="Z1" s="141"/>
      <c r="AA1" s="141"/>
      <c r="AB1" s="141"/>
      <c r="AC1" s="141"/>
      <c r="AD1" s="141"/>
      <c r="AE1" s="141"/>
      <c r="AF1" s="141"/>
      <c r="AG1" s="141"/>
      <c r="AH1" s="141"/>
      <c r="AI1" s="141"/>
      <c r="AJ1" s="141"/>
      <c r="AK1" s="141"/>
      <c r="AL1" s="141"/>
      <c r="AM1" s="141"/>
      <c r="AN1" s="141"/>
      <c r="AO1" s="141"/>
      <c r="AP1" s="141"/>
      <c r="AQ1" s="141"/>
      <c r="AR1" s="141"/>
      <c r="AS1" s="141"/>
      <c r="AT1" s="141"/>
      <c r="AU1" s="141"/>
      <c r="AV1" s="141"/>
      <c r="AW1" s="141"/>
      <c r="AX1" s="142"/>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row>
    <row r="2" spans="1:109" s="5" customFormat="1" ht="37.5" customHeight="1" thickBot="1">
      <c r="A2" s="6"/>
      <c r="B2" s="21"/>
      <c r="C2" s="23"/>
      <c r="D2" s="23"/>
      <c r="E2" s="23"/>
      <c r="F2" s="23"/>
      <c r="G2" s="23"/>
      <c r="H2" s="23"/>
      <c r="I2" s="23"/>
      <c r="J2" s="23"/>
      <c r="K2" s="23"/>
      <c r="L2" s="23"/>
      <c r="M2" s="23"/>
      <c r="N2" s="136"/>
      <c r="O2" s="136"/>
      <c r="P2" s="136"/>
      <c r="Q2" s="136"/>
      <c r="R2" s="136"/>
      <c r="S2" s="137"/>
      <c r="T2" s="136"/>
      <c r="U2" s="141"/>
      <c r="V2" s="141"/>
      <c r="W2" s="141"/>
      <c r="X2" s="141"/>
      <c r="Y2" s="141"/>
      <c r="Z2" s="141"/>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2"/>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row>
    <row r="3" spans="1:109" s="5" customFormat="1" ht="21.75" customHeight="1" thickTop="1" thickBot="1">
      <c r="A3" s="1"/>
      <c r="B3" s="16"/>
      <c r="C3" s="16"/>
      <c r="D3" s="16"/>
      <c r="E3" s="24"/>
      <c r="F3" s="25"/>
      <c r="G3" s="24"/>
      <c r="H3" s="16"/>
      <c r="I3" s="16"/>
      <c r="J3" s="16"/>
      <c r="K3" s="16"/>
      <c r="L3" s="16"/>
      <c r="M3" s="16"/>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Q3" s="141"/>
      <c r="AR3" s="141"/>
      <c r="AS3" s="141"/>
      <c r="AT3" s="141"/>
      <c r="AU3" s="141"/>
      <c r="AV3" s="141"/>
      <c r="AW3" s="141"/>
      <c r="AX3" s="142"/>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row>
    <row r="4" spans="1:109" ht="30.75" customHeight="1" thickTop="1" thickBot="1">
      <c r="C4" s="13" t="s">
        <v>1225</v>
      </c>
      <c r="D4" s="14" t="s">
        <v>1226</v>
      </c>
      <c r="E4" s="13" t="s">
        <v>1227</v>
      </c>
      <c r="F4" s="14" t="s">
        <v>1228</v>
      </c>
      <c r="G4" s="14" t="s">
        <v>1243</v>
      </c>
      <c r="H4" s="13" t="s">
        <v>1229</v>
      </c>
      <c r="I4" s="14" t="s">
        <v>1230</v>
      </c>
      <c r="J4" s="15" t="s">
        <v>1231</v>
      </c>
      <c r="L4" s="207" t="s">
        <v>1232</v>
      </c>
      <c r="M4" s="207"/>
      <c r="S4" s="140"/>
      <c r="AQ4" s="141"/>
      <c r="AR4" s="141"/>
      <c r="AS4" s="141"/>
      <c r="AT4" s="141"/>
      <c r="AU4" s="141"/>
      <c r="AV4" s="141"/>
      <c r="AW4" s="141"/>
    </row>
    <row r="5" spans="1:109" ht="19.5" customHeight="1" thickTop="1" thickBot="1">
      <c r="C5" s="17">
        <v>1</v>
      </c>
      <c r="D5" s="17" t="s">
        <v>1241</v>
      </c>
      <c r="E5" s="17"/>
      <c r="F5" s="17" t="s">
        <v>1414</v>
      </c>
      <c r="G5" s="17" t="s">
        <v>1427</v>
      </c>
      <c r="H5" s="18">
        <v>500</v>
      </c>
      <c r="I5" s="19" t="s">
        <v>1429</v>
      </c>
      <c r="J5" s="20">
        <f>M5+IF(AND(I5="Pago",OR(D5="Receitas com Produtos",D5="Receitas com Serviços",D5="Receitas Não Operacionais")),H5,IF(AND(I5="Pago",OR(D5="Despesas com Produtos",D5="Despesas com Serviços",D5="Despesas Não Operacionais",D5="Despesas com RH",D5="Despesas com Marketing",D5="Despesas Operacionais",D5="Impostos",D5="Investimentos")),-H5,0))</f>
        <v>500</v>
      </c>
      <c r="L5" s="208" t="s">
        <v>1317</v>
      </c>
      <c r="M5" s="212">
        <f>Jan!M13</f>
        <v>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20">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600</v>
      </c>
      <c r="L6" s="208"/>
      <c r="M6" s="212"/>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20">
        <f t="shared" si="0"/>
        <v>500</v>
      </c>
      <c r="L7" s="203" t="s">
        <v>1234</v>
      </c>
      <c r="M7" s="210">
        <f>SUMIFS($H$5:$H$605,$D$5:$D$605,"Receitas com Produtos",$I$5:$I$605,"Pago")+SUMIFS($H$5:$H$605,$D$5:$D$605,"Receitas com Serviços",$I$5:$I$605,"Pago")+SUMIFS($H$5:$H$605,$D$5:$D$605,"Receitas Não Operacionais",$I$5:$I$605,"Pago")</f>
        <v>900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20">
        <f t="shared" si="0"/>
        <v>100</v>
      </c>
      <c r="L8" s="203"/>
      <c r="M8" s="21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20">
        <f t="shared" si="0"/>
        <v>300</v>
      </c>
      <c r="L9" s="203" t="s">
        <v>1235</v>
      </c>
      <c r="M9" s="20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20">
        <f t="shared" si="0"/>
        <v>300</v>
      </c>
      <c r="L10" s="203"/>
      <c r="M10" s="20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20">
        <f t="shared" si="0"/>
        <v>200</v>
      </c>
      <c r="L11" s="203" t="s">
        <v>1236</v>
      </c>
      <c r="M11" s="204">
        <f>M7-M9</f>
        <v>-200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20">
        <f t="shared" si="0"/>
        <v>0</v>
      </c>
      <c r="L12" s="203"/>
      <c r="M12" s="20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20">
        <f t="shared" si="0"/>
        <v>-100</v>
      </c>
      <c r="L13" s="203" t="s">
        <v>1237</v>
      </c>
      <c r="M13" s="204">
        <f>J605</f>
        <v>-200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20">
        <f t="shared" si="0"/>
        <v>0</v>
      </c>
      <c r="L14" s="203"/>
      <c r="M14" s="20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20">
        <f t="shared" si="0"/>
        <v>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20">
        <f t="shared" si="0"/>
        <v>-200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20">
        <f t="shared" si="0"/>
        <v>-200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20">
        <f t="shared" si="0"/>
        <v>-200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20">
        <f t="shared" si="0"/>
        <v>-200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20">
        <f t="shared" si="0"/>
        <v>-200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20">
        <f t="shared" si="0"/>
        <v>-200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20">
        <f t="shared" si="0"/>
        <v>-200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20">
        <f t="shared" si="0"/>
        <v>-200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20">
        <f t="shared" si="0"/>
        <v>-200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20">
        <f t="shared" si="0"/>
        <v>-200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20">
        <f t="shared" si="0"/>
        <v>-200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20">
        <f t="shared" si="0"/>
        <v>-200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20">
        <f t="shared" si="0"/>
        <v>-200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20">
        <f t="shared" si="0"/>
        <v>-200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20">
        <f t="shared" si="0"/>
        <v>-200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20">
        <f t="shared" si="0"/>
        <v>-200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20">
        <f t="shared" si="0"/>
        <v>-200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20">
        <f t="shared" si="0"/>
        <v>-200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20">
        <f t="shared" si="0"/>
        <v>-200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20">
        <f t="shared" si="0"/>
        <v>-200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20">
        <f t="shared" si="0"/>
        <v>-200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20">
        <f t="shared" si="0"/>
        <v>-200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20">
        <f t="shared" si="0"/>
        <v>-200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20">
        <f t="shared" si="0"/>
        <v>-200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20">
        <f t="shared" si="0"/>
        <v>-200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20">
        <f t="shared" si="0"/>
        <v>-200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20">
        <f t="shared" si="0"/>
        <v>-200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20">
        <f t="shared" si="0"/>
        <v>-200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20">
        <f t="shared" si="0"/>
        <v>-200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20">
        <f t="shared" si="0"/>
        <v>-200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20">
        <f t="shared" si="0"/>
        <v>-200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20">
        <f t="shared" si="0"/>
        <v>-200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20">
        <f t="shared" si="0"/>
        <v>-200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20">
        <f t="shared" si="0"/>
        <v>-200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20">
        <f t="shared" si="0"/>
        <v>-200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20">
        <f t="shared" si="0"/>
        <v>-200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20">
        <f t="shared" si="0"/>
        <v>-200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20">
        <f t="shared" si="0"/>
        <v>-200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20">
        <f t="shared" si="0"/>
        <v>-200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20">
        <f t="shared" si="0"/>
        <v>-200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20">
        <f t="shared" si="0"/>
        <v>-200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20">
        <f t="shared" si="0"/>
        <v>-200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20">
        <f t="shared" si="0"/>
        <v>-200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20">
        <f t="shared" si="0"/>
        <v>-200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20">
        <f t="shared" si="0"/>
        <v>-200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20">
        <f t="shared" si="0"/>
        <v>-200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20">
        <f t="shared" si="0"/>
        <v>-200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20">
        <f t="shared" si="0"/>
        <v>-200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20">
        <f t="shared" si="0"/>
        <v>-200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20">
        <f t="shared" si="0"/>
        <v>-200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20">
        <f t="shared" si="0"/>
        <v>-200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20">
        <f t="shared" si="0"/>
        <v>-200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20">
        <f t="shared" si="0"/>
        <v>-200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20">
        <f t="shared" si="0"/>
        <v>-200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20">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-200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20">
        <f t="shared" si="5"/>
        <v>-200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20">
        <f t="shared" si="5"/>
        <v>-200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20">
        <f t="shared" si="5"/>
        <v>-200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20">
        <f t="shared" si="5"/>
        <v>-200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20">
        <f t="shared" si="5"/>
        <v>-200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20">
        <f t="shared" si="5"/>
        <v>-200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20">
        <f t="shared" si="5"/>
        <v>-200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20">
        <f t="shared" si="5"/>
        <v>-200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20">
        <f t="shared" si="5"/>
        <v>-200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20">
        <f t="shared" si="5"/>
        <v>-200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20">
        <f t="shared" si="5"/>
        <v>-200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20">
        <f t="shared" si="5"/>
        <v>-200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20">
        <f t="shared" si="5"/>
        <v>-200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20">
        <f t="shared" si="5"/>
        <v>-200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20">
        <f t="shared" si="5"/>
        <v>-200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20">
        <f t="shared" si="5"/>
        <v>-200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20">
        <f t="shared" si="5"/>
        <v>-200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20">
        <f t="shared" si="5"/>
        <v>-200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20">
        <f t="shared" si="5"/>
        <v>-200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20">
        <f t="shared" si="5"/>
        <v>-200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20">
        <f t="shared" si="5"/>
        <v>-200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20">
        <f t="shared" si="5"/>
        <v>-200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20">
        <f t="shared" si="5"/>
        <v>-200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20">
        <f t="shared" si="5"/>
        <v>-200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20">
        <f t="shared" si="5"/>
        <v>-200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20">
        <f t="shared" si="5"/>
        <v>-200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20">
        <f t="shared" si="5"/>
        <v>-200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20">
        <f t="shared" si="5"/>
        <v>-200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20">
        <f t="shared" si="5"/>
        <v>-200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20">
        <f t="shared" si="5"/>
        <v>-200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20">
        <f t="shared" si="5"/>
        <v>-200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20">
        <f t="shared" si="5"/>
        <v>-200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20">
        <f t="shared" si="5"/>
        <v>-200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20">
        <f t="shared" si="5"/>
        <v>-200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20">
        <f t="shared" si="5"/>
        <v>-200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20">
        <f t="shared" si="5"/>
        <v>-200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20">
        <f t="shared" si="5"/>
        <v>-200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20">
        <f t="shared" si="5"/>
        <v>-200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20">
        <f t="shared" si="5"/>
        <v>-200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20">
        <f t="shared" si="5"/>
        <v>-200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20">
        <f t="shared" si="5"/>
        <v>-200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20">
        <f t="shared" si="5"/>
        <v>-200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20">
        <f t="shared" si="5"/>
        <v>-200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20">
        <f t="shared" si="5"/>
        <v>-200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20">
        <f t="shared" si="5"/>
        <v>-200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20">
        <f t="shared" si="5"/>
        <v>-200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20">
        <f t="shared" si="5"/>
        <v>-200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20">
        <f t="shared" si="5"/>
        <v>-200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20">
        <f t="shared" si="5"/>
        <v>-200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20">
        <f t="shared" si="5"/>
        <v>-200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20">
        <f t="shared" si="5"/>
        <v>-200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20">
        <f t="shared" si="5"/>
        <v>-200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20">
        <f t="shared" si="5"/>
        <v>-200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20">
        <f t="shared" si="5"/>
        <v>-200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20">
        <f t="shared" si="5"/>
        <v>-200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20">
        <f t="shared" si="5"/>
        <v>-200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20">
        <f t="shared" si="5"/>
        <v>-200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20">
        <f t="shared" si="5"/>
        <v>-200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20">
        <f t="shared" si="5"/>
        <v>-200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20">
        <f t="shared" si="5"/>
        <v>-200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20">
        <f t="shared" si="5"/>
        <v>-200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20">
        <f t="shared" si="5"/>
        <v>-200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20">
        <f t="shared" si="5"/>
        <v>-200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20">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-200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20">
        <f t="shared" si="10"/>
        <v>-200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20">
        <f t="shared" si="10"/>
        <v>-200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20">
        <f t="shared" si="10"/>
        <v>-200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20">
        <f t="shared" si="10"/>
        <v>-200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20">
        <f t="shared" si="10"/>
        <v>-200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20">
        <f t="shared" si="10"/>
        <v>-200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20">
        <f t="shared" si="10"/>
        <v>-200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20">
        <f t="shared" si="10"/>
        <v>-200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20">
        <f t="shared" si="10"/>
        <v>-200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20">
        <f t="shared" si="10"/>
        <v>-200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20">
        <f t="shared" si="10"/>
        <v>-200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20">
        <f t="shared" si="10"/>
        <v>-200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20">
        <f t="shared" si="10"/>
        <v>-200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20">
        <f t="shared" si="10"/>
        <v>-200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20">
        <f t="shared" si="10"/>
        <v>-200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20">
        <f t="shared" si="10"/>
        <v>-200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20">
        <f t="shared" si="10"/>
        <v>-200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20">
        <f t="shared" si="10"/>
        <v>-200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20">
        <f t="shared" si="10"/>
        <v>-200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20">
        <f t="shared" si="10"/>
        <v>-200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20">
        <f t="shared" si="10"/>
        <v>-200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20">
        <f t="shared" si="10"/>
        <v>-200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20">
        <f t="shared" si="10"/>
        <v>-200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20">
        <f t="shared" si="10"/>
        <v>-200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20">
        <f t="shared" si="10"/>
        <v>-200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20">
        <f t="shared" si="10"/>
        <v>-200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20">
        <f t="shared" si="10"/>
        <v>-200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20">
        <f t="shared" si="10"/>
        <v>-200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20">
        <f t="shared" si="10"/>
        <v>-200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20">
        <f t="shared" si="10"/>
        <v>-200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20">
        <f t="shared" si="10"/>
        <v>-200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20">
        <f t="shared" si="10"/>
        <v>-200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20">
        <f t="shared" si="10"/>
        <v>-200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20">
        <f t="shared" si="10"/>
        <v>-200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20">
        <f t="shared" si="10"/>
        <v>-200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20">
        <f t="shared" si="10"/>
        <v>-200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20">
        <f t="shared" si="10"/>
        <v>-200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20">
        <f t="shared" si="10"/>
        <v>-200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20">
        <f t="shared" si="10"/>
        <v>-200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20">
        <f t="shared" si="10"/>
        <v>-200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20">
        <f t="shared" si="10"/>
        <v>-200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20">
        <f t="shared" si="10"/>
        <v>-200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20">
        <f t="shared" si="10"/>
        <v>-200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20">
        <f t="shared" si="10"/>
        <v>-200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20">
        <f t="shared" si="10"/>
        <v>-200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20">
        <f t="shared" si="10"/>
        <v>-200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20">
        <f t="shared" si="10"/>
        <v>-200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20">
        <f t="shared" si="10"/>
        <v>-200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20">
        <f t="shared" si="10"/>
        <v>-200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20">
        <f t="shared" si="10"/>
        <v>-200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20">
        <f t="shared" si="10"/>
        <v>-200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20">
        <f t="shared" si="10"/>
        <v>-200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20">
        <f t="shared" si="10"/>
        <v>-200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20">
        <f t="shared" si="10"/>
        <v>-200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20">
        <f t="shared" si="10"/>
        <v>-200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20">
        <f t="shared" si="10"/>
        <v>-200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20">
        <f t="shared" si="10"/>
        <v>-200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20">
        <f t="shared" si="10"/>
        <v>-200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20">
        <f t="shared" si="10"/>
        <v>-200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20">
        <f t="shared" si="10"/>
        <v>-200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20">
        <f t="shared" si="10"/>
        <v>-200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20">
        <f t="shared" si="10"/>
        <v>-200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20">
        <f t="shared" si="10"/>
        <v>-200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20">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-200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20">
        <f t="shared" si="15"/>
        <v>-200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20">
        <f t="shared" si="15"/>
        <v>-200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20">
        <f t="shared" si="15"/>
        <v>-200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20">
        <f t="shared" si="15"/>
        <v>-200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20">
        <f t="shared" si="15"/>
        <v>-200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20">
        <f t="shared" si="15"/>
        <v>-200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20">
        <f t="shared" si="15"/>
        <v>-200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20">
        <f t="shared" si="15"/>
        <v>-200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20">
        <f t="shared" si="15"/>
        <v>-200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20">
        <f t="shared" si="15"/>
        <v>-200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20">
        <f t="shared" si="15"/>
        <v>-200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20">
        <f t="shared" si="15"/>
        <v>-200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20">
        <f t="shared" si="15"/>
        <v>-200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20">
        <f t="shared" si="15"/>
        <v>-200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20">
        <f t="shared" si="15"/>
        <v>-200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20">
        <f t="shared" si="15"/>
        <v>-200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20">
        <f t="shared" si="15"/>
        <v>-200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20">
        <f t="shared" si="15"/>
        <v>-200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20">
        <f t="shared" si="15"/>
        <v>-200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20">
        <f t="shared" si="15"/>
        <v>-200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20">
        <f t="shared" si="15"/>
        <v>-200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20">
        <f t="shared" si="15"/>
        <v>-200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20">
        <f t="shared" si="15"/>
        <v>-200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20">
        <f t="shared" si="15"/>
        <v>-200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20">
        <f t="shared" si="15"/>
        <v>-200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20">
        <f t="shared" si="15"/>
        <v>-200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20">
        <f t="shared" si="15"/>
        <v>-200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20">
        <f t="shared" si="15"/>
        <v>-200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20">
        <f t="shared" si="15"/>
        <v>-200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20">
        <f t="shared" si="15"/>
        <v>-200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20">
        <f t="shared" si="15"/>
        <v>-200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20">
        <f t="shared" si="15"/>
        <v>-200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20">
        <f t="shared" si="15"/>
        <v>-200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20">
        <f t="shared" si="15"/>
        <v>-200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20">
        <f t="shared" si="15"/>
        <v>-200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20">
        <f t="shared" si="15"/>
        <v>-200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20">
        <f t="shared" si="15"/>
        <v>-200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20">
        <f t="shared" si="15"/>
        <v>-200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20">
        <f t="shared" si="15"/>
        <v>-200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20">
        <f t="shared" si="15"/>
        <v>-200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20">
        <f t="shared" si="15"/>
        <v>-200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20">
        <f t="shared" si="15"/>
        <v>-200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20">
        <f t="shared" si="15"/>
        <v>-200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20">
        <f t="shared" si="15"/>
        <v>-200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20">
        <f t="shared" si="15"/>
        <v>-200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20">
        <f t="shared" si="15"/>
        <v>-200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20">
        <f t="shared" si="15"/>
        <v>-200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20">
        <f t="shared" si="15"/>
        <v>-200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20">
        <f t="shared" si="15"/>
        <v>-200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20">
        <f t="shared" si="15"/>
        <v>-200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20">
        <f t="shared" si="15"/>
        <v>-200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20">
        <f t="shared" si="15"/>
        <v>-200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20">
        <f t="shared" si="15"/>
        <v>-200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20">
        <f t="shared" si="15"/>
        <v>-200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20">
        <f t="shared" si="15"/>
        <v>-200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20">
        <f t="shared" si="15"/>
        <v>-200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20">
        <f t="shared" si="15"/>
        <v>-200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20">
        <f t="shared" si="15"/>
        <v>-200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20">
        <f t="shared" si="15"/>
        <v>-200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20">
        <f t="shared" si="15"/>
        <v>-200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20">
        <f t="shared" si="15"/>
        <v>-200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20">
        <f t="shared" si="15"/>
        <v>-200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20">
        <f t="shared" si="15"/>
        <v>-200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20">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-200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20">
        <f t="shared" si="20"/>
        <v>-200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20">
        <f t="shared" si="20"/>
        <v>-200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20">
        <f t="shared" si="20"/>
        <v>-200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20">
        <f t="shared" si="20"/>
        <v>-200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20">
        <f t="shared" si="20"/>
        <v>-200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20">
        <f t="shared" si="20"/>
        <v>-200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20">
        <f t="shared" si="20"/>
        <v>-200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20">
        <f t="shared" si="20"/>
        <v>-200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20">
        <f t="shared" si="20"/>
        <v>-200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20">
        <f t="shared" si="20"/>
        <v>-200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20">
        <f t="shared" si="20"/>
        <v>-200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20">
        <f t="shared" si="20"/>
        <v>-200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20">
        <f t="shared" si="20"/>
        <v>-200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20">
        <f t="shared" si="20"/>
        <v>-200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20">
        <f t="shared" si="20"/>
        <v>-200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20">
        <f t="shared" si="20"/>
        <v>-200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20">
        <f t="shared" si="20"/>
        <v>-200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20">
        <f t="shared" si="20"/>
        <v>-200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20">
        <f t="shared" si="20"/>
        <v>-200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20">
        <f t="shared" si="20"/>
        <v>-200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20">
        <f t="shared" si="20"/>
        <v>-200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20">
        <f t="shared" si="20"/>
        <v>-200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20">
        <f t="shared" si="20"/>
        <v>-200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20">
        <f t="shared" si="20"/>
        <v>-200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20">
        <f t="shared" si="20"/>
        <v>-200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20">
        <f t="shared" si="20"/>
        <v>-200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20">
        <f t="shared" si="20"/>
        <v>-200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20">
        <f t="shared" si="20"/>
        <v>-200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20">
        <f t="shared" si="20"/>
        <v>-200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20">
        <f t="shared" si="20"/>
        <v>-200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20">
        <f t="shared" si="20"/>
        <v>-200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20">
        <f t="shared" si="20"/>
        <v>-200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20">
        <f t="shared" si="20"/>
        <v>-200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20">
        <f t="shared" si="20"/>
        <v>-200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20">
        <f t="shared" si="20"/>
        <v>-200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20">
        <f t="shared" si="20"/>
        <v>-200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20">
        <f t="shared" si="20"/>
        <v>-200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20">
        <f t="shared" si="20"/>
        <v>-200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20">
        <f t="shared" si="20"/>
        <v>-200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20">
        <f t="shared" si="20"/>
        <v>-200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20">
        <f t="shared" si="20"/>
        <v>-200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20">
        <f t="shared" si="20"/>
        <v>-200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20">
        <f t="shared" si="20"/>
        <v>-200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20">
        <f t="shared" si="20"/>
        <v>-200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20">
        <f t="shared" si="20"/>
        <v>-200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20">
        <f t="shared" si="20"/>
        <v>-200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20">
        <f t="shared" si="20"/>
        <v>-200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20">
        <f t="shared" si="20"/>
        <v>-200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20">
        <f t="shared" si="20"/>
        <v>-200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20">
        <f t="shared" si="20"/>
        <v>-200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20">
        <f t="shared" si="20"/>
        <v>-200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20">
        <f t="shared" si="20"/>
        <v>-200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20">
        <f t="shared" si="20"/>
        <v>-200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20">
        <f t="shared" si="20"/>
        <v>-200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20">
        <f t="shared" si="20"/>
        <v>-200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20">
        <f t="shared" si="20"/>
        <v>-200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20">
        <f t="shared" si="20"/>
        <v>-200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20">
        <f t="shared" si="20"/>
        <v>-200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20">
        <f t="shared" si="20"/>
        <v>-200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20">
        <f t="shared" si="20"/>
        <v>-200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20">
        <f t="shared" si="20"/>
        <v>-200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20">
        <f t="shared" si="20"/>
        <v>-200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20">
        <f t="shared" si="20"/>
        <v>-200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20">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-200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20">
        <f t="shared" si="25"/>
        <v>-200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20">
        <f t="shared" si="25"/>
        <v>-200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20">
        <f t="shared" si="25"/>
        <v>-200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20">
        <f t="shared" si="25"/>
        <v>-200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20">
        <f t="shared" si="25"/>
        <v>-200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20">
        <f t="shared" si="25"/>
        <v>-200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20">
        <f t="shared" si="25"/>
        <v>-200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20">
        <f t="shared" si="25"/>
        <v>-200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20">
        <f t="shared" si="25"/>
        <v>-200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20">
        <f t="shared" si="25"/>
        <v>-200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20">
        <f t="shared" si="25"/>
        <v>-200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20">
        <f t="shared" si="25"/>
        <v>-200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20">
        <f t="shared" si="25"/>
        <v>-200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20">
        <f t="shared" si="25"/>
        <v>-200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20">
        <f t="shared" si="25"/>
        <v>-200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20">
        <f t="shared" si="25"/>
        <v>-200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20">
        <f t="shared" si="25"/>
        <v>-200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20">
        <f t="shared" si="25"/>
        <v>-200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20">
        <f t="shared" si="25"/>
        <v>-200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20">
        <f t="shared" si="25"/>
        <v>-200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20">
        <f t="shared" si="25"/>
        <v>-200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20">
        <f t="shared" si="25"/>
        <v>-200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20">
        <f t="shared" si="25"/>
        <v>-200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20">
        <f t="shared" si="25"/>
        <v>-200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20">
        <f t="shared" si="25"/>
        <v>-200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20">
        <f t="shared" si="25"/>
        <v>-200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20">
        <f t="shared" si="25"/>
        <v>-200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20">
        <f t="shared" si="25"/>
        <v>-200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20">
        <f t="shared" si="25"/>
        <v>-200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20">
        <f t="shared" si="25"/>
        <v>-200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20">
        <f t="shared" si="25"/>
        <v>-200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20">
        <f t="shared" si="25"/>
        <v>-200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20">
        <f t="shared" si="25"/>
        <v>-200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20">
        <f t="shared" si="25"/>
        <v>-200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20">
        <f t="shared" si="25"/>
        <v>-200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20">
        <f t="shared" si="25"/>
        <v>-200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20">
        <f t="shared" si="25"/>
        <v>-200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20">
        <f t="shared" si="25"/>
        <v>-200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20">
        <f t="shared" si="25"/>
        <v>-200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20">
        <f t="shared" si="25"/>
        <v>-200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20">
        <f t="shared" si="25"/>
        <v>-200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20">
        <f t="shared" si="25"/>
        <v>-200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20">
        <f t="shared" si="25"/>
        <v>-200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20">
        <f t="shared" si="25"/>
        <v>-200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20">
        <f t="shared" si="25"/>
        <v>-200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20">
        <f t="shared" si="25"/>
        <v>-200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20">
        <f t="shared" si="25"/>
        <v>-200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20">
        <f t="shared" si="25"/>
        <v>-200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20">
        <f t="shared" si="25"/>
        <v>-200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20">
        <f t="shared" si="25"/>
        <v>-200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20">
        <f t="shared" si="25"/>
        <v>-200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20">
        <f t="shared" si="25"/>
        <v>-200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20">
        <f t="shared" si="25"/>
        <v>-200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20">
        <f t="shared" si="25"/>
        <v>-200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20">
        <f t="shared" si="25"/>
        <v>-200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20">
        <f t="shared" si="25"/>
        <v>-200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20">
        <f t="shared" si="25"/>
        <v>-200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20">
        <f t="shared" si="25"/>
        <v>-200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20">
        <f t="shared" si="25"/>
        <v>-200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20">
        <f t="shared" si="25"/>
        <v>-200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20">
        <f t="shared" si="25"/>
        <v>-200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20">
        <f t="shared" si="25"/>
        <v>-200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20">
        <f t="shared" si="25"/>
        <v>-200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20">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-200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20">
        <f t="shared" si="30"/>
        <v>-200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20">
        <f t="shared" si="30"/>
        <v>-200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20">
        <f t="shared" si="30"/>
        <v>-200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20">
        <f t="shared" si="30"/>
        <v>-200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20">
        <f t="shared" si="30"/>
        <v>-200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20">
        <f t="shared" si="30"/>
        <v>-200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20">
        <f t="shared" si="30"/>
        <v>-200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20">
        <f t="shared" si="30"/>
        <v>-200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20">
        <f t="shared" si="30"/>
        <v>-200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20">
        <f t="shared" si="30"/>
        <v>-200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20">
        <f t="shared" si="30"/>
        <v>-200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20">
        <f t="shared" si="30"/>
        <v>-200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20">
        <f t="shared" si="30"/>
        <v>-200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20">
        <f t="shared" si="30"/>
        <v>-200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20">
        <f t="shared" si="30"/>
        <v>-200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20">
        <f t="shared" si="30"/>
        <v>-200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20">
        <f t="shared" si="30"/>
        <v>-200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20">
        <f t="shared" si="30"/>
        <v>-200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20">
        <f t="shared" si="30"/>
        <v>-200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20">
        <f t="shared" si="30"/>
        <v>-200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20">
        <f t="shared" si="30"/>
        <v>-200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20">
        <f t="shared" si="30"/>
        <v>-200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20">
        <f t="shared" si="30"/>
        <v>-200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20">
        <f t="shared" si="30"/>
        <v>-200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20">
        <f t="shared" si="30"/>
        <v>-200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20">
        <f t="shared" si="30"/>
        <v>-200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20">
        <f t="shared" si="30"/>
        <v>-200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20">
        <f t="shared" si="30"/>
        <v>-200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20">
        <f t="shared" si="30"/>
        <v>-200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20">
        <f t="shared" si="30"/>
        <v>-200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20">
        <f t="shared" si="30"/>
        <v>-200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20">
        <f t="shared" si="30"/>
        <v>-200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20">
        <f t="shared" si="30"/>
        <v>-200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20">
        <f t="shared" si="30"/>
        <v>-200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20">
        <f t="shared" si="30"/>
        <v>-200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20">
        <f t="shared" si="30"/>
        <v>-200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20">
        <f t="shared" si="30"/>
        <v>-200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20">
        <f t="shared" si="30"/>
        <v>-200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20">
        <f t="shared" si="30"/>
        <v>-200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20">
        <f t="shared" si="30"/>
        <v>-200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20">
        <f t="shared" si="30"/>
        <v>-200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20">
        <f t="shared" si="30"/>
        <v>-200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20">
        <f t="shared" si="30"/>
        <v>-200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20">
        <f t="shared" si="30"/>
        <v>-200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20">
        <f t="shared" si="30"/>
        <v>-200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20">
        <f t="shared" si="30"/>
        <v>-200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20">
        <f t="shared" si="30"/>
        <v>-200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20">
        <f t="shared" si="30"/>
        <v>-200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20">
        <f t="shared" si="30"/>
        <v>-200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20">
        <f t="shared" si="30"/>
        <v>-200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20">
        <f t="shared" si="30"/>
        <v>-200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20">
        <f t="shared" si="30"/>
        <v>-200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20">
        <f t="shared" si="30"/>
        <v>-200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20">
        <f t="shared" si="30"/>
        <v>-200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20">
        <f t="shared" si="30"/>
        <v>-200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20">
        <f t="shared" si="30"/>
        <v>-200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20">
        <f t="shared" si="30"/>
        <v>-200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20">
        <f t="shared" si="30"/>
        <v>-200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20">
        <f t="shared" si="30"/>
        <v>-200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20">
        <f t="shared" si="30"/>
        <v>-200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20">
        <f t="shared" si="30"/>
        <v>-200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20">
        <f t="shared" si="30"/>
        <v>-200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20">
        <f t="shared" si="30"/>
        <v>-200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20">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-200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20">
        <f t="shared" si="35"/>
        <v>-200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20">
        <f t="shared" si="35"/>
        <v>-200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20">
        <f t="shared" si="35"/>
        <v>-200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20">
        <f t="shared" si="35"/>
        <v>-200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20">
        <f t="shared" si="35"/>
        <v>-200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20">
        <f t="shared" si="35"/>
        <v>-200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20">
        <f t="shared" si="35"/>
        <v>-200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20">
        <f t="shared" si="35"/>
        <v>-200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20">
        <f t="shared" si="35"/>
        <v>-200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20">
        <f t="shared" si="35"/>
        <v>-200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20">
        <f t="shared" si="35"/>
        <v>-200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20">
        <f t="shared" si="35"/>
        <v>-200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20">
        <f t="shared" si="35"/>
        <v>-200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20">
        <f t="shared" si="35"/>
        <v>-200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20">
        <f t="shared" si="35"/>
        <v>-200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20">
        <f t="shared" si="35"/>
        <v>-200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20">
        <f t="shared" si="35"/>
        <v>-200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20">
        <f t="shared" si="35"/>
        <v>-200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20">
        <f t="shared" si="35"/>
        <v>-200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20">
        <f t="shared" si="35"/>
        <v>-200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20">
        <f t="shared" si="35"/>
        <v>-200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20">
        <f t="shared" si="35"/>
        <v>-200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20">
        <f t="shared" si="35"/>
        <v>-200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20">
        <f t="shared" si="35"/>
        <v>-200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20">
        <f t="shared" si="35"/>
        <v>-200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20">
        <f t="shared" si="35"/>
        <v>-200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20">
        <f t="shared" si="35"/>
        <v>-200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20">
        <f t="shared" si="35"/>
        <v>-200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20">
        <f t="shared" si="35"/>
        <v>-200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20">
        <f t="shared" si="35"/>
        <v>-200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20">
        <f t="shared" si="35"/>
        <v>-200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20">
        <f t="shared" si="35"/>
        <v>-200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20">
        <f t="shared" si="35"/>
        <v>-200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20">
        <f t="shared" si="35"/>
        <v>-200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20">
        <f t="shared" si="35"/>
        <v>-200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20">
        <f t="shared" si="35"/>
        <v>-200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20">
        <f t="shared" si="35"/>
        <v>-200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20">
        <f t="shared" si="35"/>
        <v>-200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20">
        <f t="shared" si="35"/>
        <v>-200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20">
        <f t="shared" si="35"/>
        <v>-200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20">
        <f t="shared" si="35"/>
        <v>-200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20">
        <f t="shared" si="35"/>
        <v>-200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20">
        <f t="shared" si="35"/>
        <v>-200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20">
        <f t="shared" si="35"/>
        <v>-200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20">
        <f t="shared" si="35"/>
        <v>-200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20">
        <f t="shared" si="35"/>
        <v>-200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20">
        <f t="shared" si="35"/>
        <v>-200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20">
        <f t="shared" si="35"/>
        <v>-200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20">
        <f t="shared" si="35"/>
        <v>-200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20">
        <f t="shared" si="35"/>
        <v>-200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20">
        <f t="shared" si="35"/>
        <v>-200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20">
        <f t="shared" si="35"/>
        <v>-200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20">
        <f t="shared" si="35"/>
        <v>-200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20">
        <f t="shared" si="35"/>
        <v>-200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20">
        <f t="shared" si="35"/>
        <v>-200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20">
        <f t="shared" si="35"/>
        <v>-200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20">
        <f t="shared" si="35"/>
        <v>-200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20">
        <f t="shared" si="35"/>
        <v>-200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20">
        <f t="shared" si="35"/>
        <v>-200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20">
        <f t="shared" si="35"/>
        <v>-200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20">
        <f t="shared" si="35"/>
        <v>-200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20">
        <f t="shared" si="35"/>
        <v>-200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20">
        <f t="shared" si="35"/>
        <v>-200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20">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-200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20">
        <f t="shared" si="40"/>
        <v>-200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20">
        <f t="shared" si="40"/>
        <v>-200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20">
        <f t="shared" si="40"/>
        <v>-200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20">
        <f t="shared" si="40"/>
        <v>-200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20">
        <f t="shared" si="40"/>
        <v>-200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20">
        <f t="shared" si="40"/>
        <v>-200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20">
        <f t="shared" si="40"/>
        <v>-200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20">
        <f t="shared" si="40"/>
        <v>-200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20">
        <f t="shared" si="40"/>
        <v>-200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20">
        <f t="shared" si="40"/>
        <v>-200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20">
        <f t="shared" si="40"/>
        <v>-200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20">
        <f t="shared" si="40"/>
        <v>-200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20">
        <f t="shared" si="40"/>
        <v>-200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20">
        <f t="shared" si="40"/>
        <v>-200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20">
        <f t="shared" si="40"/>
        <v>-200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20">
        <f t="shared" si="40"/>
        <v>-200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20">
        <f t="shared" si="40"/>
        <v>-200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20">
        <f t="shared" si="40"/>
        <v>-200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20">
        <f t="shared" si="40"/>
        <v>-200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20">
        <f t="shared" si="40"/>
        <v>-200</v>
      </c>
      <c r="O538" s="26" t="e">
        <f t="shared" si="44"/>
        <v>#N/A</v>
      </c>
      <c r="P538" s="138" t="e">
        <f t="shared" si="41"/>
        <v>#N/A</v>
      </c>
      <c r="Q538" s="138" t="e">
        <f t="shared" si="42"/>
        <v>#N/A</v>
      </c>
      <c r="R538" s="138" t="e">
        <f t="shared" si="43"/>
        <v>#N/A</v>
      </c>
      <c r="S538" s="139" t="e">
        <f>VLOOKUP(D538,'PC Receitas'!$N$4:$O$14,2,FALSE)</f>
        <v>#N/A</v>
      </c>
      <c r="T538" s="138">
        <f>Bancos!D538</f>
        <v>0</v>
      </c>
    </row>
    <row r="539" spans="2:109" s="1" customFormat="1" ht="19.5" customHeight="1" thickTop="1" thickBot="1">
      <c r="B539" s="16"/>
      <c r="C539" s="17"/>
      <c r="D539" s="17"/>
      <c r="E539" s="17"/>
      <c r="F539" s="17"/>
      <c r="G539" s="17"/>
      <c r="H539" s="18"/>
      <c r="I539" s="19"/>
      <c r="J539" s="20">
        <f t="shared" si="40"/>
        <v>-200</v>
      </c>
      <c r="K539" s="16"/>
      <c r="L539" s="16"/>
      <c r="M539" s="16"/>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row>
    <row r="540" spans="2:109" s="1" customFormat="1" ht="19.5" customHeight="1" thickTop="1" thickBot="1">
      <c r="B540" s="16"/>
      <c r="C540" s="17"/>
      <c r="D540" s="17"/>
      <c r="E540" s="17"/>
      <c r="F540" s="17"/>
      <c r="G540" s="17"/>
      <c r="H540" s="18"/>
      <c r="I540" s="19"/>
      <c r="J540" s="20">
        <f t="shared" si="40"/>
        <v>-200</v>
      </c>
      <c r="K540" s="16"/>
      <c r="L540" s="16"/>
      <c r="M540" s="16"/>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row>
    <row r="541" spans="2:109" s="1" customFormat="1" ht="19.5" customHeight="1" thickTop="1" thickBot="1">
      <c r="B541" s="16"/>
      <c r="C541" s="17"/>
      <c r="D541" s="17"/>
      <c r="E541" s="17"/>
      <c r="F541" s="17"/>
      <c r="G541" s="17"/>
      <c r="H541" s="18"/>
      <c r="I541" s="19"/>
      <c r="J541" s="20">
        <f t="shared" si="40"/>
        <v>-200</v>
      </c>
      <c r="K541" s="16"/>
      <c r="L541" s="16"/>
      <c r="M541" s="16"/>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row>
    <row r="542" spans="2:109" s="1" customFormat="1" ht="19.5" customHeight="1" thickTop="1" thickBot="1">
      <c r="B542" s="16"/>
      <c r="C542" s="17"/>
      <c r="D542" s="17"/>
      <c r="E542" s="17"/>
      <c r="F542" s="17"/>
      <c r="G542" s="17"/>
      <c r="H542" s="18"/>
      <c r="I542" s="19"/>
      <c r="J542" s="20">
        <f t="shared" si="40"/>
        <v>-200</v>
      </c>
      <c r="K542" s="16"/>
      <c r="L542" s="16"/>
      <c r="M542" s="16"/>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row>
    <row r="543" spans="2:109" s="1" customFormat="1" ht="19.5" customHeight="1" thickTop="1" thickBot="1">
      <c r="B543" s="16"/>
      <c r="C543" s="17"/>
      <c r="D543" s="17"/>
      <c r="E543" s="17"/>
      <c r="F543" s="17"/>
      <c r="G543" s="17"/>
      <c r="H543" s="18"/>
      <c r="I543" s="19"/>
      <c r="J543" s="20">
        <f t="shared" si="40"/>
        <v>-200</v>
      </c>
      <c r="K543" s="16"/>
      <c r="L543" s="16"/>
      <c r="M543" s="16"/>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row>
    <row r="544" spans="2:109" s="1" customFormat="1" ht="19.5" customHeight="1" thickTop="1" thickBot="1">
      <c r="B544" s="16"/>
      <c r="C544" s="17"/>
      <c r="D544" s="17"/>
      <c r="E544" s="17"/>
      <c r="F544" s="17"/>
      <c r="G544" s="17"/>
      <c r="H544" s="18"/>
      <c r="I544" s="19"/>
      <c r="J544" s="20">
        <f t="shared" si="40"/>
        <v>-200</v>
      </c>
      <c r="K544" s="16"/>
      <c r="L544" s="16"/>
      <c r="M544" s="16"/>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row>
    <row r="545" spans="2:109" s="1" customFormat="1" ht="19.5" customHeight="1" thickTop="1" thickBot="1">
      <c r="B545" s="16"/>
      <c r="C545" s="17"/>
      <c r="D545" s="17"/>
      <c r="E545" s="17"/>
      <c r="F545" s="17"/>
      <c r="G545" s="17"/>
      <c r="H545" s="18"/>
      <c r="I545" s="19"/>
      <c r="J545" s="20">
        <f t="shared" si="40"/>
        <v>-200</v>
      </c>
      <c r="K545" s="16"/>
      <c r="L545" s="16"/>
      <c r="M545" s="16"/>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row>
    <row r="546" spans="2:109" s="1" customFormat="1" ht="19.5" customHeight="1" thickTop="1" thickBot="1">
      <c r="B546" s="16"/>
      <c r="C546" s="17"/>
      <c r="D546" s="17"/>
      <c r="E546" s="17"/>
      <c r="F546" s="17"/>
      <c r="G546" s="17"/>
      <c r="H546" s="18"/>
      <c r="I546" s="19"/>
      <c r="J546" s="20">
        <f t="shared" si="40"/>
        <v>-200</v>
      </c>
      <c r="K546" s="16"/>
      <c r="L546" s="16"/>
      <c r="M546" s="16"/>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row>
    <row r="547" spans="2:109" s="1" customFormat="1" ht="19.5" customHeight="1" thickTop="1" thickBot="1">
      <c r="B547" s="16"/>
      <c r="C547" s="17"/>
      <c r="D547" s="17"/>
      <c r="E547" s="17"/>
      <c r="F547" s="17"/>
      <c r="G547" s="17"/>
      <c r="H547" s="18"/>
      <c r="I547" s="19"/>
      <c r="J547" s="20">
        <f t="shared" si="40"/>
        <v>-200</v>
      </c>
      <c r="K547" s="16"/>
      <c r="L547" s="16"/>
      <c r="M547" s="16"/>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row>
    <row r="548" spans="2:109" s="1" customFormat="1" ht="19.5" customHeight="1" thickTop="1" thickBot="1">
      <c r="B548" s="16"/>
      <c r="C548" s="17"/>
      <c r="D548" s="17"/>
      <c r="E548" s="17"/>
      <c r="F548" s="17"/>
      <c r="G548" s="17"/>
      <c r="H548" s="18"/>
      <c r="I548" s="19"/>
      <c r="J548" s="20">
        <f t="shared" si="40"/>
        <v>-200</v>
      </c>
      <c r="K548" s="16"/>
      <c r="L548" s="16"/>
      <c r="M548" s="16"/>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row>
    <row r="549" spans="2:109" s="1" customFormat="1" ht="19.5" customHeight="1" thickTop="1" thickBot="1">
      <c r="B549" s="16"/>
      <c r="C549" s="17"/>
      <c r="D549" s="17"/>
      <c r="E549" s="17"/>
      <c r="F549" s="17"/>
      <c r="G549" s="17"/>
      <c r="H549" s="18"/>
      <c r="I549" s="19"/>
      <c r="J549" s="20">
        <f t="shared" si="40"/>
        <v>-200</v>
      </c>
      <c r="K549" s="16"/>
      <c r="L549" s="16"/>
      <c r="M549" s="16"/>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row>
    <row r="550" spans="2:109" s="1" customFormat="1" ht="19.5" customHeight="1" thickTop="1" thickBot="1">
      <c r="B550" s="16"/>
      <c r="C550" s="17"/>
      <c r="D550" s="17"/>
      <c r="E550" s="17"/>
      <c r="F550" s="17"/>
      <c r="G550" s="17"/>
      <c r="H550" s="18"/>
      <c r="I550" s="19"/>
      <c r="J550" s="20">
        <f t="shared" si="40"/>
        <v>-200</v>
      </c>
      <c r="K550" s="16"/>
      <c r="L550" s="16"/>
      <c r="M550" s="16"/>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row>
    <row r="551" spans="2:109" s="1" customFormat="1" ht="19.5" customHeight="1" thickTop="1" thickBot="1">
      <c r="B551" s="16"/>
      <c r="C551" s="17"/>
      <c r="D551" s="17"/>
      <c r="E551" s="17"/>
      <c r="F551" s="17"/>
      <c r="G551" s="17"/>
      <c r="H551" s="18"/>
      <c r="I551" s="19"/>
      <c r="J551" s="20">
        <f t="shared" si="40"/>
        <v>-200</v>
      </c>
      <c r="K551" s="16"/>
      <c r="L551" s="16"/>
      <c r="M551" s="16"/>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row>
    <row r="552" spans="2:109" s="1" customFormat="1" ht="19.5" customHeight="1" thickTop="1" thickBot="1">
      <c r="B552" s="16"/>
      <c r="C552" s="17"/>
      <c r="D552" s="17"/>
      <c r="E552" s="17"/>
      <c r="F552" s="17"/>
      <c r="G552" s="17"/>
      <c r="H552" s="18"/>
      <c r="I552" s="19"/>
      <c r="J552" s="20">
        <f t="shared" si="40"/>
        <v>-200</v>
      </c>
      <c r="K552" s="16"/>
      <c r="L552" s="16"/>
      <c r="M552" s="16"/>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row>
    <row r="553" spans="2:109" s="1" customFormat="1" ht="19.5" customHeight="1" thickTop="1" thickBot="1">
      <c r="B553" s="16"/>
      <c r="C553" s="17"/>
      <c r="D553" s="17"/>
      <c r="E553" s="17"/>
      <c r="F553" s="17"/>
      <c r="G553" s="17"/>
      <c r="H553" s="18"/>
      <c r="I553" s="19"/>
      <c r="J553" s="20">
        <f t="shared" si="40"/>
        <v>-200</v>
      </c>
      <c r="K553" s="16"/>
      <c r="L553" s="16"/>
      <c r="M553" s="16"/>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row>
    <row r="554" spans="2:109" s="1" customFormat="1" ht="19.5" customHeight="1" thickTop="1" thickBot="1">
      <c r="B554" s="16"/>
      <c r="C554" s="17"/>
      <c r="D554" s="17"/>
      <c r="E554" s="17"/>
      <c r="F554" s="17"/>
      <c r="G554" s="17"/>
      <c r="H554" s="18"/>
      <c r="I554" s="19"/>
      <c r="J554" s="20">
        <f t="shared" si="40"/>
        <v>-200</v>
      </c>
      <c r="K554" s="16"/>
      <c r="L554" s="16"/>
      <c r="M554" s="16"/>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row>
    <row r="555" spans="2:109" s="1" customFormat="1" ht="19.5" customHeight="1" thickTop="1" thickBot="1">
      <c r="B555" s="16"/>
      <c r="C555" s="17"/>
      <c r="D555" s="17"/>
      <c r="E555" s="17"/>
      <c r="F555" s="17"/>
      <c r="G555" s="17"/>
      <c r="H555" s="18"/>
      <c r="I555" s="19"/>
      <c r="J555" s="20">
        <f t="shared" si="40"/>
        <v>-200</v>
      </c>
      <c r="K555" s="16"/>
      <c r="L555" s="16"/>
      <c r="M555" s="16"/>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row>
    <row r="556" spans="2:109" s="1" customFormat="1" ht="19.5" customHeight="1" thickTop="1" thickBot="1">
      <c r="B556" s="16"/>
      <c r="C556" s="17"/>
      <c r="D556" s="17"/>
      <c r="E556" s="17"/>
      <c r="F556" s="17"/>
      <c r="G556" s="17"/>
      <c r="H556" s="18"/>
      <c r="I556" s="19"/>
      <c r="J556" s="20">
        <f t="shared" si="40"/>
        <v>-200</v>
      </c>
      <c r="K556" s="16"/>
      <c r="L556" s="16"/>
      <c r="M556" s="16"/>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row>
    <row r="557" spans="2:109" s="1" customFormat="1" ht="19.5" customHeight="1" thickTop="1" thickBot="1">
      <c r="B557" s="16"/>
      <c r="C557" s="17"/>
      <c r="D557" s="17"/>
      <c r="E557" s="17"/>
      <c r="F557" s="17"/>
      <c r="G557" s="17"/>
      <c r="H557" s="18"/>
      <c r="I557" s="19"/>
      <c r="J557" s="20">
        <f t="shared" si="40"/>
        <v>-200</v>
      </c>
      <c r="K557" s="16"/>
      <c r="L557" s="16"/>
      <c r="M557" s="16"/>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row>
    <row r="558" spans="2:109" s="1" customFormat="1" ht="19.5" customHeight="1" thickTop="1" thickBot="1">
      <c r="B558" s="16"/>
      <c r="C558" s="17"/>
      <c r="D558" s="17"/>
      <c r="E558" s="17"/>
      <c r="F558" s="17"/>
      <c r="G558" s="17"/>
      <c r="H558" s="18"/>
      <c r="I558" s="19"/>
      <c r="J558" s="20">
        <f t="shared" si="40"/>
        <v>-200</v>
      </c>
      <c r="K558" s="16"/>
      <c r="L558" s="16"/>
      <c r="M558" s="16"/>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row>
    <row r="559" spans="2:109" s="1" customFormat="1" ht="19.5" customHeight="1" thickTop="1" thickBot="1">
      <c r="B559" s="16"/>
      <c r="C559" s="17"/>
      <c r="D559" s="17"/>
      <c r="E559" s="17"/>
      <c r="F559" s="17"/>
      <c r="G559" s="17"/>
      <c r="H559" s="18"/>
      <c r="I559" s="19"/>
      <c r="J559" s="20">
        <f t="shared" si="40"/>
        <v>-200</v>
      </c>
      <c r="K559" s="16"/>
      <c r="L559" s="16"/>
      <c r="M559" s="16"/>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row>
    <row r="560" spans="2:109" s="1" customFormat="1" ht="19.5" customHeight="1" thickTop="1" thickBot="1">
      <c r="B560" s="16"/>
      <c r="C560" s="17"/>
      <c r="D560" s="17"/>
      <c r="E560" s="17"/>
      <c r="F560" s="17"/>
      <c r="G560" s="17"/>
      <c r="H560" s="18"/>
      <c r="I560" s="19"/>
      <c r="J560" s="20">
        <f t="shared" si="40"/>
        <v>-200</v>
      </c>
      <c r="K560" s="16"/>
      <c r="L560" s="16"/>
      <c r="M560" s="16"/>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row>
    <row r="561" spans="2:109" s="1" customFormat="1" ht="19.5" customHeight="1" thickTop="1" thickBot="1">
      <c r="B561" s="16"/>
      <c r="C561" s="17"/>
      <c r="D561" s="17"/>
      <c r="E561" s="17"/>
      <c r="F561" s="17"/>
      <c r="G561" s="17"/>
      <c r="H561" s="18"/>
      <c r="I561" s="19"/>
      <c r="J561" s="20">
        <f t="shared" si="40"/>
        <v>-200</v>
      </c>
      <c r="K561" s="16"/>
      <c r="L561" s="16"/>
      <c r="M561" s="16"/>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row>
    <row r="562" spans="2:109" s="1" customFormat="1" ht="19.5" customHeight="1" thickTop="1" thickBot="1">
      <c r="B562" s="16"/>
      <c r="C562" s="17"/>
      <c r="D562" s="17"/>
      <c r="E562" s="17"/>
      <c r="F562" s="17"/>
      <c r="G562" s="17"/>
      <c r="H562" s="18"/>
      <c r="I562" s="19"/>
      <c r="J562" s="20">
        <f t="shared" si="40"/>
        <v>-200</v>
      </c>
      <c r="K562" s="16"/>
      <c r="L562" s="16"/>
      <c r="M562" s="16"/>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row>
    <row r="563" spans="2:109" s="1" customFormat="1" ht="19.5" customHeight="1" thickTop="1" thickBot="1">
      <c r="B563" s="16"/>
      <c r="C563" s="17"/>
      <c r="D563" s="17"/>
      <c r="E563" s="17"/>
      <c r="F563" s="17"/>
      <c r="G563" s="17"/>
      <c r="H563" s="18"/>
      <c r="I563" s="19"/>
      <c r="J563" s="20">
        <f t="shared" si="40"/>
        <v>-200</v>
      </c>
      <c r="K563" s="16"/>
      <c r="L563" s="16"/>
      <c r="M563" s="16"/>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row>
    <row r="564" spans="2:109" s="1" customFormat="1" ht="19.5" customHeight="1" thickTop="1" thickBot="1">
      <c r="B564" s="16"/>
      <c r="C564" s="17"/>
      <c r="D564" s="17"/>
      <c r="E564" s="17"/>
      <c r="F564" s="17"/>
      <c r="G564" s="17"/>
      <c r="H564" s="18"/>
      <c r="I564" s="19"/>
      <c r="J564" s="20">
        <f t="shared" si="40"/>
        <v>-200</v>
      </c>
      <c r="K564" s="16"/>
      <c r="L564" s="16"/>
      <c r="M564" s="16"/>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row>
    <row r="565" spans="2:109" s="1" customFormat="1" ht="19.5" customHeight="1" thickTop="1" thickBot="1">
      <c r="B565" s="16"/>
      <c r="C565" s="17"/>
      <c r="D565" s="17"/>
      <c r="E565" s="17"/>
      <c r="F565" s="17"/>
      <c r="G565" s="17"/>
      <c r="H565" s="18"/>
      <c r="I565" s="19"/>
      <c r="J565" s="20">
        <f t="shared" si="40"/>
        <v>-200</v>
      </c>
      <c r="K565" s="16"/>
      <c r="L565" s="16"/>
      <c r="M565" s="16"/>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row>
    <row r="566" spans="2:109" s="1" customFormat="1" ht="19.5" customHeight="1" thickTop="1" thickBot="1">
      <c r="B566" s="16"/>
      <c r="C566" s="17"/>
      <c r="D566" s="17"/>
      <c r="E566" s="17"/>
      <c r="F566" s="17"/>
      <c r="G566" s="17"/>
      <c r="H566" s="18"/>
      <c r="I566" s="19"/>
      <c r="J566" s="20">
        <f t="shared" si="40"/>
        <v>-200</v>
      </c>
      <c r="K566" s="16"/>
      <c r="L566" s="16"/>
      <c r="M566" s="16"/>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row>
    <row r="567" spans="2:109" s="1" customFormat="1" ht="19.5" customHeight="1" thickTop="1" thickBot="1">
      <c r="B567" s="16"/>
      <c r="C567" s="17"/>
      <c r="D567" s="17"/>
      <c r="E567" s="17"/>
      <c r="F567" s="17"/>
      <c r="G567" s="17"/>
      <c r="H567" s="18"/>
      <c r="I567" s="19"/>
      <c r="J567" s="20">
        <f t="shared" si="40"/>
        <v>-200</v>
      </c>
      <c r="K567" s="16"/>
      <c r="L567" s="16"/>
      <c r="M567" s="16"/>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row>
    <row r="568" spans="2:109" s="1" customFormat="1" ht="19.5" customHeight="1" thickTop="1" thickBot="1">
      <c r="B568" s="16"/>
      <c r="C568" s="17"/>
      <c r="D568" s="17"/>
      <c r="E568" s="17"/>
      <c r="F568" s="17"/>
      <c r="G568" s="17"/>
      <c r="H568" s="18"/>
      <c r="I568" s="19"/>
      <c r="J568" s="20">
        <f t="shared" si="40"/>
        <v>-200</v>
      </c>
      <c r="K568" s="16"/>
      <c r="L568" s="16"/>
      <c r="M568" s="16"/>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row>
    <row r="569" spans="2:109" s="1" customFormat="1" ht="19.5" customHeight="1" thickTop="1" thickBot="1">
      <c r="B569" s="16"/>
      <c r="C569" s="17"/>
      <c r="D569" s="17"/>
      <c r="E569" s="17"/>
      <c r="F569" s="17"/>
      <c r="G569" s="17"/>
      <c r="H569" s="18"/>
      <c r="I569" s="19"/>
      <c r="J569" s="20">
        <f t="shared" si="40"/>
        <v>-200</v>
      </c>
      <c r="K569" s="16"/>
      <c r="L569" s="16"/>
      <c r="M569" s="16"/>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row>
    <row r="570" spans="2:109" s="1" customFormat="1" ht="19.5" customHeight="1" thickTop="1" thickBot="1">
      <c r="B570" s="16"/>
      <c r="C570" s="17"/>
      <c r="D570" s="17"/>
      <c r="E570" s="17"/>
      <c r="F570" s="17"/>
      <c r="G570" s="17"/>
      <c r="H570" s="18"/>
      <c r="I570" s="19"/>
      <c r="J570" s="20">
        <f t="shared" si="40"/>
        <v>-200</v>
      </c>
      <c r="K570" s="16"/>
      <c r="L570" s="16"/>
      <c r="M570" s="16"/>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row>
    <row r="571" spans="2:109" s="1" customFormat="1" ht="19.5" customHeight="1" thickTop="1" thickBot="1">
      <c r="B571" s="16"/>
      <c r="C571" s="17"/>
      <c r="D571" s="17"/>
      <c r="E571" s="17"/>
      <c r="F571" s="17"/>
      <c r="G571" s="17"/>
      <c r="H571" s="18"/>
      <c r="I571" s="19"/>
      <c r="J571" s="20">
        <f t="shared" si="40"/>
        <v>-200</v>
      </c>
      <c r="K571" s="16"/>
      <c r="L571" s="16"/>
      <c r="M571" s="16"/>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row>
    <row r="572" spans="2:109" s="1" customFormat="1" ht="19.5" customHeight="1" thickTop="1" thickBot="1">
      <c r="B572" s="16"/>
      <c r="C572" s="17"/>
      <c r="D572" s="17"/>
      <c r="E572" s="17"/>
      <c r="F572" s="17"/>
      <c r="G572" s="17"/>
      <c r="H572" s="18"/>
      <c r="I572" s="19"/>
      <c r="J572" s="20">
        <f t="shared" si="40"/>
        <v>-200</v>
      </c>
      <c r="K572" s="16"/>
      <c r="L572" s="16"/>
      <c r="M572" s="16"/>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row>
    <row r="573" spans="2:109" s="1" customFormat="1" ht="19.5" customHeight="1" thickTop="1" thickBot="1">
      <c r="B573" s="16"/>
      <c r="C573" s="17"/>
      <c r="D573" s="17"/>
      <c r="E573" s="17"/>
      <c r="F573" s="17"/>
      <c r="G573" s="17"/>
      <c r="H573" s="18"/>
      <c r="I573" s="19"/>
      <c r="J573" s="20">
        <f t="shared" si="40"/>
        <v>-200</v>
      </c>
      <c r="K573" s="16"/>
      <c r="L573" s="16"/>
      <c r="M573" s="16"/>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row>
    <row r="574" spans="2:109" s="1" customFormat="1" ht="19.5" customHeight="1" thickTop="1" thickBot="1">
      <c r="B574" s="16"/>
      <c r="C574" s="17"/>
      <c r="D574" s="17"/>
      <c r="E574" s="17"/>
      <c r="F574" s="17"/>
      <c r="G574" s="17"/>
      <c r="H574" s="18"/>
      <c r="I574" s="19"/>
      <c r="J574" s="20">
        <f t="shared" si="40"/>
        <v>-200</v>
      </c>
      <c r="K574" s="16"/>
      <c r="L574" s="16"/>
      <c r="M574" s="16"/>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row>
    <row r="575" spans="2:109" s="1" customFormat="1" ht="19.5" customHeight="1" thickTop="1" thickBot="1">
      <c r="B575" s="16"/>
      <c r="C575" s="17"/>
      <c r="D575" s="17"/>
      <c r="E575" s="17"/>
      <c r="F575" s="17"/>
      <c r="G575" s="17"/>
      <c r="H575" s="18"/>
      <c r="I575" s="19"/>
      <c r="J575" s="20">
        <f t="shared" si="40"/>
        <v>-200</v>
      </c>
      <c r="K575" s="16"/>
      <c r="L575" s="16"/>
      <c r="M575" s="16"/>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row>
    <row r="576" spans="2:109" s="1" customFormat="1" ht="19.5" customHeight="1" thickTop="1" thickBot="1">
      <c r="B576" s="16"/>
      <c r="C576" s="17"/>
      <c r="D576" s="17"/>
      <c r="E576" s="17"/>
      <c r="F576" s="17"/>
      <c r="G576" s="17"/>
      <c r="H576" s="18"/>
      <c r="I576" s="19"/>
      <c r="J576" s="20">
        <f t="shared" si="40"/>
        <v>-200</v>
      </c>
      <c r="K576" s="16"/>
      <c r="L576" s="16"/>
      <c r="M576" s="16"/>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row>
    <row r="577" spans="2:109" s="1" customFormat="1" ht="19.5" customHeight="1" thickTop="1" thickBot="1">
      <c r="B577" s="16"/>
      <c r="C577" s="17"/>
      <c r="D577" s="17"/>
      <c r="E577" s="17"/>
      <c r="F577" s="17"/>
      <c r="G577" s="17"/>
      <c r="H577" s="18"/>
      <c r="I577" s="19"/>
      <c r="J577" s="20">
        <f t="shared" si="40"/>
        <v>-200</v>
      </c>
      <c r="K577" s="16"/>
      <c r="L577" s="16"/>
      <c r="M577" s="16"/>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row>
    <row r="578" spans="2:109" s="1" customFormat="1" ht="19.5" customHeight="1" thickTop="1" thickBot="1">
      <c r="B578" s="16"/>
      <c r="C578" s="17"/>
      <c r="D578" s="17"/>
      <c r="E578" s="17"/>
      <c r="F578" s="17"/>
      <c r="G578" s="17"/>
      <c r="H578" s="18"/>
      <c r="I578" s="19"/>
      <c r="J578" s="20">
        <f t="shared" si="40"/>
        <v>-200</v>
      </c>
      <c r="K578" s="16"/>
      <c r="L578" s="16"/>
      <c r="M578" s="16"/>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row>
    <row r="579" spans="2:109" s="1" customFormat="1" ht="19.5" customHeight="1" thickTop="1" thickBot="1">
      <c r="B579" s="16"/>
      <c r="C579" s="17"/>
      <c r="D579" s="17"/>
      <c r="E579" s="17"/>
      <c r="F579" s="17"/>
      <c r="G579" s="17"/>
      <c r="H579" s="18"/>
      <c r="I579" s="19"/>
      <c r="J579" s="20">
        <f t="shared" si="40"/>
        <v>-200</v>
      </c>
      <c r="K579" s="16"/>
      <c r="L579" s="16"/>
      <c r="M579" s="16"/>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row>
    <row r="580" spans="2:109" s="1" customFormat="1" ht="19.5" customHeight="1" thickTop="1" thickBot="1">
      <c r="B580" s="16"/>
      <c r="C580" s="17"/>
      <c r="D580" s="17"/>
      <c r="E580" s="17"/>
      <c r="F580" s="17"/>
      <c r="G580" s="17"/>
      <c r="H580" s="18"/>
      <c r="I580" s="19"/>
      <c r="J580" s="20">
        <f t="shared" si="40"/>
        <v>-200</v>
      </c>
      <c r="K580" s="16"/>
      <c r="L580" s="16"/>
      <c r="M580" s="16"/>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row>
    <row r="581" spans="2:109" s="1" customFormat="1" ht="19.5" customHeight="1" thickTop="1" thickBot="1">
      <c r="B581" s="16"/>
      <c r="C581" s="17"/>
      <c r="D581" s="17"/>
      <c r="E581" s="17"/>
      <c r="F581" s="17"/>
      <c r="G581" s="17"/>
      <c r="H581" s="18"/>
      <c r="I581" s="19"/>
      <c r="J581" s="20">
        <f t="shared" si="40"/>
        <v>-200</v>
      </c>
      <c r="K581" s="16"/>
      <c r="L581" s="16"/>
      <c r="M581" s="16"/>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row>
    <row r="582" spans="2:109" s="1" customFormat="1" ht="19.5" customHeight="1" thickTop="1" thickBot="1">
      <c r="B582" s="16"/>
      <c r="C582" s="17"/>
      <c r="D582" s="17"/>
      <c r="E582" s="17"/>
      <c r="F582" s="17"/>
      <c r="G582" s="17"/>
      <c r="H582" s="18"/>
      <c r="I582" s="19"/>
      <c r="J582" s="20">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-200</v>
      </c>
      <c r="K582" s="16"/>
      <c r="L582" s="16"/>
      <c r="M582" s="16"/>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row>
    <row r="583" spans="2:109" s="1" customFormat="1" ht="19.5" customHeight="1" thickTop="1" thickBot="1">
      <c r="B583" s="16"/>
      <c r="C583" s="17"/>
      <c r="D583" s="17"/>
      <c r="E583" s="17"/>
      <c r="F583" s="17"/>
      <c r="G583" s="17"/>
      <c r="H583" s="18"/>
      <c r="I583" s="19"/>
      <c r="J583" s="20">
        <f t="shared" si="45"/>
        <v>-200</v>
      </c>
      <c r="K583" s="16"/>
      <c r="L583" s="16"/>
      <c r="M583" s="16"/>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row>
    <row r="584" spans="2:109" s="1" customFormat="1" ht="19.5" customHeight="1" thickTop="1" thickBot="1">
      <c r="B584" s="16"/>
      <c r="C584" s="17"/>
      <c r="D584" s="17"/>
      <c r="E584" s="17"/>
      <c r="F584" s="17"/>
      <c r="G584" s="17"/>
      <c r="H584" s="18"/>
      <c r="I584" s="19"/>
      <c r="J584" s="20">
        <f t="shared" si="45"/>
        <v>-200</v>
      </c>
      <c r="K584" s="16"/>
      <c r="L584" s="16"/>
      <c r="M584" s="16"/>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row>
    <row r="585" spans="2:109" s="1" customFormat="1" ht="19.5" customHeight="1" thickTop="1" thickBot="1">
      <c r="B585" s="16"/>
      <c r="C585" s="17"/>
      <c r="D585" s="17"/>
      <c r="E585" s="17"/>
      <c r="F585" s="17"/>
      <c r="G585" s="17"/>
      <c r="H585" s="18"/>
      <c r="I585" s="19"/>
      <c r="J585" s="20">
        <f t="shared" si="45"/>
        <v>-200</v>
      </c>
      <c r="K585" s="16"/>
      <c r="L585" s="16"/>
      <c r="M585" s="16"/>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row>
    <row r="586" spans="2:109" s="1" customFormat="1" ht="19.5" customHeight="1" thickTop="1" thickBot="1">
      <c r="B586" s="16"/>
      <c r="C586" s="17"/>
      <c r="D586" s="17"/>
      <c r="E586" s="17"/>
      <c r="F586" s="17"/>
      <c r="G586" s="17"/>
      <c r="H586" s="18"/>
      <c r="I586" s="19"/>
      <c r="J586" s="20">
        <f t="shared" si="45"/>
        <v>-200</v>
      </c>
      <c r="K586" s="16"/>
      <c r="L586" s="16"/>
      <c r="M586" s="16"/>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row>
    <row r="587" spans="2:109" s="1" customFormat="1" ht="19.5" customHeight="1" thickTop="1" thickBot="1">
      <c r="B587" s="16"/>
      <c r="C587" s="17"/>
      <c r="D587" s="17"/>
      <c r="E587" s="17"/>
      <c r="F587" s="17"/>
      <c r="G587" s="17"/>
      <c r="H587" s="18"/>
      <c r="I587" s="19"/>
      <c r="J587" s="20">
        <f t="shared" si="45"/>
        <v>-200</v>
      </c>
      <c r="K587" s="16"/>
      <c r="L587" s="16"/>
      <c r="M587" s="16"/>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row>
    <row r="588" spans="2:109" s="1" customFormat="1" ht="19.5" customHeight="1" thickTop="1" thickBot="1">
      <c r="B588" s="16"/>
      <c r="C588" s="17"/>
      <c r="D588" s="17"/>
      <c r="E588" s="17"/>
      <c r="F588" s="17"/>
      <c r="G588" s="17"/>
      <c r="H588" s="18"/>
      <c r="I588" s="19"/>
      <c r="J588" s="20">
        <f t="shared" si="45"/>
        <v>-200</v>
      </c>
      <c r="K588" s="16"/>
      <c r="L588" s="16"/>
      <c r="M588" s="16"/>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row>
    <row r="589" spans="2:109" s="1" customFormat="1" ht="19.5" customHeight="1" thickTop="1" thickBot="1">
      <c r="B589" s="16"/>
      <c r="C589" s="17"/>
      <c r="D589" s="17"/>
      <c r="E589" s="17"/>
      <c r="F589" s="17"/>
      <c r="G589" s="17"/>
      <c r="H589" s="18"/>
      <c r="I589" s="19"/>
      <c r="J589" s="20">
        <f t="shared" si="45"/>
        <v>-200</v>
      </c>
      <c r="K589" s="16"/>
      <c r="L589" s="16"/>
      <c r="M589" s="16"/>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row>
    <row r="590" spans="2:109" s="1" customFormat="1" ht="19.5" customHeight="1" thickTop="1" thickBot="1">
      <c r="B590" s="16"/>
      <c r="C590" s="17"/>
      <c r="D590" s="17"/>
      <c r="E590" s="17"/>
      <c r="F590" s="17"/>
      <c r="G590" s="17"/>
      <c r="H590" s="18"/>
      <c r="I590" s="19"/>
      <c r="J590" s="20">
        <f t="shared" si="45"/>
        <v>-200</v>
      </c>
      <c r="K590" s="16"/>
      <c r="L590" s="16"/>
      <c r="M590" s="16"/>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row>
    <row r="591" spans="2:109" s="1" customFormat="1" ht="19.5" customHeight="1" thickTop="1" thickBot="1">
      <c r="B591" s="16"/>
      <c r="C591" s="17"/>
      <c r="D591" s="17"/>
      <c r="E591" s="17"/>
      <c r="F591" s="17"/>
      <c r="G591" s="17"/>
      <c r="H591" s="18"/>
      <c r="I591" s="19"/>
      <c r="J591" s="20">
        <f t="shared" si="45"/>
        <v>-200</v>
      </c>
      <c r="K591" s="16"/>
      <c r="L591" s="16"/>
      <c r="M591" s="16"/>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row>
    <row r="592" spans="2:109" s="1" customFormat="1" ht="19.5" customHeight="1" thickTop="1" thickBot="1">
      <c r="B592" s="16"/>
      <c r="C592" s="17"/>
      <c r="D592" s="17"/>
      <c r="E592" s="17"/>
      <c r="F592" s="17"/>
      <c r="G592" s="17"/>
      <c r="H592" s="18"/>
      <c r="I592" s="19"/>
      <c r="J592" s="20">
        <f t="shared" si="45"/>
        <v>-200</v>
      </c>
      <c r="K592" s="16"/>
      <c r="L592" s="16"/>
      <c r="M592" s="16"/>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row>
    <row r="593" spans="2:109" s="1" customFormat="1" ht="19.5" customHeight="1" thickTop="1" thickBot="1">
      <c r="B593" s="16"/>
      <c r="C593" s="17"/>
      <c r="D593" s="17"/>
      <c r="E593" s="17"/>
      <c r="F593" s="17"/>
      <c r="G593" s="17"/>
      <c r="H593" s="18"/>
      <c r="I593" s="19"/>
      <c r="J593" s="20">
        <f t="shared" si="45"/>
        <v>-200</v>
      </c>
      <c r="K593" s="16"/>
      <c r="L593" s="16"/>
      <c r="M593" s="16"/>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row>
    <row r="594" spans="2:109" s="1" customFormat="1" ht="19.5" customHeight="1" thickTop="1" thickBot="1">
      <c r="B594" s="16"/>
      <c r="C594" s="17"/>
      <c r="D594" s="17"/>
      <c r="E594" s="17"/>
      <c r="F594" s="17"/>
      <c r="G594" s="17"/>
      <c r="H594" s="18"/>
      <c r="I594" s="19"/>
      <c r="J594" s="20">
        <f t="shared" si="45"/>
        <v>-200</v>
      </c>
      <c r="K594" s="16"/>
      <c r="L594" s="16"/>
      <c r="M594" s="16"/>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row>
    <row r="595" spans="2:109" s="1" customFormat="1" ht="19.5" customHeight="1" thickTop="1" thickBot="1">
      <c r="B595" s="16"/>
      <c r="C595" s="17"/>
      <c r="D595" s="17"/>
      <c r="E595" s="17"/>
      <c r="F595" s="17"/>
      <c r="G595" s="17"/>
      <c r="H595" s="18"/>
      <c r="I595" s="19"/>
      <c r="J595" s="20">
        <f t="shared" si="45"/>
        <v>-200</v>
      </c>
      <c r="K595" s="16"/>
      <c r="L595" s="16"/>
      <c r="M595" s="16"/>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row>
    <row r="596" spans="2:109" s="1" customFormat="1" ht="19.5" customHeight="1" thickTop="1" thickBot="1">
      <c r="B596" s="16"/>
      <c r="C596" s="17"/>
      <c r="D596" s="17"/>
      <c r="E596" s="17"/>
      <c r="F596" s="17"/>
      <c r="G596" s="17"/>
      <c r="H596" s="18"/>
      <c r="I596" s="19"/>
      <c r="J596" s="20">
        <f t="shared" si="45"/>
        <v>-200</v>
      </c>
      <c r="K596" s="16"/>
      <c r="L596" s="16"/>
      <c r="M596" s="16"/>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row>
    <row r="597" spans="2:109" s="1" customFormat="1" ht="19.5" customHeight="1" thickTop="1" thickBot="1">
      <c r="B597" s="16"/>
      <c r="C597" s="17"/>
      <c r="D597" s="17"/>
      <c r="E597" s="17"/>
      <c r="F597" s="17"/>
      <c r="G597" s="17"/>
      <c r="H597" s="18"/>
      <c r="I597" s="19"/>
      <c r="J597" s="20">
        <f t="shared" si="45"/>
        <v>-200</v>
      </c>
      <c r="K597" s="16"/>
      <c r="L597" s="16"/>
      <c r="M597" s="16"/>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row>
    <row r="598" spans="2:109" s="1" customFormat="1" ht="19.5" customHeight="1" thickTop="1" thickBot="1">
      <c r="B598" s="16"/>
      <c r="C598" s="17"/>
      <c r="D598" s="17"/>
      <c r="E598" s="17"/>
      <c r="F598" s="17"/>
      <c r="G598" s="17"/>
      <c r="H598" s="18"/>
      <c r="I598" s="19"/>
      <c r="J598" s="20">
        <f t="shared" si="45"/>
        <v>-200</v>
      </c>
      <c r="K598" s="16"/>
      <c r="L598" s="16"/>
      <c r="M598" s="16"/>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row>
    <row r="599" spans="2:109" s="1" customFormat="1" ht="19.5" customHeight="1" thickTop="1" thickBot="1">
      <c r="B599" s="16"/>
      <c r="C599" s="17"/>
      <c r="D599" s="17"/>
      <c r="E599" s="17"/>
      <c r="F599" s="17"/>
      <c r="G599" s="17"/>
      <c r="H599" s="18"/>
      <c r="I599" s="19"/>
      <c r="J599" s="20">
        <f t="shared" si="45"/>
        <v>-200</v>
      </c>
      <c r="K599" s="16"/>
      <c r="L599" s="16"/>
      <c r="M599" s="16"/>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row>
    <row r="600" spans="2:109" s="1" customFormat="1" ht="19.5" customHeight="1" thickTop="1" thickBot="1">
      <c r="B600" s="16"/>
      <c r="C600" s="17"/>
      <c r="D600" s="17"/>
      <c r="E600" s="17"/>
      <c r="F600" s="17"/>
      <c r="G600" s="17"/>
      <c r="H600" s="18"/>
      <c r="I600" s="19"/>
      <c r="J600" s="20">
        <f t="shared" si="45"/>
        <v>-200</v>
      </c>
      <c r="K600" s="16"/>
      <c r="L600" s="16"/>
      <c r="M600" s="16"/>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row>
    <row r="601" spans="2:109" s="1" customFormat="1" ht="19.5" customHeight="1" thickTop="1" thickBot="1">
      <c r="B601" s="16"/>
      <c r="C601" s="17"/>
      <c r="D601" s="17"/>
      <c r="E601" s="17"/>
      <c r="F601" s="17"/>
      <c r="G601" s="17"/>
      <c r="H601" s="18"/>
      <c r="I601" s="19"/>
      <c r="J601" s="20">
        <f t="shared" si="45"/>
        <v>-200</v>
      </c>
      <c r="K601" s="16"/>
      <c r="L601" s="16"/>
      <c r="M601" s="16"/>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row>
    <row r="602" spans="2:109" s="1" customFormat="1" ht="19.5" customHeight="1" thickTop="1" thickBot="1">
      <c r="B602" s="16"/>
      <c r="C602" s="17"/>
      <c r="D602" s="17"/>
      <c r="E602" s="17"/>
      <c r="F602" s="17"/>
      <c r="G602" s="17"/>
      <c r="H602" s="18"/>
      <c r="I602" s="19"/>
      <c r="J602" s="20">
        <f t="shared" si="45"/>
        <v>-200</v>
      </c>
      <c r="K602" s="16"/>
      <c r="L602" s="16"/>
      <c r="M602" s="16"/>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row>
    <row r="603" spans="2:109" s="1" customFormat="1" ht="19.5" customHeight="1" thickTop="1" thickBot="1">
      <c r="B603" s="16"/>
      <c r="C603" s="17"/>
      <c r="D603" s="17"/>
      <c r="E603" s="17"/>
      <c r="F603" s="17"/>
      <c r="G603" s="17"/>
      <c r="H603" s="18"/>
      <c r="I603" s="19"/>
      <c r="J603" s="20">
        <f t="shared" si="45"/>
        <v>-200</v>
      </c>
      <c r="K603" s="16"/>
      <c r="L603" s="16"/>
      <c r="M603" s="16"/>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row>
    <row r="604" spans="2:109" s="1" customFormat="1" ht="19.5" customHeight="1" thickTop="1" thickBot="1">
      <c r="B604" s="16"/>
      <c r="C604" s="17"/>
      <c r="D604" s="17"/>
      <c r="E604" s="17"/>
      <c r="F604" s="17"/>
      <c r="G604" s="17"/>
      <c r="H604" s="18"/>
      <c r="I604" s="19"/>
      <c r="J604" s="20">
        <f t="shared" si="45"/>
        <v>-200</v>
      </c>
      <c r="K604" s="16"/>
      <c r="L604" s="16"/>
      <c r="M604" s="16"/>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row>
    <row r="605" spans="2:109" s="1" customFormat="1" ht="19.5" customHeight="1" thickTop="1" thickBot="1">
      <c r="B605" s="16"/>
      <c r="C605" s="17"/>
      <c r="D605" s="17"/>
      <c r="E605" s="17"/>
      <c r="F605" s="17"/>
      <c r="G605" s="17"/>
      <c r="H605" s="18"/>
      <c r="I605" s="19"/>
      <c r="J605" s="20">
        <f t="shared" si="45"/>
        <v>-200</v>
      </c>
      <c r="K605" s="16"/>
      <c r="L605" s="16"/>
      <c r="M605" s="16"/>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row>
    <row r="606" spans="2:109" s="1" customFormat="1" ht="19.5" customHeight="1" thickTop="1">
      <c r="B606" s="16"/>
      <c r="C606" s="16"/>
      <c r="D606" s="16"/>
      <c r="E606" s="24"/>
      <c r="F606" s="16"/>
      <c r="G606" s="16"/>
      <c r="H606" s="16"/>
      <c r="I606" s="16"/>
      <c r="J606" s="27"/>
      <c r="K606" s="16"/>
      <c r="L606" s="16"/>
      <c r="M606" s="16"/>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row>
    <row r="607" spans="2:109" s="1" customFormat="1" ht="19.5" customHeight="1">
      <c r="B607" s="16"/>
      <c r="C607" s="16"/>
      <c r="D607" s="16"/>
      <c r="E607" s="24"/>
      <c r="F607" s="16"/>
      <c r="G607" s="16"/>
      <c r="H607" s="16"/>
      <c r="I607" s="16"/>
      <c r="J607" s="27"/>
      <c r="K607" s="16"/>
      <c r="L607" s="16"/>
      <c r="M607" s="16"/>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row>
    <row r="608" spans="2:109" s="1" customFormat="1" ht="19.5" customHeight="1">
      <c r="B608" s="16"/>
      <c r="C608" s="16"/>
      <c r="D608" s="16"/>
      <c r="E608" s="16"/>
      <c r="F608" s="16"/>
      <c r="G608" s="16"/>
      <c r="H608" s="16"/>
      <c r="I608" s="16"/>
      <c r="J608" s="27"/>
      <c r="K608" s="16"/>
      <c r="L608" s="16"/>
      <c r="M608" s="16"/>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row>
    <row r="609" spans="2:109" s="1" customFormat="1" ht="19.5" customHeight="1">
      <c r="B609" s="16"/>
      <c r="C609" s="16"/>
      <c r="D609" s="16"/>
      <c r="E609" s="16"/>
      <c r="F609" s="16"/>
      <c r="G609" s="16"/>
      <c r="H609" s="16"/>
      <c r="I609" s="16"/>
      <c r="J609" s="27"/>
      <c r="K609" s="16"/>
      <c r="L609" s="16"/>
      <c r="M609" s="16"/>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row>
    <row r="610" spans="2:109" s="1" customFormat="1" ht="19.5" customHeight="1">
      <c r="B610" s="16"/>
      <c r="C610" s="16"/>
      <c r="D610" s="16"/>
      <c r="E610" s="16"/>
      <c r="F610" s="16"/>
      <c r="G610" s="16"/>
      <c r="H610" s="16"/>
      <c r="I610" s="16"/>
      <c r="J610" s="27"/>
      <c r="K610" s="16"/>
      <c r="L610" s="16"/>
      <c r="M610" s="16"/>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row>
    <row r="611" spans="2:109" ht="15" customHeight="1">
      <c r="J611" s="27"/>
    </row>
    <row r="612" spans="2:109" ht="15" customHeight="1">
      <c r="J612" s="27"/>
    </row>
    <row r="613" spans="2:109" ht="15" customHeight="1">
      <c r="J613" s="27"/>
    </row>
    <row r="614" spans="2:109" ht="15" customHeight="1">
      <c r="J614" s="27"/>
    </row>
    <row r="615" spans="2:109" ht="15" customHeight="1">
      <c r="J615" s="27"/>
    </row>
    <row r="616" spans="2:109" ht="15" customHeight="1">
      <c r="J616" s="27"/>
    </row>
    <row r="617" spans="2:109" ht="15" customHeight="1">
      <c r="J617" s="27"/>
    </row>
    <row r="618" spans="2:109" ht="15" customHeight="1">
      <c r="J618" s="27"/>
    </row>
    <row r="619" spans="2:109" ht="15" customHeight="1">
      <c r="J619" s="27"/>
    </row>
    <row r="620" spans="2:109" ht="15" customHeight="1">
      <c r="J620" s="27"/>
    </row>
    <row r="621" spans="2:109" ht="15" customHeight="1">
      <c r="J621" s="27"/>
    </row>
    <row r="622" spans="2:109" ht="15" customHeight="1">
      <c r="J622" s="27"/>
    </row>
    <row r="623" spans="2:109" ht="0" hidden="1" customHeight="1">
      <c r="J623" s="27"/>
    </row>
    <row r="624" spans="2:109" ht="0" hidden="1" customHeight="1">
      <c r="J624" s="27"/>
    </row>
    <row r="625" spans="10:10" ht="0" hidden="1" customHeight="1">
      <c r="J625" s="27"/>
    </row>
    <row r="626" spans="10:10" ht="0" hidden="1" customHeight="1">
      <c r="J626" s="27"/>
    </row>
    <row r="627" spans="10:10" ht="0" hidden="1" customHeight="1">
      <c r="J627" s="27"/>
    </row>
    <row r="628" spans="10:10" ht="0" hidden="1" customHeight="1">
      <c r="J628" s="27"/>
    </row>
    <row r="629" spans="10:10" ht="0" hidden="1" customHeight="1">
      <c r="J629" s="27"/>
    </row>
    <row r="630" spans="10:10" ht="0" hidden="1" customHeight="1">
      <c r="J630" s="27"/>
    </row>
    <row r="631" spans="10:10" ht="0" hidden="1" customHeight="1">
      <c r="J631" s="27"/>
    </row>
    <row r="632" spans="10:10" ht="0" hidden="1" customHeight="1">
      <c r="J632" s="27"/>
    </row>
    <row r="633" spans="10:10" ht="0" hidden="1" customHeight="1">
      <c r="J633" s="27"/>
    </row>
    <row r="634" spans="10:10" ht="0" hidden="1" customHeight="1">
      <c r="J634" s="27"/>
    </row>
    <row r="635" spans="10:10" ht="0" hidden="1" customHeight="1">
      <c r="J635" s="27"/>
    </row>
    <row r="636" spans="10:10" ht="0" hidden="1" customHeight="1">
      <c r="J636" s="27"/>
    </row>
    <row r="637" spans="10:10" ht="0" hidden="1" customHeight="1">
      <c r="J637" s="27"/>
    </row>
    <row r="638" spans="10:10" ht="0" hidden="1" customHeight="1">
      <c r="J638" s="27"/>
    </row>
    <row r="639" spans="10:10" ht="0" hidden="1" customHeight="1">
      <c r="J639" s="27"/>
    </row>
    <row r="640" spans="10:10" ht="0" hidden="1" customHeight="1">
      <c r="J640" s="27"/>
    </row>
    <row r="641" spans="10:10" ht="0" hidden="1" customHeight="1">
      <c r="J641" s="27"/>
    </row>
    <row r="642" spans="10:10" ht="0" hidden="1" customHeight="1">
      <c r="J642" s="27"/>
    </row>
    <row r="643" spans="10:10" ht="0" hidden="1" customHeight="1">
      <c r="J643" s="27"/>
    </row>
    <row r="644" spans="10:10" ht="0" hidden="1" customHeight="1">
      <c r="J644" s="27"/>
    </row>
    <row r="645" spans="10:10" ht="0" hidden="1" customHeight="1">
      <c r="J645" s="27"/>
    </row>
    <row r="646" spans="10:10" ht="0" hidden="1" customHeight="1">
      <c r="J646" s="27"/>
    </row>
    <row r="647" spans="10:10" ht="0" hidden="1" customHeight="1">
      <c r="J647" s="27"/>
    </row>
    <row r="648" spans="10:10" ht="0" hidden="1" customHeight="1">
      <c r="J648" s="27"/>
    </row>
    <row r="649" spans="10:10" ht="0" hidden="1" customHeight="1">
      <c r="J649" s="27"/>
    </row>
    <row r="650" spans="10:10" ht="0" hidden="1" customHeight="1">
      <c r="J650" s="27"/>
    </row>
    <row r="651" spans="10:10" ht="0" hidden="1" customHeight="1">
      <c r="J651" s="27"/>
    </row>
    <row r="652" spans="10:10" ht="0" hidden="1" customHeight="1">
      <c r="J652" s="27"/>
    </row>
    <row r="653" spans="10:10" ht="0" hidden="1" customHeight="1">
      <c r="J653" s="27"/>
    </row>
    <row r="654" spans="10:10" ht="0" hidden="1" customHeight="1">
      <c r="J654" s="27"/>
    </row>
    <row r="655" spans="10:10" ht="0" hidden="1" customHeight="1">
      <c r="J655" s="27"/>
    </row>
    <row r="656" spans="10:10" ht="0" hidden="1" customHeight="1">
      <c r="J656" s="27"/>
    </row>
    <row r="657" spans="10:10" ht="0" hidden="1" customHeight="1">
      <c r="J657" s="27"/>
    </row>
    <row r="658" spans="10:10" ht="0" hidden="1" customHeight="1">
      <c r="J658" s="28"/>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5:D21">
    <cfRule type="beginsWith" dxfId="345" priority="1" operator="beginsWith" text="impostos">
      <formula>LEFT(D5,LEN("impostos"))="impostos"</formula>
    </cfRule>
    <cfRule type="containsText" dxfId="344" priority="2" operator="containsText" text="Investimentos">
      <formula>NOT(ISERROR(SEARCH("Investimentos",D5)))</formula>
    </cfRule>
  </conditionalFormatting>
  <conditionalFormatting sqref="J5:J605">
    <cfRule type="cellIs" dxfId="343" priority="20" operator="greaterThan">
      <formula>0</formula>
    </cfRule>
    <cfRule type="cellIs" dxfId="342" priority="21" operator="lessThan">
      <formula>0</formula>
    </cfRule>
  </conditionalFormatting>
  <conditionalFormatting sqref="D22:D605">
    <cfRule type="containsText" dxfId="341" priority="18" operator="containsText" text="Despesa">
      <formula>NOT(ISERROR(SEARCH("Despesa",D22)))</formula>
    </cfRule>
    <cfRule type="containsText" dxfId="340" priority="19" operator="containsText" text="Receita">
      <formula>NOT(ISERROR(SEARCH("Receita",D22)))</formula>
    </cfRule>
  </conditionalFormatting>
  <conditionalFormatting sqref="I22:I605">
    <cfRule type="containsText" dxfId="339" priority="16" operator="containsText" text="Não Pago">
      <formula>NOT(ISERROR(SEARCH("Não Pago",I22)))</formula>
    </cfRule>
    <cfRule type="containsText" dxfId="338" priority="17" operator="containsText" text="Pago">
      <formula>NOT(ISERROR(SEARCH("Pago",I22)))</formula>
    </cfRule>
  </conditionalFormatting>
  <conditionalFormatting sqref="M5:M6">
    <cfRule type="cellIs" dxfId="337" priority="15" operator="greaterThan">
      <formula>0</formula>
    </cfRule>
  </conditionalFormatting>
  <conditionalFormatting sqref="M7:M8">
    <cfRule type="cellIs" dxfId="336" priority="14" operator="greaterThan">
      <formula>0</formula>
    </cfRule>
  </conditionalFormatting>
  <conditionalFormatting sqref="M9:M10">
    <cfRule type="cellIs" dxfId="335" priority="13" operator="greaterThan">
      <formula>0</formula>
    </cfRule>
  </conditionalFormatting>
  <conditionalFormatting sqref="M11:M12">
    <cfRule type="cellIs" dxfId="334" priority="11" operator="greaterThan">
      <formula>0</formula>
    </cfRule>
    <cfRule type="cellIs" dxfId="333" priority="12" operator="lessThan">
      <formula>0</formula>
    </cfRule>
  </conditionalFormatting>
  <conditionalFormatting sqref="M13:M14">
    <cfRule type="cellIs" dxfId="332" priority="9" operator="lessThan">
      <formula>0</formula>
    </cfRule>
    <cfRule type="cellIs" dxfId="331" priority="10" operator="greaterThan">
      <formula>0</formula>
    </cfRule>
  </conditionalFormatting>
  <conditionalFormatting sqref="D22:D605">
    <cfRule type="beginsWith" dxfId="330" priority="7" operator="beginsWith" text="impostos">
      <formula>LEFT(D22,LEN("impostos"))="impostos"</formula>
    </cfRule>
    <cfRule type="containsText" dxfId="329" priority="8" operator="containsText" text="Investimentos">
      <formula>NOT(ISERROR(SEARCH("Investimentos",D22)))</formula>
    </cfRule>
  </conditionalFormatting>
  <conditionalFormatting sqref="D5:D21">
    <cfRule type="containsText" dxfId="328" priority="5" operator="containsText" text="Despesa">
      <formula>NOT(ISERROR(SEARCH("Despesa",D5)))</formula>
    </cfRule>
    <cfRule type="containsText" dxfId="327" priority="6" operator="containsText" text="Receita">
      <formula>NOT(ISERROR(SEARCH("Receita",D5)))</formula>
    </cfRule>
  </conditionalFormatting>
  <conditionalFormatting sqref="I5:I21">
    <cfRule type="containsText" dxfId="326" priority="3" operator="containsText" text="Não Pago">
      <formula>NOT(ISERROR(SEARCH("Não Pago",I5)))</formula>
    </cfRule>
    <cfRule type="containsText" dxfId="325"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sheetPr codeName="Plan7"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1259</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54" t="s">
        <v>1225</v>
      </c>
      <c r="D4" s="155" t="s">
        <v>1226</v>
      </c>
      <c r="E4" s="154" t="s">
        <v>1227</v>
      </c>
      <c r="F4" s="155" t="s">
        <v>1228</v>
      </c>
      <c r="G4" s="155" t="s">
        <v>1243</v>
      </c>
      <c r="H4" s="154" t="s">
        <v>1229</v>
      </c>
      <c r="I4" s="155"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500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300</v>
      </c>
      <c r="L5" s="218" t="s">
        <v>1317</v>
      </c>
      <c r="M5" s="219">
        <f>Fev!M13</f>
        <v>-200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400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300</v>
      </c>
      <c r="L7" s="213" t="s">
        <v>1234</v>
      </c>
      <c r="M7" s="220">
        <f>SUMIFS($H$5:$H$605,$D$5:$D$605,"Receitas com Produtos",$I$5:$I$605,"Pago")+SUMIFS($H$5:$H$605,$D$5:$D$605,"Receitas com Serviços",$I$5:$I$605,"Pago")+SUMIFS($H$5:$H$605,$D$5:$D$605,"Receitas Não Operacionais",$I$5:$I$605,"Pago")</f>
        <v>900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100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100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0</v>
      </c>
      <c r="L11" s="213" t="s">
        <v>1236</v>
      </c>
      <c r="M11" s="214">
        <f>M7-M9</f>
        <v>-200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-200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-300</v>
      </c>
      <c r="L13" s="213" t="s">
        <v>1237</v>
      </c>
      <c r="M13" s="214">
        <f>J605</f>
        <v>-400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-200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-200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324" priority="7" operator="beginsWith" text="impostos">
      <formula>LEFT(D17,LEN("impostos"))="impostos"</formula>
    </cfRule>
    <cfRule type="containsText" dxfId="323" priority="8" operator="containsText" text="Investimentos">
      <formula>NOT(ISERROR(SEARCH("Investimentos",D17)))</formula>
    </cfRule>
  </conditionalFormatting>
  <conditionalFormatting sqref="J5:J605">
    <cfRule type="cellIs" dxfId="322" priority="26" operator="greaterThan">
      <formula>0</formula>
    </cfRule>
    <cfRule type="cellIs" dxfId="321" priority="27" operator="lessThan">
      <formula>0</formula>
    </cfRule>
  </conditionalFormatting>
  <conditionalFormatting sqref="D22:D605">
    <cfRule type="containsText" dxfId="320" priority="24" operator="containsText" text="Despesa">
      <formula>NOT(ISERROR(SEARCH("Despesa",D22)))</formula>
    </cfRule>
    <cfRule type="containsText" dxfId="319" priority="25" operator="containsText" text="Receita">
      <formula>NOT(ISERROR(SEARCH("Receita",D22)))</formula>
    </cfRule>
  </conditionalFormatting>
  <conditionalFormatting sqref="I22:I605">
    <cfRule type="containsText" dxfId="318" priority="22" operator="containsText" text="Não Pago">
      <formula>NOT(ISERROR(SEARCH("Não Pago",I22)))</formula>
    </cfRule>
    <cfRule type="containsText" dxfId="317" priority="23" operator="containsText" text="Pago">
      <formula>NOT(ISERROR(SEARCH("Pago",I22)))</formula>
    </cfRule>
  </conditionalFormatting>
  <conditionalFormatting sqref="M5:M6">
    <cfRule type="cellIs" dxfId="316" priority="21" operator="greaterThan">
      <formula>0</formula>
    </cfRule>
  </conditionalFormatting>
  <conditionalFormatting sqref="M7:M8">
    <cfRule type="cellIs" dxfId="315" priority="20" operator="greaterThan">
      <formula>0</formula>
    </cfRule>
  </conditionalFormatting>
  <conditionalFormatting sqref="M9:M10">
    <cfRule type="cellIs" dxfId="314" priority="19" operator="greaterThan">
      <formula>0</formula>
    </cfRule>
  </conditionalFormatting>
  <conditionalFormatting sqref="M11:M12">
    <cfRule type="cellIs" dxfId="313" priority="17" operator="greaterThan">
      <formula>0</formula>
    </cfRule>
    <cfRule type="cellIs" dxfId="312" priority="18" operator="lessThan">
      <formula>0</formula>
    </cfRule>
  </conditionalFormatting>
  <conditionalFormatting sqref="M13:M14">
    <cfRule type="cellIs" dxfId="311" priority="15" operator="lessThan">
      <formula>0</formula>
    </cfRule>
    <cfRule type="cellIs" dxfId="310" priority="16" operator="greaterThan">
      <formula>0</formula>
    </cfRule>
  </conditionalFormatting>
  <conditionalFormatting sqref="D22:D605">
    <cfRule type="beginsWith" dxfId="309" priority="13" operator="beginsWith" text="impostos">
      <formula>LEFT(D22,LEN("impostos"))="impostos"</formula>
    </cfRule>
    <cfRule type="containsText" dxfId="308" priority="14" operator="containsText" text="Investimentos">
      <formula>NOT(ISERROR(SEARCH("Investimentos",D22)))</formula>
    </cfRule>
  </conditionalFormatting>
  <conditionalFormatting sqref="D17:D21">
    <cfRule type="containsText" dxfId="307" priority="11" operator="containsText" text="Despesa">
      <formula>NOT(ISERROR(SEARCH("Despesa",D17)))</formula>
    </cfRule>
    <cfRule type="containsText" dxfId="306" priority="12" operator="containsText" text="Receita">
      <formula>NOT(ISERROR(SEARCH("Receita",D17)))</formula>
    </cfRule>
  </conditionalFormatting>
  <conditionalFormatting sqref="I17:I21">
    <cfRule type="containsText" dxfId="305" priority="9" operator="containsText" text="Não Pago">
      <formula>NOT(ISERROR(SEARCH("Não Pago",I17)))</formula>
    </cfRule>
    <cfRule type="containsText" dxfId="304" priority="10" operator="containsText" text="Pago">
      <formula>NOT(ISERROR(SEARCH("Pago",I17)))</formula>
    </cfRule>
  </conditionalFormatting>
  <conditionalFormatting sqref="D5:D16">
    <cfRule type="beginsWith" dxfId="303" priority="1" operator="beginsWith" text="impostos">
      <formula>LEFT(D5,LEN("impostos"))="impostos"</formula>
    </cfRule>
    <cfRule type="containsText" dxfId="302" priority="2" operator="containsText" text="Investimentos">
      <formula>NOT(ISERROR(SEARCH("Investimentos",D5)))</formula>
    </cfRule>
  </conditionalFormatting>
  <conditionalFormatting sqref="D5:D16">
    <cfRule type="containsText" dxfId="301" priority="5" operator="containsText" text="Despesa">
      <formula>NOT(ISERROR(SEARCH("Despesa",D5)))</formula>
    </cfRule>
    <cfRule type="containsText" dxfId="300" priority="6" operator="containsText" text="Receita">
      <formula>NOT(ISERROR(SEARCH("Receita",D5)))</formula>
    </cfRule>
  </conditionalFormatting>
  <conditionalFormatting sqref="I5:I16">
    <cfRule type="containsText" dxfId="299" priority="3" operator="containsText" text="Não Pago">
      <formula>NOT(ISERROR(SEARCH("Não Pago",I5)))</formula>
    </cfRule>
    <cfRule type="containsText" dxfId="298"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sheetPr codeName="Plan8"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1260</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200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-200</v>
      </c>
      <c r="L5" s="222" t="s">
        <v>1317</v>
      </c>
      <c r="M5" s="219">
        <f>Mar!M13</f>
        <v>-400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-100</v>
      </c>
      <c r="L6" s="222"/>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-200</v>
      </c>
      <c r="L7" s="213" t="s">
        <v>1234</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-600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-400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-400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-500</v>
      </c>
      <c r="L11" s="213" t="s">
        <v>1236</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-700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-800</v>
      </c>
      <c r="L13" s="213" t="s">
        <v>1237</v>
      </c>
      <c r="M13" s="214">
        <f>J605</f>
        <v>-900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-700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-700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-900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-900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-900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-900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-900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-900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-900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-900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-900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-900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-900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-900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-900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-900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-900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-900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-900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-900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-900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-900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-900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-900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-900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-900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-900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-900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-900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-900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-900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-900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-900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-900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-900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-900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-900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-900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-900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-900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-900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-900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-900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-900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-900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-900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-900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-900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-900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-900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-900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-900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-900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-900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-900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-900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-900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-900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-900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-900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-900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-900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-900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-900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-900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-900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-900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-900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-900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-900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-900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-900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-900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-900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-900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-900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-900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-900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-900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-900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-900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-900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-900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-900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-900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-900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-900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-900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-900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-900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-900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-900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-900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-900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-900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-900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-900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-900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-900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-900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-900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-900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-900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-900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-900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-900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-900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-900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-900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-900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-900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-900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-900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-900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-900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-900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-900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-900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-900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-900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-900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-900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-900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-900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-900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-900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-900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-900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-900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-900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-900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-900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-900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-900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-900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-900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-900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-900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-900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-900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-900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-900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-900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-900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-900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-900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-900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-900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-900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-900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-900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-900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-900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-900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-900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-900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-900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-900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-900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-900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-900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-900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-900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-900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-900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-900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-900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-900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-900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-900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-900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-900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-900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-900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-900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-900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-900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-900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-900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-900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-900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-900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-900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-900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-900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-900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-900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-900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-900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-900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-900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-900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-900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-900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-900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-900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-900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-900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-900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-900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-900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-900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-900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-900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-900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-900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-900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-900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-900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-900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-900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-900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-900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-900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-900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-900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-900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-900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-900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-900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-900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-900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-900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-900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-900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-900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-900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-900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-900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-900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-900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-900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-900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-900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-900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-900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-900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-900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-900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-900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-900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-900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-900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-900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-900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-900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-900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-900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-900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-900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-900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-900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-900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-900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-900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-900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-900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-900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-900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-900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-900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-900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-900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-900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-900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-900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-900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-900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-900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-900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-900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-900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-900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-900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-900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-900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-900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-900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-900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-900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-900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-900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-900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-900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-900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-900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-900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-900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-900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-900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-900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-900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-900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-900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-900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-900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-900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-900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-900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-900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-900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-900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-900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-900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-900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-900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-900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-900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-900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-900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-900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-900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-900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-900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-900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-900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-900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-900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-900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-900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-900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-900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-900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-900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-900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-900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-900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-900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-900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-900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-900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-900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-900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-900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-900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-900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-900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-900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-900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-900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-900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-900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-900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-900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-900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-900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-900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-900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-900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-900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-900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-900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-900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-900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-900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-900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-900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-900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-900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-900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-900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-900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-900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-900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-900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-900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-900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-900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-900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-900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-900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-900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-900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-900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-900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-900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-900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-900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-900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-900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-900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-900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-900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-900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-900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-900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-900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-900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-900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-900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-900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-900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-900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-900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-900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-900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-900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-900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-900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-900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-900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-900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-900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-900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-900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-900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-900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-900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-900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-900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-900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-900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-900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-900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-900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-900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-900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-900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-900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-900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-900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-900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-900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-900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-900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-900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-900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-900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-900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-900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-900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-900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-900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-900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-900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-900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-900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-900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-900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-900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-900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-900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-900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-900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-900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-900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-900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-900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-900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-900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-900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-900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-900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-900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-900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-900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-900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-900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-900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-900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-900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-900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-900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-900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-900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-900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-900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-900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-900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-900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-900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-900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-900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-900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-900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-900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-900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-900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-900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-900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-900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-900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-900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-900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-900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-900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-900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-900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-900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-900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-900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-900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-900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-900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-900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-900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-900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-900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-900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-900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-900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-900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-900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-900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-900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-900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-900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-900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-900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-900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-900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-900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-900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-900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-900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-900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-900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-900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-900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-900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-900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-900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-900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-900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-900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-900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-900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-900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-900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-900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-900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-900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-900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-900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-900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-900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-900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-900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-900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-900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-900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-900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-900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-900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-900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-900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-900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-900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-900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-900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-900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-900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-900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-900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-900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-900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-900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-900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-900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-900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-900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-900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-900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-900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-900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-900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-900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-900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-900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-900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-900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-900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-900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-900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-900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-900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-900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-900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-900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-900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-900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-900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-900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-900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-900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-900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-900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-900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-900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-900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-900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-900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97" priority="7" operator="beginsWith" text="impostos">
      <formula>LEFT(D17,LEN("impostos"))="impostos"</formula>
    </cfRule>
    <cfRule type="containsText" dxfId="296" priority="8" operator="containsText" text="Investimentos">
      <formula>NOT(ISERROR(SEARCH("Investimentos",D17)))</formula>
    </cfRule>
  </conditionalFormatting>
  <conditionalFormatting sqref="J5:J605">
    <cfRule type="cellIs" dxfId="295" priority="26" operator="greaterThan">
      <formula>0</formula>
    </cfRule>
    <cfRule type="cellIs" dxfId="294" priority="27" operator="lessThan">
      <formula>0</formula>
    </cfRule>
  </conditionalFormatting>
  <conditionalFormatting sqref="D22:D605">
    <cfRule type="containsText" dxfId="293" priority="24" operator="containsText" text="Despesa">
      <formula>NOT(ISERROR(SEARCH("Despesa",D22)))</formula>
    </cfRule>
    <cfRule type="containsText" dxfId="292" priority="25" operator="containsText" text="Receita">
      <formula>NOT(ISERROR(SEARCH("Receita",D22)))</formula>
    </cfRule>
  </conditionalFormatting>
  <conditionalFormatting sqref="I22:I605">
    <cfRule type="containsText" dxfId="291" priority="22" operator="containsText" text="Não Pago">
      <formula>NOT(ISERROR(SEARCH("Não Pago",I22)))</formula>
    </cfRule>
    <cfRule type="containsText" dxfId="290" priority="23" operator="containsText" text="Pago">
      <formula>NOT(ISERROR(SEARCH("Pago",I22)))</formula>
    </cfRule>
  </conditionalFormatting>
  <conditionalFormatting sqref="M5:M6">
    <cfRule type="cellIs" dxfId="289" priority="21" operator="greaterThan">
      <formula>0</formula>
    </cfRule>
  </conditionalFormatting>
  <conditionalFormatting sqref="M7:M8">
    <cfRule type="cellIs" dxfId="288" priority="20" operator="greaterThan">
      <formula>0</formula>
    </cfRule>
  </conditionalFormatting>
  <conditionalFormatting sqref="M9:M10">
    <cfRule type="cellIs" dxfId="287" priority="19" operator="greaterThan">
      <formula>0</formula>
    </cfRule>
  </conditionalFormatting>
  <conditionalFormatting sqref="M11:M12">
    <cfRule type="cellIs" dxfId="286" priority="17" operator="greaterThan">
      <formula>0</formula>
    </cfRule>
    <cfRule type="cellIs" dxfId="285" priority="18" operator="lessThan">
      <formula>0</formula>
    </cfRule>
  </conditionalFormatting>
  <conditionalFormatting sqref="M13:M14">
    <cfRule type="cellIs" dxfId="284" priority="15" operator="lessThan">
      <formula>0</formula>
    </cfRule>
    <cfRule type="cellIs" dxfId="283" priority="16" operator="greaterThan">
      <formula>0</formula>
    </cfRule>
  </conditionalFormatting>
  <conditionalFormatting sqref="D22:D605">
    <cfRule type="beginsWith" dxfId="282" priority="13" operator="beginsWith" text="impostos">
      <formula>LEFT(D22,LEN("impostos"))="impostos"</formula>
    </cfRule>
    <cfRule type="containsText" dxfId="281" priority="14" operator="containsText" text="Investimentos">
      <formula>NOT(ISERROR(SEARCH("Investimentos",D22)))</formula>
    </cfRule>
  </conditionalFormatting>
  <conditionalFormatting sqref="D17:D21">
    <cfRule type="containsText" dxfId="280" priority="11" operator="containsText" text="Despesa">
      <formula>NOT(ISERROR(SEARCH("Despesa",D17)))</formula>
    </cfRule>
    <cfRule type="containsText" dxfId="279" priority="12" operator="containsText" text="Receita">
      <formula>NOT(ISERROR(SEARCH("Receita",D17)))</formula>
    </cfRule>
  </conditionalFormatting>
  <conditionalFormatting sqref="I17:I21">
    <cfRule type="containsText" dxfId="278" priority="9" operator="containsText" text="Não Pago">
      <formula>NOT(ISERROR(SEARCH("Não Pago",I17)))</formula>
    </cfRule>
    <cfRule type="containsText" dxfId="277" priority="10" operator="containsText" text="Pago">
      <formula>NOT(ISERROR(SEARCH("Pago",I17)))</formula>
    </cfRule>
  </conditionalFormatting>
  <conditionalFormatting sqref="D5:D16">
    <cfRule type="beginsWith" dxfId="276" priority="1" operator="beginsWith" text="impostos">
      <formula>LEFT(D5,LEN("impostos"))="impostos"</formula>
    </cfRule>
    <cfRule type="containsText" dxfId="275" priority="2" operator="containsText" text="Investimentos">
      <formula>NOT(ISERROR(SEARCH("Investimentos",D5)))</formula>
    </cfRule>
  </conditionalFormatting>
  <conditionalFormatting sqref="D5:D16">
    <cfRule type="containsText" dxfId="274" priority="5" operator="containsText" text="Despesa">
      <formula>NOT(ISERROR(SEARCH("Despesa",D5)))</formula>
    </cfRule>
    <cfRule type="containsText" dxfId="273" priority="6" operator="containsText" text="Receita">
      <formula>NOT(ISERROR(SEARCH("Receita",D5)))</formula>
    </cfRule>
  </conditionalFormatting>
  <conditionalFormatting sqref="I5:I16">
    <cfRule type="containsText" dxfId="272" priority="3" operator="containsText" text="Não Pago">
      <formula>NOT(ISERROR(SEARCH("Não Pago",I5)))</formula>
    </cfRule>
    <cfRule type="containsText" dxfId="271"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sheetPr codeName="Plan9"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1261</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1200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300</v>
      </c>
      <c r="L5" s="218" t="s">
        <v>1317</v>
      </c>
      <c r="M5" s="219">
        <f>Abr!M13</f>
        <v>-900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400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300</v>
      </c>
      <c r="L7" s="213" t="s">
        <v>1234</v>
      </c>
      <c r="M7" s="220">
        <f>SUMIFS($H$5:$H$605,$D$5:$D$605,"Receitas com Produtos",$I$5:$I$605,"Pago")+SUMIFS($H$5:$H$605,$D$5:$D$605,"Receitas com Serviços",$I$5:$I$605,"Pago")+SUMIFS($H$5:$H$605,$D$5:$D$605,"Receitas Não Operacionais",$I$5:$I$605,"Pago")</f>
        <v>1600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100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100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0</v>
      </c>
      <c r="L11" s="213" t="s">
        <v>1236</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-200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-300</v>
      </c>
      <c r="L13" s="213" t="s">
        <v>1237</v>
      </c>
      <c r="M13" s="214">
        <f>J605</f>
        <v>-400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-200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-200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70" priority="7" operator="beginsWith" text="impostos">
      <formula>LEFT(D17,LEN("impostos"))="impostos"</formula>
    </cfRule>
    <cfRule type="containsText" dxfId="269" priority="8" operator="containsText" text="Investimentos">
      <formula>NOT(ISERROR(SEARCH("Investimentos",D17)))</formula>
    </cfRule>
  </conditionalFormatting>
  <conditionalFormatting sqref="J5:J605">
    <cfRule type="cellIs" dxfId="268" priority="26" operator="greaterThan">
      <formula>0</formula>
    </cfRule>
    <cfRule type="cellIs" dxfId="267" priority="27" operator="lessThan">
      <formula>0</formula>
    </cfRule>
  </conditionalFormatting>
  <conditionalFormatting sqref="D22:D605">
    <cfRule type="containsText" dxfId="266" priority="24" operator="containsText" text="Despesa">
      <formula>NOT(ISERROR(SEARCH("Despesa",D22)))</formula>
    </cfRule>
    <cfRule type="containsText" dxfId="265" priority="25" operator="containsText" text="Receita">
      <formula>NOT(ISERROR(SEARCH("Receita",D22)))</formula>
    </cfRule>
  </conditionalFormatting>
  <conditionalFormatting sqref="I22:I605">
    <cfRule type="containsText" dxfId="264" priority="22" operator="containsText" text="Não Pago">
      <formula>NOT(ISERROR(SEARCH("Não Pago",I22)))</formula>
    </cfRule>
    <cfRule type="containsText" dxfId="263" priority="23" operator="containsText" text="Pago">
      <formula>NOT(ISERROR(SEARCH("Pago",I22)))</formula>
    </cfRule>
  </conditionalFormatting>
  <conditionalFormatting sqref="M5:M6">
    <cfRule type="cellIs" dxfId="262" priority="21" operator="greaterThan">
      <formula>0</formula>
    </cfRule>
  </conditionalFormatting>
  <conditionalFormatting sqref="M7:M8">
    <cfRule type="cellIs" dxfId="261" priority="20" operator="greaterThan">
      <formula>0</formula>
    </cfRule>
  </conditionalFormatting>
  <conditionalFormatting sqref="M9:M10">
    <cfRule type="cellIs" dxfId="260" priority="19" operator="greaterThan">
      <formula>0</formula>
    </cfRule>
  </conditionalFormatting>
  <conditionalFormatting sqref="M11:M12">
    <cfRule type="cellIs" dxfId="259" priority="17" operator="greaterThan">
      <formula>0</formula>
    </cfRule>
    <cfRule type="cellIs" dxfId="258" priority="18" operator="lessThan">
      <formula>0</formula>
    </cfRule>
  </conditionalFormatting>
  <conditionalFormatting sqref="M13:M14">
    <cfRule type="cellIs" dxfId="257" priority="15" operator="lessThan">
      <formula>0</formula>
    </cfRule>
    <cfRule type="cellIs" dxfId="256" priority="16" operator="greaterThan">
      <formula>0</formula>
    </cfRule>
  </conditionalFormatting>
  <conditionalFormatting sqref="D22:D605">
    <cfRule type="beginsWith" dxfId="255" priority="13" operator="beginsWith" text="impostos">
      <formula>LEFT(D22,LEN("impostos"))="impostos"</formula>
    </cfRule>
    <cfRule type="containsText" dxfId="254" priority="14" operator="containsText" text="Investimentos">
      <formula>NOT(ISERROR(SEARCH("Investimentos",D22)))</formula>
    </cfRule>
  </conditionalFormatting>
  <conditionalFormatting sqref="D17:D21">
    <cfRule type="containsText" dxfId="253" priority="11" operator="containsText" text="Despesa">
      <formula>NOT(ISERROR(SEARCH("Despesa",D17)))</formula>
    </cfRule>
    <cfRule type="containsText" dxfId="252" priority="12" operator="containsText" text="Receita">
      <formula>NOT(ISERROR(SEARCH("Receita",D17)))</formula>
    </cfRule>
  </conditionalFormatting>
  <conditionalFormatting sqref="I17:I21">
    <cfRule type="containsText" dxfId="251" priority="9" operator="containsText" text="Não Pago">
      <formula>NOT(ISERROR(SEARCH("Não Pago",I17)))</formula>
    </cfRule>
    <cfRule type="containsText" dxfId="250" priority="10" operator="containsText" text="Pago">
      <formula>NOT(ISERROR(SEARCH("Pago",I17)))</formula>
    </cfRule>
  </conditionalFormatting>
  <conditionalFormatting sqref="D5:D16">
    <cfRule type="beginsWith" dxfId="249" priority="1" operator="beginsWith" text="impostos">
      <formula>LEFT(D5,LEN("impostos"))="impostos"</formula>
    </cfRule>
    <cfRule type="containsText" dxfId="248" priority="2" operator="containsText" text="Investimentos">
      <formula>NOT(ISERROR(SEARCH("Investimentos",D5)))</formula>
    </cfRule>
  </conditionalFormatting>
  <conditionalFormatting sqref="D5:D16">
    <cfRule type="containsText" dxfId="247" priority="5" operator="containsText" text="Despesa">
      <formula>NOT(ISERROR(SEARCH("Despesa",D5)))</formula>
    </cfRule>
    <cfRule type="containsText" dxfId="246" priority="6" operator="containsText" text="Receita">
      <formula>NOT(ISERROR(SEARCH("Receita",D5)))</formula>
    </cfRule>
  </conditionalFormatting>
  <conditionalFormatting sqref="I5:I16">
    <cfRule type="containsText" dxfId="245" priority="3" operator="containsText" text="Não Pago">
      <formula>NOT(ISERROR(SEARCH("Não Pago",I5)))</formula>
    </cfRule>
    <cfRule type="containsText" dxfId="244"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sheetPr codeName="Plan10"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1262</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200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-200</v>
      </c>
      <c r="L5" s="218" t="s">
        <v>1317</v>
      </c>
      <c r="M5" s="219">
        <f>Mai!M13</f>
        <v>-400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-200</v>
      </c>
      <c r="L7" s="213" t="s">
        <v>1234</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-600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-400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1900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-400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600</v>
      </c>
      <c r="I11" s="19" t="s">
        <v>1429</v>
      </c>
      <c r="J11" s="151">
        <f t="shared" si="0"/>
        <v>-1000</v>
      </c>
      <c r="L11" s="213" t="s">
        <v>1236</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500</v>
      </c>
      <c r="I12" s="19" t="s">
        <v>1429</v>
      </c>
      <c r="J12" s="151">
        <f t="shared" si="0"/>
        <v>-1500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-1600</v>
      </c>
      <c r="L13" s="213" t="s">
        <v>1237</v>
      </c>
      <c r="M13" s="214">
        <f>J605</f>
        <v>-1700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-1500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-1500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-1700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-1700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-1700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-1700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-1700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-1700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-1700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-1700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-1700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-1700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-1700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-1700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-1700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-1700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-1700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-1700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-1700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-1700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-1700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-1700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-1700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-1700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-1700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-1700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-1700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-1700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-1700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-1700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-1700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-1700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-1700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-1700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-1700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-1700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-1700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-1700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-1700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-1700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-1700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-1700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-1700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-1700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-1700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-1700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-1700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-1700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-1700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-1700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-1700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-1700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-1700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-1700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-1700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-1700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-1700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-1700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-1700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-1700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-1700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-1700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-1700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-1700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-1700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-1700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-1700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-1700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-1700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-1700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-1700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-1700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-1700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-1700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-1700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-1700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-1700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-1700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-1700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-1700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-1700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-1700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-1700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-1700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-1700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-1700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-1700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-1700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-1700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-1700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-1700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-1700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-1700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-1700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-1700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-1700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-1700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-1700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-1700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-1700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-1700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-1700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-1700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-1700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-1700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-1700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-1700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-1700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-1700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-1700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-1700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-1700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-1700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-1700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-1700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-1700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-1700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-1700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-1700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-1700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-1700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-1700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-1700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-1700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-1700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-1700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-1700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-1700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-1700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-1700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-1700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-1700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-1700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-1700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-1700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-1700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-1700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-1700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-1700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-1700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-1700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-1700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-1700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-1700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-1700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-1700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-1700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-1700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-1700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-1700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-1700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-1700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-1700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-1700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-1700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-1700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-1700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-1700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-1700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-1700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-1700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-1700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-1700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-1700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-1700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-1700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-1700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-1700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-1700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-1700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-1700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-1700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-1700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-1700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-1700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-1700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-1700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-1700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-1700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-1700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-1700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-1700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-1700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-1700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-1700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-1700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-1700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-1700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-1700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-1700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-1700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-1700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-1700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-1700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-1700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-1700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-1700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-1700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-1700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-1700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-1700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-1700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-1700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-1700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-1700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-1700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-1700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-1700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-1700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-1700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-1700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-1700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-1700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-1700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-1700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-1700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-1700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-1700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-1700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-1700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-1700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-1700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-1700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-1700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-1700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-1700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-1700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-1700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-1700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-1700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-1700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-1700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-1700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-1700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-1700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-1700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-1700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-1700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-1700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-1700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-1700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-1700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-1700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-1700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-1700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-1700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-1700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-1700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-1700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-1700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-1700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-1700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-1700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-1700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-1700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-1700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-1700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-1700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-1700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-1700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-1700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-1700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-1700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-1700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-1700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-1700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-1700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-1700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-1700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-1700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-1700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-1700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-1700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-1700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-1700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-1700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-1700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-1700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-1700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-1700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-1700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-1700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-1700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-1700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-1700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-1700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-1700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-1700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-1700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-1700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-1700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-1700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-1700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-1700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-1700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-1700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-1700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-1700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-1700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-1700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-1700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-1700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-1700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-1700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-1700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-1700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-1700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-1700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-1700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-1700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-1700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-1700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-1700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-1700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-1700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-1700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-1700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-1700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-1700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-1700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-1700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-1700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-1700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-1700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-1700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-1700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-1700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-1700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-1700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-1700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-1700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-1700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-1700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-1700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-1700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-1700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-1700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-1700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-1700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-1700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-1700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-1700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-1700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-1700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-1700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-1700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-1700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-1700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-1700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-1700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-1700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-1700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-1700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-1700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-1700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-1700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-1700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-1700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-1700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-1700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-1700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-1700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-1700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-1700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-1700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-1700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-1700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-1700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-1700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-1700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-1700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-1700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-1700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-1700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-1700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-1700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-1700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-1700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-1700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-1700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-1700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-1700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-1700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-1700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-1700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-1700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-1700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-1700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-1700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-1700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-1700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-1700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-1700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-1700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-1700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-1700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-1700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-1700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-1700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-1700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-1700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-1700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-1700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-1700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-1700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-1700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-1700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-1700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-1700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-1700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-1700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-1700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-1700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-1700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-1700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-1700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-1700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-1700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-1700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-1700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-1700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-1700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-1700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-1700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-1700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-1700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-1700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-1700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-1700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-1700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-1700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-1700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-1700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-1700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-1700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-1700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-1700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-1700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-1700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-1700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-1700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-1700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-1700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-1700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-1700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-1700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-1700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-1700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-1700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-1700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-1700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-1700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-1700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-1700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-1700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-1700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-1700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-1700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-1700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-1700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-1700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-1700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-1700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-1700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-1700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-1700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-1700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-1700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-1700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-1700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-1700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-1700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-1700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-1700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-1700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-1700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-1700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-1700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-1700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-1700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-1700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-1700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-1700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-1700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-1700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-1700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-1700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-1700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-1700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-1700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-1700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-1700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-1700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-1700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-1700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-1700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-1700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-1700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-1700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-1700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-1700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-1700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-1700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-1700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-1700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-1700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-1700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-1700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-1700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-1700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-1700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-1700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-1700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-1700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-1700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-1700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-1700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-1700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-1700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-1700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-1700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-1700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-1700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-1700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-1700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-1700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-1700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-1700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-1700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-1700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-1700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-1700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-1700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-1700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-1700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-1700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-1700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-1700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-1700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-1700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-1700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-1700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-1700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-1700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-1700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-1700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-1700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-1700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-1700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-1700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-1700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-1700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-1700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-1700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-1700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-1700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-1700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-1700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-1700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-1700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-1700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-1700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-1700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-1700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-1700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-1700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-1700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-1700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-1700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-1700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-1700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-1700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-1700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-1700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-1700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-1700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-1700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-1700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-1700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-1700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-1700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-1700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-1700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-1700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-1700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-1700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-1700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-1700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-1700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-1700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-1700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-1700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43" priority="7" operator="beginsWith" text="impostos">
      <formula>LEFT(D17,LEN("impostos"))="impostos"</formula>
    </cfRule>
    <cfRule type="containsText" dxfId="242" priority="8" operator="containsText" text="Investimentos">
      <formula>NOT(ISERROR(SEARCH("Investimentos",D17)))</formula>
    </cfRule>
  </conditionalFormatting>
  <conditionalFormatting sqref="J5:J605">
    <cfRule type="cellIs" dxfId="241" priority="26" operator="greaterThan">
      <formula>0</formula>
    </cfRule>
    <cfRule type="cellIs" dxfId="240" priority="27" operator="lessThan">
      <formula>0</formula>
    </cfRule>
  </conditionalFormatting>
  <conditionalFormatting sqref="D22:D605">
    <cfRule type="containsText" dxfId="239" priority="24" operator="containsText" text="Despesa">
      <formula>NOT(ISERROR(SEARCH("Despesa",D22)))</formula>
    </cfRule>
    <cfRule type="containsText" dxfId="238" priority="25" operator="containsText" text="Receita">
      <formula>NOT(ISERROR(SEARCH("Receita",D22)))</formula>
    </cfRule>
  </conditionalFormatting>
  <conditionalFormatting sqref="I22:I605">
    <cfRule type="containsText" dxfId="237" priority="22" operator="containsText" text="Não Pago">
      <formula>NOT(ISERROR(SEARCH("Não Pago",I22)))</formula>
    </cfRule>
    <cfRule type="containsText" dxfId="236" priority="23" operator="containsText" text="Pago">
      <formula>NOT(ISERROR(SEARCH("Pago",I22)))</formula>
    </cfRule>
  </conditionalFormatting>
  <conditionalFormatting sqref="M5:M6">
    <cfRule type="cellIs" dxfId="235" priority="21" operator="greaterThan">
      <formula>0</formula>
    </cfRule>
  </conditionalFormatting>
  <conditionalFormatting sqref="M7:M8">
    <cfRule type="cellIs" dxfId="234" priority="20" operator="greaterThan">
      <formula>0</formula>
    </cfRule>
  </conditionalFormatting>
  <conditionalFormatting sqref="M9:M10">
    <cfRule type="cellIs" dxfId="233" priority="19" operator="greaterThan">
      <formula>0</formula>
    </cfRule>
  </conditionalFormatting>
  <conditionalFormatting sqref="M11:M12">
    <cfRule type="cellIs" dxfId="232" priority="17" operator="greaterThan">
      <formula>0</formula>
    </cfRule>
    <cfRule type="cellIs" dxfId="231" priority="18" operator="lessThan">
      <formula>0</formula>
    </cfRule>
  </conditionalFormatting>
  <conditionalFormatting sqref="M13:M14">
    <cfRule type="cellIs" dxfId="230" priority="15" operator="lessThan">
      <formula>0</formula>
    </cfRule>
    <cfRule type="cellIs" dxfId="229" priority="16" operator="greaterThan">
      <formula>0</formula>
    </cfRule>
  </conditionalFormatting>
  <conditionalFormatting sqref="D22:D605">
    <cfRule type="beginsWith" dxfId="228" priority="13" operator="beginsWith" text="impostos">
      <formula>LEFT(D22,LEN("impostos"))="impostos"</formula>
    </cfRule>
    <cfRule type="containsText" dxfId="227" priority="14" operator="containsText" text="Investimentos">
      <formula>NOT(ISERROR(SEARCH("Investimentos",D22)))</formula>
    </cfRule>
  </conditionalFormatting>
  <conditionalFormatting sqref="D17:D21">
    <cfRule type="containsText" dxfId="226" priority="11" operator="containsText" text="Despesa">
      <formula>NOT(ISERROR(SEARCH("Despesa",D17)))</formula>
    </cfRule>
    <cfRule type="containsText" dxfId="225" priority="12" operator="containsText" text="Receita">
      <formula>NOT(ISERROR(SEARCH("Receita",D17)))</formula>
    </cfRule>
  </conditionalFormatting>
  <conditionalFormatting sqref="I17:I21">
    <cfRule type="containsText" dxfId="224" priority="9" operator="containsText" text="Não Pago">
      <formula>NOT(ISERROR(SEARCH("Não Pago",I17)))</formula>
    </cfRule>
    <cfRule type="containsText" dxfId="223" priority="10" operator="containsText" text="Pago">
      <formula>NOT(ISERROR(SEARCH("Pago",I17)))</formula>
    </cfRule>
  </conditionalFormatting>
  <conditionalFormatting sqref="D5:D16">
    <cfRule type="beginsWith" dxfId="222" priority="1" operator="beginsWith" text="impostos">
      <formula>LEFT(D5,LEN("impostos"))="impostos"</formula>
    </cfRule>
    <cfRule type="containsText" dxfId="221" priority="2" operator="containsText" text="Investimentos">
      <formula>NOT(ISERROR(SEARCH("Investimentos",D5)))</formula>
    </cfRule>
  </conditionalFormatting>
  <conditionalFormatting sqref="D5:D16">
    <cfRule type="containsText" dxfId="220" priority="5" operator="containsText" text="Despesa">
      <formula>NOT(ISERROR(SEARCH("Despesa",D5)))</formula>
    </cfRule>
    <cfRule type="containsText" dxfId="219" priority="6" operator="containsText" text="Receita">
      <formula>NOT(ISERROR(SEARCH("Receita",D5)))</formula>
    </cfRule>
  </conditionalFormatting>
  <conditionalFormatting sqref="I5:I16">
    <cfRule type="containsText" dxfId="218" priority="3" operator="containsText" text="Não Pago">
      <formula>NOT(ISERROR(SEARCH("Não Pago",I5)))</formula>
    </cfRule>
    <cfRule type="containsText" dxfId="217"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sheetPr codeName="Plan11"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1263</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200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-1500</v>
      </c>
      <c r="L5" s="218" t="s">
        <v>1317</v>
      </c>
      <c r="M5" s="219">
        <f>Jun!M13</f>
        <v>-1700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-1400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-1500</v>
      </c>
      <c r="L7" s="213" t="s">
        <v>1234</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-1900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-1700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-1700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-1800</v>
      </c>
      <c r="L11" s="213" t="s">
        <v>1236</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-2000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-2100</v>
      </c>
      <c r="L13" s="213" t="s">
        <v>1237</v>
      </c>
      <c r="M13" s="214">
        <f>J605</f>
        <v>-2200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-2000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-2000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-2200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-2200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-2200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-2200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-2200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-2200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-2200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-2200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-2200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-2200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-2200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-2200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-2200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-2200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-2200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-2200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-2200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-2200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-2200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-2200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-2200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-2200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-2200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-2200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-2200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-2200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-2200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-2200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-2200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-2200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-2200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-2200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-2200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-2200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-2200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-2200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-2200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-2200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-2200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-2200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-2200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-2200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-2200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-2200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-2200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-2200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-2200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-2200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-2200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-2200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-2200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-2200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-2200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-2200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-2200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-2200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-2200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-2200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-2200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-2200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-2200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-2200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-2200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-2200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-2200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-2200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-2200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-2200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-2200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-2200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-2200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-2200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-2200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-2200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-2200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-2200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-2200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-2200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-2200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-2200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-2200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-2200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-2200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-2200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-2200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-2200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-2200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-2200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-2200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-2200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-2200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-2200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-2200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-2200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-2200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-2200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-2200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-2200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-2200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-2200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-2200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-2200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-2200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-2200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-2200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-2200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-2200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-2200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-2200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-2200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-2200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-2200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-2200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-2200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-2200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-2200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-2200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-2200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-2200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-2200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-2200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-2200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-2200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-2200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-2200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-2200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-2200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-2200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-2200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-2200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-2200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-2200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-2200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-2200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-2200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-2200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-2200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-2200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-2200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-2200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-2200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-2200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-2200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-2200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-2200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-2200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-2200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-2200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-2200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-2200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-2200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-2200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-2200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-2200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-2200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-2200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-2200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-2200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-2200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-2200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-2200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-2200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-2200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-2200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-2200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-2200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-2200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-2200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-2200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-2200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-2200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-2200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-2200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-2200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-2200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-2200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-2200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-2200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-2200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-2200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-2200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-2200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-2200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-2200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-2200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-2200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-2200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-2200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-2200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-2200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-2200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-2200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-2200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-2200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-2200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-2200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-2200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-2200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-2200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-2200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-2200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-2200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-2200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-2200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-2200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-2200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-2200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-2200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-2200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-2200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-2200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-2200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-2200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-2200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-2200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-2200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-2200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-2200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-2200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-2200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-2200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-2200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-2200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-2200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-2200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-2200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-2200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-2200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-2200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-2200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-2200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-2200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-2200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-2200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-2200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-2200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-2200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-2200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-2200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-2200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-2200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-2200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-2200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-2200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-2200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-2200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-2200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-2200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-2200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-2200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-2200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-2200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-2200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-2200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-2200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-2200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-2200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-2200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-2200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-2200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-2200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-2200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-2200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-2200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-2200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-2200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-2200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-2200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-2200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-2200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-2200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-2200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-2200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-2200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-2200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-2200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-2200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-2200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-2200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-2200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-2200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-2200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-2200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-2200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-2200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-2200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-2200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-2200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-2200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-2200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-2200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-2200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-2200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-2200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-2200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-2200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-2200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-2200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-2200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-2200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-2200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-2200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-2200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-2200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-2200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-2200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-2200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-2200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-2200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-2200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-2200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-2200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-2200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-2200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-2200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-2200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-2200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-2200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-2200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-2200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-2200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-2200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-2200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-2200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-2200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-2200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-2200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-2200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-2200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-2200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-2200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-2200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-2200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-2200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-2200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-2200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-2200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-2200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-2200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-2200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-2200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-2200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-2200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-2200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-2200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-2200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-2200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-2200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-2200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-2200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-2200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-2200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-2200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-2200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-2200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-2200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-2200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-2200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-2200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-2200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-2200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-2200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-2200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-2200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-2200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-2200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-2200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-2200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-2200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-2200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-2200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-2200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-2200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-2200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-2200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-2200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-2200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-2200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-2200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-2200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-2200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-2200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-2200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-2200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-2200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-2200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-2200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-2200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-2200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-2200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-2200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-2200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-2200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-2200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-2200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-2200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-2200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-2200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-2200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-2200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-2200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-2200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-2200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-2200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-2200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-2200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-2200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-2200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-2200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-2200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-2200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-2200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-2200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-2200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-2200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-2200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-2200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-2200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-2200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-2200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-2200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-2200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-2200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-2200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-2200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-2200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-2200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-2200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-2200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-2200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-2200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-2200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-2200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-2200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-2200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-2200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-2200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-2200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-2200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-2200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-2200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-2200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-2200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-2200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-2200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-2200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-2200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-2200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-2200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-2200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-2200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-2200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-2200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-2200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-2200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-2200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-2200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-2200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-2200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-2200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-2200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-2200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-2200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-2200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-2200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-2200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-2200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-2200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-2200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-2200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-2200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-2200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-2200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-2200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-2200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-2200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-2200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-2200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-2200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-2200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-2200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-2200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-2200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-2200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-2200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-2200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-2200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-2200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-2200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-2200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-2200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-2200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-2200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-2200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-2200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-2200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-2200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-2200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-2200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-2200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-2200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-2200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-2200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-2200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-2200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-2200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-2200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-2200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-2200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-2200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-2200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-2200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-2200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-2200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-2200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-2200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-2200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-2200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-2200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-2200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-2200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-2200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-2200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-2200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-2200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-2200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-2200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-2200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-2200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-2200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-2200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-2200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-2200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-2200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-2200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-2200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-2200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-2200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-2200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-2200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-2200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-2200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-2200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-2200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-2200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-2200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-2200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-2200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-2200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-2200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-2200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-2200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-2200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-2200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-2200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-2200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-2200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-2200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-2200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-2200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-2200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-2200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-2200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-2200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-2200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-2200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-2200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-2200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-2200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-2200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-2200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-2200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-2200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-2200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-2200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-2200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-2200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-2200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-2200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-2200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-2200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-2200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-2200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-2200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-2200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-2200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-2200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-2200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-2200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-2200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216" priority="7" operator="beginsWith" text="impostos">
      <formula>LEFT(D17,LEN("impostos"))="impostos"</formula>
    </cfRule>
    <cfRule type="containsText" dxfId="215" priority="8" operator="containsText" text="Investimentos">
      <formula>NOT(ISERROR(SEARCH("Investimentos",D17)))</formula>
    </cfRule>
  </conditionalFormatting>
  <conditionalFormatting sqref="J5:J605">
    <cfRule type="cellIs" dxfId="214" priority="26" operator="greaterThan">
      <formula>0</formula>
    </cfRule>
    <cfRule type="cellIs" dxfId="213" priority="27" operator="lessThan">
      <formula>0</formula>
    </cfRule>
  </conditionalFormatting>
  <conditionalFormatting sqref="D22:D605">
    <cfRule type="containsText" dxfId="212" priority="24" operator="containsText" text="Despesa">
      <formula>NOT(ISERROR(SEARCH("Despesa",D22)))</formula>
    </cfRule>
    <cfRule type="containsText" dxfId="211" priority="25" operator="containsText" text="Receita">
      <formula>NOT(ISERROR(SEARCH("Receita",D22)))</formula>
    </cfRule>
  </conditionalFormatting>
  <conditionalFormatting sqref="I22:I605">
    <cfRule type="containsText" dxfId="210" priority="22" operator="containsText" text="Não Pago">
      <formula>NOT(ISERROR(SEARCH("Não Pago",I22)))</formula>
    </cfRule>
    <cfRule type="containsText" dxfId="209" priority="23" operator="containsText" text="Pago">
      <formula>NOT(ISERROR(SEARCH("Pago",I22)))</formula>
    </cfRule>
  </conditionalFormatting>
  <conditionalFormatting sqref="M5:M6">
    <cfRule type="cellIs" dxfId="208" priority="21" operator="greaterThan">
      <formula>0</formula>
    </cfRule>
  </conditionalFormatting>
  <conditionalFormatting sqref="M7:M8">
    <cfRule type="cellIs" dxfId="207" priority="20" operator="greaterThan">
      <formula>0</formula>
    </cfRule>
  </conditionalFormatting>
  <conditionalFormatting sqref="M9:M10">
    <cfRule type="cellIs" dxfId="206" priority="19" operator="greaterThan">
      <formula>0</formula>
    </cfRule>
  </conditionalFormatting>
  <conditionalFormatting sqref="M11:M12">
    <cfRule type="cellIs" dxfId="205" priority="17" operator="greaterThan">
      <formula>0</formula>
    </cfRule>
    <cfRule type="cellIs" dxfId="204" priority="18" operator="lessThan">
      <formula>0</formula>
    </cfRule>
  </conditionalFormatting>
  <conditionalFormatting sqref="M13:M14">
    <cfRule type="cellIs" dxfId="203" priority="15" operator="lessThan">
      <formula>0</formula>
    </cfRule>
    <cfRule type="cellIs" dxfId="202" priority="16" operator="greaterThan">
      <formula>0</formula>
    </cfRule>
  </conditionalFormatting>
  <conditionalFormatting sqref="D22:D605">
    <cfRule type="beginsWith" dxfId="201" priority="13" operator="beginsWith" text="impostos">
      <formula>LEFT(D22,LEN("impostos"))="impostos"</formula>
    </cfRule>
    <cfRule type="containsText" dxfId="200" priority="14" operator="containsText" text="Investimentos">
      <formula>NOT(ISERROR(SEARCH("Investimentos",D22)))</formula>
    </cfRule>
  </conditionalFormatting>
  <conditionalFormatting sqref="D17:D21">
    <cfRule type="containsText" dxfId="199" priority="11" operator="containsText" text="Despesa">
      <formula>NOT(ISERROR(SEARCH("Despesa",D17)))</formula>
    </cfRule>
    <cfRule type="containsText" dxfId="198" priority="12" operator="containsText" text="Receita">
      <formula>NOT(ISERROR(SEARCH("Receita",D17)))</formula>
    </cfRule>
  </conditionalFormatting>
  <conditionalFormatting sqref="I17:I21">
    <cfRule type="containsText" dxfId="197" priority="9" operator="containsText" text="Não Pago">
      <formula>NOT(ISERROR(SEARCH("Não Pago",I17)))</formula>
    </cfRule>
    <cfRule type="containsText" dxfId="196" priority="10" operator="containsText" text="Pago">
      <formula>NOT(ISERROR(SEARCH("Pago",I17)))</formula>
    </cfRule>
  </conditionalFormatting>
  <conditionalFormatting sqref="D5:D16">
    <cfRule type="beginsWith" dxfId="195" priority="1" operator="beginsWith" text="impostos">
      <formula>LEFT(D5,LEN("impostos"))="impostos"</formula>
    </cfRule>
    <cfRule type="containsText" dxfId="194" priority="2" operator="containsText" text="Investimentos">
      <formula>NOT(ISERROR(SEARCH("Investimentos",D5)))</formula>
    </cfRule>
  </conditionalFormatting>
  <conditionalFormatting sqref="D5:D16">
    <cfRule type="containsText" dxfId="193" priority="5" operator="containsText" text="Despesa">
      <formula>NOT(ISERROR(SEARCH("Despesa",D5)))</formula>
    </cfRule>
    <cfRule type="containsText" dxfId="192" priority="6" operator="containsText" text="Receita">
      <formula>NOT(ISERROR(SEARCH("Receita",D5)))</formula>
    </cfRule>
  </conditionalFormatting>
  <conditionalFormatting sqref="I5:I16">
    <cfRule type="containsText" dxfId="191" priority="3" operator="containsText" text="Não Pago">
      <formula>NOT(ISERROR(SEARCH("Não Pago",I5)))</formula>
    </cfRule>
    <cfRule type="containsText" dxfId="190"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sheetPr codeName="Plan12"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1264</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2000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-200</v>
      </c>
      <c r="L5" s="218" t="s">
        <v>1317</v>
      </c>
      <c r="M5" s="219">
        <f>Jul!M13</f>
        <v>-2200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-100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-200</v>
      </c>
      <c r="L7" s="213" t="s">
        <v>1234</v>
      </c>
      <c r="M7" s="220">
        <f>SUMIFS($H$5:$H$605,$D$5:$D$605,"Receitas com Produtos",$I$5:$I$605,"Pago")+SUMIFS($H$5:$H$605,$D$5:$D$605,"Receitas com Serviços",$I$5:$I$605,"Pago")+SUMIFS($H$5:$H$605,$D$5:$D$605,"Receitas Não Operacionais",$I$5:$I$605,"Pago")</f>
        <v>2400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-600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-400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-400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-500</v>
      </c>
      <c r="L11" s="213" t="s">
        <v>1236</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-700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-800</v>
      </c>
      <c r="L13" s="213" t="s">
        <v>1237</v>
      </c>
      <c r="M13" s="214">
        <f>J605</f>
        <v>-900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-700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-700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-900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-900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-900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-900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-900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-900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-900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-900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-900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-900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-900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-900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-900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-900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-900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-900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-900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-900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-900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-900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-900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-900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-900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-900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-900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-900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-900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-900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-900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-900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-900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-900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-900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-900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-900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-900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-900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-900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-900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-900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-900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-900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-900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-900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-900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-900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-900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-900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-900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-900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-900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-900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-900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-900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-900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-900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-900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-900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-900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-900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-900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-900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-900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-900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-900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-900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-900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-900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-900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-900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-900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-900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-900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-900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-900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-900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-900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-900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-900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-900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-900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-900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-900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-900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-900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-900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-900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-900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-900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-900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-900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-900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-900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-900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-900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-900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-900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-900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-900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-900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-900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-900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-900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-900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-900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-900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-900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-900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-900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-900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-900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-900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-900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-900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-900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-900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-900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-900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-900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-900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-900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-900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-900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-900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-900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-900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-900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-900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-900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-900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-900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-900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-900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-900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-900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-900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-900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-900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-900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-900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-900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-900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-900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-900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-900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-900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-900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-900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-900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-900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-900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-900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-900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-900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-900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-900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-900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-900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-900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-900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-900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-900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-900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-900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-900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-900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-900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-900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-900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-900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-900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-900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-900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-900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-900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-900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-900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-900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-900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-900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-900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-900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-900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-900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-900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-900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-900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-900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-900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-900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-900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-900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-900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-900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-900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-900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-900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-900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-900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-900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-900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-900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-900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-900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-900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-900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-900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-900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-900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-900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-900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-900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-900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-900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-900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-900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-900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-900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-900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-900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-900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-900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-900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-900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-900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-900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-900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-900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-900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-900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-900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-900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-900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-900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-900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-900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-900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-900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-900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-900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-900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-900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-900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-900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-900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-900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-900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-900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-900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-900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-900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-900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-900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-900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-900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-900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-900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-900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-900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-900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-900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-900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-900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-900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-900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-900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-900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-900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-900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-900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-900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-900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-900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-900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-900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-900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-900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-900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-900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-900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-900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-900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-900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-900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-900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-900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-900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-900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-900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-900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-900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-900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-900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-900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-900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-900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-900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-900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-900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-900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-900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-900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-900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-900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-900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-900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-900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-900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-900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-900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-900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-900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-900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-900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-900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-900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-900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-900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-900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-900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-900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-900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-900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-900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-900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-900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-900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-900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-900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-900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-900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-900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-900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-900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-900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-900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-900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-900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-900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-900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-900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-900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-900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-900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-900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-900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-900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-900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-900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-900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-900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-900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-900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-900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-900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-900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-900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-900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-900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-900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-900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-900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-900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-900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-900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-900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-900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-900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-900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-900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-900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-900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-900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-900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-900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-900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-900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-900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-900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-900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-900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-900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-900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-900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-900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-900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-900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-900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-900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-900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-900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-900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-900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-900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-900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-900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-900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-900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-900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-900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-900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-900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-900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-900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-900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-900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-900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-900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-900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-900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-900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-900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-900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-900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-900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-900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-900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-900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-900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-900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-900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-900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-900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-900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-900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-900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-900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-900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-900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-900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-900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-900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-900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-900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-900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-900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-900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-900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-900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-900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-900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-900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-900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-900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-900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-900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-900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-900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-900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-900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-900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-900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-900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-900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-900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-900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-900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-900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-900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-900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-900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-900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-900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-900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-900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-900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-900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-900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-900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-900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-900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-900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-900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-900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-900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-900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-900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-900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-900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-900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-900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-900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-900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-900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-900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-900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-900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-900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-900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-900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-900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-900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-900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-900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-900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-900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-900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-900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-900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-900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-900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-900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-900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-900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-900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-900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-900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-900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-900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-900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-900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-900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-900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-900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-900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-900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-900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-900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-900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-900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-900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-900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-900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-900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-900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-900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-900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-900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-900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-900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-900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-900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-900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-900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-900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-900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-900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-900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-900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-900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-900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-900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-900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-900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-900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-900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-900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-900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-900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-900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-900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-900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-900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-900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-900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-900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-900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-900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-900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-900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-900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-900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-900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-900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-900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-900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-900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-900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-900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-900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-900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-900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-900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-900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-900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-900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-900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-900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-900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-900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-900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-900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-900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-900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-900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-900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-900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-900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-900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-900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89" priority="7" operator="beginsWith" text="impostos">
      <formula>LEFT(D17,LEN("impostos"))="impostos"</formula>
    </cfRule>
    <cfRule type="containsText" dxfId="188" priority="8" operator="containsText" text="Investimentos">
      <formula>NOT(ISERROR(SEARCH("Investimentos",D17)))</formula>
    </cfRule>
  </conditionalFormatting>
  <conditionalFormatting sqref="J5:J605">
    <cfRule type="cellIs" dxfId="187" priority="26" operator="greaterThan">
      <formula>0</formula>
    </cfRule>
    <cfRule type="cellIs" dxfId="186" priority="27" operator="lessThan">
      <formula>0</formula>
    </cfRule>
  </conditionalFormatting>
  <conditionalFormatting sqref="D22:D605">
    <cfRule type="containsText" dxfId="185" priority="24" operator="containsText" text="Despesa">
      <formula>NOT(ISERROR(SEARCH("Despesa",D22)))</formula>
    </cfRule>
    <cfRule type="containsText" dxfId="184" priority="25" operator="containsText" text="Receita">
      <formula>NOT(ISERROR(SEARCH("Receita",D22)))</formula>
    </cfRule>
  </conditionalFormatting>
  <conditionalFormatting sqref="I22:I605">
    <cfRule type="containsText" dxfId="183" priority="22" operator="containsText" text="Não Pago">
      <formula>NOT(ISERROR(SEARCH("Não Pago",I22)))</formula>
    </cfRule>
    <cfRule type="containsText" dxfId="182" priority="23" operator="containsText" text="Pago">
      <formula>NOT(ISERROR(SEARCH("Pago",I22)))</formula>
    </cfRule>
  </conditionalFormatting>
  <conditionalFormatting sqref="M5:M6">
    <cfRule type="cellIs" dxfId="181" priority="21" operator="greaterThan">
      <formula>0</formula>
    </cfRule>
  </conditionalFormatting>
  <conditionalFormatting sqref="M7:M8">
    <cfRule type="cellIs" dxfId="180" priority="20" operator="greaterThan">
      <formula>0</formula>
    </cfRule>
  </conditionalFormatting>
  <conditionalFormatting sqref="M9:M10">
    <cfRule type="cellIs" dxfId="179" priority="19" operator="greaterThan">
      <formula>0</formula>
    </cfRule>
  </conditionalFormatting>
  <conditionalFormatting sqref="M11:M12">
    <cfRule type="cellIs" dxfId="178" priority="17" operator="greaterThan">
      <formula>0</formula>
    </cfRule>
    <cfRule type="cellIs" dxfId="177" priority="18" operator="lessThan">
      <formula>0</formula>
    </cfRule>
  </conditionalFormatting>
  <conditionalFormatting sqref="M13:M14">
    <cfRule type="cellIs" dxfId="176" priority="15" operator="lessThan">
      <formula>0</formula>
    </cfRule>
    <cfRule type="cellIs" dxfId="175" priority="16" operator="greaterThan">
      <formula>0</formula>
    </cfRule>
  </conditionalFormatting>
  <conditionalFormatting sqref="D22:D605">
    <cfRule type="beginsWith" dxfId="174" priority="13" operator="beginsWith" text="impostos">
      <formula>LEFT(D22,LEN("impostos"))="impostos"</formula>
    </cfRule>
    <cfRule type="containsText" dxfId="173" priority="14" operator="containsText" text="Investimentos">
      <formula>NOT(ISERROR(SEARCH("Investimentos",D22)))</formula>
    </cfRule>
  </conditionalFormatting>
  <conditionalFormatting sqref="D17:D21">
    <cfRule type="containsText" dxfId="172" priority="11" operator="containsText" text="Despesa">
      <formula>NOT(ISERROR(SEARCH("Despesa",D17)))</formula>
    </cfRule>
    <cfRule type="containsText" dxfId="171" priority="12" operator="containsText" text="Receita">
      <formula>NOT(ISERROR(SEARCH("Receita",D17)))</formula>
    </cfRule>
  </conditionalFormatting>
  <conditionalFormatting sqref="I17:I21">
    <cfRule type="containsText" dxfId="170" priority="9" operator="containsText" text="Não Pago">
      <formula>NOT(ISERROR(SEARCH("Não Pago",I17)))</formula>
    </cfRule>
    <cfRule type="containsText" dxfId="169" priority="10" operator="containsText" text="Pago">
      <formula>NOT(ISERROR(SEARCH("Pago",I17)))</formula>
    </cfRule>
  </conditionalFormatting>
  <conditionalFormatting sqref="D5:D16">
    <cfRule type="beginsWith" dxfId="168" priority="1" operator="beginsWith" text="impostos">
      <formula>LEFT(D5,LEN("impostos"))="impostos"</formula>
    </cfRule>
    <cfRule type="containsText" dxfId="167" priority="2" operator="containsText" text="Investimentos">
      <formula>NOT(ISERROR(SEARCH("Investimentos",D5)))</formula>
    </cfRule>
  </conditionalFormatting>
  <conditionalFormatting sqref="D5:D16">
    <cfRule type="containsText" dxfId="166" priority="5" operator="containsText" text="Despesa">
      <formula>NOT(ISERROR(SEARCH("Despesa",D5)))</formula>
    </cfRule>
    <cfRule type="containsText" dxfId="165" priority="6" operator="containsText" text="Receita">
      <formula>NOT(ISERROR(SEARCH("Receita",D5)))</formula>
    </cfRule>
  </conditionalFormatting>
  <conditionalFormatting sqref="I5:I16">
    <cfRule type="containsText" dxfId="164" priority="3" operator="containsText" text="Não Pago">
      <formula>NOT(ISERROR(SEARCH("Não Pago",I5)))</formula>
    </cfRule>
    <cfRule type="containsText" dxfId="163"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sheetPr codeName="Plan13"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1265</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200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-700</v>
      </c>
      <c r="L5" s="218" t="s">
        <v>1317</v>
      </c>
      <c r="M5" s="219">
        <f>Ago!M13</f>
        <v>-900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-600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-700</v>
      </c>
      <c r="L7" s="213" t="s">
        <v>1234</v>
      </c>
      <c r="M7" s="220">
        <f>SUMIFS($H$5:$H$605,$D$5:$D$605,"Receitas com Produtos",$I$5:$I$605,"Pago")+SUMIFS($H$5:$H$605,$D$5:$D$605,"Receitas com Serviços",$I$5:$I$605,"Pago")+SUMIFS($H$5:$H$605,$D$5:$D$605,"Receitas Não Operacionais",$I$5:$I$605,"Pago")</f>
        <v>600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-1100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-900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-900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-1000</v>
      </c>
      <c r="L11" s="213" t="s">
        <v>1236</v>
      </c>
      <c r="M11" s="214">
        <f>M7-M9</f>
        <v>-500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-1200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-1300</v>
      </c>
      <c r="L13" s="213" t="s">
        <v>1237</v>
      </c>
      <c r="M13" s="214">
        <f>J605</f>
        <v>-1400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-1200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-1200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-1400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-1400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-1400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-1400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-1400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-1400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-1400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-1400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-1400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-1400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-1400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-1400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-1400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-1400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-1400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-1400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-1400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-1400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-1400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-1400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-1400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-1400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-1400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-1400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-1400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-1400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-1400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-1400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-1400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-1400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-1400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-1400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-1400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-1400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-1400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-1400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-1400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-1400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-1400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-1400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-1400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-1400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-1400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-1400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-1400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-1400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-1400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-1400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-1400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-1400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-1400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-1400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-1400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-1400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-1400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-1400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-1400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-1400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-1400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-1400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-1400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-1400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-1400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-1400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-1400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-1400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-1400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-1400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-1400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-1400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-1400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-1400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-1400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-1400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-1400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-1400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-1400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-1400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-1400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-1400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-1400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-1400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-1400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-1400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-1400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-1400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-1400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-1400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-1400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-1400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-1400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-1400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-1400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-1400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-1400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-1400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-1400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-1400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-1400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-1400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-1400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-1400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-1400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-1400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-1400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-1400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-1400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-1400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-1400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-1400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-1400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-1400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-1400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-1400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-1400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-1400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-1400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-1400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-1400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-1400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-1400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-1400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-1400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-1400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-1400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-1400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-1400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-1400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-1400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-1400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-1400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-1400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-1400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-1400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-1400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-1400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-1400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-1400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-1400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-1400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-1400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-1400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-1400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-1400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-1400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-1400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-1400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-1400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-1400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-1400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-1400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-1400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-1400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-1400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-1400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-1400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-1400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-1400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-1400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-1400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-1400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-1400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-1400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-1400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-1400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-1400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-1400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-1400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-1400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-1400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-1400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-1400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-1400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-1400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-1400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-1400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-1400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-1400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-1400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-1400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-1400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-1400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-1400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-1400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-1400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-1400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-1400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-1400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-1400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-1400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-1400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-1400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-1400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-1400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-1400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-1400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-1400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-1400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-1400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-1400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-1400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-1400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-1400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-1400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-1400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-1400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-1400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-1400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-1400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-1400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-1400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-1400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-1400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-1400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-1400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-1400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-1400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-1400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-1400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-1400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-1400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-1400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-1400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-1400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-1400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-1400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-1400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-1400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-1400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-1400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-1400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-1400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-1400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-1400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-1400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-1400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-1400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-1400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-1400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-1400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-1400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-1400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-1400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-1400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-1400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-1400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-1400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-1400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-1400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-1400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-1400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-1400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-1400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-1400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-1400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-1400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-1400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-1400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-1400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-1400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-1400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-1400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-1400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-1400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-1400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-1400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-1400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-1400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-1400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-1400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-1400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-1400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-1400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-1400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-1400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-1400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-1400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-1400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-1400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-1400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-1400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-1400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-1400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-1400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-1400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-1400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-1400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-1400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-1400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-1400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-1400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-1400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-1400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-1400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-1400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-1400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-1400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-1400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-1400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-1400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-1400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-1400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-1400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-1400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-1400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-1400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-1400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-1400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-1400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-1400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-1400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-1400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-1400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-1400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-1400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-1400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-1400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-1400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-1400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-1400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-1400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-1400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-1400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-1400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-1400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-1400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-1400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-1400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-1400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-1400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-1400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-1400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-1400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-1400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-1400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-1400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-1400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-1400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-1400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-1400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-1400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-1400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-1400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-1400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-1400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-1400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-1400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-1400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-1400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-1400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-1400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-1400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-1400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-1400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-1400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-1400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-1400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-1400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-1400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-1400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-1400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-1400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-1400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-1400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-1400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-1400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-1400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-1400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-1400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-1400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-1400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-1400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-1400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-1400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-1400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-1400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-1400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-1400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-1400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-1400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-1400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-1400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-1400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-1400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-1400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-1400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-1400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-1400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-1400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-1400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-1400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-1400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-1400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-1400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-1400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-1400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-1400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-1400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-1400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-1400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-1400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-1400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-1400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-1400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-1400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-1400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-1400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-1400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-1400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-1400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-1400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-1400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-1400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-1400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-1400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-1400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-1400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-1400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-1400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-1400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-1400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-1400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-1400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-1400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-1400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-1400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-1400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-1400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-1400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-1400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-1400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-1400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-1400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-1400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-1400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-1400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-1400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-1400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-1400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-1400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-1400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-1400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-1400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-1400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-1400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-1400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-1400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-1400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-1400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-1400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-1400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-1400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-1400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-1400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-1400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-1400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-1400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-1400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-1400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-1400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-1400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-1400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-1400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-1400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-1400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-1400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-1400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-1400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-1400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-1400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-1400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-1400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-1400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-1400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-1400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-1400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-1400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-1400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-1400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-1400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-1400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-1400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-1400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-1400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-1400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-1400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-1400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-1400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-1400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-1400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-1400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-1400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-1400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-1400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-1400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-1400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-1400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-1400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-1400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-1400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-1400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-1400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-1400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-1400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-1400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-1400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-1400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-1400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-1400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-1400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-1400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-1400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-1400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-1400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-1400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-1400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-1400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-1400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-1400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-1400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-1400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-1400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-1400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-1400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-1400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-1400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-1400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-1400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-1400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-1400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-1400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-1400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-1400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-1400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-1400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-1400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-1400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-1400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-1400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-1400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-1400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-1400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-1400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-1400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-1400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-1400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-1400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-1400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-1400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-1400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-1400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-1400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-1400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-1400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-1400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-1400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-1400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-1400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-1400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-1400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-1400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-1400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-1400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-1400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-1400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-1400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-1400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-1400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-1400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-1400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-1400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-1400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-1400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-1400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-1400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-1400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-1400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-1400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-1400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-1400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-1400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-1400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-1400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-1400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-1400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-1400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-1400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-1400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-1400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-1400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62" priority="7" operator="beginsWith" text="impostos">
      <formula>LEFT(D17,LEN("impostos"))="impostos"</formula>
    </cfRule>
    <cfRule type="containsText" dxfId="161" priority="8" operator="containsText" text="Investimentos">
      <formula>NOT(ISERROR(SEARCH("Investimentos",D17)))</formula>
    </cfRule>
  </conditionalFormatting>
  <conditionalFormatting sqref="J5:J605">
    <cfRule type="cellIs" dxfId="160" priority="26" operator="greaterThan">
      <formula>0</formula>
    </cfRule>
    <cfRule type="cellIs" dxfId="159" priority="27" operator="lessThan">
      <formula>0</formula>
    </cfRule>
  </conditionalFormatting>
  <conditionalFormatting sqref="D22:D605">
    <cfRule type="containsText" dxfId="158" priority="24" operator="containsText" text="Despesa">
      <formula>NOT(ISERROR(SEARCH("Despesa",D22)))</formula>
    </cfRule>
    <cfRule type="containsText" dxfId="157" priority="25" operator="containsText" text="Receita">
      <formula>NOT(ISERROR(SEARCH("Receita",D22)))</formula>
    </cfRule>
  </conditionalFormatting>
  <conditionalFormatting sqref="I22:I605">
    <cfRule type="containsText" dxfId="156" priority="22" operator="containsText" text="Não Pago">
      <formula>NOT(ISERROR(SEARCH("Não Pago",I22)))</formula>
    </cfRule>
    <cfRule type="containsText" dxfId="155" priority="23" operator="containsText" text="Pago">
      <formula>NOT(ISERROR(SEARCH("Pago",I22)))</formula>
    </cfRule>
  </conditionalFormatting>
  <conditionalFormatting sqref="M5:M6">
    <cfRule type="cellIs" dxfId="154" priority="21" operator="greaterThan">
      <formula>0</formula>
    </cfRule>
  </conditionalFormatting>
  <conditionalFormatting sqref="M7:M8">
    <cfRule type="cellIs" dxfId="153" priority="20" operator="greaterThan">
      <formula>0</formula>
    </cfRule>
  </conditionalFormatting>
  <conditionalFormatting sqref="M9:M10">
    <cfRule type="cellIs" dxfId="152" priority="19" operator="greaterThan">
      <formula>0</formula>
    </cfRule>
  </conditionalFormatting>
  <conditionalFormatting sqref="M11:M12">
    <cfRule type="cellIs" dxfId="151" priority="17" operator="greaterThan">
      <formula>0</formula>
    </cfRule>
    <cfRule type="cellIs" dxfId="150" priority="18" operator="lessThan">
      <formula>0</formula>
    </cfRule>
  </conditionalFormatting>
  <conditionalFormatting sqref="M13:M14">
    <cfRule type="cellIs" dxfId="149" priority="15" operator="lessThan">
      <formula>0</formula>
    </cfRule>
    <cfRule type="cellIs" dxfId="148" priority="16" operator="greaterThan">
      <formula>0</formula>
    </cfRule>
  </conditionalFormatting>
  <conditionalFormatting sqref="D22:D605">
    <cfRule type="beginsWith" dxfId="147" priority="13" operator="beginsWith" text="impostos">
      <formula>LEFT(D22,LEN("impostos"))="impostos"</formula>
    </cfRule>
    <cfRule type="containsText" dxfId="146" priority="14" operator="containsText" text="Investimentos">
      <formula>NOT(ISERROR(SEARCH("Investimentos",D22)))</formula>
    </cfRule>
  </conditionalFormatting>
  <conditionalFormatting sqref="D17:D21">
    <cfRule type="containsText" dxfId="145" priority="11" operator="containsText" text="Despesa">
      <formula>NOT(ISERROR(SEARCH("Despesa",D17)))</formula>
    </cfRule>
    <cfRule type="containsText" dxfId="144" priority="12" operator="containsText" text="Receita">
      <formula>NOT(ISERROR(SEARCH("Receita",D17)))</formula>
    </cfRule>
  </conditionalFormatting>
  <conditionalFormatting sqref="I17:I21">
    <cfRule type="containsText" dxfId="143" priority="9" operator="containsText" text="Não Pago">
      <formula>NOT(ISERROR(SEARCH("Não Pago",I17)))</formula>
    </cfRule>
    <cfRule type="containsText" dxfId="142" priority="10" operator="containsText" text="Pago">
      <formula>NOT(ISERROR(SEARCH("Pago",I17)))</formula>
    </cfRule>
  </conditionalFormatting>
  <conditionalFormatting sqref="D5:D16">
    <cfRule type="beginsWith" dxfId="141" priority="1" operator="beginsWith" text="impostos">
      <formula>LEFT(D5,LEN("impostos"))="impostos"</formula>
    </cfRule>
    <cfRule type="containsText" dxfId="140" priority="2" operator="containsText" text="Investimentos">
      <formula>NOT(ISERROR(SEARCH("Investimentos",D5)))</formula>
    </cfRule>
  </conditionalFormatting>
  <conditionalFormatting sqref="D5:D16">
    <cfRule type="containsText" dxfId="139" priority="5" operator="containsText" text="Despesa">
      <formula>NOT(ISERROR(SEARCH("Despesa",D5)))</formula>
    </cfRule>
    <cfRule type="containsText" dxfId="138" priority="6" operator="containsText" text="Receita">
      <formula>NOT(ISERROR(SEARCH("Receita",D5)))</formula>
    </cfRule>
  </conditionalFormatting>
  <conditionalFormatting sqref="I5:I16">
    <cfRule type="containsText" dxfId="137" priority="3" operator="containsText" text="Não Pago">
      <formula>NOT(ISERROR(SEARCH("Não Pago",I5)))</formula>
    </cfRule>
    <cfRule type="containsText" dxfId="136"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sheetPr codeName="Plan14"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109" width="8.85546875" style="142"/>
    <col min="110" max="16384" width="8.85546875" style="12"/>
  </cols>
  <sheetData>
    <row r="1" spans="1:109" s="141" customFormat="1" ht="33.950000000000003" customHeight="1">
      <c r="A1" s="142"/>
      <c r="B1" s="145"/>
      <c r="C1" s="22" t="s">
        <v>1266</v>
      </c>
      <c r="D1" s="22"/>
      <c r="E1" s="22"/>
      <c r="F1" s="22"/>
      <c r="G1" s="22"/>
      <c r="H1" s="22"/>
      <c r="I1" s="22"/>
      <c r="J1" s="22"/>
      <c r="K1" s="22"/>
      <c r="L1" s="22"/>
      <c r="M1" s="145"/>
      <c r="N1" s="136"/>
      <c r="O1" s="136"/>
      <c r="P1" s="136"/>
      <c r="Q1" s="136"/>
      <c r="R1" s="136"/>
      <c r="S1" s="137"/>
      <c r="T1" s="136"/>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4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2000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600</v>
      </c>
      <c r="L5" s="218" t="s">
        <v>1317</v>
      </c>
      <c r="M5" s="219">
        <f>Set!M13</f>
        <v>-1400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100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700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600</v>
      </c>
      <c r="L7" s="213" t="s">
        <v>1234</v>
      </c>
      <c r="M7" s="220">
        <f>SUMIFS($H$5:$H$605,$D$5:$D$605,"Receitas com Produtos",$I$5:$I$605,"Pago")+SUMIFS($H$5:$H$605,$D$5:$D$605,"Receitas com Serviços",$I$5:$I$605,"Pago")+SUMIFS($H$5:$H$605,$D$5:$D$605,"Receitas Não Operacionais",$I$5:$I$605,"Pago")</f>
        <v>2400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200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400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400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300</v>
      </c>
      <c r="L11" s="213" t="s">
        <v>1236</v>
      </c>
      <c r="M11" s="214">
        <f>M7-M9</f>
        <v>1300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100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0</v>
      </c>
      <c r="L13" s="213" t="s">
        <v>1237</v>
      </c>
      <c r="M13" s="214">
        <f>J605</f>
        <v>-100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100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100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-100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35" priority="7" operator="beginsWith" text="impostos">
      <formula>LEFT(D17,LEN("impostos"))="impostos"</formula>
    </cfRule>
    <cfRule type="containsText" dxfId="134" priority="8" operator="containsText" text="Investimentos">
      <formula>NOT(ISERROR(SEARCH("Investimentos",D17)))</formula>
    </cfRule>
  </conditionalFormatting>
  <conditionalFormatting sqref="J5:J605">
    <cfRule type="cellIs" dxfId="133" priority="26" operator="greaterThan">
      <formula>0</formula>
    </cfRule>
    <cfRule type="cellIs" dxfId="132" priority="27" operator="lessThan">
      <formula>0</formula>
    </cfRule>
  </conditionalFormatting>
  <conditionalFormatting sqref="D22:D605">
    <cfRule type="containsText" dxfId="131" priority="24" operator="containsText" text="Despesa">
      <formula>NOT(ISERROR(SEARCH("Despesa",D22)))</formula>
    </cfRule>
    <cfRule type="containsText" dxfId="130" priority="25" operator="containsText" text="Receita">
      <formula>NOT(ISERROR(SEARCH("Receita",D22)))</formula>
    </cfRule>
  </conditionalFormatting>
  <conditionalFormatting sqref="I22:I605">
    <cfRule type="containsText" dxfId="129" priority="22" operator="containsText" text="Não Pago">
      <formula>NOT(ISERROR(SEARCH("Não Pago",I22)))</formula>
    </cfRule>
    <cfRule type="containsText" dxfId="128" priority="23" operator="containsText" text="Pago">
      <formula>NOT(ISERROR(SEARCH("Pago",I22)))</formula>
    </cfRule>
  </conditionalFormatting>
  <conditionalFormatting sqref="M5:M6">
    <cfRule type="cellIs" dxfId="127" priority="21" operator="greaterThan">
      <formula>0</formula>
    </cfRule>
  </conditionalFormatting>
  <conditionalFormatting sqref="M7:M8">
    <cfRule type="cellIs" dxfId="126" priority="20" operator="greaterThan">
      <formula>0</formula>
    </cfRule>
  </conditionalFormatting>
  <conditionalFormatting sqref="M9:M10">
    <cfRule type="cellIs" dxfId="125" priority="19" operator="greaterThan">
      <formula>0</formula>
    </cfRule>
  </conditionalFormatting>
  <conditionalFormatting sqref="M11:M12">
    <cfRule type="cellIs" dxfId="124" priority="17" operator="greaterThan">
      <formula>0</formula>
    </cfRule>
    <cfRule type="cellIs" dxfId="123" priority="18" operator="lessThan">
      <formula>0</formula>
    </cfRule>
  </conditionalFormatting>
  <conditionalFormatting sqref="M13:M14">
    <cfRule type="cellIs" dxfId="122" priority="15" operator="lessThan">
      <formula>0</formula>
    </cfRule>
    <cfRule type="cellIs" dxfId="121" priority="16" operator="greaterThan">
      <formula>0</formula>
    </cfRule>
  </conditionalFormatting>
  <conditionalFormatting sqref="D22:D605">
    <cfRule type="beginsWith" dxfId="120" priority="13" operator="beginsWith" text="impostos">
      <formula>LEFT(D22,LEN("impostos"))="impostos"</formula>
    </cfRule>
    <cfRule type="containsText" dxfId="119" priority="14" operator="containsText" text="Investimentos">
      <formula>NOT(ISERROR(SEARCH("Investimentos",D22)))</formula>
    </cfRule>
  </conditionalFormatting>
  <conditionalFormatting sqref="D17:D21">
    <cfRule type="containsText" dxfId="118" priority="11" operator="containsText" text="Despesa">
      <formula>NOT(ISERROR(SEARCH("Despesa",D17)))</formula>
    </cfRule>
    <cfRule type="containsText" dxfId="117" priority="12" operator="containsText" text="Receita">
      <formula>NOT(ISERROR(SEARCH("Receita",D17)))</formula>
    </cfRule>
  </conditionalFormatting>
  <conditionalFormatting sqref="I17:I21">
    <cfRule type="containsText" dxfId="116" priority="9" operator="containsText" text="Não Pago">
      <formula>NOT(ISERROR(SEARCH("Não Pago",I17)))</formula>
    </cfRule>
    <cfRule type="containsText" dxfId="115" priority="10" operator="containsText" text="Pago">
      <formula>NOT(ISERROR(SEARCH("Pago",I17)))</formula>
    </cfRule>
  </conditionalFormatting>
  <conditionalFormatting sqref="D5:D16">
    <cfRule type="beginsWith" dxfId="114" priority="1" operator="beginsWith" text="impostos">
      <formula>LEFT(D5,LEN("impostos"))="impostos"</formula>
    </cfRule>
    <cfRule type="containsText" dxfId="113" priority="2" operator="containsText" text="Investimentos">
      <formula>NOT(ISERROR(SEARCH("Investimentos",D5)))</formula>
    </cfRule>
  </conditionalFormatting>
  <conditionalFormatting sqref="D5:D16">
    <cfRule type="containsText" dxfId="112" priority="5" operator="containsText" text="Despesa">
      <formula>NOT(ISERROR(SEARCH("Despesa",D5)))</formula>
    </cfRule>
    <cfRule type="containsText" dxfId="111" priority="6" operator="containsText" text="Receita">
      <formula>NOT(ISERROR(SEARCH("Receita",D5)))</formula>
    </cfRule>
  </conditionalFormatting>
  <conditionalFormatting sqref="I5:I16">
    <cfRule type="containsText" dxfId="110" priority="3" operator="containsText" text="Não Pago">
      <formula>NOT(ISERROR(SEARCH("Não Pago",I5)))</formula>
    </cfRule>
    <cfRule type="containsText" dxfId="109"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sheetPr codeName="Plan15"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21" width="0.28515625" style="132" customWidth="1"/>
    <col min="22" max="109" width="8.85546875" style="142"/>
    <col min="110" max="16384" width="8.85546875" style="12"/>
  </cols>
  <sheetData>
    <row r="1" spans="1:109" s="141" customFormat="1" ht="33.950000000000003" customHeight="1">
      <c r="A1" s="142"/>
      <c r="B1" s="145"/>
      <c r="C1" s="22" t="s">
        <v>1267</v>
      </c>
      <c r="D1" s="22"/>
      <c r="E1" s="22"/>
      <c r="F1" s="22"/>
      <c r="G1" s="22"/>
      <c r="H1" s="22"/>
      <c r="I1" s="22"/>
      <c r="J1" s="22"/>
      <c r="K1" s="22"/>
      <c r="L1" s="22"/>
      <c r="M1" s="145"/>
      <c r="N1" s="136"/>
      <c r="O1" s="136"/>
      <c r="P1" s="136"/>
      <c r="Q1" s="136"/>
      <c r="R1" s="136"/>
      <c r="S1" s="137"/>
      <c r="T1" s="136"/>
      <c r="U1" s="131"/>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U2" s="131"/>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3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1600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1500</v>
      </c>
      <c r="L5" s="218" t="s">
        <v>1317</v>
      </c>
      <c r="M5" s="219">
        <f>Out!M13</f>
        <v>-100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600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2100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2000</v>
      </c>
      <c r="L7" s="213" t="s">
        <v>1234</v>
      </c>
      <c r="M7" s="220">
        <f>SUMIFS($H$5:$H$605,$D$5:$D$605,"Receitas com Produtos",$I$5:$I$605,"Pago")+SUMIFS($H$5:$H$605,$D$5:$D$605,"Receitas com Serviços",$I$5:$I$605,"Pago")+SUMIFS($H$5:$H$605,$D$5:$D$605,"Receitas Não Operacionais",$I$5:$I$605,"Pago")</f>
        <v>2500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1600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1800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1800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1700</v>
      </c>
      <c r="L11" s="213" t="s">
        <v>1236</v>
      </c>
      <c r="M11" s="214">
        <f>M7-M9</f>
        <v>1400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1500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1400</v>
      </c>
      <c r="L13" s="213" t="s">
        <v>1237</v>
      </c>
      <c r="M13" s="214">
        <f>J605</f>
        <v>1300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1500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1500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1300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1300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1300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1300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1300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1300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1300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1300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1300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1300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1300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1300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1300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1300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1300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1300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1300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1300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1300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1300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1300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1300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1300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1300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1300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1300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1300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1300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1300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1300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1300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1300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1300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1300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1300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1300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1300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1300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1300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1300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1300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1300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1300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1300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1300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1300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1300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1300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1300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1300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1300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1300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1300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1300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1300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1300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1300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1300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1300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1300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1300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1300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1300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1300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1300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1300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1300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1300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1300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1300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1300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1300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1300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1300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1300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1300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1300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1300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1300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1300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1300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1300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1300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1300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1300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1300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1300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1300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1300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1300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1300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1300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1300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1300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1300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1300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1300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1300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1300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1300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1300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1300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1300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1300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1300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1300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1300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1300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1300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1300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1300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1300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1300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1300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1300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1300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1300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1300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1300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1300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1300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1300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1300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1300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1300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1300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1300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1300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1300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1300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1300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1300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1300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1300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1300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1300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1300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1300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1300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1300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1300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1300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1300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1300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1300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1300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1300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1300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1300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1300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1300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1300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1300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1300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1300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1300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1300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1300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1300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1300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1300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1300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1300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1300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1300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1300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1300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1300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1300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1300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1300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1300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1300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1300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1300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1300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1300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1300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1300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1300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1300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1300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1300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1300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1300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1300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1300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1300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1300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1300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1300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1300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1300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1300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1300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1300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1300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1300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1300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1300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1300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1300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1300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1300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1300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1300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1300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1300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1300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1300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1300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1300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1300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1300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1300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1300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1300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1300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1300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1300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1300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1300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1300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1300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1300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1300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1300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1300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1300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1300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1300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1300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1300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1300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1300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1300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1300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1300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1300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1300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1300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1300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1300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1300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1300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1300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1300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1300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1300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1300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1300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1300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1300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1300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1300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1300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1300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1300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1300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1300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1300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1300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1300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1300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1300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1300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1300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1300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1300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1300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1300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1300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1300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1300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1300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1300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1300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1300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1300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1300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1300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1300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1300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1300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1300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1300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1300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1300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1300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1300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1300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1300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1300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1300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1300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1300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1300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1300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1300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1300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1300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1300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1300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1300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1300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1300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1300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1300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1300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1300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1300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1300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1300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1300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1300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1300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1300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1300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1300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1300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1300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1300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1300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1300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1300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1300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1300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1300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1300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1300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1300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1300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1300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1300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1300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1300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1300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1300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1300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1300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1300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1300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1300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1300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1300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1300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1300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1300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1300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1300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1300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1300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1300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1300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1300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1300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1300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1300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1300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1300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1300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1300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1300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1300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1300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1300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1300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1300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1300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1300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1300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1300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1300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1300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1300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1300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1300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1300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1300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1300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1300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1300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1300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1300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1300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1300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1300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1300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1300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1300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1300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1300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1300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1300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1300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1300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1300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1300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1300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1300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1300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1300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1300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1300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1300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1300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1300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1300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1300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1300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1300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1300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1300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1300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1300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1300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1300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1300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1300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1300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1300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1300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1300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1300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1300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1300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1300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1300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1300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1300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1300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1300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1300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1300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1300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1300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1300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1300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1300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1300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1300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1300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1300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1300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1300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1300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1300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1300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1300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1300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1300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1300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1300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1300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1300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1300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1300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1300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1300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1300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1300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1300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1300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1300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1300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1300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1300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1300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1300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1300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1300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1300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1300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1300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1300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1300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1300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1300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1300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1300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1300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1300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1300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1300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1300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1300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1300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1300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1300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1300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1300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1300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1300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1300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1300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1300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1300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1300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1300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1300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1300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1300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1300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1300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1300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1300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1300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1300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1300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1300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1300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1300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1300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1300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1300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1300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1300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1300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1300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1300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1300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1300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1300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1300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3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1300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3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1300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3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1300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3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1300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3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1300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3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1300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3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1300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3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1300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3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1300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3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1300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3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1300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3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1300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3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1300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3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1300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3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1300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3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1300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3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1300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3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1300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3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1300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3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1300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3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1300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3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1300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3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1300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3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1300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3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1300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3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1300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3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1300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3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1300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3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1300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3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1300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3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1300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3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1300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3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1300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3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1300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3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1300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3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1300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3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1300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3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1300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3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1300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3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1300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3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1300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3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1300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3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1300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3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1300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3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1300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3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1300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3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1300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3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1300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3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1300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3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1300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3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1300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3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1300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3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1300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3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1300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3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1300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3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1300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3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1300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3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1300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3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1300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3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1300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3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1300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3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1300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3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1300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3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1300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3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1300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3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1300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3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3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3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3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3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3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108" priority="7" operator="beginsWith" text="impostos">
      <formula>LEFT(D17,LEN("impostos"))="impostos"</formula>
    </cfRule>
    <cfRule type="containsText" dxfId="107" priority="8" operator="containsText" text="Investimentos">
      <formula>NOT(ISERROR(SEARCH("Investimentos",D17)))</formula>
    </cfRule>
  </conditionalFormatting>
  <conditionalFormatting sqref="J5:J605">
    <cfRule type="cellIs" dxfId="106" priority="26" operator="greaterThan">
      <formula>0</formula>
    </cfRule>
    <cfRule type="cellIs" dxfId="105" priority="27" operator="lessThan">
      <formula>0</formula>
    </cfRule>
  </conditionalFormatting>
  <conditionalFormatting sqref="D22:D605">
    <cfRule type="containsText" dxfId="104" priority="24" operator="containsText" text="Despesa">
      <formula>NOT(ISERROR(SEARCH("Despesa",D22)))</formula>
    </cfRule>
    <cfRule type="containsText" dxfId="103" priority="25" operator="containsText" text="Receita">
      <formula>NOT(ISERROR(SEARCH("Receita",D22)))</formula>
    </cfRule>
  </conditionalFormatting>
  <conditionalFormatting sqref="I22:I605">
    <cfRule type="containsText" dxfId="102" priority="22" operator="containsText" text="Não Pago">
      <formula>NOT(ISERROR(SEARCH("Não Pago",I22)))</formula>
    </cfRule>
    <cfRule type="containsText" dxfId="101" priority="23" operator="containsText" text="Pago">
      <formula>NOT(ISERROR(SEARCH("Pago",I22)))</formula>
    </cfRule>
  </conditionalFormatting>
  <conditionalFormatting sqref="M5:M6">
    <cfRule type="cellIs" dxfId="100" priority="21" operator="greaterThan">
      <formula>0</formula>
    </cfRule>
  </conditionalFormatting>
  <conditionalFormatting sqref="M7:M8">
    <cfRule type="cellIs" dxfId="99" priority="20" operator="greaterThan">
      <formula>0</formula>
    </cfRule>
  </conditionalFormatting>
  <conditionalFormatting sqref="M9:M10">
    <cfRule type="cellIs" dxfId="98" priority="19" operator="greaterThan">
      <formula>0</formula>
    </cfRule>
  </conditionalFormatting>
  <conditionalFormatting sqref="M11:M12">
    <cfRule type="cellIs" dxfId="97" priority="17" operator="greaterThan">
      <formula>0</formula>
    </cfRule>
    <cfRule type="cellIs" dxfId="96" priority="18" operator="lessThan">
      <formula>0</formula>
    </cfRule>
  </conditionalFormatting>
  <conditionalFormatting sqref="M13:M14">
    <cfRule type="cellIs" dxfId="95" priority="15" operator="lessThan">
      <formula>0</formula>
    </cfRule>
    <cfRule type="cellIs" dxfId="94" priority="16" operator="greaterThan">
      <formula>0</formula>
    </cfRule>
  </conditionalFormatting>
  <conditionalFormatting sqref="D22:D605">
    <cfRule type="beginsWith" dxfId="93" priority="13" operator="beginsWith" text="impostos">
      <formula>LEFT(D22,LEN("impostos"))="impostos"</formula>
    </cfRule>
    <cfRule type="containsText" dxfId="92" priority="14" operator="containsText" text="Investimentos">
      <formula>NOT(ISERROR(SEARCH("Investimentos",D22)))</formula>
    </cfRule>
  </conditionalFormatting>
  <conditionalFormatting sqref="D17:D21">
    <cfRule type="containsText" dxfId="91" priority="11" operator="containsText" text="Despesa">
      <formula>NOT(ISERROR(SEARCH("Despesa",D17)))</formula>
    </cfRule>
    <cfRule type="containsText" dxfId="90" priority="12" operator="containsText" text="Receita">
      <formula>NOT(ISERROR(SEARCH("Receita",D17)))</formula>
    </cfRule>
  </conditionalFormatting>
  <conditionalFormatting sqref="I17:I21">
    <cfRule type="containsText" dxfId="89" priority="9" operator="containsText" text="Não Pago">
      <formula>NOT(ISERROR(SEARCH("Não Pago",I17)))</formula>
    </cfRule>
    <cfRule type="containsText" dxfId="88" priority="10" operator="containsText" text="Pago">
      <formula>NOT(ISERROR(SEARCH("Pago",I17)))</formula>
    </cfRule>
  </conditionalFormatting>
  <conditionalFormatting sqref="D5:D16">
    <cfRule type="beginsWith" dxfId="87" priority="1" operator="beginsWith" text="impostos">
      <formula>LEFT(D5,LEN("impostos"))="impostos"</formula>
    </cfRule>
    <cfRule type="containsText" dxfId="86" priority="2" operator="containsText" text="Investimentos">
      <formula>NOT(ISERROR(SEARCH("Investimentos",D5)))</formula>
    </cfRule>
  </conditionalFormatting>
  <conditionalFormatting sqref="D5:D16">
    <cfRule type="containsText" dxfId="85" priority="5" operator="containsText" text="Despesa">
      <formula>NOT(ISERROR(SEARCH("Despesa",D5)))</formula>
    </cfRule>
    <cfRule type="containsText" dxfId="84" priority="6" operator="containsText" text="Receita">
      <formula>NOT(ISERROR(SEARCH("Receita",D5)))</formula>
    </cfRule>
  </conditionalFormatting>
  <conditionalFormatting sqref="I5:I16">
    <cfRule type="containsText" dxfId="83" priority="3" operator="containsText" text="Não Pago">
      <formula>NOT(ISERROR(SEARCH("Não Pago",I5)))</formula>
    </cfRule>
    <cfRule type="containsText" dxfId="82" priority="4" operator="containsText" text="Pago">
      <formula>NOT(ISERROR(SEARCH("Pago",I5)))</formula>
    </cfRule>
  </conditionalFormatting>
  <dataValidations count="5">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 type="list" allowBlank="1" showInputMessage="1" showErrorMessage="1" sqref="C5:C605">
      <formula1>"1,2,3,4,5,6,7,8,9,10,11,12,13,14,15,16,17,18,19,20,21,22,23,24,25,26,27,28,29,30,31"</formula1>
    </dataValidation>
    <dataValidation type="list" allowBlank="1" showInputMessage="1" showErrorMessage="1" sqref="I5:I605">
      <formula1>"Pago,Não Pago"</formula1>
    </dataValidation>
    <dataValidation type="list" allowBlank="1" showInputMessage="1" showErrorMessage="1" sqref="F5:F605">
      <formula1>INDIRECT(S5)</formula1>
    </dataValidation>
    <dataValidation type="list" allowBlank="1" showInputMessage="1" showErrorMessage="1" sqref="G5:G605">
      <formula1>$T$5:$T$103</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sheetPr codeName="Plan16" enableFormatConditionsCalculation="0"/>
  <dimension ref="A1:DE658"/>
  <sheetViews>
    <sheetView showGridLines="0" zoomScale="90" zoomScaleNormal="90" zoomScalePageLayoutView="90" workbookViewId="0"/>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7" width="17.7109375" style="11" customWidth="1"/>
    <col min="8" max="9" width="15.140625" style="11" customWidth="1"/>
    <col min="10" max="10" width="17.42578125" style="11" customWidth="1"/>
    <col min="11" max="11" width="2.42578125" style="11" customWidth="1"/>
    <col min="12" max="12" width="22.140625" style="11" customWidth="1"/>
    <col min="13" max="13" width="15.28515625" style="11" customWidth="1"/>
    <col min="14" max="18" width="0.28515625" style="138" customWidth="1"/>
    <col min="19" max="19" width="0.28515625" style="139" customWidth="1"/>
    <col min="20" max="20" width="0.28515625" style="138" customWidth="1"/>
    <col min="21" max="21" width="0.28515625" style="132" customWidth="1"/>
    <col min="22" max="109" width="8.85546875" style="142"/>
    <col min="110" max="16384" width="8.85546875" style="12"/>
  </cols>
  <sheetData>
    <row r="1" spans="1:109" s="141" customFormat="1" ht="33.950000000000003" customHeight="1">
      <c r="A1" s="142"/>
      <c r="B1" s="145"/>
      <c r="C1" s="22" t="s">
        <v>1268</v>
      </c>
      <c r="D1" s="22"/>
      <c r="E1" s="22"/>
      <c r="F1" s="22"/>
      <c r="G1" s="22"/>
      <c r="H1" s="22"/>
      <c r="I1" s="22"/>
      <c r="J1" s="22"/>
      <c r="K1" s="22"/>
      <c r="L1" s="22"/>
      <c r="M1" s="145"/>
      <c r="N1" s="136"/>
      <c r="O1" s="136"/>
      <c r="P1" s="136"/>
      <c r="Q1" s="136"/>
      <c r="R1" s="136"/>
      <c r="S1" s="137"/>
      <c r="T1" s="136"/>
      <c r="U1" s="131"/>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row>
    <row r="2" spans="1:109" s="141" customFormat="1" ht="37.5" customHeight="1" thickBot="1">
      <c r="A2" s="142"/>
      <c r="B2" s="145"/>
      <c r="C2" s="35"/>
      <c r="D2" s="35"/>
      <c r="E2" s="35"/>
      <c r="F2" s="35"/>
      <c r="G2" s="35"/>
      <c r="H2" s="35"/>
      <c r="I2" s="35"/>
      <c r="J2" s="35"/>
      <c r="K2" s="35"/>
      <c r="L2" s="35"/>
      <c r="M2" s="35"/>
      <c r="N2" s="136"/>
      <c r="O2" s="136"/>
      <c r="P2" s="136"/>
      <c r="Q2" s="136"/>
      <c r="R2" s="136"/>
      <c r="S2" s="137"/>
      <c r="T2" s="136"/>
      <c r="U2" s="131"/>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row>
    <row r="3" spans="1:109" s="141" customFormat="1" ht="21.75" customHeight="1" thickTop="1" thickBot="1">
      <c r="A3" s="31"/>
      <c r="B3" s="11"/>
      <c r="C3" s="11"/>
      <c r="D3" s="11"/>
      <c r="E3" s="146"/>
      <c r="F3" s="147"/>
      <c r="G3" s="146"/>
      <c r="H3" s="11"/>
      <c r="I3" s="11"/>
      <c r="J3" s="11"/>
      <c r="K3" s="11"/>
      <c r="L3" s="11"/>
      <c r="M3" s="11"/>
      <c r="N3" s="138"/>
      <c r="O3" s="138"/>
      <c r="P3" s="138"/>
      <c r="Q3" s="138"/>
      <c r="R3" s="138"/>
      <c r="S3" s="139"/>
      <c r="T3" s="138"/>
      <c r="U3" s="132"/>
      <c r="V3" s="142"/>
      <c r="W3" s="142"/>
      <c r="X3" s="142"/>
      <c r="Y3" s="142"/>
      <c r="Z3" s="142"/>
      <c r="AA3" s="142"/>
      <c r="AB3" s="142"/>
      <c r="AC3" s="142"/>
      <c r="AD3" s="142"/>
      <c r="AE3" s="142"/>
      <c r="AF3" s="142"/>
      <c r="AG3" s="142"/>
      <c r="AH3" s="142"/>
      <c r="AI3" s="142"/>
      <c r="AJ3" s="142"/>
      <c r="AK3" s="142"/>
      <c r="AL3" s="142"/>
      <c r="AM3" s="142"/>
      <c r="AN3" s="142"/>
      <c r="AO3" s="142"/>
      <c r="AP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row>
    <row r="4" spans="1:109" ht="30.75" customHeight="1" thickTop="1" thickBot="1">
      <c r="C4" s="148" t="s">
        <v>1225</v>
      </c>
      <c r="D4" s="149" t="s">
        <v>1226</v>
      </c>
      <c r="E4" s="148" t="s">
        <v>1227</v>
      </c>
      <c r="F4" s="149" t="s">
        <v>1228</v>
      </c>
      <c r="G4" s="149" t="s">
        <v>1243</v>
      </c>
      <c r="H4" s="148" t="s">
        <v>1229</v>
      </c>
      <c r="I4" s="149" t="s">
        <v>1230</v>
      </c>
      <c r="J4" s="150" t="s">
        <v>1231</v>
      </c>
      <c r="L4" s="217" t="s">
        <v>1232</v>
      </c>
      <c r="M4" s="217"/>
      <c r="S4" s="140"/>
      <c r="AQ4" s="141"/>
      <c r="AR4" s="141"/>
      <c r="AS4" s="141"/>
      <c r="AT4" s="141"/>
      <c r="AU4" s="141"/>
      <c r="AV4" s="141"/>
      <c r="AW4" s="141"/>
    </row>
    <row r="5" spans="1:109" ht="19.5" customHeight="1" thickTop="1" thickBot="1">
      <c r="C5" s="17">
        <v>1</v>
      </c>
      <c r="D5" s="17" t="s">
        <v>1241</v>
      </c>
      <c r="E5" s="17"/>
      <c r="F5" s="17" t="s">
        <v>1414</v>
      </c>
      <c r="G5" s="17" t="s">
        <v>1427</v>
      </c>
      <c r="H5" s="18">
        <v>1000</v>
      </c>
      <c r="I5" s="19" t="s">
        <v>1429</v>
      </c>
      <c r="J5" s="151">
        <f>M5+IF(AND(I5="Pago",OR(D5="Receitas com Produtos",D5="Receitas com Serviços",D5="Receitas Não Operacionais")),H5,IF(AND(I5="Pago",OR(D5="Despesas com Produtos",D5="Despesas com Serviços",D5="Despesas Não Operacionais",D5="Despesas com RH",D5="Despesas com Marketing",D5="Despesas Operacionais",D5="Impostos",D5="Investimentos")),-H5,0))</f>
        <v>2300</v>
      </c>
      <c r="L5" s="218" t="s">
        <v>1317</v>
      </c>
      <c r="M5" s="219">
        <f>Nov!M13</f>
        <v>1300</v>
      </c>
      <c r="N5" s="143"/>
      <c r="O5" s="26" t="str">
        <f>IF(S5="Despesas_com_RH","Despesa",IF(S5="Despesas_Operacionais","Despesa",IF(S5="Despesas_com_Marketing","Despesa",IF(S5="Impostos","Despesa",IF(S5="Investimentos","Despesa","")))))</f>
        <v/>
      </c>
      <c r="P5" s="138" t="str">
        <f>IF(S5="Despesas_com_Produtos","Despesa",IF(S5="Despesas_com_Serviços","Despesa",IF(S5="Despesas_Não_Operacionais","Despesa","")))</f>
        <v/>
      </c>
      <c r="Q5" s="138" t="str">
        <f>IF(S5="Receitas_com_Produtos","Receita",IF(S5="Receitas_com_Serviços","Receita",IF(S5="Receitas_Não_Operacionais","Receita","")))</f>
        <v>Receita</v>
      </c>
      <c r="R5" s="138" t="str">
        <f>IF(O5&lt;&gt;"",O5,IF(P5&lt;&gt;"",P5,IF(Q5&lt;&gt;"",Q5,"")))</f>
        <v>Receita</v>
      </c>
      <c r="S5" s="139" t="str">
        <f>VLOOKUP(D5,'PC Receitas'!$N$4:$O$14,2,FALSE)</f>
        <v>Receitas_com_Produtos</v>
      </c>
      <c r="T5" s="138" t="str">
        <f>Bancos!D5</f>
        <v>-</v>
      </c>
    </row>
    <row r="6" spans="1:109" ht="19.5" customHeight="1" thickTop="1" thickBot="1">
      <c r="C6" s="17">
        <v>1</v>
      </c>
      <c r="D6" s="17" t="s">
        <v>1240</v>
      </c>
      <c r="E6" s="17"/>
      <c r="F6" s="17" t="s">
        <v>1415</v>
      </c>
      <c r="G6" s="17" t="s">
        <v>1427</v>
      </c>
      <c r="H6" s="18">
        <v>500</v>
      </c>
      <c r="I6" s="19" t="s">
        <v>1429</v>
      </c>
      <c r="J6" s="151">
        <f t="shared" ref="J6:J69" si="0">J5+IF(AND(I6="Pago",OR(D6="Receitas com Produtos",D6="Receitas com Serviços",D6="Receitas Não Operacionais")),H6,IF(AND(I6="Pago",OR(D6="Despesas com Produtos",D6="Despesas com Serviços",D6="Despesas Não Operacionais",D6="Despesas com RH",D6="Despesas com Marketing",D6="Despesas Operacionais",D6="Impostos",D6="Investimentos")),-H6,0))</f>
        <v>2800</v>
      </c>
      <c r="L6" s="218"/>
      <c r="M6" s="219"/>
      <c r="N6" s="143"/>
      <c r="O6" s="26" t="str">
        <f>IF(S6="Despesas_com_RH","Despesa",IF(S6="Despesas_Operacionais","Despesa",IF(S6="Despesas_com_Marketing","Despesa",IF(S6="Impostos","Despesa",IF(S6="Investimentos","Despesa","")))))</f>
        <v/>
      </c>
      <c r="P6" s="138" t="str">
        <f t="shared" ref="P6:P69" si="1">IF(S6="Despesas_com_Produtos","Despesa",IF(S6="Despesas_com_Serviços","Despesa",IF(S6="Despesas_Não_Operacionais","Despesa","")))</f>
        <v/>
      </c>
      <c r="Q6" s="138" t="str">
        <f t="shared" ref="Q6:Q69" si="2">IF(S6="Receitas_com_Produtos","Receita",IF(S6="Receitas_com_Serviços","Receita",IF(S6="Receitas_Não_Operacionais","Receita","")))</f>
        <v>Receita</v>
      </c>
      <c r="R6" s="138" t="str">
        <f t="shared" ref="R6:R69" si="3">IF(O6&lt;&gt;"",O6,IF(P6&lt;&gt;"",P6,IF(Q6&lt;&gt;"",Q6,"")))</f>
        <v>Receita</v>
      </c>
      <c r="S6" s="139" t="str">
        <f>VLOOKUP(D6,'PC Receitas'!$N$4:$O$14,2,FALSE)</f>
        <v>Receitas_com_Serviços</v>
      </c>
      <c r="T6" s="138" t="str">
        <f>Bancos!D6</f>
        <v>-</v>
      </c>
    </row>
    <row r="7" spans="1:109" ht="19.5" customHeight="1" thickTop="1" thickBot="1">
      <c r="C7" s="17">
        <v>1</v>
      </c>
      <c r="D7" s="17" t="s">
        <v>1233</v>
      </c>
      <c r="E7" s="17"/>
      <c r="F7" s="17" t="s">
        <v>1417</v>
      </c>
      <c r="G7" s="17" t="s">
        <v>1428</v>
      </c>
      <c r="H7" s="18">
        <v>100</v>
      </c>
      <c r="I7" s="19" t="s">
        <v>1429</v>
      </c>
      <c r="J7" s="151">
        <f t="shared" si="0"/>
        <v>2700</v>
      </c>
      <c r="L7" s="213" t="s">
        <v>1234</v>
      </c>
      <c r="M7" s="220">
        <f>SUMIFS($H$5:$H$605,$D$5:$D$605,"Receitas com Produtos",$I$5:$I$605,"Pago")+SUMIFS($H$5:$H$605,$D$5:$D$605,"Receitas com Serviços",$I$5:$I$605,"Pago")+SUMIFS($H$5:$H$605,$D$5:$D$605,"Receitas Não Operacionais",$I$5:$I$605,"Pago")</f>
        <v>1800</v>
      </c>
      <c r="N7" s="144"/>
      <c r="O7" s="26" t="str">
        <f t="shared" ref="O7:O70" si="4">IF(S7="Despesas_com_RH","Despesa",IF(S7="Despesas_Operacionais","Despesa",IF(S7="Despesas_com_Marketing","Despesa",IF(S7="Impostos","Despesa",IF(S7="Investimentos","Despesa","")))))</f>
        <v/>
      </c>
      <c r="P7" s="138" t="str">
        <f t="shared" si="1"/>
        <v>Despesa</v>
      </c>
      <c r="Q7" s="138" t="str">
        <f t="shared" si="2"/>
        <v/>
      </c>
      <c r="R7" s="138" t="str">
        <f t="shared" si="3"/>
        <v>Despesa</v>
      </c>
      <c r="S7" s="139" t="str">
        <f>VLOOKUP(D7,'PC Receitas'!$N$4:$O$14,2,FALSE)</f>
        <v>Despesas_com_Produtos</v>
      </c>
      <c r="T7" s="138" t="str">
        <f>Bancos!D7</f>
        <v>-</v>
      </c>
    </row>
    <row r="8" spans="1:109" ht="19.5" customHeight="1" thickTop="1" thickBot="1">
      <c r="C8" s="17">
        <v>1</v>
      </c>
      <c r="D8" s="17" t="s">
        <v>1238</v>
      </c>
      <c r="E8" s="17"/>
      <c r="F8" s="17" t="s">
        <v>1418</v>
      </c>
      <c r="G8" s="17" t="s">
        <v>1427</v>
      </c>
      <c r="H8" s="18">
        <v>400</v>
      </c>
      <c r="I8" s="19" t="s">
        <v>1429</v>
      </c>
      <c r="J8" s="151">
        <f t="shared" si="0"/>
        <v>2300</v>
      </c>
      <c r="L8" s="213"/>
      <c r="M8" s="221"/>
      <c r="N8" s="144"/>
      <c r="O8" s="26" t="str">
        <f t="shared" si="4"/>
        <v/>
      </c>
      <c r="P8" s="138" t="str">
        <f t="shared" si="1"/>
        <v>Despesa</v>
      </c>
      <c r="Q8" s="138" t="str">
        <f t="shared" si="2"/>
        <v/>
      </c>
      <c r="R8" s="138" t="str">
        <f t="shared" si="3"/>
        <v>Despesa</v>
      </c>
      <c r="S8" s="139" t="str">
        <f>VLOOKUP(D8,'PC Receitas'!$N$4:$O$14,2,FALSE)</f>
        <v>Despesas_com_Serviços</v>
      </c>
      <c r="T8" s="138" t="str">
        <f>Bancos!D8</f>
        <v>-</v>
      </c>
    </row>
    <row r="9" spans="1:109" ht="19.5" customHeight="1" thickTop="1" thickBot="1">
      <c r="C9" s="17">
        <v>2</v>
      </c>
      <c r="D9" s="17" t="s">
        <v>1241</v>
      </c>
      <c r="E9" s="17"/>
      <c r="F9" s="17" t="s">
        <v>1414</v>
      </c>
      <c r="G9" s="17" t="s">
        <v>1428</v>
      </c>
      <c r="H9" s="18">
        <v>200</v>
      </c>
      <c r="I9" s="19" t="s">
        <v>1429</v>
      </c>
      <c r="J9" s="151">
        <f t="shared" si="0"/>
        <v>2500</v>
      </c>
      <c r="L9" s="213" t="s">
        <v>1235</v>
      </c>
      <c r="M9" s="214">
        <f>SUMIFS($H$5:$H$605,$D$5:$D$605,"Despesas com Produtos",$I$5:$I$605,"Pago")+SUMIFS($H$5:$H$605,$D$5:$D$605,"Despesas com Serviços",$I$5:$I$605,"Pago")+SUMIFS($H$5:$H$605,$D$5:$D$605,"Despesas Não Operacionais",$I$5:$I$605,"Pago")+SUMIFS($H$5:$H$605,$D$5:$D$605,"Despesas com RH",$I$5:$I$605,"Pago")+SUMIFS($H$5:$H$605,$D$5:$D$605,"Despesas com Marketing",$I$5:$I$605,"Pago")+SUMIFS($H$5:$H$605,$D$5:$D$605,"Despesas Operacionais",$I$5:$I$605,"Pago")+SUMIFS($H$5:$H$605,$D$5:$D$605,"Impostos",$I$5:$I$605,"Pago")+SUMIFS($H$5:$H$605,$D$5:$D$605,"Investimentos",$I$5:$I$605,"Pago")</f>
        <v>1100</v>
      </c>
      <c r="N9" s="144"/>
      <c r="O9" s="26" t="str">
        <f t="shared" si="4"/>
        <v/>
      </c>
      <c r="P9" s="138" t="str">
        <f t="shared" si="1"/>
        <v/>
      </c>
      <c r="Q9" s="138" t="str">
        <f t="shared" si="2"/>
        <v>Receita</v>
      </c>
      <c r="R9" s="138" t="str">
        <f t="shared" si="3"/>
        <v>Receita</v>
      </c>
      <c r="S9" s="139" t="str">
        <f>VLOOKUP(D9,'PC Receitas'!$N$4:$O$14,2,FALSE)</f>
        <v>Receitas_com_Produtos</v>
      </c>
      <c r="T9" s="138" t="str">
        <f>Bancos!D9</f>
        <v>-</v>
      </c>
    </row>
    <row r="10" spans="1:109" ht="19.5" customHeight="1" thickTop="1" thickBot="1">
      <c r="C10" s="17">
        <v>2</v>
      </c>
      <c r="D10" s="17" t="s">
        <v>1240</v>
      </c>
      <c r="E10" s="17"/>
      <c r="F10" s="17" t="s">
        <v>1415</v>
      </c>
      <c r="G10" s="17" t="s">
        <v>1428</v>
      </c>
      <c r="H10" s="18">
        <v>100</v>
      </c>
      <c r="I10" s="19" t="s">
        <v>1430</v>
      </c>
      <c r="J10" s="151">
        <f t="shared" si="0"/>
        <v>2500</v>
      </c>
      <c r="L10" s="213"/>
      <c r="M10" s="215"/>
      <c r="N10" s="144"/>
      <c r="O10" s="26" t="str">
        <f t="shared" si="4"/>
        <v/>
      </c>
      <c r="P10" s="138" t="str">
        <f t="shared" si="1"/>
        <v/>
      </c>
      <c r="Q10" s="138" t="str">
        <f t="shared" si="2"/>
        <v>Receita</v>
      </c>
      <c r="R10" s="138" t="str">
        <f t="shared" si="3"/>
        <v>Receita</v>
      </c>
      <c r="S10" s="139" t="str">
        <f>VLOOKUP(D10,'PC Receitas'!$N$4:$O$14,2,FALSE)</f>
        <v>Receitas_com_Serviços</v>
      </c>
      <c r="T10" s="138" t="str">
        <f>Bancos!D10</f>
        <v>-</v>
      </c>
    </row>
    <row r="11" spans="1:109" ht="19.5" customHeight="1" thickTop="1" thickBot="1">
      <c r="C11" s="17">
        <v>2</v>
      </c>
      <c r="D11" s="17" t="s">
        <v>1246</v>
      </c>
      <c r="E11" s="17"/>
      <c r="F11" s="17" t="s">
        <v>1419</v>
      </c>
      <c r="G11" s="17" t="s">
        <v>1427</v>
      </c>
      <c r="H11" s="18">
        <v>100</v>
      </c>
      <c r="I11" s="19" t="s">
        <v>1429</v>
      </c>
      <c r="J11" s="151">
        <f t="shared" si="0"/>
        <v>2400</v>
      </c>
      <c r="L11" s="213" t="s">
        <v>1236</v>
      </c>
      <c r="M11" s="214">
        <f>M7-M9</f>
        <v>700</v>
      </c>
      <c r="N11" s="144"/>
      <c r="O11" s="26" t="str">
        <f t="shared" si="4"/>
        <v/>
      </c>
      <c r="P11" s="138" t="str">
        <f t="shared" si="1"/>
        <v>Despesa</v>
      </c>
      <c r="Q11" s="138" t="str">
        <f t="shared" si="2"/>
        <v/>
      </c>
      <c r="R11" s="138" t="str">
        <f t="shared" si="3"/>
        <v>Despesa</v>
      </c>
      <c r="S11" s="139" t="str">
        <f>VLOOKUP(D11,'PC Receitas'!$N$4:$O$14,2,FALSE)</f>
        <v>Despesas_Não_Operacionais</v>
      </c>
      <c r="T11" s="138" t="str">
        <f>Bancos!D11</f>
        <v>-</v>
      </c>
    </row>
    <row r="12" spans="1:109" ht="19.5" customHeight="1" thickTop="1" thickBot="1">
      <c r="C12" s="17">
        <v>2</v>
      </c>
      <c r="D12" s="17" t="s">
        <v>1257</v>
      </c>
      <c r="E12" s="17"/>
      <c r="F12" s="17" t="s">
        <v>1425</v>
      </c>
      <c r="G12" s="17" t="s">
        <v>1427</v>
      </c>
      <c r="H12" s="18">
        <v>200</v>
      </c>
      <c r="I12" s="19" t="s">
        <v>1429</v>
      </c>
      <c r="J12" s="151">
        <f t="shared" si="0"/>
        <v>2200</v>
      </c>
      <c r="L12" s="213"/>
      <c r="M12" s="215"/>
      <c r="N12" s="144"/>
      <c r="O12" s="26" t="str">
        <f t="shared" si="4"/>
        <v>Despesa</v>
      </c>
      <c r="P12" s="138" t="str">
        <f t="shared" si="1"/>
        <v/>
      </c>
      <c r="Q12" s="138" t="str">
        <f t="shared" si="2"/>
        <v/>
      </c>
      <c r="R12" s="138" t="str">
        <f t="shared" si="3"/>
        <v>Despesa</v>
      </c>
      <c r="S12" s="139" t="str">
        <f>VLOOKUP(D12,'PC Receitas'!$N$4:$O$14,2,FALSE)</f>
        <v>Investimentos</v>
      </c>
      <c r="T12" s="138" t="str">
        <f>Bancos!D12</f>
        <v>-</v>
      </c>
    </row>
    <row r="13" spans="1:109" ht="19.5" customHeight="1" thickTop="1" thickBot="1">
      <c r="C13" s="17">
        <v>2</v>
      </c>
      <c r="D13" s="17" t="s">
        <v>1245</v>
      </c>
      <c r="E13" s="17"/>
      <c r="F13" s="17" t="s">
        <v>1420</v>
      </c>
      <c r="G13" s="17" t="s">
        <v>1427</v>
      </c>
      <c r="H13" s="18">
        <v>100</v>
      </c>
      <c r="I13" s="19" t="s">
        <v>1429</v>
      </c>
      <c r="J13" s="151">
        <f t="shared" si="0"/>
        <v>2100</v>
      </c>
      <c r="L13" s="213" t="s">
        <v>1237</v>
      </c>
      <c r="M13" s="214">
        <f>J605</f>
        <v>2000</v>
      </c>
      <c r="N13" s="144"/>
      <c r="O13" s="26" t="str">
        <f t="shared" si="4"/>
        <v>Despesa</v>
      </c>
      <c r="P13" s="138" t="str">
        <f t="shared" si="1"/>
        <v/>
      </c>
      <c r="Q13" s="138" t="str">
        <f t="shared" si="2"/>
        <v/>
      </c>
      <c r="R13" s="138" t="str">
        <f t="shared" si="3"/>
        <v>Despesa</v>
      </c>
      <c r="S13" s="139" t="str">
        <f>VLOOKUP(D13,'PC Receitas'!$N$4:$O$14,2,FALSE)</f>
        <v>Despesas_Operacionais</v>
      </c>
      <c r="T13" s="138" t="str">
        <f>Bancos!D13</f>
        <v>-</v>
      </c>
    </row>
    <row r="14" spans="1:109" ht="19.5" customHeight="1" thickTop="1" thickBot="1">
      <c r="C14" s="17">
        <v>3</v>
      </c>
      <c r="D14" s="17" t="s">
        <v>1244</v>
      </c>
      <c r="E14" s="17"/>
      <c r="F14" s="17" t="s">
        <v>1416</v>
      </c>
      <c r="G14" s="17" t="s">
        <v>1427</v>
      </c>
      <c r="H14" s="18">
        <v>100</v>
      </c>
      <c r="I14" s="19" t="s">
        <v>1429</v>
      </c>
      <c r="J14" s="151">
        <f t="shared" si="0"/>
        <v>2200</v>
      </c>
      <c r="L14" s="213"/>
      <c r="M14" s="216"/>
      <c r="N14" s="144"/>
      <c r="O14" s="26" t="str">
        <f t="shared" si="4"/>
        <v/>
      </c>
      <c r="P14" s="138" t="str">
        <f t="shared" si="1"/>
        <v/>
      </c>
      <c r="Q14" s="138" t="str">
        <f t="shared" si="2"/>
        <v>Receita</v>
      </c>
      <c r="R14" s="138" t="str">
        <f t="shared" si="3"/>
        <v>Receita</v>
      </c>
      <c r="S14" s="139" t="str">
        <f>VLOOKUP(D14,'PC Receitas'!$N$4:$O$14,2,FALSE)</f>
        <v>Receitas_Não_Operacionais</v>
      </c>
      <c r="T14" s="138" t="str">
        <f>Bancos!D14</f>
        <v>-</v>
      </c>
    </row>
    <row r="15" spans="1:109" ht="19.5" customHeight="1" thickTop="1" thickBot="1">
      <c r="C15" s="17">
        <v>4</v>
      </c>
      <c r="D15" s="17" t="s">
        <v>1241</v>
      </c>
      <c r="E15" s="17"/>
      <c r="F15" s="17" t="s">
        <v>1413</v>
      </c>
      <c r="G15" s="17" t="s">
        <v>1427</v>
      </c>
      <c r="H15" s="18">
        <v>100</v>
      </c>
      <c r="I15" s="19" t="s">
        <v>1430</v>
      </c>
      <c r="J15" s="151">
        <f t="shared" si="0"/>
        <v>2200</v>
      </c>
      <c r="O15" s="26" t="str">
        <f t="shared" si="4"/>
        <v/>
      </c>
      <c r="P15" s="138" t="str">
        <f t="shared" si="1"/>
        <v/>
      </c>
      <c r="Q15" s="138" t="str">
        <f t="shared" si="2"/>
        <v>Receita</v>
      </c>
      <c r="R15" s="138" t="str">
        <f t="shared" si="3"/>
        <v>Receita</v>
      </c>
      <c r="S15" s="139" t="str">
        <f>VLOOKUP(D15,'PC Receitas'!$N$4:$O$14,2,FALSE)</f>
        <v>Receitas_com_Produtos</v>
      </c>
      <c r="T15" s="138" t="str">
        <f>Bancos!D15</f>
        <v>-</v>
      </c>
    </row>
    <row r="16" spans="1:109" ht="19.5" customHeight="1" thickTop="1" thickBot="1">
      <c r="C16" s="17">
        <v>5</v>
      </c>
      <c r="D16" s="17" t="s">
        <v>1246</v>
      </c>
      <c r="E16" s="17"/>
      <c r="F16" s="17" t="s">
        <v>1419</v>
      </c>
      <c r="G16" s="17" t="s">
        <v>1427</v>
      </c>
      <c r="H16" s="18">
        <v>200</v>
      </c>
      <c r="I16" s="19" t="s">
        <v>1429</v>
      </c>
      <c r="J16" s="151">
        <f t="shared" si="0"/>
        <v>2000</v>
      </c>
      <c r="O16" s="26" t="str">
        <f t="shared" si="4"/>
        <v/>
      </c>
      <c r="P16" s="138" t="str">
        <f t="shared" si="1"/>
        <v>Despesa</v>
      </c>
      <c r="Q16" s="138" t="str">
        <f t="shared" si="2"/>
        <v/>
      </c>
      <c r="R16" s="138" t="str">
        <f t="shared" si="3"/>
        <v>Despesa</v>
      </c>
      <c r="S16" s="139" t="str">
        <f>VLOOKUP(D16,'PC Receitas'!$N$4:$O$14,2,FALSE)</f>
        <v>Despesas_Não_Operacionais</v>
      </c>
      <c r="T16" s="138" t="str">
        <f>Bancos!D16</f>
        <v>-</v>
      </c>
    </row>
    <row r="17" spans="3:20" ht="19.5" customHeight="1" thickTop="1" thickBot="1">
      <c r="C17" s="17"/>
      <c r="D17" s="17"/>
      <c r="E17" s="17"/>
      <c r="F17" s="17"/>
      <c r="G17" s="17"/>
      <c r="H17" s="18"/>
      <c r="I17" s="19"/>
      <c r="J17" s="151">
        <f t="shared" si="0"/>
        <v>2000</v>
      </c>
      <c r="O17" s="26" t="e">
        <f t="shared" si="4"/>
        <v>#N/A</v>
      </c>
      <c r="P17" s="138" t="e">
        <f t="shared" si="1"/>
        <v>#N/A</v>
      </c>
      <c r="Q17" s="138" t="e">
        <f t="shared" si="2"/>
        <v>#N/A</v>
      </c>
      <c r="R17" s="138" t="e">
        <f t="shared" si="3"/>
        <v>#N/A</v>
      </c>
      <c r="S17" s="139" t="e">
        <f>VLOOKUP(D17,'PC Receitas'!$N$4:$O$14,2,FALSE)</f>
        <v>#N/A</v>
      </c>
      <c r="T17" s="138" t="str">
        <f>Bancos!D17</f>
        <v>-</v>
      </c>
    </row>
    <row r="18" spans="3:20" ht="19.5" customHeight="1" thickTop="1" thickBot="1">
      <c r="C18" s="17"/>
      <c r="D18" s="17"/>
      <c r="E18" s="17"/>
      <c r="F18" s="17"/>
      <c r="G18" s="17"/>
      <c r="H18" s="18"/>
      <c r="I18" s="19"/>
      <c r="J18" s="151">
        <f t="shared" si="0"/>
        <v>2000</v>
      </c>
      <c r="O18" s="26" t="e">
        <f t="shared" si="4"/>
        <v>#N/A</v>
      </c>
      <c r="P18" s="138" t="e">
        <f t="shared" si="1"/>
        <v>#N/A</v>
      </c>
      <c r="Q18" s="138" t="e">
        <f t="shared" si="2"/>
        <v>#N/A</v>
      </c>
      <c r="R18" s="138" t="e">
        <f t="shared" si="3"/>
        <v>#N/A</v>
      </c>
      <c r="S18" s="139" t="e">
        <f>VLOOKUP(D18,'PC Receitas'!$N$4:$O$14,2,FALSE)</f>
        <v>#N/A</v>
      </c>
      <c r="T18" s="138" t="str">
        <f>Bancos!D18</f>
        <v>-</v>
      </c>
    </row>
    <row r="19" spans="3:20" ht="19.5" customHeight="1" thickTop="1" thickBot="1">
      <c r="C19" s="17"/>
      <c r="D19" s="17"/>
      <c r="E19" s="17"/>
      <c r="F19" s="17"/>
      <c r="G19" s="17"/>
      <c r="H19" s="18"/>
      <c r="I19" s="19"/>
      <c r="J19" s="151">
        <f t="shared" si="0"/>
        <v>2000</v>
      </c>
      <c r="O19" s="26" t="e">
        <f t="shared" si="4"/>
        <v>#N/A</v>
      </c>
      <c r="P19" s="138" t="e">
        <f t="shared" si="1"/>
        <v>#N/A</v>
      </c>
      <c r="Q19" s="138" t="e">
        <f t="shared" si="2"/>
        <v>#N/A</v>
      </c>
      <c r="R19" s="138" t="e">
        <f t="shared" si="3"/>
        <v>#N/A</v>
      </c>
      <c r="S19" s="139" t="e">
        <f>VLOOKUP(D19,'PC Receitas'!$N$4:$O$14,2,FALSE)</f>
        <v>#N/A</v>
      </c>
      <c r="T19" s="138" t="str">
        <f>Bancos!D19</f>
        <v>-</v>
      </c>
    </row>
    <row r="20" spans="3:20" ht="19.5" customHeight="1" thickTop="1" thickBot="1">
      <c r="C20" s="17"/>
      <c r="D20" s="17"/>
      <c r="E20" s="17"/>
      <c r="F20" s="17"/>
      <c r="G20" s="17"/>
      <c r="H20" s="18"/>
      <c r="I20" s="19"/>
      <c r="J20" s="151">
        <f t="shared" si="0"/>
        <v>2000</v>
      </c>
      <c r="O20" s="26" t="e">
        <f t="shared" si="4"/>
        <v>#N/A</v>
      </c>
      <c r="P20" s="138" t="e">
        <f t="shared" si="1"/>
        <v>#N/A</v>
      </c>
      <c r="Q20" s="138" t="e">
        <f t="shared" si="2"/>
        <v>#N/A</v>
      </c>
      <c r="R20" s="138" t="e">
        <f t="shared" si="3"/>
        <v>#N/A</v>
      </c>
      <c r="S20" s="139" t="e">
        <f>VLOOKUP(D20,'PC Receitas'!$N$4:$O$14,2,FALSE)</f>
        <v>#N/A</v>
      </c>
      <c r="T20" s="138" t="str">
        <f>Bancos!D20</f>
        <v>-</v>
      </c>
    </row>
    <row r="21" spans="3:20" ht="19.5" customHeight="1" thickTop="1" thickBot="1">
      <c r="C21" s="17"/>
      <c r="D21" s="17"/>
      <c r="E21" s="17"/>
      <c r="F21" s="17"/>
      <c r="G21" s="17"/>
      <c r="H21" s="18"/>
      <c r="I21" s="19"/>
      <c r="J21" s="151">
        <f t="shared" si="0"/>
        <v>2000</v>
      </c>
      <c r="O21" s="26" t="e">
        <f t="shared" si="4"/>
        <v>#N/A</v>
      </c>
      <c r="P21" s="138" t="e">
        <f t="shared" si="1"/>
        <v>#N/A</v>
      </c>
      <c r="Q21" s="138" t="e">
        <f t="shared" si="2"/>
        <v>#N/A</v>
      </c>
      <c r="R21" s="138" t="e">
        <f t="shared" si="3"/>
        <v>#N/A</v>
      </c>
      <c r="S21" s="139" t="e">
        <f>VLOOKUP(D21,'PC Receitas'!$N$4:$O$14,2,FALSE)</f>
        <v>#N/A</v>
      </c>
      <c r="T21" s="138" t="str">
        <f>Bancos!D21</f>
        <v>-</v>
      </c>
    </row>
    <row r="22" spans="3:20" ht="19.5" customHeight="1" thickTop="1" thickBot="1">
      <c r="C22" s="17"/>
      <c r="D22" s="17"/>
      <c r="E22" s="17"/>
      <c r="F22" s="17"/>
      <c r="G22" s="17"/>
      <c r="H22" s="18"/>
      <c r="I22" s="19"/>
      <c r="J22" s="151">
        <f t="shared" si="0"/>
        <v>2000</v>
      </c>
      <c r="O22" s="26" t="e">
        <f t="shared" si="4"/>
        <v>#N/A</v>
      </c>
      <c r="P22" s="138" t="e">
        <f t="shared" si="1"/>
        <v>#N/A</v>
      </c>
      <c r="Q22" s="138" t="e">
        <f t="shared" si="2"/>
        <v>#N/A</v>
      </c>
      <c r="R22" s="138" t="e">
        <f t="shared" si="3"/>
        <v>#N/A</v>
      </c>
      <c r="S22" s="139" t="e">
        <f>VLOOKUP(D22,'PC Receitas'!$N$4:$O$14,2,FALSE)</f>
        <v>#N/A</v>
      </c>
      <c r="T22" s="138" t="str">
        <f>Bancos!D22</f>
        <v>-</v>
      </c>
    </row>
    <row r="23" spans="3:20" ht="19.5" customHeight="1" thickTop="1" thickBot="1">
      <c r="C23" s="17"/>
      <c r="D23" s="17"/>
      <c r="E23" s="17"/>
      <c r="F23" s="17"/>
      <c r="G23" s="17"/>
      <c r="H23" s="18"/>
      <c r="I23" s="19"/>
      <c r="J23" s="151">
        <f t="shared" si="0"/>
        <v>2000</v>
      </c>
      <c r="O23" s="26" t="e">
        <f t="shared" si="4"/>
        <v>#N/A</v>
      </c>
      <c r="P23" s="138" t="e">
        <f t="shared" si="1"/>
        <v>#N/A</v>
      </c>
      <c r="Q23" s="138" t="e">
        <f t="shared" si="2"/>
        <v>#N/A</v>
      </c>
      <c r="R23" s="138" t="e">
        <f t="shared" si="3"/>
        <v>#N/A</v>
      </c>
      <c r="S23" s="139" t="e">
        <f>VLOOKUP(D23,'PC Receitas'!$N$4:$O$14,2,FALSE)</f>
        <v>#N/A</v>
      </c>
      <c r="T23" s="138" t="str">
        <f>Bancos!D23</f>
        <v>-</v>
      </c>
    </row>
    <row r="24" spans="3:20" ht="19.5" customHeight="1" thickTop="1" thickBot="1">
      <c r="C24" s="17"/>
      <c r="D24" s="17"/>
      <c r="E24" s="17"/>
      <c r="F24" s="17"/>
      <c r="G24" s="17"/>
      <c r="H24" s="18"/>
      <c r="I24" s="19"/>
      <c r="J24" s="151">
        <f t="shared" si="0"/>
        <v>2000</v>
      </c>
      <c r="O24" s="26" t="e">
        <f t="shared" si="4"/>
        <v>#N/A</v>
      </c>
      <c r="P24" s="138" t="e">
        <f t="shared" si="1"/>
        <v>#N/A</v>
      </c>
      <c r="Q24" s="138" t="e">
        <f t="shared" si="2"/>
        <v>#N/A</v>
      </c>
      <c r="R24" s="138" t="e">
        <f t="shared" si="3"/>
        <v>#N/A</v>
      </c>
      <c r="S24" s="139" t="e">
        <f>VLOOKUP(D24,'PC Receitas'!$N$4:$O$14,2,FALSE)</f>
        <v>#N/A</v>
      </c>
      <c r="T24" s="138" t="str">
        <f>Bancos!D24</f>
        <v>-</v>
      </c>
    </row>
    <row r="25" spans="3:20" ht="19.5" customHeight="1" thickTop="1" thickBot="1">
      <c r="C25" s="17"/>
      <c r="D25" s="17"/>
      <c r="E25" s="17"/>
      <c r="F25" s="17"/>
      <c r="G25" s="17"/>
      <c r="H25" s="18"/>
      <c r="I25" s="19"/>
      <c r="J25" s="151">
        <f t="shared" si="0"/>
        <v>2000</v>
      </c>
      <c r="O25" s="26" t="e">
        <f t="shared" si="4"/>
        <v>#N/A</v>
      </c>
      <c r="P25" s="138" t="e">
        <f t="shared" si="1"/>
        <v>#N/A</v>
      </c>
      <c r="Q25" s="138" t="e">
        <f t="shared" si="2"/>
        <v>#N/A</v>
      </c>
      <c r="R25" s="138" t="e">
        <f t="shared" si="3"/>
        <v>#N/A</v>
      </c>
      <c r="S25" s="139" t="e">
        <f>VLOOKUP(D25,'PC Receitas'!$N$4:$O$14,2,FALSE)</f>
        <v>#N/A</v>
      </c>
      <c r="T25" s="138" t="str">
        <f>Bancos!D25</f>
        <v>-</v>
      </c>
    </row>
    <row r="26" spans="3:20" ht="19.5" customHeight="1" thickTop="1" thickBot="1">
      <c r="C26" s="17"/>
      <c r="D26" s="17"/>
      <c r="E26" s="17"/>
      <c r="F26" s="17"/>
      <c r="G26" s="17"/>
      <c r="H26" s="18"/>
      <c r="I26" s="19"/>
      <c r="J26" s="151">
        <f t="shared" si="0"/>
        <v>2000</v>
      </c>
      <c r="O26" s="26" t="e">
        <f t="shared" si="4"/>
        <v>#N/A</v>
      </c>
      <c r="P26" s="138" t="e">
        <f t="shared" si="1"/>
        <v>#N/A</v>
      </c>
      <c r="Q26" s="138" t="e">
        <f t="shared" si="2"/>
        <v>#N/A</v>
      </c>
      <c r="R26" s="138" t="e">
        <f t="shared" si="3"/>
        <v>#N/A</v>
      </c>
      <c r="S26" s="139" t="e">
        <f>VLOOKUP(D26,'PC Receitas'!$N$4:$O$14,2,FALSE)</f>
        <v>#N/A</v>
      </c>
      <c r="T26" s="138" t="str">
        <f>Bancos!D26</f>
        <v>-</v>
      </c>
    </row>
    <row r="27" spans="3:20" ht="19.5" customHeight="1" thickTop="1" thickBot="1">
      <c r="C27" s="17"/>
      <c r="D27" s="17"/>
      <c r="E27" s="17"/>
      <c r="F27" s="17"/>
      <c r="G27" s="17"/>
      <c r="H27" s="18"/>
      <c r="I27" s="19"/>
      <c r="J27" s="151">
        <f t="shared" si="0"/>
        <v>2000</v>
      </c>
      <c r="O27" s="26" t="e">
        <f t="shared" si="4"/>
        <v>#N/A</v>
      </c>
      <c r="P27" s="138" t="e">
        <f t="shared" si="1"/>
        <v>#N/A</v>
      </c>
      <c r="Q27" s="138" t="e">
        <f t="shared" si="2"/>
        <v>#N/A</v>
      </c>
      <c r="R27" s="138" t="e">
        <f t="shared" si="3"/>
        <v>#N/A</v>
      </c>
      <c r="S27" s="139" t="e">
        <f>VLOOKUP(D27,'PC Receitas'!$N$4:$O$14,2,FALSE)</f>
        <v>#N/A</v>
      </c>
      <c r="T27" s="138" t="str">
        <f>Bancos!D27</f>
        <v>-</v>
      </c>
    </row>
    <row r="28" spans="3:20" ht="19.5" customHeight="1" thickTop="1" thickBot="1">
      <c r="C28" s="17"/>
      <c r="D28" s="17"/>
      <c r="E28" s="17"/>
      <c r="F28" s="17"/>
      <c r="G28" s="17"/>
      <c r="H28" s="18"/>
      <c r="I28" s="19"/>
      <c r="J28" s="151">
        <f t="shared" si="0"/>
        <v>2000</v>
      </c>
      <c r="O28" s="26" t="e">
        <f t="shared" si="4"/>
        <v>#N/A</v>
      </c>
      <c r="P28" s="138" t="e">
        <f t="shared" si="1"/>
        <v>#N/A</v>
      </c>
      <c r="Q28" s="138" t="e">
        <f t="shared" si="2"/>
        <v>#N/A</v>
      </c>
      <c r="R28" s="138" t="e">
        <f t="shared" si="3"/>
        <v>#N/A</v>
      </c>
      <c r="S28" s="139" t="e">
        <f>VLOOKUP(D28,'PC Receitas'!$N$4:$O$14,2,FALSE)</f>
        <v>#N/A</v>
      </c>
      <c r="T28" s="138" t="str">
        <f>Bancos!D28</f>
        <v>-</v>
      </c>
    </row>
    <row r="29" spans="3:20" ht="19.5" customHeight="1" thickTop="1" thickBot="1">
      <c r="C29" s="17"/>
      <c r="D29" s="17"/>
      <c r="E29" s="17"/>
      <c r="F29" s="17"/>
      <c r="G29" s="17"/>
      <c r="H29" s="18"/>
      <c r="I29" s="19"/>
      <c r="J29" s="151">
        <f t="shared" si="0"/>
        <v>2000</v>
      </c>
      <c r="O29" s="26" t="e">
        <f t="shared" si="4"/>
        <v>#N/A</v>
      </c>
      <c r="P29" s="138" t="e">
        <f t="shared" si="1"/>
        <v>#N/A</v>
      </c>
      <c r="Q29" s="138" t="e">
        <f t="shared" si="2"/>
        <v>#N/A</v>
      </c>
      <c r="R29" s="138" t="e">
        <f t="shared" si="3"/>
        <v>#N/A</v>
      </c>
      <c r="S29" s="139" t="e">
        <f>VLOOKUP(D29,'PC Receitas'!$N$4:$O$14,2,FALSE)</f>
        <v>#N/A</v>
      </c>
      <c r="T29" s="138" t="str">
        <f>Bancos!D29</f>
        <v>-</v>
      </c>
    </row>
    <row r="30" spans="3:20" ht="19.5" customHeight="1" thickTop="1" thickBot="1">
      <c r="C30" s="17"/>
      <c r="D30" s="17"/>
      <c r="E30" s="17"/>
      <c r="F30" s="17"/>
      <c r="G30" s="17"/>
      <c r="H30" s="18"/>
      <c r="I30" s="19"/>
      <c r="J30" s="151">
        <f t="shared" si="0"/>
        <v>2000</v>
      </c>
      <c r="O30" s="26" t="e">
        <f t="shared" si="4"/>
        <v>#N/A</v>
      </c>
      <c r="P30" s="138" t="e">
        <f t="shared" si="1"/>
        <v>#N/A</v>
      </c>
      <c r="Q30" s="138" t="e">
        <f t="shared" si="2"/>
        <v>#N/A</v>
      </c>
      <c r="R30" s="138" t="e">
        <f t="shared" si="3"/>
        <v>#N/A</v>
      </c>
      <c r="S30" s="139" t="e">
        <f>VLOOKUP(D30,'PC Receitas'!$N$4:$O$14,2,FALSE)</f>
        <v>#N/A</v>
      </c>
      <c r="T30" s="138" t="str">
        <f>Bancos!D30</f>
        <v>-</v>
      </c>
    </row>
    <row r="31" spans="3:20" ht="19.5" customHeight="1" thickTop="1" thickBot="1">
      <c r="C31" s="17"/>
      <c r="D31" s="17"/>
      <c r="E31" s="17"/>
      <c r="F31" s="17"/>
      <c r="G31" s="17"/>
      <c r="H31" s="18"/>
      <c r="I31" s="19"/>
      <c r="J31" s="151">
        <f t="shared" si="0"/>
        <v>2000</v>
      </c>
      <c r="O31" s="26" t="e">
        <f t="shared" si="4"/>
        <v>#N/A</v>
      </c>
      <c r="P31" s="138" t="e">
        <f t="shared" si="1"/>
        <v>#N/A</v>
      </c>
      <c r="Q31" s="138" t="e">
        <f t="shared" si="2"/>
        <v>#N/A</v>
      </c>
      <c r="R31" s="138" t="e">
        <f t="shared" si="3"/>
        <v>#N/A</v>
      </c>
      <c r="S31" s="139" t="e">
        <f>VLOOKUP(D31,'PC Receitas'!$N$4:$O$14,2,FALSE)</f>
        <v>#N/A</v>
      </c>
      <c r="T31" s="138" t="str">
        <f>Bancos!D31</f>
        <v>-</v>
      </c>
    </row>
    <row r="32" spans="3:20" ht="19.5" customHeight="1" thickTop="1" thickBot="1">
      <c r="C32" s="17"/>
      <c r="D32" s="17"/>
      <c r="E32" s="17"/>
      <c r="F32" s="17"/>
      <c r="G32" s="17"/>
      <c r="H32" s="18"/>
      <c r="I32" s="19"/>
      <c r="J32" s="151">
        <f t="shared" si="0"/>
        <v>2000</v>
      </c>
      <c r="O32" s="26" t="e">
        <f t="shared" si="4"/>
        <v>#N/A</v>
      </c>
      <c r="P32" s="138" t="e">
        <f t="shared" si="1"/>
        <v>#N/A</v>
      </c>
      <c r="Q32" s="138" t="e">
        <f t="shared" si="2"/>
        <v>#N/A</v>
      </c>
      <c r="R32" s="138" t="e">
        <f t="shared" si="3"/>
        <v>#N/A</v>
      </c>
      <c r="S32" s="139" t="e">
        <f>VLOOKUP(D32,'PC Receitas'!$N$4:$O$14,2,FALSE)</f>
        <v>#N/A</v>
      </c>
      <c r="T32" s="138" t="str">
        <f>Bancos!D32</f>
        <v>-</v>
      </c>
    </row>
    <row r="33" spans="3:20" ht="19.5" customHeight="1" thickTop="1" thickBot="1">
      <c r="C33" s="17"/>
      <c r="D33" s="17"/>
      <c r="E33" s="17"/>
      <c r="F33" s="17"/>
      <c r="G33" s="17"/>
      <c r="H33" s="18"/>
      <c r="I33" s="19"/>
      <c r="J33" s="151">
        <f t="shared" si="0"/>
        <v>2000</v>
      </c>
      <c r="O33" s="26" t="e">
        <f t="shared" si="4"/>
        <v>#N/A</v>
      </c>
      <c r="P33" s="138" t="e">
        <f t="shared" si="1"/>
        <v>#N/A</v>
      </c>
      <c r="Q33" s="138" t="e">
        <f t="shared" si="2"/>
        <v>#N/A</v>
      </c>
      <c r="R33" s="138" t="e">
        <f t="shared" si="3"/>
        <v>#N/A</v>
      </c>
      <c r="S33" s="139" t="e">
        <f>VLOOKUP(D33,'PC Receitas'!$N$4:$O$14,2,FALSE)</f>
        <v>#N/A</v>
      </c>
      <c r="T33" s="138" t="str">
        <f>Bancos!D33</f>
        <v>-</v>
      </c>
    </row>
    <row r="34" spans="3:20" ht="19.5" customHeight="1" thickTop="1" thickBot="1">
      <c r="C34" s="17"/>
      <c r="D34" s="17"/>
      <c r="E34" s="17"/>
      <c r="F34" s="17"/>
      <c r="G34" s="17"/>
      <c r="H34" s="18"/>
      <c r="I34" s="19"/>
      <c r="J34" s="151">
        <f t="shared" si="0"/>
        <v>2000</v>
      </c>
      <c r="O34" s="26" t="e">
        <f t="shared" si="4"/>
        <v>#N/A</v>
      </c>
      <c r="P34" s="138" t="e">
        <f t="shared" si="1"/>
        <v>#N/A</v>
      </c>
      <c r="Q34" s="138" t="e">
        <f t="shared" si="2"/>
        <v>#N/A</v>
      </c>
      <c r="R34" s="138" t="e">
        <f t="shared" si="3"/>
        <v>#N/A</v>
      </c>
      <c r="S34" s="139" t="e">
        <f>VLOOKUP(D34,'PC Receitas'!$N$4:$O$14,2,FALSE)</f>
        <v>#N/A</v>
      </c>
      <c r="T34" s="138" t="str">
        <f>Bancos!D34</f>
        <v>-</v>
      </c>
    </row>
    <row r="35" spans="3:20" ht="19.5" customHeight="1" thickTop="1" thickBot="1">
      <c r="C35" s="17"/>
      <c r="D35" s="17"/>
      <c r="E35" s="17"/>
      <c r="F35" s="17"/>
      <c r="G35" s="17"/>
      <c r="H35" s="18"/>
      <c r="I35" s="19"/>
      <c r="J35" s="151">
        <f t="shared" si="0"/>
        <v>2000</v>
      </c>
      <c r="O35" s="26" t="e">
        <f t="shared" si="4"/>
        <v>#N/A</v>
      </c>
      <c r="P35" s="138" t="e">
        <f t="shared" si="1"/>
        <v>#N/A</v>
      </c>
      <c r="Q35" s="138" t="e">
        <f t="shared" si="2"/>
        <v>#N/A</v>
      </c>
      <c r="R35" s="138" t="e">
        <f t="shared" si="3"/>
        <v>#N/A</v>
      </c>
      <c r="S35" s="139" t="e">
        <f>VLOOKUP(D35,'PC Receitas'!$N$4:$O$14,2,FALSE)</f>
        <v>#N/A</v>
      </c>
      <c r="T35" s="138" t="str">
        <f>Bancos!D35</f>
        <v>-</v>
      </c>
    </row>
    <row r="36" spans="3:20" ht="19.5" customHeight="1" thickTop="1" thickBot="1">
      <c r="C36" s="17"/>
      <c r="D36" s="17"/>
      <c r="E36" s="17"/>
      <c r="F36" s="17"/>
      <c r="G36" s="17"/>
      <c r="H36" s="18"/>
      <c r="I36" s="19"/>
      <c r="J36" s="151">
        <f t="shared" si="0"/>
        <v>2000</v>
      </c>
      <c r="O36" s="26" t="e">
        <f t="shared" si="4"/>
        <v>#N/A</v>
      </c>
      <c r="P36" s="138" t="e">
        <f t="shared" si="1"/>
        <v>#N/A</v>
      </c>
      <c r="Q36" s="138" t="e">
        <f t="shared" si="2"/>
        <v>#N/A</v>
      </c>
      <c r="R36" s="138" t="e">
        <f t="shared" si="3"/>
        <v>#N/A</v>
      </c>
      <c r="S36" s="139" t="e">
        <f>VLOOKUP(D36,'PC Receitas'!$N$4:$O$14,2,FALSE)</f>
        <v>#N/A</v>
      </c>
      <c r="T36" s="138" t="str">
        <f>Bancos!D36</f>
        <v>-</v>
      </c>
    </row>
    <row r="37" spans="3:20" ht="19.5" customHeight="1" thickTop="1" thickBot="1">
      <c r="C37" s="17"/>
      <c r="D37" s="17"/>
      <c r="E37" s="17"/>
      <c r="F37" s="17"/>
      <c r="G37" s="17"/>
      <c r="H37" s="18"/>
      <c r="I37" s="19"/>
      <c r="J37" s="151">
        <f t="shared" si="0"/>
        <v>2000</v>
      </c>
      <c r="O37" s="26" t="e">
        <f t="shared" si="4"/>
        <v>#N/A</v>
      </c>
      <c r="P37" s="138" t="e">
        <f t="shared" si="1"/>
        <v>#N/A</v>
      </c>
      <c r="Q37" s="138" t="e">
        <f t="shared" si="2"/>
        <v>#N/A</v>
      </c>
      <c r="R37" s="138" t="e">
        <f t="shared" si="3"/>
        <v>#N/A</v>
      </c>
      <c r="S37" s="139" t="e">
        <f>VLOOKUP(D37,'PC Receitas'!$N$4:$O$14,2,FALSE)</f>
        <v>#N/A</v>
      </c>
      <c r="T37" s="138" t="str">
        <f>Bancos!D37</f>
        <v>-</v>
      </c>
    </row>
    <row r="38" spans="3:20" ht="19.5" customHeight="1" thickTop="1" thickBot="1">
      <c r="C38" s="17"/>
      <c r="D38" s="17"/>
      <c r="E38" s="17"/>
      <c r="F38" s="17"/>
      <c r="G38" s="17"/>
      <c r="H38" s="18"/>
      <c r="I38" s="19"/>
      <c r="J38" s="151">
        <f t="shared" si="0"/>
        <v>2000</v>
      </c>
      <c r="O38" s="26" t="e">
        <f t="shared" si="4"/>
        <v>#N/A</v>
      </c>
      <c r="P38" s="138" t="e">
        <f t="shared" si="1"/>
        <v>#N/A</v>
      </c>
      <c r="Q38" s="138" t="e">
        <f t="shared" si="2"/>
        <v>#N/A</v>
      </c>
      <c r="R38" s="138" t="e">
        <f t="shared" si="3"/>
        <v>#N/A</v>
      </c>
      <c r="S38" s="139" t="e">
        <f>VLOOKUP(D38,'PC Receitas'!$N$4:$O$14,2,FALSE)</f>
        <v>#N/A</v>
      </c>
      <c r="T38" s="138" t="str">
        <f>Bancos!D38</f>
        <v>-</v>
      </c>
    </row>
    <row r="39" spans="3:20" ht="19.5" customHeight="1" thickTop="1" thickBot="1">
      <c r="C39" s="17"/>
      <c r="D39" s="17"/>
      <c r="E39" s="17"/>
      <c r="F39" s="17"/>
      <c r="G39" s="17"/>
      <c r="H39" s="18"/>
      <c r="I39" s="19"/>
      <c r="J39" s="151">
        <f t="shared" si="0"/>
        <v>2000</v>
      </c>
      <c r="O39" s="26" t="e">
        <f t="shared" si="4"/>
        <v>#N/A</v>
      </c>
      <c r="P39" s="138" t="e">
        <f t="shared" si="1"/>
        <v>#N/A</v>
      </c>
      <c r="Q39" s="138" t="e">
        <f t="shared" si="2"/>
        <v>#N/A</v>
      </c>
      <c r="R39" s="138" t="e">
        <f t="shared" si="3"/>
        <v>#N/A</v>
      </c>
      <c r="S39" s="139" t="e">
        <f>VLOOKUP(D39,'PC Receitas'!$N$4:$O$14,2,FALSE)</f>
        <v>#N/A</v>
      </c>
      <c r="T39" s="138" t="str">
        <f>Bancos!D39</f>
        <v>-</v>
      </c>
    </row>
    <row r="40" spans="3:20" ht="19.5" customHeight="1" thickTop="1" thickBot="1">
      <c r="C40" s="17"/>
      <c r="D40" s="17"/>
      <c r="E40" s="17"/>
      <c r="F40" s="17"/>
      <c r="G40" s="17"/>
      <c r="H40" s="18"/>
      <c r="I40" s="19"/>
      <c r="J40" s="151">
        <f t="shared" si="0"/>
        <v>2000</v>
      </c>
      <c r="O40" s="26" t="e">
        <f t="shared" si="4"/>
        <v>#N/A</v>
      </c>
      <c r="P40" s="138" t="e">
        <f t="shared" si="1"/>
        <v>#N/A</v>
      </c>
      <c r="Q40" s="138" t="e">
        <f t="shared" si="2"/>
        <v>#N/A</v>
      </c>
      <c r="R40" s="138" t="e">
        <f t="shared" si="3"/>
        <v>#N/A</v>
      </c>
      <c r="S40" s="139" t="e">
        <f>VLOOKUP(D40,'PC Receitas'!$N$4:$O$14,2,FALSE)</f>
        <v>#N/A</v>
      </c>
      <c r="T40" s="138" t="str">
        <f>Bancos!D40</f>
        <v>-</v>
      </c>
    </row>
    <row r="41" spans="3:20" ht="19.5" customHeight="1" thickTop="1" thickBot="1">
      <c r="C41" s="17"/>
      <c r="D41" s="17"/>
      <c r="E41" s="17"/>
      <c r="F41" s="17"/>
      <c r="G41" s="17"/>
      <c r="H41" s="18"/>
      <c r="I41" s="19"/>
      <c r="J41" s="151">
        <f t="shared" si="0"/>
        <v>2000</v>
      </c>
      <c r="O41" s="26" t="e">
        <f t="shared" si="4"/>
        <v>#N/A</v>
      </c>
      <c r="P41" s="138" t="e">
        <f t="shared" si="1"/>
        <v>#N/A</v>
      </c>
      <c r="Q41" s="138" t="e">
        <f t="shared" si="2"/>
        <v>#N/A</v>
      </c>
      <c r="R41" s="138" t="e">
        <f t="shared" si="3"/>
        <v>#N/A</v>
      </c>
      <c r="S41" s="139" t="e">
        <f>VLOOKUP(D41,'PC Receitas'!$N$4:$O$14,2,FALSE)</f>
        <v>#N/A</v>
      </c>
      <c r="T41" s="138" t="str">
        <f>Bancos!D41</f>
        <v>-</v>
      </c>
    </row>
    <row r="42" spans="3:20" ht="19.5" customHeight="1" thickTop="1" thickBot="1">
      <c r="C42" s="17"/>
      <c r="D42" s="17"/>
      <c r="E42" s="17"/>
      <c r="F42" s="17"/>
      <c r="G42" s="17"/>
      <c r="H42" s="18"/>
      <c r="I42" s="19"/>
      <c r="J42" s="151">
        <f t="shared" si="0"/>
        <v>2000</v>
      </c>
      <c r="O42" s="26" t="e">
        <f t="shared" si="4"/>
        <v>#N/A</v>
      </c>
      <c r="P42" s="138" t="e">
        <f t="shared" si="1"/>
        <v>#N/A</v>
      </c>
      <c r="Q42" s="138" t="e">
        <f t="shared" si="2"/>
        <v>#N/A</v>
      </c>
      <c r="R42" s="138" t="e">
        <f t="shared" si="3"/>
        <v>#N/A</v>
      </c>
      <c r="S42" s="139" t="e">
        <f>VLOOKUP(D42,'PC Receitas'!$N$4:$O$14,2,FALSE)</f>
        <v>#N/A</v>
      </c>
      <c r="T42" s="138" t="str">
        <f>Bancos!D42</f>
        <v>-</v>
      </c>
    </row>
    <row r="43" spans="3:20" ht="19.5" customHeight="1" thickTop="1" thickBot="1">
      <c r="C43" s="17"/>
      <c r="D43" s="17"/>
      <c r="E43" s="17"/>
      <c r="F43" s="17"/>
      <c r="G43" s="17"/>
      <c r="H43" s="18"/>
      <c r="I43" s="19"/>
      <c r="J43" s="151">
        <f t="shared" si="0"/>
        <v>2000</v>
      </c>
      <c r="O43" s="26" t="e">
        <f t="shared" si="4"/>
        <v>#N/A</v>
      </c>
      <c r="P43" s="138" t="e">
        <f t="shared" si="1"/>
        <v>#N/A</v>
      </c>
      <c r="Q43" s="138" t="e">
        <f t="shared" si="2"/>
        <v>#N/A</v>
      </c>
      <c r="R43" s="138" t="e">
        <f t="shared" si="3"/>
        <v>#N/A</v>
      </c>
      <c r="S43" s="139" t="e">
        <f>VLOOKUP(D43,'PC Receitas'!$N$4:$O$14,2,FALSE)</f>
        <v>#N/A</v>
      </c>
      <c r="T43" s="138" t="str">
        <f>Bancos!D43</f>
        <v>-</v>
      </c>
    </row>
    <row r="44" spans="3:20" ht="19.5" customHeight="1" thickTop="1" thickBot="1">
      <c r="C44" s="17"/>
      <c r="D44" s="17"/>
      <c r="E44" s="17"/>
      <c r="F44" s="17"/>
      <c r="G44" s="17"/>
      <c r="H44" s="18"/>
      <c r="I44" s="19"/>
      <c r="J44" s="151">
        <f t="shared" si="0"/>
        <v>2000</v>
      </c>
      <c r="O44" s="26" t="e">
        <f t="shared" si="4"/>
        <v>#N/A</v>
      </c>
      <c r="P44" s="138" t="e">
        <f t="shared" si="1"/>
        <v>#N/A</v>
      </c>
      <c r="Q44" s="138" t="e">
        <f t="shared" si="2"/>
        <v>#N/A</v>
      </c>
      <c r="R44" s="138" t="e">
        <f t="shared" si="3"/>
        <v>#N/A</v>
      </c>
      <c r="S44" s="139" t="e">
        <f>VLOOKUP(D44,'PC Receitas'!$N$4:$O$14,2,FALSE)</f>
        <v>#N/A</v>
      </c>
      <c r="T44" s="138" t="str">
        <f>Bancos!D44</f>
        <v>-</v>
      </c>
    </row>
    <row r="45" spans="3:20" ht="19.5" customHeight="1" thickTop="1" thickBot="1">
      <c r="C45" s="17"/>
      <c r="D45" s="17"/>
      <c r="E45" s="17"/>
      <c r="F45" s="17"/>
      <c r="G45" s="17"/>
      <c r="H45" s="18"/>
      <c r="I45" s="19"/>
      <c r="J45" s="151">
        <f t="shared" si="0"/>
        <v>2000</v>
      </c>
      <c r="O45" s="26" t="e">
        <f t="shared" si="4"/>
        <v>#N/A</v>
      </c>
      <c r="P45" s="138" t="e">
        <f t="shared" si="1"/>
        <v>#N/A</v>
      </c>
      <c r="Q45" s="138" t="e">
        <f t="shared" si="2"/>
        <v>#N/A</v>
      </c>
      <c r="R45" s="138" t="e">
        <f t="shared" si="3"/>
        <v>#N/A</v>
      </c>
      <c r="S45" s="139" t="e">
        <f>VLOOKUP(D45,'PC Receitas'!$N$4:$O$14,2,FALSE)</f>
        <v>#N/A</v>
      </c>
      <c r="T45" s="138" t="str">
        <f>Bancos!D45</f>
        <v>-</v>
      </c>
    </row>
    <row r="46" spans="3:20" ht="19.5" customHeight="1" thickTop="1" thickBot="1">
      <c r="C46" s="17"/>
      <c r="D46" s="17"/>
      <c r="E46" s="17"/>
      <c r="F46" s="17"/>
      <c r="G46" s="17"/>
      <c r="H46" s="18"/>
      <c r="I46" s="19"/>
      <c r="J46" s="151">
        <f t="shared" si="0"/>
        <v>2000</v>
      </c>
      <c r="O46" s="26" t="e">
        <f t="shared" si="4"/>
        <v>#N/A</v>
      </c>
      <c r="P46" s="138" t="e">
        <f t="shared" si="1"/>
        <v>#N/A</v>
      </c>
      <c r="Q46" s="138" t="e">
        <f t="shared" si="2"/>
        <v>#N/A</v>
      </c>
      <c r="R46" s="138" t="e">
        <f t="shared" si="3"/>
        <v>#N/A</v>
      </c>
      <c r="S46" s="139" t="e">
        <f>VLOOKUP(D46,'PC Receitas'!$N$4:$O$14,2,FALSE)</f>
        <v>#N/A</v>
      </c>
      <c r="T46" s="138" t="str">
        <f>Bancos!D46</f>
        <v>-</v>
      </c>
    </row>
    <row r="47" spans="3:20" ht="19.5" customHeight="1" thickTop="1" thickBot="1">
      <c r="C47" s="17"/>
      <c r="D47" s="17"/>
      <c r="E47" s="17"/>
      <c r="F47" s="17"/>
      <c r="G47" s="17"/>
      <c r="H47" s="18"/>
      <c r="I47" s="19"/>
      <c r="J47" s="151">
        <f t="shared" si="0"/>
        <v>2000</v>
      </c>
      <c r="O47" s="26" t="e">
        <f t="shared" si="4"/>
        <v>#N/A</v>
      </c>
      <c r="P47" s="138" t="e">
        <f t="shared" si="1"/>
        <v>#N/A</v>
      </c>
      <c r="Q47" s="138" t="e">
        <f t="shared" si="2"/>
        <v>#N/A</v>
      </c>
      <c r="R47" s="138" t="e">
        <f t="shared" si="3"/>
        <v>#N/A</v>
      </c>
      <c r="S47" s="139" t="e">
        <f>VLOOKUP(D47,'PC Receitas'!$N$4:$O$14,2,FALSE)</f>
        <v>#N/A</v>
      </c>
      <c r="T47" s="138" t="str">
        <f>Bancos!D47</f>
        <v>-</v>
      </c>
    </row>
    <row r="48" spans="3:20" ht="19.5" customHeight="1" thickTop="1" thickBot="1">
      <c r="C48" s="17"/>
      <c r="D48" s="17"/>
      <c r="E48" s="17"/>
      <c r="F48" s="17"/>
      <c r="G48" s="17"/>
      <c r="H48" s="18"/>
      <c r="I48" s="19"/>
      <c r="J48" s="151">
        <f t="shared" si="0"/>
        <v>2000</v>
      </c>
      <c r="O48" s="26" t="e">
        <f t="shared" si="4"/>
        <v>#N/A</v>
      </c>
      <c r="P48" s="138" t="e">
        <f t="shared" si="1"/>
        <v>#N/A</v>
      </c>
      <c r="Q48" s="138" t="e">
        <f t="shared" si="2"/>
        <v>#N/A</v>
      </c>
      <c r="R48" s="138" t="e">
        <f t="shared" si="3"/>
        <v>#N/A</v>
      </c>
      <c r="S48" s="139" t="e">
        <f>VLOOKUP(D48,'PC Receitas'!$N$4:$O$14,2,FALSE)</f>
        <v>#N/A</v>
      </c>
      <c r="T48" s="138" t="str">
        <f>Bancos!D48</f>
        <v>-</v>
      </c>
    </row>
    <row r="49" spans="3:20" ht="19.5" customHeight="1" thickTop="1" thickBot="1">
      <c r="C49" s="17"/>
      <c r="D49" s="17"/>
      <c r="E49" s="17"/>
      <c r="F49" s="17"/>
      <c r="G49" s="17"/>
      <c r="H49" s="18"/>
      <c r="I49" s="19"/>
      <c r="J49" s="151">
        <f t="shared" si="0"/>
        <v>2000</v>
      </c>
      <c r="O49" s="26" t="e">
        <f t="shared" si="4"/>
        <v>#N/A</v>
      </c>
      <c r="P49" s="138" t="e">
        <f t="shared" si="1"/>
        <v>#N/A</v>
      </c>
      <c r="Q49" s="138" t="e">
        <f t="shared" si="2"/>
        <v>#N/A</v>
      </c>
      <c r="R49" s="138" t="e">
        <f t="shared" si="3"/>
        <v>#N/A</v>
      </c>
      <c r="S49" s="139" t="e">
        <f>VLOOKUP(D49,'PC Receitas'!$N$4:$O$14,2,FALSE)</f>
        <v>#N/A</v>
      </c>
      <c r="T49" s="138" t="str">
        <f>Bancos!D49</f>
        <v>-</v>
      </c>
    </row>
    <row r="50" spans="3:20" ht="19.5" customHeight="1" thickTop="1" thickBot="1">
      <c r="C50" s="17"/>
      <c r="D50" s="17"/>
      <c r="E50" s="17"/>
      <c r="F50" s="17"/>
      <c r="G50" s="17"/>
      <c r="H50" s="18"/>
      <c r="I50" s="19"/>
      <c r="J50" s="151">
        <f t="shared" si="0"/>
        <v>2000</v>
      </c>
      <c r="O50" s="26" t="e">
        <f t="shared" si="4"/>
        <v>#N/A</v>
      </c>
      <c r="P50" s="138" t="e">
        <f t="shared" si="1"/>
        <v>#N/A</v>
      </c>
      <c r="Q50" s="138" t="e">
        <f t="shared" si="2"/>
        <v>#N/A</v>
      </c>
      <c r="R50" s="138" t="e">
        <f t="shared" si="3"/>
        <v>#N/A</v>
      </c>
      <c r="S50" s="139" t="e">
        <f>VLOOKUP(D50,'PC Receitas'!$N$4:$O$14,2,FALSE)</f>
        <v>#N/A</v>
      </c>
      <c r="T50" s="138" t="str">
        <f>Bancos!D50</f>
        <v>-</v>
      </c>
    </row>
    <row r="51" spans="3:20" ht="19.5" customHeight="1" thickTop="1" thickBot="1">
      <c r="C51" s="17"/>
      <c r="D51" s="17"/>
      <c r="E51" s="17"/>
      <c r="F51" s="17"/>
      <c r="G51" s="17"/>
      <c r="H51" s="18"/>
      <c r="I51" s="19"/>
      <c r="J51" s="151">
        <f t="shared" si="0"/>
        <v>2000</v>
      </c>
      <c r="O51" s="26" t="e">
        <f t="shared" si="4"/>
        <v>#N/A</v>
      </c>
      <c r="P51" s="138" t="e">
        <f t="shared" si="1"/>
        <v>#N/A</v>
      </c>
      <c r="Q51" s="138" t="e">
        <f t="shared" si="2"/>
        <v>#N/A</v>
      </c>
      <c r="R51" s="138" t="e">
        <f t="shared" si="3"/>
        <v>#N/A</v>
      </c>
      <c r="S51" s="139" t="e">
        <f>VLOOKUP(D51,'PC Receitas'!$N$4:$O$14,2,FALSE)</f>
        <v>#N/A</v>
      </c>
      <c r="T51" s="138" t="str">
        <f>Bancos!D51</f>
        <v>-</v>
      </c>
    </row>
    <row r="52" spans="3:20" ht="19.5" customHeight="1" thickTop="1" thickBot="1">
      <c r="C52" s="17"/>
      <c r="D52" s="17"/>
      <c r="E52" s="17"/>
      <c r="F52" s="17"/>
      <c r="G52" s="17"/>
      <c r="H52" s="18"/>
      <c r="I52" s="19"/>
      <c r="J52" s="151">
        <f t="shared" si="0"/>
        <v>2000</v>
      </c>
      <c r="O52" s="26" t="e">
        <f t="shared" si="4"/>
        <v>#N/A</v>
      </c>
      <c r="P52" s="138" t="e">
        <f t="shared" si="1"/>
        <v>#N/A</v>
      </c>
      <c r="Q52" s="138" t="e">
        <f t="shared" si="2"/>
        <v>#N/A</v>
      </c>
      <c r="R52" s="138" t="e">
        <f t="shared" si="3"/>
        <v>#N/A</v>
      </c>
      <c r="S52" s="139" t="e">
        <f>VLOOKUP(D52,'PC Receitas'!$N$4:$O$14,2,FALSE)</f>
        <v>#N/A</v>
      </c>
      <c r="T52" s="138" t="str">
        <f>Bancos!D52</f>
        <v>-</v>
      </c>
    </row>
    <row r="53" spans="3:20" ht="19.5" customHeight="1" thickTop="1" thickBot="1">
      <c r="C53" s="17"/>
      <c r="D53" s="17"/>
      <c r="E53" s="17"/>
      <c r="F53" s="17"/>
      <c r="G53" s="17"/>
      <c r="H53" s="18"/>
      <c r="I53" s="19"/>
      <c r="J53" s="151">
        <f t="shared" si="0"/>
        <v>2000</v>
      </c>
      <c r="O53" s="26" t="e">
        <f t="shared" si="4"/>
        <v>#N/A</v>
      </c>
      <c r="P53" s="138" t="e">
        <f t="shared" si="1"/>
        <v>#N/A</v>
      </c>
      <c r="Q53" s="138" t="e">
        <f t="shared" si="2"/>
        <v>#N/A</v>
      </c>
      <c r="R53" s="138" t="e">
        <f t="shared" si="3"/>
        <v>#N/A</v>
      </c>
      <c r="S53" s="139" t="e">
        <f>VLOOKUP(D53,'PC Receitas'!$N$4:$O$14,2,FALSE)</f>
        <v>#N/A</v>
      </c>
      <c r="T53" s="138" t="str">
        <f>Bancos!D53</f>
        <v>-</v>
      </c>
    </row>
    <row r="54" spans="3:20" ht="19.5" customHeight="1" thickTop="1" thickBot="1">
      <c r="C54" s="17"/>
      <c r="D54" s="17"/>
      <c r="E54" s="17"/>
      <c r="F54" s="17"/>
      <c r="G54" s="17"/>
      <c r="H54" s="18"/>
      <c r="I54" s="19"/>
      <c r="J54" s="151">
        <f t="shared" si="0"/>
        <v>2000</v>
      </c>
      <c r="O54" s="26" t="e">
        <f t="shared" si="4"/>
        <v>#N/A</v>
      </c>
      <c r="P54" s="138" t="e">
        <f t="shared" si="1"/>
        <v>#N/A</v>
      </c>
      <c r="Q54" s="138" t="e">
        <f t="shared" si="2"/>
        <v>#N/A</v>
      </c>
      <c r="R54" s="138" t="e">
        <f t="shared" si="3"/>
        <v>#N/A</v>
      </c>
      <c r="S54" s="139" t="e">
        <f>VLOOKUP(D54,'PC Receitas'!$N$4:$O$14,2,FALSE)</f>
        <v>#N/A</v>
      </c>
      <c r="T54" s="138" t="str">
        <f>Bancos!D54</f>
        <v>-</v>
      </c>
    </row>
    <row r="55" spans="3:20" ht="19.5" customHeight="1" thickTop="1" thickBot="1">
      <c r="C55" s="17"/>
      <c r="D55" s="17"/>
      <c r="E55" s="17"/>
      <c r="F55" s="17"/>
      <c r="G55" s="17"/>
      <c r="H55" s="18"/>
      <c r="I55" s="19"/>
      <c r="J55" s="151">
        <f t="shared" si="0"/>
        <v>2000</v>
      </c>
      <c r="O55" s="26" t="e">
        <f t="shared" si="4"/>
        <v>#N/A</v>
      </c>
      <c r="P55" s="138" t="e">
        <f t="shared" si="1"/>
        <v>#N/A</v>
      </c>
      <c r="Q55" s="138" t="e">
        <f t="shared" si="2"/>
        <v>#N/A</v>
      </c>
      <c r="R55" s="138" t="e">
        <f t="shared" si="3"/>
        <v>#N/A</v>
      </c>
      <c r="S55" s="139" t="e">
        <f>VLOOKUP(D55,'PC Receitas'!$N$4:$O$14,2,FALSE)</f>
        <v>#N/A</v>
      </c>
      <c r="T55" s="138" t="str">
        <f>Bancos!D55</f>
        <v>-</v>
      </c>
    </row>
    <row r="56" spans="3:20" ht="19.5" customHeight="1" thickTop="1" thickBot="1">
      <c r="C56" s="17"/>
      <c r="D56" s="17"/>
      <c r="E56" s="17"/>
      <c r="F56" s="17"/>
      <c r="G56" s="17"/>
      <c r="H56" s="18"/>
      <c r="I56" s="19"/>
      <c r="J56" s="151">
        <f t="shared" si="0"/>
        <v>2000</v>
      </c>
      <c r="O56" s="26" t="e">
        <f t="shared" si="4"/>
        <v>#N/A</v>
      </c>
      <c r="P56" s="138" t="e">
        <f t="shared" si="1"/>
        <v>#N/A</v>
      </c>
      <c r="Q56" s="138" t="e">
        <f t="shared" si="2"/>
        <v>#N/A</v>
      </c>
      <c r="R56" s="138" t="e">
        <f t="shared" si="3"/>
        <v>#N/A</v>
      </c>
      <c r="S56" s="139" t="e">
        <f>VLOOKUP(D56,'PC Receitas'!$N$4:$O$14,2,FALSE)</f>
        <v>#N/A</v>
      </c>
      <c r="T56" s="138" t="str">
        <f>Bancos!D56</f>
        <v>-</v>
      </c>
    </row>
    <row r="57" spans="3:20" ht="19.5" customHeight="1" thickTop="1" thickBot="1">
      <c r="C57" s="17"/>
      <c r="D57" s="17"/>
      <c r="E57" s="17"/>
      <c r="F57" s="17"/>
      <c r="G57" s="17"/>
      <c r="H57" s="18"/>
      <c r="I57" s="19"/>
      <c r="J57" s="151">
        <f t="shared" si="0"/>
        <v>2000</v>
      </c>
      <c r="O57" s="26" t="e">
        <f t="shared" si="4"/>
        <v>#N/A</v>
      </c>
      <c r="P57" s="138" t="e">
        <f t="shared" si="1"/>
        <v>#N/A</v>
      </c>
      <c r="Q57" s="138" t="e">
        <f t="shared" si="2"/>
        <v>#N/A</v>
      </c>
      <c r="R57" s="138" t="e">
        <f t="shared" si="3"/>
        <v>#N/A</v>
      </c>
      <c r="S57" s="139" t="e">
        <f>VLOOKUP(D57,'PC Receitas'!$N$4:$O$14,2,FALSE)</f>
        <v>#N/A</v>
      </c>
      <c r="T57" s="138" t="str">
        <f>Bancos!D57</f>
        <v>-</v>
      </c>
    </row>
    <row r="58" spans="3:20" ht="19.5" customHeight="1" thickTop="1" thickBot="1">
      <c r="C58" s="17"/>
      <c r="D58" s="17"/>
      <c r="E58" s="17"/>
      <c r="F58" s="17"/>
      <c r="G58" s="17"/>
      <c r="H58" s="18"/>
      <c r="I58" s="19"/>
      <c r="J58" s="151">
        <f t="shared" si="0"/>
        <v>2000</v>
      </c>
      <c r="O58" s="26" t="e">
        <f t="shared" si="4"/>
        <v>#N/A</v>
      </c>
      <c r="P58" s="138" t="e">
        <f t="shared" si="1"/>
        <v>#N/A</v>
      </c>
      <c r="Q58" s="138" t="e">
        <f t="shared" si="2"/>
        <v>#N/A</v>
      </c>
      <c r="R58" s="138" t="e">
        <f t="shared" si="3"/>
        <v>#N/A</v>
      </c>
      <c r="S58" s="139" t="e">
        <f>VLOOKUP(D58,'PC Receitas'!$N$4:$O$14,2,FALSE)</f>
        <v>#N/A</v>
      </c>
      <c r="T58" s="138" t="str">
        <f>Bancos!D58</f>
        <v>-</v>
      </c>
    </row>
    <row r="59" spans="3:20" ht="19.5" customHeight="1" thickTop="1" thickBot="1">
      <c r="C59" s="17"/>
      <c r="D59" s="17"/>
      <c r="E59" s="17"/>
      <c r="F59" s="17"/>
      <c r="G59" s="17"/>
      <c r="H59" s="18"/>
      <c r="I59" s="19"/>
      <c r="J59" s="151">
        <f t="shared" si="0"/>
        <v>2000</v>
      </c>
      <c r="O59" s="26" t="e">
        <f t="shared" si="4"/>
        <v>#N/A</v>
      </c>
      <c r="P59" s="138" t="e">
        <f t="shared" si="1"/>
        <v>#N/A</v>
      </c>
      <c r="Q59" s="138" t="e">
        <f t="shared" si="2"/>
        <v>#N/A</v>
      </c>
      <c r="R59" s="138" t="e">
        <f t="shared" si="3"/>
        <v>#N/A</v>
      </c>
      <c r="S59" s="139" t="e">
        <f>VLOOKUP(D59,'PC Receitas'!$N$4:$O$14,2,FALSE)</f>
        <v>#N/A</v>
      </c>
      <c r="T59" s="138" t="str">
        <f>Bancos!D59</f>
        <v>-</v>
      </c>
    </row>
    <row r="60" spans="3:20" ht="19.5" customHeight="1" thickTop="1" thickBot="1">
      <c r="C60" s="17"/>
      <c r="D60" s="17"/>
      <c r="E60" s="17"/>
      <c r="F60" s="17"/>
      <c r="G60" s="17"/>
      <c r="H60" s="18"/>
      <c r="I60" s="19"/>
      <c r="J60" s="151">
        <f t="shared" si="0"/>
        <v>2000</v>
      </c>
      <c r="O60" s="26" t="e">
        <f t="shared" si="4"/>
        <v>#N/A</v>
      </c>
      <c r="P60" s="138" t="e">
        <f t="shared" si="1"/>
        <v>#N/A</v>
      </c>
      <c r="Q60" s="138" t="e">
        <f t="shared" si="2"/>
        <v>#N/A</v>
      </c>
      <c r="R60" s="138" t="e">
        <f t="shared" si="3"/>
        <v>#N/A</v>
      </c>
      <c r="S60" s="139" t="e">
        <f>VLOOKUP(D60,'PC Receitas'!$N$4:$O$14,2,FALSE)</f>
        <v>#N/A</v>
      </c>
      <c r="T60" s="138" t="str">
        <f>Bancos!D60</f>
        <v>-</v>
      </c>
    </row>
    <row r="61" spans="3:20" ht="19.5" customHeight="1" thickTop="1" thickBot="1">
      <c r="C61" s="17"/>
      <c r="D61" s="17"/>
      <c r="E61" s="17"/>
      <c r="F61" s="17"/>
      <c r="G61" s="17"/>
      <c r="H61" s="18"/>
      <c r="I61" s="19"/>
      <c r="J61" s="151">
        <f t="shared" si="0"/>
        <v>2000</v>
      </c>
      <c r="O61" s="26" t="e">
        <f t="shared" si="4"/>
        <v>#N/A</v>
      </c>
      <c r="P61" s="138" t="e">
        <f t="shared" si="1"/>
        <v>#N/A</v>
      </c>
      <c r="Q61" s="138" t="e">
        <f t="shared" si="2"/>
        <v>#N/A</v>
      </c>
      <c r="R61" s="138" t="e">
        <f t="shared" si="3"/>
        <v>#N/A</v>
      </c>
      <c r="S61" s="139" t="e">
        <f>VLOOKUP(D61,'PC Receitas'!$N$4:$O$14,2,FALSE)</f>
        <v>#N/A</v>
      </c>
      <c r="T61" s="138" t="str">
        <f>Bancos!D61</f>
        <v>-</v>
      </c>
    </row>
    <row r="62" spans="3:20" ht="19.5" customHeight="1" thickTop="1" thickBot="1">
      <c r="C62" s="17"/>
      <c r="D62" s="17"/>
      <c r="E62" s="17"/>
      <c r="F62" s="17"/>
      <c r="G62" s="17"/>
      <c r="H62" s="18"/>
      <c r="I62" s="19"/>
      <c r="J62" s="151">
        <f t="shared" si="0"/>
        <v>2000</v>
      </c>
      <c r="O62" s="26" t="e">
        <f t="shared" si="4"/>
        <v>#N/A</v>
      </c>
      <c r="P62" s="138" t="e">
        <f t="shared" si="1"/>
        <v>#N/A</v>
      </c>
      <c r="Q62" s="138" t="e">
        <f t="shared" si="2"/>
        <v>#N/A</v>
      </c>
      <c r="R62" s="138" t="e">
        <f t="shared" si="3"/>
        <v>#N/A</v>
      </c>
      <c r="S62" s="139" t="e">
        <f>VLOOKUP(D62,'PC Receitas'!$N$4:$O$14,2,FALSE)</f>
        <v>#N/A</v>
      </c>
      <c r="T62" s="138" t="str">
        <f>Bancos!D62</f>
        <v>-</v>
      </c>
    </row>
    <row r="63" spans="3:20" ht="19.5" customHeight="1" thickTop="1" thickBot="1">
      <c r="C63" s="17"/>
      <c r="D63" s="17"/>
      <c r="E63" s="17"/>
      <c r="F63" s="17"/>
      <c r="G63" s="17"/>
      <c r="H63" s="18"/>
      <c r="I63" s="19"/>
      <c r="J63" s="151">
        <f t="shared" si="0"/>
        <v>2000</v>
      </c>
      <c r="O63" s="26" t="e">
        <f t="shared" si="4"/>
        <v>#N/A</v>
      </c>
      <c r="P63" s="138" t="e">
        <f t="shared" si="1"/>
        <v>#N/A</v>
      </c>
      <c r="Q63" s="138" t="e">
        <f t="shared" si="2"/>
        <v>#N/A</v>
      </c>
      <c r="R63" s="138" t="e">
        <f t="shared" si="3"/>
        <v>#N/A</v>
      </c>
      <c r="S63" s="139" t="e">
        <f>VLOOKUP(D63,'PC Receitas'!$N$4:$O$14,2,FALSE)</f>
        <v>#N/A</v>
      </c>
      <c r="T63" s="138" t="str">
        <f>Bancos!D63</f>
        <v>-</v>
      </c>
    </row>
    <row r="64" spans="3:20" ht="19.5" customHeight="1" thickTop="1" thickBot="1">
      <c r="C64" s="17"/>
      <c r="D64" s="17"/>
      <c r="E64" s="17"/>
      <c r="F64" s="17"/>
      <c r="G64" s="17"/>
      <c r="H64" s="18"/>
      <c r="I64" s="19"/>
      <c r="J64" s="151">
        <f t="shared" si="0"/>
        <v>2000</v>
      </c>
      <c r="O64" s="26" t="e">
        <f t="shared" si="4"/>
        <v>#N/A</v>
      </c>
      <c r="P64" s="138" t="e">
        <f t="shared" si="1"/>
        <v>#N/A</v>
      </c>
      <c r="Q64" s="138" t="e">
        <f t="shared" si="2"/>
        <v>#N/A</v>
      </c>
      <c r="R64" s="138" t="e">
        <f t="shared" si="3"/>
        <v>#N/A</v>
      </c>
      <c r="S64" s="139" t="e">
        <f>VLOOKUP(D64,'PC Receitas'!$N$4:$O$14,2,FALSE)</f>
        <v>#N/A</v>
      </c>
      <c r="T64" s="138" t="str">
        <f>Bancos!D64</f>
        <v>-</v>
      </c>
    </row>
    <row r="65" spans="3:20" ht="19.5" customHeight="1" thickTop="1" thickBot="1">
      <c r="C65" s="17"/>
      <c r="D65" s="17"/>
      <c r="E65" s="17"/>
      <c r="F65" s="17"/>
      <c r="G65" s="17"/>
      <c r="H65" s="18"/>
      <c r="I65" s="19"/>
      <c r="J65" s="151">
        <f t="shared" si="0"/>
        <v>2000</v>
      </c>
      <c r="O65" s="26" t="e">
        <f t="shared" si="4"/>
        <v>#N/A</v>
      </c>
      <c r="P65" s="138" t="e">
        <f t="shared" si="1"/>
        <v>#N/A</v>
      </c>
      <c r="Q65" s="138" t="e">
        <f t="shared" si="2"/>
        <v>#N/A</v>
      </c>
      <c r="R65" s="138" t="e">
        <f t="shared" si="3"/>
        <v>#N/A</v>
      </c>
      <c r="S65" s="139" t="e">
        <f>VLOOKUP(D65,'PC Receitas'!$N$4:$O$14,2,FALSE)</f>
        <v>#N/A</v>
      </c>
      <c r="T65" s="138" t="str">
        <f>Bancos!D65</f>
        <v>-</v>
      </c>
    </row>
    <row r="66" spans="3:20" ht="19.5" customHeight="1" thickTop="1" thickBot="1">
      <c r="C66" s="17"/>
      <c r="D66" s="17"/>
      <c r="E66" s="17"/>
      <c r="F66" s="17"/>
      <c r="G66" s="17"/>
      <c r="H66" s="18"/>
      <c r="I66" s="19"/>
      <c r="J66" s="151">
        <f t="shared" si="0"/>
        <v>2000</v>
      </c>
      <c r="O66" s="26" t="e">
        <f t="shared" si="4"/>
        <v>#N/A</v>
      </c>
      <c r="P66" s="138" t="e">
        <f t="shared" si="1"/>
        <v>#N/A</v>
      </c>
      <c r="Q66" s="138" t="e">
        <f t="shared" si="2"/>
        <v>#N/A</v>
      </c>
      <c r="R66" s="138" t="e">
        <f t="shared" si="3"/>
        <v>#N/A</v>
      </c>
      <c r="S66" s="139" t="e">
        <f>VLOOKUP(D66,'PC Receitas'!$N$4:$O$14,2,FALSE)</f>
        <v>#N/A</v>
      </c>
      <c r="T66" s="138" t="str">
        <f>Bancos!D66</f>
        <v>-</v>
      </c>
    </row>
    <row r="67" spans="3:20" ht="19.5" customHeight="1" thickTop="1" thickBot="1">
      <c r="C67" s="17"/>
      <c r="D67" s="17"/>
      <c r="E67" s="17"/>
      <c r="F67" s="17"/>
      <c r="G67" s="17"/>
      <c r="H67" s="18"/>
      <c r="I67" s="19"/>
      <c r="J67" s="151">
        <f t="shared" si="0"/>
        <v>2000</v>
      </c>
      <c r="O67" s="26" t="e">
        <f t="shared" si="4"/>
        <v>#N/A</v>
      </c>
      <c r="P67" s="138" t="e">
        <f t="shared" si="1"/>
        <v>#N/A</v>
      </c>
      <c r="Q67" s="138" t="e">
        <f t="shared" si="2"/>
        <v>#N/A</v>
      </c>
      <c r="R67" s="138" t="e">
        <f t="shared" si="3"/>
        <v>#N/A</v>
      </c>
      <c r="S67" s="139" t="e">
        <f>VLOOKUP(D67,'PC Receitas'!$N$4:$O$14,2,FALSE)</f>
        <v>#N/A</v>
      </c>
      <c r="T67" s="138" t="str">
        <f>Bancos!D67</f>
        <v>-</v>
      </c>
    </row>
    <row r="68" spans="3:20" ht="19.5" customHeight="1" thickTop="1" thickBot="1">
      <c r="C68" s="17"/>
      <c r="D68" s="17"/>
      <c r="E68" s="17"/>
      <c r="F68" s="17"/>
      <c r="G68" s="17"/>
      <c r="H68" s="18"/>
      <c r="I68" s="19"/>
      <c r="J68" s="151">
        <f t="shared" si="0"/>
        <v>2000</v>
      </c>
      <c r="O68" s="26" t="e">
        <f t="shared" si="4"/>
        <v>#N/A</v>
      </c>
      <c r="P68" s="138" t="e">
        <f t="shared" si="1"/>
        <v>#N/A</v>
      </c>
      <c r="Q68" s="138" t="e">
        <f t="shared" si="2"/>
        <v>#N/A</v>
      </c>
      <c r="R68" s="138" t="e">
        <f t="shared" si="3"/>
        <v>#N/A</v>
      </c>
      <c r="S68" s="139" t="e">
        <f>VLOOKUP(D68,'PC Receitas'!$N$4:$O$14,2,FALSE)</f>
        <v>#N/A</v>
      </c>
      <c r="T68" s="138" t="str">
        <f>Bancos!D68</f>
        <v>-</v>
      </c>
    </row>
    <row r="69" spans="3:20" ht="19.5" customHeight="1" thickTop="1" thickBot="1">
      <c r="C69" s="17"/>
      <c r="D69" s="17"/>
      <c r="E69" s="17"/>
      <c r="F69" s="17"/>
      <c r="G69" s="17"/>
      <c r="H69" s="18"/>
      <c r="I69" s="19"/>
      <c r="J69" s="151">
        <f t="shared" si="0"/>
        <v>2000</v>
      </c>
      <c r="O69" s="26" t="e">
        <f t="shared" si="4"/>
        <v>#N/A</v>
      </c>
      <c r="P69" s="138" t="e">
        <f t="shared" si="1"/>
        <v>#N/A</v>
      </c>
      <c r="Q69" s="138" t="e">
        <f t="shared" si="2"/>
        <v>#N/A</v>
      </c>
      <c r="R69" s="138" t="e">
        <f t="shared" si="3"/>
        <v>#N/A</v>
      </c>
      <c r="S69" s="139" t="e">
        <f>VLOOKUP(D69,'PC Receitas'!$N$4:$O$14,2,FALSE)</f>
        <v>#N/A</v>
      </c>
      <c r="T69" s="138" t="str">
        <f>Bancos!D69</f>
        <v>-</v>
      </c>
    </row>
    <row r="70" spans="3:20" ht="19.5" customHeight="1" thickTop="1" thickBot="1">
      <c r="C70" s="17"/>
      <c r="D70" s="17"/>
      <c r="E70" s="17"/>
      <c r="F70" s="17"/>
      <c r="G70" s="17"/>
      <c r="H70" s="18"/>
      <c r="I70" s="19"/>
      <c r="J70" s="151">
        <f t="shared" ref="J70:J133" si="5">J69+IF(AND(I70="Pago",OR(D70="Receitas com Produtos",D70="Receitas com Serviços",D70="Receitas Não Operacionais")),H70,IF(AND(I70="Pago",OR(D70="Despesas com Produtos",D70="Despesas com Serviços",D70="Despesas Não Operacionais",D70="Despesas com RH",D70="Despesas com Marketing",D70="Despesas Operacionais",D70="Impostos",D70="Investimentos")),-H70,0))</f>
        <v>2000</v>
      </c>
      <c r="O70" s="26" t="e">
        <f t="shared" si="4"/>
        <v>#N/A</v>
      </c>
      <c r="P70" s="138" t="e">
        <f t="shared" ref="P70:P133" si="6">IF(S70="Despesas_com_Produtos","Despesa",IF(S70="Despesas_com_Serviços","Despesa",IF(S70="Despesas_Não_Operacionais","Despesa","")))</f>
        <v>#N/A</v>
      </c>
      <c r="Q70" s="138" t="e">
        <f t="shared" ref="Q70:Q133" si="7">IF(S70="Receitas_com_Produtos","Receita",IF(S70="Receitas_com_Serviços","Receita",IF(S70="Receitas_Não_Operacionais","Receita","")))</f>
        <v>#N/A</v>
      </c>
      <c r="R70" s="138" t="e">
        <f t="shared" ref="R70:R133" si="8">IF(O70&lt;&gt;"",O70,IF(P70&lt;&gt;"",P70,IF(Q70&lt;&gt;"",Q70,"")))</f>
        <v>#N/A</v>
      </c>
      <c r="S70" s="139" t="e">
        <f>VLOOKUP(D70,'PC Receitas'!$N$4:$O$14,2,FALSE)</f>
        <v>#N/A</v>
      </c>
      <c r="T70" s="138" t="str">
        <f>Bancos!D70</f>
        <v>-</v>
      </c>
    </row>
    <row r="71" spans="3:20" ht="19.5" customHeight="1" thickTop="1" thickBot="1">
      <c r="C71" s="17"/>
      <c r="D71" s="17"/>
      <c r="E71" s="17"/>
      <c r="F71" s="17"/>
      <c r="G71" s="17"/>
      <c r="H71" s="18"/>
      <c r="I71" s="19"/>
      <c r="J71" s="151">
        <f t="shared" si="5"/>
        <v>2000</v>
      </c>
      <c r="O71" s="26" t="e">
        <f t="shared" ref="O71:O134" si="9">IF(S71="Despesas_com_RH","Despesa",IF(S71="Despesas_Operacionais","Despesa",IF(S71="Despesas_com_Marketing","Despesa",IF(S71="Impostos","Despesa",IF(S71="Investimentos","Despesa","")))))</f>
        <v>#N/A</v>
      </c>
      <c r="P71" s="138" t="e">
        <f t="shared" si="6"/>
        <v>#N/A</v>
      </c>
      <c r="Q71" s="138" t="e">
        <f t="shared" si="7"/>
        <v>#N/A</v>
      </c>
      <c r="R71" s="138" t="e">
        <f t="shared" si="8"/>
        <v>#N/A</v>
      </c>
      <c r="S71" s="139" t="e">
        <f>VLOOKUP(D71,'PC Receitas'!$N$4:$O$14,2,FALSE)</f>
        <v>#N/A</v>
      </c>
      <c r="T71" s="138" t="str">
        <f>Bancos!D71</f>
        <v>-</v>
      </c>
    </row>
    <row r="72" spans="3:20" ht="19.5" customHeight="1" thickTop="1" thickBot="1">
      <c r="C72" s="17"/>
      <c r="D72" s="17"/>
      <c r="E72" s="17"/>
      <c r="F72" s="17"/>
      <c r="G72" s="17"/>
      <c r="H72" s="18"/>
      <c r="I72" s="19"/>
      <c r="J72" s="151">
        <f t="shared" si="5"/>
        <v>2000</v>
      </c>
      <c r="O72" s="26" t="e">
        <f t="shared" si="9"/>
        <v>#N/A</v>
      </c>
      <c r="P72" s="138" t="e">
        <f t="shared" si="6"/>
        <v>#N/A</v>
      </c>
      <c r="Q72" s="138" t="e">
        <f t="shared" si="7"/>
        <v>#N/A</v>
      </c>
      <c r="R72" s="138" t="e">
        <f t="shared" si="8"/>
        <v>#N/A</v>
      </c>
      <c r="S72" s="139" t="e">
        <f>VLOOKUP(D72,'PC Receitas'!$N$4:$O$14,2,FALSE)</f>
        <v>#N/A</v>
      </c>
      <c r="T72" s="138" t="str">
        <f>Bancos!D72</f>
        <v>-</v>
      </c>
    </row>
    <row r="73" spans="3:20" ht="19.5" customHeight="1" thickTop="1" thickBot="1">
      <c r="C73" s="17"/>
      <c r="D73" s="17"/>
      <c r="E73" s="17"/>
      <c r="F73" s="17"/>
      <c r="G73" s="17"/>
      <c r="H73" s="18"/>
      <c r="I73" s="19"/>
      <c r="J73" s="151">
        <f t="shared" si="5"/>
        <v>2000</v>
      </c>
      <c r="O73" s="26" t="e">
        <f t="shared" si="9"/>
        <v>#N/A</v>
      </c>
      <c r="P73" s="138" t="e">
        <f t="shared" si="6"/>
        <v>#N/A</v>
      </c>
      <c r="Q73" s="138" t="e">
        <f t="shared" si="7"/>
        <v>#N/A</v>
      </c>
      <c r="R73" s="138" t="e">
        <f t="shared" si="8"/>
        <v>#N/A</v>
      </c>
      <c r="S73" s="139" t="e">
        <f>VLOOKUP(D73,'PC Receitas'!$N$4:$O$14,2,FALSE)</f>
        <v>#N/A</v>
      </c>
      <c r="T73" s="138" t="str">
        <f>Bancos!D73</f>
        <v>-</v>
      </c>
    </row>
    <row r="74" spans="3:20" ht="19.5" customHeight="1" thickTop="1" thickBot="1">
      <c r="C74" s="17"/>
      <c r="D74" s="17"/>
      <c r="E74" s="17"/>
      <c r="F74" s="17"/>
      <c r="G74" s="17"/>
      <c r="H74" s="18"/>
      <c r="I74" s="19"/>
      <c r="J74" s="151">
        <f t="shared" si="5"/>
        <v>2000</v>
      </c>
      <c r="O74" s="26" t="e">
        <f t="shared" si="9"/>
        <v>#N/A</v>
      </c>
      <c r="P74" s="138" t="e">
        <f t="shared" si="6"/>
        <v>#N/A</v>
      </c>
      <c r="Q74" s="138" t="e">
        <f t="shared" si="7"/>
        <v>#N/A</v>
      </c>
      <c r="R74" s="138" t="e">
        <f t="shared" si="8"/>
        <v>#N/A</v>
      </c>
      <c r="S74" s="139" t="e">
        <f>VLOOKUP(D74,'PC Receitas'!$N$4:$O$14,2,FALSE)</f>
        <v>#N/A</v>
      </c>
      <c r="T74" s="138" t="str">
        <f>Bancos!D74</f>
        <v>-</v>
      </c>
    </row>
    <row r="75" spans="3:20" ht="19.5" customHeight="1" thickTop="1" thickBot="1">
      <c r="C75" s="17"/>
      <c r="D75" s="17"/>
      <c r="E75" s="17"/>
      <c r="F75" s="17"/>
      <c r="G75" s="17"/>
      <c r="H75" s="18"/>
      <c r="I75" s="19"/>
      <c r="J75" s="151">
        <f t="shared" si="5"/>
        <v>2000</v>
      </c>
      <c r="O75" s="26" t="e">
        <f t="shared" si="9"/>
        <v>#N/A</v>
      </c>
      <c r="P75" s="138" t="e">
        <f t="shared" si="6"/>
        <v>#N/A</v>
      </c>
      <c r="Q75" s="138" t="e">
        <f t="shared" si="7"/>
        <v>#N/A</v>
      </c>
      <c r="R75" s="138" t="e">
        <f t="shared" si="8"/>
        <v>#N/A</v>
      </c>
      <c r="S75" s="139" t="e">
        <f>VLOOKUP(D75,'PC Receitas'!$N$4:$O$14,2,FALSE)</f>
        <v>#N/A</v>
      </c>
      <c r="T75" s="138" t="str">
        <f>Bancos!D75</f>
        <v>-</v>
      </c>
    </row>
    <row r="76" spans="3:20" ht="19.5" customHeight="1" thickTop="1" thickBot="1">
      <c r="C76" s="17"/>
      <c r="D76" s="17"/>
      <c r="E76" s="17"/>
      <c r="F76" s="17"/>
      <c r="G76" s="17"/>
      <c r="H76" s="18"/>
      <c r="I76" s="19"/>
      <c r="J76" s="151">
        <f t="shared" si="5"/>
        <v>2000</v>
      </c>
      <c r="O76" s="26" t="e">
        <f t="shared" si="9"/>
        <v>#N/A</v>
      </c>
      <c r="P76" s="138" t="e">
        <f t="shared" si="6"/>
        <v>#N/A</v>
      </c>
      <c r="Q76" s="138" t="e">
        <f t="shared" si="7"/>
        <v>#N/A</v>
      </c>
      <c r="R76" s="138" t="e">
        <f t="shared" si="8"/>
        <v>#N/A</v>
      </c>
      <c r="S76" s="139" t="e">
        <f>VLOOKUP(D76,'PC Receitas'!$N$4:$O$14,2,FALSE)</f>
        <v>#N/A</v>
      </c>
      <c r="T76" s="138" t="str">
        <f>Bancos!D76</f>
        <v>-</v>
      </c>
    </row>
    <row r="77" spans="3:20" ht="19.5" customHeight="1" thickTop="1" thickBot="1">
      <c r="C77" s="17"/>
      <c r="D77" s="17"/>
      <c r="E77" s="17"/>
      <c r="F77" s="17"/>
      <c r="G77" s="17"/>
      <c r="H77" s="18"/>
      <c r="I77" s="19"/>
      <c r="J77" s="151">
        <f t="shared" si="5"/>
        <v>2000</v>
      </c>
      <c r="O77" s="26" t="e">
        <f t="shared" si="9"/>
        <v>#N/A</v>
      </c>
      <c r="P77" s="138" t="e">
        <f t="shared" si="6"/>
        <v>#N/A</v>
      </c>
      <c r="Q77" s="138" t="e">
        <f t="shared" si="7"/>
        <v>#N/A</v>
      </c>
      <c r="R77" s="138" t="e">
        <f t="shared" si="8"/>
        <v>#N/A</v>
      </c>
      <c r="S77" s="139" t="e">
        <f>VLOOKUP(D77,'PC Receitas'!$N$4:$O$14,2,FALSE)</f>
        <v>#N/A</v>
      </c>
      <c r="T77" s="138" t="str">
        <f>Bancos!D77</f>
        <v>-</v>
      </c>
    </row>
    <row r="78" spans="3:20" ht="19.5" customHeight="1" thickTop="1" thickBot="1">
      <c r="C78" s="17"/>
      <c r="D78" s="17"/>
      <c r="E78" s="17"/>
      <c r="F78" s="17"/>
      <c r="G78" s="17"/>
      <c r="H78" s="18"/>
      <c r="I78" s="19"/>
      <c r="J78" s="151">
        <f t="shared" si="5"/>
        <v>2000</v>
      </c>
      <c r="O78" s="26" t="e">
        <f t="shared" si="9"/>
        <v>#N/A</v>
      </c>
      <c r="P78" s="138" t="e">
        <f t="shared" si="6"/>
        <v>#N/A</v>
      </c>
      <c r="Q78" s="138" t="e">
        <f t="shared" si="7"/>
        <v>#N/A</v>
      </c>
      <c r="R78" s="138" t="e">
        <f t="shared" si="8"/>
        <v>#N/A</v>
      </c>
      <c r="S78" s="139" t="e">
        <f>VLOOKUP(D78,'PC Receitas'!$N$4:$O$14,2,FALSE)</f>
        <v>#N/A</v>
      </c>
      <c r="T78" s="138" t="str">
        <f>Bancos!D78</f>
        <v>-</v>
      </c>
    </row>
    <row r="79" spans="3:20" ht="19.5" customHeight="1" thickTop="1" thickBot="1">
      <c r="C79" s="17"/>
      <c r="D79" s="17"/>
      <c r="E79" s="17"/>
      <c r="F79" s="17"/>
      <c r="G79" s="17"/>
      <c r="H79" s="18"/>
      <c r="I79" s="19"/>
      <c r="J79" s="151">
        <f t="shared" si="5"/>
        <v>2000</v>
      </c>
      <c r="O79" s="26" t="e">
        <f t="shared" si="9"/>
        <v>#N/A</v>
      </c>
      <c r="P79" s="138" t="e">
        <f t="shared" si="6"/>
        <v>#N/A</v>
      </c>
      <c r="Q79" s="138" t="e">
        <f t="shared" si="7"/>
        <v>#N/A</v>
      </c>
      <c r="R79" s="138" t="e">
        <f t="shared" si="8"/>
        <v>#N/A</v>
      </c>
      <c r="S79" s="139" t="e">
        <f>VLOOKUP(D79,'PC Receitas'!$N$4:$O$14,2,FALSE)</f>
        <v>#N/A</v>
      </c>
      <c r="T79" s="138" t="str">
        <f>Bancos!D79</f>
        <v>-</v>
      </c>
    </row>
    <row r="80" spans="3:20" ht="19.5" customHeight="1" thickTop="1" thickBot="1">
      <c r="C80" s="17"/>
      <c r="D80" s="17"/>
      <c r="E80" s="17"/>
      <c r="F80" s="17"/>
      <c r="G80" s="17"/>
      <c r="H80" s="18"/>
      <c r="I80" s="19"/>
      <c r="J80" s="151">
        <f t="shared" si="5"/>
        <v>2000</v>
      </c>
      <c r="O80" s="26" t="e">
        <f t="shared" si="9"/>
        <v>#N/A</v>
      </c>
      <c r="P80" s="138" t="e">
        <f t="shared" si="6"/>
        <v>#N/A</v>
      </c>
      <c r="Q80" s="138" t="e">
        <f t="shared" si="7"/>
        <v>#N/A</v>
      </c>
      <c r="R80" s="138" t="e">
        <f t="shared" si="8"/>
        <v>#N/A</v>
      </c>
      <c r="S80" s="139" t="e">
        <f>VLOOKUP(D80,'PC Receitas'!$N$4:$O$14,2,FALSE)</f>
        <v>#N/A</v>
      </c>
      <c r="T80" s="138" t="str">
        <f>Bancos!D80</f>
        <v>-</v>
      </c>
    </row>
    <row r="81" spans="3:20" ht="19.5" customHeight="1" thickTop="1" thickBot="1">
      <c r="C81" s="17"/>
      <c r="D81" s="17"/>
      <c r="E81" s="17"/>
      <c r="F81" s="17"/>
      <c r="G81" s="17"/>
      <c r="H81" s="18"/>
      <c r="I81" s="19"/>
      <c r="J81" s="151">
        <f t="shared" si="5"/>
        <v>2000</v>
      </c>
      <c r="O81" s="26" t="e">
        <f t="shared" si="9"/>
        <v>#N/A</v>
      </c>
      <c r="P81" s="138" t="e">
        <f t="shared" si="6"/>
        <v>#N/A</v>
      </c>
      <c r="Q81" s="138" t="e">
        <f t="shared" si="7"/>
        <v>#N/A</v>
      </c>
      <c r="R81" s="138" t="e">
        <f t="shared" si="8"/>
        <v>#N/A</v>
      </c>
      <c r="S81" s="139" t="e">
        <f>VLOOKUP(D81,'PC Receitas'!$N$4:$O$14,2,FALSE)</f>
        <v>#N/A</v>
      </c>
      <c r="T81" s="138" t="str">
        <f>Bancos!D81</f>
        <v>-</v>
      </c>
    </row>
    <row r="82" spans="3:20" ht="19.5" customHeight="1" thickTop="1" thickBot="1">
      <c r="C82" s="17"/>
      <c r="D82" s="17"/>
      <c r="E82" s="17"/>
      <c r="F82" s="17"/>
      <c r="G82" s="17"/>
      <c r="H82" s="18"/>
      <c r="I82" s="19"/>
      <c r="J82" s="151">
        <f t="shared" si="5"/>
        <v>2000</v>
      </c>
      <c r="O82" s="26" t="e">
        <f t="shared" si="9"/>
        <v>#N/A</v>
      </c>
      <c r="P82" s="138" t="e">
        <f t="shared" si="6"/>
        <v>#N/A</v>
      </c>
      <c r="Q82" s="138" t="e">
        <f t="shared" si="7"/>
        <v>#N/A</v>
      </c>
      <c r="R82" s="138" t="e">
        <f t="shared" si="8"/>
        <v>#N/A</v>
      </c>
      <c r="S82" s="139" t="e">
        <f>VLOOKUP(D82,'PC Receitas'!$N$4:$O$14,2,FALSE)</f>
        <v>#N/A</v>
      </c>
      <c r="T82" s="138" t="str">
        <f>Bancos!D82</f>
        <v>-</v>
      </c>
    </row>
    <row r="83" spans="3:20" ht="19.5" customHeight="1" thickTop="1" thickBot="1">
      <c r="C83" s="17"/>
      <c r="D83" s="17"/>
      <c r="E83" s="17"/>
      <c r="F83" s="17"/>
      <c r="G83" s="17"/>
      <c r="H83" s="18"/>
      <c r="I83" s="19"/>
      <c r="J83" s="151">
        <f t="shared" si="5"/>
        <v>2000</v>
      </c>
      <c r="O83" s="26" t="e">
        <f t="shared" si="9"/>
        <v>#N/A</v>
      </c>
      <c r="P83" s="138" t="e">
        <f t="shared" si="6"/>
        <v>#N/A</v>
      </c>
      <c r="Q83" s="138" t="e">
        <f t="shared" si="7"/>
        <v>#N/A</v>
      </c>
      <c r="R83" s="138" t="e">
        <f t="shared" si="8"/>
        <v>#N/A</v>
      </c>
      <c r="S83" s="139" t="e">
        <f>VLOOKUP(D83,'PC Receitas'!$N$4:$O$14,2,FALSE)</f>
        <v>#N/A</v>
      </c>
      <c r="T83" s="138" t="str">
        <f>Bancos!D83</f>
        <v>-</v>
      </c>
    </row>
    <row r="84" spans="3:20" ht="19.5" customHeight="1" thickTop="1" thickBot="1">
      <c r="C84" s="17"/>
      <c r="D84" s="17"/>
      <c r="E84" s="17"/>
      <c r="F84" s="17"/>
      <c r="G84" s="17"/>
      <c r="H84" s="18"/>
      <c r="I84" s="19"/>
      <c r="J84" s="151">
        <f t="shared" si="5"/>
        <v>2000</v>
      </c>
      <c r="O84" s="26" t="e">
        <f t="shared" si="9"/>
        <v>#N/A</v>
      </c>
      <c r="P84" s="138" t="e">
        <f t="shared" si="6"/>
        <v>#N/A</v>
      </c>
      <c r="Q84" s="138" t="e">
        <f t="shared" si="7"/>
        <v>#N/A</v>
      </c>
      <c r="R84" s="138" t="e">
        <f t="shared" si="8"/>
        <v>#N/A</v>
      </c>
      <c r="S84" s="139" t="e">
        <f>VLOOKUP(D84,'PC Receitas'!$N$4:$O$14,2,FALSE)</f>
        <v>#N/A</v>
      </c>
      <c r="T84" s="138" t="str">
        <f>Bancos!D84</f>
        <v>-</v>
      </c>
    </row>
    <row r="85" spans="3:20" ht="19.5" customHeight="1" thickTop="1" thickBot="1">
      <c r="C85" s="17"/>
      <c r="D85" s="17"/>
      <c r="E85" s="17"/>
      <c r="F85" s="17"/>
      <c r="G85" s="17"/>
      <c r="H85" s="18"/>
      <c r="I85" s="19"/>
      <c r="J85" s="151">
        <f t="shared" si="5"/>
        <v>2000</v>
      </c>
      <c r="O85" s="26" t="e">
        <f t="shared" si="9"/>
        <v>#N/A</v>
      </c>
      <c r="P85" s="138" t="e">
        <f t="shared" si="6"/>
        <v>#N/A</v>
      </c>
      <c r="Q85" s="138" t="e">
        <f t="shared" si="7"/>
        <v>#N/A</v>
      </c>
      <c r="R85" s="138" t="e">
        <f t="shared" si="8"/>
        <v>#N/A</v>
      </c>
      <c r="S85" s="139" t="e">
        <f>VLOOKUP(D85,'PC Receitas'!$N$4:$O$14,2,FALSE)</f>
        <v>#N/A</v>
      </c>
      <c r="T85" s="138" t="str">
        <f>Bancos!D85</f>
        <v>-</v>
      </c>
    </row>
    <row r="86" spans="3:20" ht="19.5" customHeight="1" thickTop="1" thickBot="1">
      <c r="C86" s="17"/>
      <c r="D86" s="17"/>
      <c r="E86" s="17"/>
      <c r="F86" s="17"/>
      <c r="G86" s="17"/>
      <c r="H86" s="18"/>
      <c r="I86" s="19"/>
      <c r="J86" s="151">
        <f t="shared" si="5"/>
        <v>2000</v>
      </c>
      <c r="O86" s="26" t="e">
        <f t="shared" si="9"/>
        <v>#N/A</v>
      </c>
      <c r="P86" s="138" t="e">
        <f t="shared" si="6"/>
        <v>#N/A</v>
      </c>
      <c r="Q86" s="138" t="e">
        <f t="shared" si="7"/>
        <v>#N/A</v>
      </c>
      <c r="R86" s="138" t="e">
        <f t="shared" si="8"/>
        <v>#N/A</v>
      </c>
      <c r="S86" s="139" t="e">
        <f>VLOOKUP(D86,'PC Receitas'!$N$4:$O$14,2,FALSE)</f>
        <v>#N/A</v>
      </c>
      <c r="T86" s="138" t="str">
        <f>Bancos!D86</f>
        <v>-</v>
      </c>
    </row>
    <row r="87" spans="3:20" ht="19.5" customHeight="1" thickTop="1" thickBot="1">
      <c r="C87" s="17"/>
      <c r="D87" s="17"/>
      <c r="E87" s="17"/>
      <c r="F87" s="17"/>
      <c r="G87" s="17"/>
      <c r="H87" s="18"/>
      <c r="I87" s="19"/>
      <c r="J87" s="151">
        <f t="shared" si="5"/>
        <v>2000</v>
      </c>
      <c r="O87" s="26" t="e">
        <f t="shared" si="9"/>
        <v>#N/A</v>
      </c>
      <c r="P87" s="138" t="e">
        <f t="shared" si="6"/>
        <v>#N/A</v>
      </c>
      <c r="Q87" s="138" t="e">
        <f t="shared" si="7"/>
        <v>#N/A</v>
      </c>
      <c r="R87" s="138" t="e">
        <f t="shared" si="8"/>
        <v>#N/A</v>
      </c>
      <c r="S87" s="139" t="e">
        <f>VLOOKUP(D87,'PC Receitas'!$N$4:$O$14,2,FALSE)</f>
        <v>#N/A</v>
      </c>
      <c r="T87" s="138" t="str">
        <f>Bancos!D87</f>
        <v>-</v>
      </c>
    </row>
    <row r="88" spans="3:20" ht="19.5" customHeight="1" thickTop="1" thickBot="1">
      <c r="C88" s="17"/>
      <c r="D88" s="17"/>
      <c r="E88" s="17"/>
      <c r="F88" s="17"/>
      <c r="G88" s="17"/>
      <c r="H88" s="18"/>
      <c r="I88" s="19"/>
      <c r="J88" s="151">
        <f t="shared" si="5"/>
        <v>2000</v>
      </c>
      <c r="O88" s="26" t="e">
        <f t="shared" si="9"/>
        <v>#N/A</v>
      </c>
      <c r="P88" s="138" t="e">
        <f t="shared" si="6"/>
        <v>#N/A</v>
      </c>
      <c r="Q88" s="138" t="e">
        <f t="shared" si="7"/>
        <v>#N/A</v>
      </c>
      <c r="R88" s="138" t="e">
        <f t="shared" si="8"/>
        <v>#N/A</v>
      </c>
      <c r="S88" s="139" t="e">
        <f>VLOOKUP(D88,'PC Receitas'!$N$4:$O$14,2,FALSE)</f>
        <v>#N/A</v>
      </c>
      <c r="T88" s="138" t="str">
        <f>Bancos!D88</f>
        <v>-</v>
      </c>
    </row>
    <row r="89" spans="3:20" ht="19.5" customHeight="1" thickTop="1" thickBot="1">
      <c r="C89" s="17"/>
      <c r="D89" s="17"/>
      <c r="E89" s="17"/>
      <c r="F89" s="17"/>
      <c r="G89" s="17"/>
      <c r="H89" s="18"/>
      <c r="I89" s="19"/>
      <c r="J89" s="151">
        <f t="shared" si="5"/>
        <v>2000</v>
      </c>
      <c r="O89" s="26" t="e">
        <f t="shared" si="9"/>
        <v>#N/A</v>
      </c>
      <c r="P89" s="138" t="e">
        <f t="shared" si="6"/>
        <v>#N/A</v>
      </c>
      <c r="Q89" s="138" t="e">
        <f t="shared" si="7"/>
        <v>#N/A</v>
      </c>
      <c r="R89" s="138" t="e">
        <f t="shared" si="8"/>
        <v>#N/A</v>
      </c>
      <c r="S89" s="139" t="e">
        <f>VLOOKUP(D89,'PC Receitas'!$N$4:$O$14,2,FALSE)</f>
        <v>#N/A</v>
      </c>
      <c r="T89" s="138" t="str">
        <f>Bancos!D89</f>
        <v>-</v>
      </c>
    </row>
    <row r="90" spans="3:20" ht="19.5" customHeight="1" thickTop="1" thickBot="1">
      <c r="C90" s="17"/>
      <c r="D90" s="17"/>
      <c r="E90" s="17"/>
      <c r="F90" s="17"/>
      <c r="G90" s="17"/>
      <c r="H90" s="18"/>
      <c r="I90" s="19"/>
      <c r="J90" s="151">
        <f t="shared" si="5"/>
        <v>2000</v>
      </c>
      <c r="O90" s="26" t="e">
        <f t="shared" si="9"/>
        <v>#N/A</v>
      </c>
      <c r="P90" s="138" t="e">
        <f t="shared" si="6"/>
        <v>#N/A</v>
      </c>
      <c r="Q90" s="138" t="e">
        <f t="shared" si="7"/>
        <v>#N/A</v>
      </c>
      <c r="R90" s="138" t="e">
        <f t="shared" si="8"/>
        <v>#N/A</v>
      </c>
      <c r="S90" s="139" t="e">
        <f>VLOOKUP(D90,'PC Receitas'!$N$4:$O$14,2,FALSE)</f>
        <v>#N/A</v>
      </c>
      <c r="T90" s="138" t="str">
        <f>Bancos!D90</f>
        <v>-</v>
      </c>
    </row>
    <row r="91" spans="3:20" ht="19.5" customHeight="1" thickTop="1" thickBot="1">
      <c r="C91" s="17"/>
      <c r="D91" s="17"/>
      <c r="E91" s="17"/>
      <c r="F91" s="17"/>
      <c r="G91" s="17"/>
      <c r="H91" s="18"/>
      <c r="I91" s="19"/>
      <c r="J91" s="151">
        <f t="shared" si="5"/>
        <v>2000</v>
      </c>
      <c r="O91" s="26" t="e">
        <f t="shared" si="9"/>
        <v>#N/A</v>
      </c>
      <c r="P91" s="138" t="e">
        <f t="shared" si="6"/>
        <v>#N/A</v>
      </c>
      <c r="Q91" s="138" t="e">
        <f t="shared" si="7"/>
        <v>#N/A</v>
      </c>
      <c r="R91" s="138" t="e">
        <f t="shared" si="8"/>
        <v>#N/A</v>
      </c>
      <c r="S91" s="139" t="e">
        <f>VLOOKUP(D91,'PC Receitas'!$N$4:$O$14,2,FALSE)</f>
        <v>#N/A</v>
      </c>
      <c r="T91" s="138" t="str">
        <f>Bancos!D91</f>
        <v>-</v>
      </c>
    </row>
    <row r="92" spans="3:20" ht="19.5" customHeight="1" thickTop="1" thickBot="1">
      <c r="C92" s="17"/>
      <c r="D92" s="17"/>
      <c r="E92" s="17"/>
      <c r="F92" s="17"/>
      <c r="G92" s="17"/>
      <c r="H92" s="18"/>
      <c r="I92" s="19"/>
      <c r="J92" s="151">
        <f t="shared" si="5"/>
        <v>2000</v>
      </c>
      <c r="O92" s="26" t="e">
        <f t="shared" si="9"/>
        <v>#N/A</v>
      </c>
      <c r="P92" s="138" t="e">
        <f t="shared" si="6"/>
        <v>#N/A</v>
      </c>
      <c r="Q92" s="138" t="e">
        <f t="shared" si="7"/>
        <v>#N/A</v>
      </c>
      <c r="R92" s="138" t="e">
        <f t="shared" si="8"/>
        <v>#N/A</v>
      </c>
      <c r="S92" s="139" t="e">
        <f>VLOOKUP(D92,'PC Receitas'!$N$4:$O$14,2,FALSE)</f>
        <v>#N/A</v>
      </c>
      <c r="T92" s="138" t="str">
        <f>Bancos!D92</f>
        <v>-</v>
      </c>
    </row>
    <row r="93" spans="3:20" ht="19.5" customHeight="1" thickTop="1" thickBot="1">
      <c r="C93" s="17"/>
      <c r="D93" s="17"/>
      <c r="E93" s="17"/>
      <c r="F93" s="17"/>
      <c r="G93" s="17"/>
      <c r="H93" s="18"/>
      <c r="I93" s="19"/>
      <c r="J93" s="151">
        <f t="shared" si="5"/>
        <v>2000</v>
      </c>
      <c r="O93" s="26" t="e">
        <f t="shared" si="9"/>
        <v>#N/A</v>
      </c>
      <c r="P93" s="138" t="e">
        <f t="shared" si="6"/>
        <v>#N/A</v>
      </c>
      <c r="Q93" s="138" t="e">
        <f t="shared" si="7"/>
        <v>#N/A</v>
      </c>
      <c r="R93" s="138" t="e">
        <f t="shared" si="8"/>
        <v>#N/A</v>
      </c>
      <c r="S93" s="139" t="e">
        <f>VLOOKUP(D93,'PC Receitas'!$N$4:$O$14,2,FALSE)</f>
        <v>#N/A</v>
      </c>
      <c r="T93" s="138" t="str">
        <f>Bancos!D93</f>
        <v>-</v>
      </c>
    </row>
    <row r="94" spans="3:20" ht="19.5" customHeight="1" thickTop="1" thickBot="1">
      <c r="C94" s="17"/>
      <c r="D94" s="17"/>
      <c r="E94" s="17"/>
      <c r="F94" s="17"/>
      <c r="G94" s="17"/>
      <c r="H94" s="18"/>
      <c r="I94" s="19"/>
      <c r="J94" s="151">
        <f t="shared" si="5"/>
        <v>2000</v>
      </c>
      <c r="O94" s="26" t="e">
        <f t="shared" si="9"/>
        <v>#N/A</v>
      </c>
      <c r="P94" s="138" t="e">
        <f t="shared" si="6"/>
        <v>#N/A</v>
      </c>
      <c r="Q94" s="138" t="e">
        <f t="shared" si="7"/>
        <v>#N/A</v>
      </c>
      <c r="R94" s="138" t="e">
        <f t="shared" si="8"/>
        <v>#N/A</v>
      </c>
      <c r="S94" s="139" t="e">
        <f>VLOOKUP(D94,'PC Receitas'!$N$4:$O$14,2,FALSE)</f>
        <v>#N/A</v>
      </c>
      <c r="T94" s="138" t="str">
        <f>Bancos!D94</f>
        <v>-</v>
      </c>
    </row>
    <row r="95" spans="3:20" ht="19.5" customHeight="1" thickTop="1" thickBot="1">
      <c r="C95" s="17"/>
      <c r="D95" s="17"/>
      <c r="E95" s="17"/>
      <c r="F95" s="17"/>
      <c r="G95" s="17"/>
      <c r="H95" s="18"/>
      <c r="I95" s="19"/>
      <c r="J95" s="151">
        <f t="shared" si="5"/>
        <v>2000</v>
      </c>
      <c r="O95" s="26" t="e">
        <f t="shared" si="9"/>
        <v>#N/A</v>
      </c>
      <c r="P95" s="138" t="e">
        <f t="shared" si="6"/>
        <v>#N/A</v>
      </c>
      <c r="Q95" s="138" t="e">
        <f t="shared" si="7"/>
        <v>#N/A</v>
      </c>
      <c r="R95" s="138" t="e">
        <f t="shared" si="8"/>
        <v>#N/A</v>
      </c>
      <c r="S95" s="139" t="e">
        <f>VLOOKUP(D95,'PC Receitas'!$N$4:$O$14,2,FALSE)</f>
        <v>#N/A</v>
      </c>
      <c r="T95" s="138" t="str">
        <f>Bancos!D95</f>
        <v>-</v>
      </c>
    </row>
    <row r="96" spans="3:20" ht="19.5" customHeight="1" thickTop="1" thickBot="1">
      <c r="C96" s="17"/>
      <c r="D96" s="17"/>
      <c r="E96" s="17"/>
      <c r="F96" s="17"/>
      <c r="G96" s="17"/>
      <c r="H96" s="18"/>
      <c r="I96" s="19"/>
      <c r="J96" s="151">
        <f t="shared" si="5"/>
        <v>2000</v>
      </c>
      <c r="O96" s="26" t="e">
        <f t="shared" si="9"/>
        <v>#N/A</v>
      </c>
      <c r="P96" s="138" t="e">
        <f t="shared" si="6"/>
        <v>#N/A</v>
      </c>
      <c r="Q96" s="138" t="e">
        <f t="shared" si="7"/>
        <v>#N/A</v>
      </c>
      <c r="R96" s="138" t="e">
        <f t="shared" si="8"/>
        <v>#N/A</v>
      </c>
      <c r="S96" s="139" t="e">
        <f>VLOOKUP(D96,'PC Receitas'!$N$4:$O$14,2,FALSE)</f>
        <v>#N/A</v>
      </c>
      <c r="T96" s="138" t="str">
        <f>Bancos!D96</f>
        <v>-</v>
      </c>
    </row>
    <row r="97" spans="3:20" ht="19.5" customHeight="1" thickTop="1" thickBot="1">
      <c r="C97" s="17"/>
      <c r="D97" s="17"/>
      <c r="E97" s="17"/>
      <c r="F97" s="17"/>
      <c r="G97" s="17"/>
      <c r="H97" s="18"/>
      <c r="I97" s="19"/>
      <c r="J97" s="151">
        <f t="shared" si="5"/>
        <v>2000</v>
      </c>
      <c r="O97" s="26" t="e">
        <f t="shared" si="9"/>
        <v>#N/A</v>
      </c>
      <c r="P97" s="138" t="e">
        <f t="shared" si="6"/>
        <v>#N/A</v>
      </c>
      <c r="Q97" s="138" t="e">
        <f t="shared" si="7"/>
        <v>#N/A</v>
      </c>
      <c r="R97" s="138" t="e">
        <f t="shared" si="8"/>
        <v>#N/A</v>
      </c>
      <c r="S97" s="139" t="e">
        <f>VLOOKUP(D97,'PC Receitas'!$N$4:$O$14,2,FALSE)</f>
        <v>#N/A</v>
      </c>
      <c r="T97" s="138" t="str">
        <f>Bancos!D97</f>
        <v>-</v>
      </c>
    </row>
    <row r="98" spans="3:20" ht="19.5" customHeight="1" thickTop="1" thickBot="1">
      <c r="C98" s="17"/>
      <c r="D98" s="17"/>
      <c r="E98" s="17"/>
      <c r="F98" s="17"/>
      <c r="G98" s="17"/>
      <c r="H98" s="18"/>
      <c r="I98" s="19"/>
      <c r="J98" s="151">
        <f t="shared" si="5"/>
        <v>2000</v>
      </c>
      <c r="O98" s="26" t="e">
        <f t="shared" si="9"/>
        <v>#N/A</v>
      </c>
      <c r="P98" s="138" t="e">
        <f t="shared" si="6"/>
        <v>#N/A</v>
      </c>
      <c r="Q98" s="138" t="e">
        <f t="shared" si="7"/>
        <v>#N/A</v>
      </c>
      <c r="R98" s="138" t="e">
        <f t="shared" si="8"/>
        <v>#N/A</v>
      </c>
      <c r="S98" s="139" t="e">
        <f>VLOOKUP(D98,'PC Receitas'!$N$4:$O$14,2,FALSE)</f>
        <v>#N/A</v>
      </c>
      <c r="T98" s="138" t="str">
        <f>Bancos!D98</f>
        <v>-</v>
      </c>
    </row>
    <row r="99" spans="3:20" ht="19.5" customHeight="1" thickTop="1" thickBot="1">
      <c r="C99" s="17"/>
      <c r="D99" s="17"/>
      <c r="E99" s="17"/>
      <c r="F99" s="17"/>
      <c r="G99" s="17"/>
      <c r="H99" s="18"/>
      <c r="I99" s="19"/>
      <c r="J99" s="151">
        <f t="shared" si="5"/>
        <v>2000</v>
      </c>
      <c r="O99" s="26" t="e">
        <f t="shared" si="9"/>
        <v>#N/A</v>
      </c>
      <c r="P99" s="138" t="e">
        <f t="shared" si="6"/>
        <v>#N/A</v>
      </c>
      <c r="Q99" s="138" t="e">
        <f t="shared" si="7"/>
        <v>#N/A</v>
      </c>
      <c r="R99" s="138" t="e">
        <f t="shared" si="8"/>
        <v>#N/A</v>
      </c>
      <c r="S99" s="139" t="e">
        <f>VLOOKUP(D99,'PC Receitas'!$N$4:$O$14,2,FALSE)</f>
        <v>#N/A</v>
      </c>
      <c r="T99" s="138" t="str">
        <f>Bancos!D99</f>
        <v>-</v>
      </c>
    </row>
    <row r="100" spans="3:20" ht="19.5" customHeight="1" thickTop="1" thickBot="1">
      <c r="C100" s="17"/>
      <c r="D100" s="17"/>
      <c r="E100" s="17"/>
      <c r="F100" s="17"/>
      <c r="G100" s="17"/>
      <c r="H100" s="18"/>
      <c r="I100" s="19"/>
      <c r="J100" s="151">
        <f t="shared" si="5"/>
        <v>2000</v>
      </c>
      <c r="O100" s="26" t="e">
        <f t="shared" si="9"/>
        <v>#N/A</v>
      </c>
      <c r="P100" s="138" t="e">
        <f t="shared" si="6"/>
        <v>#N/A</v>
      </c>
      <c r="Q100" s="138" t="e">
        <f t="shared" si="7"/>
        <v>#N/A</v>
      </c>
      <c r="R100" s="138" t="e">
        <f t="shared" si="8"/>
        <v>#N/A</v>
      </c>
      <c r="S100" s="139" t="e">
        <f>VLOOKUP(D100,'PC Receitas'!$N$4:$O$14,2,FALSE)</f>
        <v>#N/A</v>
      </c>
      <c r="T100" s="138" t="str">
        <f>Bancos!D100</f>
        <v>-</v>
      </c>
    </row>
    <row r="101" spans="3:20" ht="19.5" customHeight="1" thickTop="1" thickBot="1">
      <c r="C101" s="17"/>
      <c r="D101" s="17"/>
      <c r="E101" s="17"/>
      <c r="F101" s="17"/>
      <c r="G101" s="17"/>
      <c r="H101" s="18"/>
      <c r="I101" s="19"/>
      <c r="J101" s="151">
        <f t="shared" si="5"/>
        <v>2000</v>
      </c>
      <c r="O101" s="26" t="e">
        <f t="shared" si="9"/>
        <v>#N/A</v>
      </c>
      <c r="P101" s="138" t="e">
        <f t="shared" si="6"/>
        <v>#N/A</v>
      </c>
      <c r="Q101" s="138" t="e">
        <f t="shared" si="7"/>
        <v>#N/A</v>
      </c>
      <c r="R101" s="138" t="e">
        <f t="shared" si="8"/>
        <v>#N/A</v>
      </c>
      <c r="S101" s="139" t="e">
        <f>VLOOKUP(D101,'PC Receitas'!$N$4:$O$14,2,FALSE)</f>
        <v>#N/A</v>
      </c>
      <c r="T101" s="138" t="str">
        <f>Bancos!D101</f>
        <v>-</v>
      </c>
    </row>
    <row r="102" spans="3:20" ht="19.5" customHeight="1" thickTop="1" thickBot="1">
      <c r="C102" s="17"/>
      <c r="D102" s="17"/>
      <c r="E102" s="17"/>
      <c r="F102" s="17"/>
      <c r="G102" s="17"/>
      <c r="H102" s="18"/>
      <c r="I102" s="19"/>
      <c r="J102" s="151">
        <f t="shared" si="5"/>
        <v>2000</v>
      </c>
      <c r="O102" s="26" t="e">
        <f t="shared" si="9"/>
        <v>#N/A</v>
      </c>
      <c r="P102" s="138" t="e">
        <f t="shared" si="6"/>
        <v>#N/A</v>
      </c>
      <c r="Q102" s="138" t="e">
        <f t="shared" si="7"/>
        <v>#N/A</v>
      </c>
      <c r="R102" s="138" t="e">
        <f t="shared" si="8"/>
        <v>#N/A</v>
      </c>
      <c r="S102" s="139" t="e">
        <f>VLOOKUP(D102,'PC Receitas'!$N$4:$O$14,2,FALSE)</f>
        <v>#N/A</v>
      </c>
      <c r="T102" s="138" t="str">
        <f>Bancos!D102</f>
        <v>-</v>
      </c>
    </row>
    <row r="103" spans="3:20" ht="19.5" customHeight="1" thickTop="1" thickBot="1">
      <c r="C103" s="17"/>
      <c r="D103" s="17"/>
      <c r="E103" s="17"/>
      <c r="F103" s="17"/>
      <c r="G103" s="17"/>
      <c r="H103" s="18"/>
      <c r="I103" s="19"/>
      <c r="J103" s="151">
        <f t="shared" si="5"/>
        <v>2000</v>
      </c>
      <c r="O103" s="26" t="e">
        <f t="shared" si="9"/>
        <v>#N/A</v>
      </c>
      <c r="P103" s="138" t="e">
        <f t="shared" si="6"/>
        <v>#N/A</v>
      </c>
      <c r="Q103" s="138" t="e">
        <f t="shared" si="7"/>
        <v>#N/A</v>
      </c>
      <c r="R103" s="138" t="e">
        <f t="shared" si="8"/>
        <v>#N/A</v>
      </c>
      <c r="S103" s="139" t="e">
        <f>VLOOKUP(D103,'PC Receitas'!$N$4:$O$14,2,FALSE)</f>
        <v>#N/A</v>
      </c>
      <c r="T103" s="138" t="str">
        <f>Bancos!D103</f>
        <v>-</v>
      </c>
    </row>
    <row r="104" spans="3:20" ht="19.5" customHeight="1" thickTop="1" thickBot="1">
      <c r="C104" s="17"/>
      <c r="D104" s="17"/>
      <c r="E104" s="17"/>
      <c r="F104" s="17"/>
      <c r="G104" s="17"/>
      <c r="H104" s="18"/>
      <c r="I104" s="19"/>
      <c r="J104" s="151">
        <f t="shared" si="5"/>
        <v>2000</v>
      </c>
      <c r="O104" s="26" t="e">
        <f t="shared" si="9"/>
        <v>#N/A</v>
      </c>
      <c r="P104" s="138" t="e">
        <f t="shared" si="6"/>
        <v>#N/A</v>
      </c>
      <c r="Q104" s="138" t="e">
        <f t="shared" si="7"/>
        <v>#N/A</v>
      </c>
      <c r="R104" s="138" t="e">
        <f t="shared" si="8"/>
        <v>#N/A</v>
      </c>
      <c r="S104" s="139" t="e">
        <f>VLOOKUP(D104,'PC Receitas'!$N$4:$O$14,2,FALSE)</f>
        <v>#N/A</v>
      </c>
      <c r="T104" s="138">
        <f>Bancos!D104</f>
        <v>0</v>
      </c>
    </row>
    <row r="105" spans="3:20" ht="19.5" customHeight="1" thickTop="1" thickBot="1">
      <c r="C105" s="17"/>
      <c r="D105" s="17"/>
      <c r="E105" s="17"/>
      <c r="F105" s="17"/>
      <c r="G105" s="17"/>
      <c r="H105" s="18"/>
      <c r="I105" s="19"/>
      <c r="J105" s="151">
        <f t="shared" si="5"/>
        <v>2000</v>
      </c>
      <c r="O105" s="26" t="e">
        <f t="shared" si="9"/>
        <v>#N/A</v>
      </c>
      <c r="P105" s="138" t="e">
        <f t="shared" si="6"/>
        <v>#N/A</v>
      </c>
      <c r="Q105" s="138" t="e">
        <f t="shared" si="7"/>
        <v>#N/A</v>
      </c>
      <c r="R105" s="138" t="e">
        <f t="shared" si="8"/>
        <v>#N/A</v>
      </c>
      <c r="S105" s="139" t="e">
        <f>VLOOKUP(D105,'PC Receitas'!$N$4:$O$14,2,FALSE)</f>
        <v>#N/A</v>
      </c>
      <c r="T105" s="138">
        <f>Bancos!D105</f>
        <v>0</v>
      </c>
    </row>
    <row r="106" spans="3:20" ht="19.5" customHeight="1" thickTop="1" thickBot="1">
      <c r="C106" s="17"/>
      <c r="D106" s="17"/>
      <c r="E106" s="17"/>
      <c r="F106" s="17"/>
      <c r="G106" s="17"/>
      <c r="H106" s="18"/>
      <c r="I106" s="19"/>
      <c r="J106" s="151">
        <f t="shared" si="5"/>
        <v>2000</v>
      </c>
      <c r="O106" s="26" t="e">
        <f t="shared" si="9"/>
        <v>#N/A</v>
      </c>
      <c r="P106" s="138" t="e">
        <f t="shared" si="6"/>
        <v>#N/A</v>
      </c>
      <c r="Q106" s="138" t="e">
        <f t="shared" si="7"/>
        <v>#N/A</v>
      </c>
      <c r="R106" s="138" t="e">
        <f t="shared" si="8"/>
        <v>#N/A</v>
      </c>
      <c r="S106" s="139" t="e">
        <f>VLOOKUP(D106,'PC Receitas'!$N$4:$O$14,2,FALSE)</f>
        <v>#N/A</v>
      </c>
      <c r="T106" s="138">
        <f>Bancos!D106</f>
        <v>0</v>
      </c>
    </row>
    <row r="107" spans="3:20" ht="19.5" customHeight="1" thickTop="1" thickBot="1">
      <c r="C107" s="17"/>
      <c r="D107" s="17"/>
      <c r="E107" s="17"/>
      <c r="F107" s="17"/>
      <c r="G107" s="17"/>
      <c r="H107" s="18"/>
      <c r="I107" s="19"/>
      <c r="J107" s="151">
        <f t="shared" si="5"/>
        <v>2000</v>
      </c>
      <c r="O107" s="26" t="e">
        <f t="shared" si="9"/>
        <v>#N/A</v>
      </c>
      <c r="P107" s="138" t="e">
        <f t="shared" si="6"/>
        <v>#N/A</v>
      </c>
      <c r="Q107" s="138" t="e">
        <f t="shared" si="7"/>
        <v>#N/A</v>
      </c>
      <c r="R107" s="138" t="e">
        <f t="shared" si="8"/>
        <v>#N/A</v>
      </c>
      <c r="S107" s="139" t="e">
        <f>VLOOKUP(D107,'PC Receitas'!$N$4:$O$14,2,FALSE)</f>
        <v>#N/A</v>
      </c>
      <c r="T107" s="138">
        <f>Bancos!D107</f>
        <v>0</v>
      </c>
    </row>
    <row r="108" spans="3:20" ht="19.5" customHeight="1" thickTop="1" thickBot="1">
      <c r="C108" s="17"/>
      <c r="D108" s="17"/>
      <c r="E108" s="17"/>
      <c r="F108" s="17"/>
      <c r="G108" s="17"/>
      <c r="H108" s="18"/>
      <c r="I108" s="19"/>
      <c r="J108" s="151">
        <f t="shared" si="5"/>
        <v>2000</v>
      </c>
      <c r="O108" s="26" t="e">
        <f t="shared" si="9"/>
        <v>#N/A</v>
      </c>
      <c r="P108" s="138" t="e">
        <f t="shared" si="6"/>
        <v>#N/A</v>
      </c>
      <c r="Q108" s="138" t="e">
        <f t="shared" si="7"/>
        <v>#N/A</v>
      </c>
      <c r="R108" s="138" t="e">
        <f t="shared" si="8"/>
        <v>#N/A</v>
      </c>
      <c r="S108" s="139" t="e">
        <f>VLOOKUP(D108,'PC Receitas'!$N$4:$O$14,2,FALSE)</f>
        <v>#N/A</v>
      </c>
      <c r="T108" s="138">
        <f>Bancos!D108</f>
        <v>0</v>
      </c>
    </row>
    <row r="109" spans="3:20" ht="19.5" customHeight="1" thickTop="1" thickBot="1">
      <c r="C109" s="17"/>
      <c r="D109" s="17"/>
      <c r="E109" s="17"/>
      <c r="F109" s="17"/>
      <c r="G109" s="17"/>
      <c r="H109" s="18"/>
      <c r="I109" s="19"/>
      <c r="J109" s="151">
        <f t="shared" si="5"/>
        <v>2000</v>
      </c>
      <c r="O109" s="26" t="e">
        <f t="shared" si="9"/>
        <v>#N/A</v>
      </c>
      <c r="P109" s="138" t="e">
        <f t="shared" si="6"/>
        <v>#N/A</v>
      </c>
      <c r="Q109" s="138" t="e">
        <f t="shared" si="7"/>
        <v>#N/A</v>
      </c>
      <c r="R109" s="138" t="e">
        <f t="shared" si="8"/>
        <v>#N/A</v>
      </c>
      <c r="S109" s="139" t="e">
        <f>VLOOKUP(D109,'PC Receitas'!$N$4:$O$14,2,FALSE)</f>
        <v>#N/A</v>
      </c>
      <c r="T109" s="138">
        <f>Bancos!D109</f>
        <v>0</v>
      </c>
    </row>
    <row r="110" spans="3:20" ht="19.5" customHeight="1" thickTop="1" thickBot="1">
      <c r="C110" s="17"/>
      <c r="D110" s="17"/>
      <c r="E110" s="17"/>
      <c r="F110" s="17"/>
      <c r="G110" s="17"/>
      <c r="H110" s="18"/>
      <c r="I110" s="19"/>
      <c r="J110" s="151">
        <f t="shared" si="5"/>
        <v>2000</v>
      </c>
      <c r="O110" s="26" t="e">
        <f t="shared" si="9"/>
        <v>#N/A</v>
      </c>
      <c r="P110" s="138" t="e">
        <f t="shared" si="6"/>
        <v>#N/A</v>
      </c>
      <c r="Q110" s="138" t="e">
        <f t="shared" si="7"/>
        <v>#N/A</v>
      </c>
      <c r="R110" s="138" t="e">
        <f t="shared" si="8"/>
        <v>#N/A</v>
      </c>
      <c r="S110" s="139" t="e">
        <f>VLOOKUP(D110,'PC Receitas'!$N$4:$O$14,2,FALSE)</f>
        <v>#N/A</v>
      </c>
      <c r="T110" s="138">
        <f>Bancos!D110</f>
        <v>0</v>
      </c>
    </row>
    <row r="111" spans="3:20" ht="19.5" customHeight="1" thickTop="1" thickBot="1">
      <c r="C111" s="17"/>
      <c r="D111" s="17"/>
      <c r="E111" s="17"/>
      <c r="F111" s="17"/>
      <c r="G111" s="17"/>
      <c r="H111" s="18"/>
      <c r="I111" s="19"/>
      <c r="J111" s="151">
        <f t="shared" si="5"/>
        <v>2000</v>
      </c>
      <c r="O111" s="26" t="e">
        <f t="shared" si="9"/>
        <v>#N/A</v>
      </c>
      <c r="P111" s="138" t="e">
        <f t="shared" si="6"/>
        <v>#N/A</v>
      </c>
      <c r="Q111" s="138" t="e">
        <f t="shared" si="7"/>
        <v>#N/A</v>
      </c>
      <c r="R111" s="138" t="e">
        <f t="shared" si="8"/>
        <v>#N/A</v>
      </c>
      <c r="S111" s="139" t="e">
        <f>VLOOKUP(D111,'PC Receitas'!$N$4:$O$14,2,FALSE)</f>
        <v>#N/A</v>
      </c>
      <c r="T111" s="138">
        <f>Bancos!D111</f>
        <v>0</v>
      </c>
    </row>
    <row r="112" spans="3:20" ht="19.5" customHeight="1" thickTop="1" thickBot="1">
      <c r="C112" s="17"/>
      <c r="D112" s="17"/>
      <c r="E112" s="17"/>
      <c r="F112" s="17"/>
      <c r="G112" s="17"/>
      <c r="H112" s="18"/>
      <c r="I112" s="19"/>
      <c r="J112" s="151">
        <f t="shared" si="5"/>
        <v>2000</v>
      </c>
      <c r="O112" s="26" t="e">
        <f t="shared" si="9"/>
        <v>#N/A</v>
      </c>
      <c r="P112" s="138" t="e">
        <f t="shared" si="6"/>
        <v>#N/A</v>
      </c>
      <c r="Q112" s="138" t="e">
        <f t="shared" si="7"/>
        <v>#N/A</v>
      </c>
      <c r="R112" s="138" t="e">
        <f t="shared" si="8"/>
        <v>#N/A</v>
      </c>
      <c r="S112" s="139" t="e">
        <f>VLOOKUP(D112,'PC Receitas'!$N$4:$O$14,2,FALSE)</f>
        <v>#N/A</v>
      </c>
      <c r="T112" s="138">
        <f>Bancos!D112</f>
        <v>0</v>
      </c>
    </row>
    <row r="113" spans="3:20" ht="19.5" customHeight="1" thickTop="1" thickBot="1">
      <c r="C113" s="17"/>
      <c r="D113" s="17"/>
      <c r="E113" s="17"/>
      <c r="F113" s="17"/>
      <c r="G113" s="17"/>
      <c r="H113" s="18"/>
      <c r="I113" s="19"/>
      <c r="J113" s="151">
        <f t="shared" si="5"/>
        <v>2000</v>
      </c>
      <c r="O113" s="26" t="e">
        <f t="shared" si="9"/>
        <v>#N/A</v>
      </c>
      <c r="P113" s="138" t="e">
        <f t="shared" si="6"/>
        <v>#N/A</v>
      </c>
      <c r="Q113" s="138" t="e">
        <f t="shared" si="7"/>
        <v>#N/A</v>
      </c>
      <c r="R113" s="138" t="e">
        <f t="shared" si="8"/>
        <v>#N/A</v>
      </c>
      <c r="S113" s="139" t="e">
        <f>VLOOKUP(D113,'PC Receitas'!$N$4:$O$14,2,FALSE)</f>
        <v>#N/A</v>
      </c>
      <c r="T113" s="138">
        <f>Bancos!D113</f>
        <v>0</v>
      </c>
    </row>
    <row r="114" spans="3:20" ht="19.5" customHeight="1" thickTop="1" thickBot="1">
      <c r="C114" s="17"/>
      <c r="D114" s="17"/>
      <c r="E114" s="17"/>
      <c r="F114" s="17"/>
      <c r="G114" s="17"/>
      <c r="H114" s="18"/>
      <c r="I114" s="19"/>
      <c r="J114" s="151">
        <f t="shared" si="5"/>
        <v>2000</v>
      </c>
      <c r="O114" s="26" t="e">
        <f t="shared" si="9"/>
        <v>#N/A</v>
      </c>
      <c r="P114" s="138" t="e">
        <f t="shared" si="6"/>
        <v>#N/A</v>
      </c>
      <c r="Q114" s="138" t="e">
        <f t="shared" si="7"/>
        <v>#N/A</v>
      </c>
      <c r="R114" s="138" t="e">
        <f t="shared" si="8"/>
        <v>#N/A</v>
      </c>
      <c r="S114" s="139" t="e">
        <f>VLOOKUP(D114,'PC Receitas'!$N$4:$O$14,2,FALSE)</f>
        <v>#N/A</v>
      </c>
      <c r="T114" s="138">
        <f>Bancos!D114</f>
        <v>0</v>
      </c>
    </row>
    <row r="115" spans="3:20" ht="19.5" customHeight="1" thickTop="1" thickBot="1">
      <c r="C115" s="17"/>
      <c r="D115" s="17"/>
      <c r="E115" s="17"/>
      <c r="F115" s="17"/>
      <c r="G115" s="17"/>
      <c r="H115" s="18"/>
      <c r="I115" s="19"/>
      <c r="J115" s="151">
        <f t="shared" si="5"/>
        <v>2000</v>
      </c>
      <c r="O115" s="26" t="e">
        <f t="shared" si="9"/>
        <v>#N/A</v>
      </c>
      <c r="P115" s="138" t="e">
        <f t="shared" si="6"/>
        <v>#N/A</v>
      </c>
      <c r="Q115" s="138" t="e">
        <f t="shared" si="7"/>
        <v>#N/A</v>
      </c>
      <c r="R115" s="138" t="e">
        <f t="shared" si="8"/>
        <v>#N/A</v>
      </c>
      <c r="S115" s="139" t="e">
        <f>VLOOKUP(D115,'PC Receitas'!$N$4:$O$14,2,FALSE)</f>
        <v>#N/A</v>
      </c>
      <c r="T115" s="138">
        <f>Bancos!D115</f>
        <v>0</v>
      </c>
    </row>
    <row r="116" spans="3:20" ht="19.5" customHeight="1" thickTop="1" thickBot="1">
      <c r="C116" s="17"/>
      <c r="D116" s="17"/>
      <c r="E116" s="17"/>
      <c r="F116" s="17"/>
      <c r="G116" s="17"/>
      <c r="H116" s="18"/>
      <c r="I116" s="19"/>
      <c r="J116" s="151">
        <f t="shared" si="5"/>
        <v>2000</v>
      </c>
      <c r="O116" s="26" t="e">
        <f t="shared" si="9"/>
        <v>#N/A</v>
      </c>
      <c r="P116" s="138" t="e">
        <f t="shared" si="6"/>
        <v>#N/A</v>
      </c>
      <c r="Q116" s="138" t="e">
        <f t="shared" si="7"/>
        <v>#N/A</v>
      </c>
      <c r="R116" s="138" t="e">
        <f t="shared" si="8"/>
        <v>#N/A</v>
      </c>
      <c r="S116" s="139" t="e">
        <f>VLOOKUP(D116,'PC Receitas'!$N$4:$O$14,2,FALSE)</f>
        <v>#N/A</v>
      </c>
      <c r="T116" s="138">
        <f>Bancos!D116</f>
        <v>0</v>
      </c>
    </row>
    <row r="117" spans="3:20" ht="19.5" customHeight="1" thickTop="1" thickBot="1">
      <c r="C117" s="17"/>
      <c r="D117" s="17"/>
      <c r="E117" s="17"/>
      <c r="F117" s="17"/>
      <c r="G117" s="17"/>
      <c r="H117" s="18"/>
      <c r="I117" s="19"/>
      <c r="J117" s="151">
        <f t="shared" si="5"/>
        <v>2000</v>
      </c>
      <c r="O117" s="26" t="e">
        <f t="shared" si="9"/>
        <v>#N/A</v>
      </c>
      <c r="P117" s="138" t="e">
        <f t="shared" si="6"/>
        <v>#N/A</v>
      </c>
      <c r="Q117" s="138" t="e">
        <f t="shared" si="7"/>
        <v>#N/A</v>
      </c>
      <c r="R117" s="138" t="e">
        <f t="shared" si="8"/>
        <v>#N/A</v>
      </c>
      <c r="S117" s="139" t="e">
        <f>VLOOKUP(D117,'PC Receitas'!$N$4:$O$14,2,FALSE)</f>
        <v>#N/A</v>
      </c>
      <c r="T117" s="138">
        <f>Bancos!D117</f>
        <v>0</v>
      </c>
    </row>
    <row r="118" spans="3:20" ht="19.5" customHeight="1" thickTop="1" thickBot="1">
      <c r="C118" s="17"/>
      <c r="D118" s="17"/>
      <c r="E118" s="17"/>
      <c r="F118" s="17"/>
      <c r="G118" s="17"/>
      <c r="H118" s="18"/>
      <c r="I118" s="19"/>
      <c r="J118" s="151">
        <f t="shared" si="5"/>
        <v>2000</v>
      </c>
      <c r="O118" s="26" t="e">
        <f t="shared" si="9"/>
        <v>#N/A</v>
      </c>
      <c r="P118" s="138" t="e">
        <f t="shared" si="6"/>
        <v>#N/A</v>
      </c>
      <c r="Q118" s="138" t="e">
        <f t="shared" si="7"/>
        <v>#N/A</v>
      </c>
      <c r="R118" s="138" t="e">
        <f t="shared" si="8"/>
        <v>#N/A</v>
      </c>
      <c r="S118" s="139" t="e">
        <f>VLOOKUP(D118,'PC Receitas'!$N$4:$O$14,2,FALSE)</f>
        <v>#N/A</v>
      </c>
      <c r="T118" s="138">
        <f>Bancos!D118</f>
        <v>0</v>
      </c>
    </row>
    <row r="119" spans="3:20" ht="19.5" customHeight="1" thickTop="1" thickBot="1">
      <c r="C119" s="17"/>
      <c r="D119" s="17"/>
      <c r="E119" s="17"/>
      <c r="F119" s="17"/>
      <c r="G119" s="17"/>
      <c r="H119" s="18"/>
      <c r="I119" s="19"/>
      <c r="J119" s="151">
        <f t="shared" si="5"/>
        <v>2000</v>
      </c>
      <c r="O119" s="26" t="e">
        <f t="shared" si="9"/>
        <v>#N/A</v>
      </c>
      <c r="P119" s="138" t="e">
        <f t="shared" si="6"/>
        <v>#N/A</v>
      </c>
      <c r="Q119" s="138" t="e">
        <f t="shared" si="7"/>
        <v>#N/A</v>
      </c>
      <c r="R119" s="138" t="e">
        <f t="shared" si="8"/>
        <v>#N/A</v>
      </c>
      <c r="S119" s="139" t="e">
        <f>VLOOKUP(D119,'PC Receitas'!$N$4:$O$14,2,FALSE)</f>
        <v>#N/A</v>
      </c>
      <c r="T119" s="138">
        <f>Bancos!D119</f>
        <v>0</v>
      </c>
    </row>
    <row r="120" spans="3:20" ht="19.5" customHeight="1" thickTop="1" thickBot="1">
      <c r="C120" s="17"/>
      <c r="D120" s="17"/>
      <c r="E120" s="17"/>
      <c r="F120" s="17"/>
      <c r="G120" s="17"/>
      <c r="H120" s="18"/>
      <c r="I120" s="19"/>
      <c r="J120" s="151">
        <f t="shared" si="5"/>
        <v>2000</v>
      </c>
      <c r="O120" s="26" t="e">
        <f t="shared" si="9"/>
        <v>#N/A</v>
      </c>
      <c r="P120" s="138" t="e">
        <f t="shared" si="6"/>
        <v>#N/A</v>
      </c>
      <c r="Q120" s="138" t="e">
        <f t="shared" si="7"/>
        <v>#N/A</v>
      </c>
      <c r="R120" s="138" t="e">
        <f t="shared" si="8"/>
        <v>#N/A</v>
      </c>
      <c r="S120" s="139" t="e">
        <f>VLOOKUP(D120,'PC Receitas'!$N$4:$O$14,2,FALSE)</f>
        <v>#N/A</v>
      </c>
      <c r="T120" s="138">
        <f>Bancos!D120</f>
        <v>0</v>
      </c>
    </row>
    <row r="121" spans="3:20" ht="19.5" customHeight="1" thickTop="1" thickBot="1">
      <c r="C121" s="17"/>
      <c r="D121" s="17"/>
      <c r="E121" s="17"/>
      <c r="F121" s="17"/>
      <c r="G121" s="17"/>
      <c r="H121" s="18"/>
      <c r="I121" s="19"/>
      <c r="J121" s="151">
        <f t="shared" si="5"/>
        <v>2000</v>
      </c>
      <c r="O121" s="26" t="e">
        <f t="shared" si="9"/>
        <v>#N/A</v>
      </c>
      <c r="P121" s="138" t="e">
        <f t="shared" si="6"/>
        <v>#N/A</v>
      </c>
      <c r="Q121" s="138" t="e">
        <f t="shared" si="7"/>
        <v>#N/A</v>
      </c>
      <c r="R121" s="138" t="e">
        <f t="shared" si="8"/>
        <v>#N/A</v>
      </c>
      <c r="S121" s="139" t="e">
        <f>VLOOKUP(D121,'PC Receitas'!$N$4:$O$14,2,FALSE)</f>
        <v>#N/A</v>
      </c>
      <c r="T121" s="138">
        <f>Bancos!D121</f>
        <v>0</v>
      </c>
    </row>
    <row r="122" spans="3:20" ht="19.5" customHeight="1" thickTop="1" thickBot="1">
      <c r="C122" s="17"/>
      <c r="D122" s="17"/>
      <c r="E122" s="17"/>
      <c r="F122" s="17"/>
      <c r="G122" s="17"/>
      <c r="H122" s="18"/>
      <c r="I122" s="19"/>
      <c r="J122" s="151">
        <f t="shared" si="5"/>
        <v>2000</v>
      </c>
      <c r="O122" s="26" t="e">
        <f t="shared" si="9"/>
        <v>#N/A</v>
      </c>
      <c r="P122" s="138" t="e">
        <f t="shared" si="6"/>
        <v>#N/A</v>
      </c>
      <c r="Q122" s="138" t="e">
        <f t="shared" si="7"/>
        <v>#N/A</v>
      </c>
      <c r="R122" s="138" t="e">
        <f t="shared" si="8"/>
        <v>#N/A</v>
      </c>
      <c r="S122" s="139" t="e">
        <f>VLOOKUP(D122,'PC Receitas'!$N$4:$O$14,2,FALSE)</f>
        <v>#N/A</v>
      </c>
      <c r="T122" s="138">
        <f>Bancos!D122</f>
        <v>0</v>
      </c>
    </row>
    <row r="123" spans="3:20" ht="19.5" customHeight="1" thickTop="1" thickBot="1">
      <c r="C123" s="17"/>
      <c r="D123" s="17"/>
      <c r="E123" s="17"/>
      <c r="F123" s="17"/>
      <c r="G123" s="17"/>
      <c r="H123" s="18"/>
      <c r="I123" s="19"/>
      <c r="J123" s="151">
        <f t="shared" si="5"/>
        <v>2000</v>
      </c>
      <c r="O123" s="26" t="e">
        <f t="shared" si="9"/>
        <v>#N/A</v>
      </c>
      <c r="P123" s="138" t="e">
        <f t="shared" si="6"/>
        <v>#N/A</v>
      </c>
      <c r="Q123" s="138" t="e">
        <f t="shared" si="7"/>
        <v>#N/A</v>
      </c>
      <c r="R123" s="138" t="e">
        <f t="shared" si="8"/>
        <v>#N/A</v>
      </c>
      <c r="S123" s="139" t="e">
        <f>VLOOKUP(D123,'PC Receitas'!$N$4:$O$14,2,FALSE)</f>
        <v>#N/A</v>
      </c>
      <c r="T123" s="138">
        <f>Bancos!D123</f>
        <v>0</v>
      </c>
    </row>
    <row r="124" spans="3:20" ht="19.5" customHeight="1" thickTop="1" thickBot="1">
      <c r="C124" s="17"/>
      <c r="D124" s="17"/>
      <c r="E124" s="17"/>
      <c r="F124" s="17"/>
      <c r="G124" s="17"/>
      <c r="H124" s="18"/>
      <c r="I124" s="19"/>
      <c r="J124" s="151">
        <f t="shared" si="5"/>
        <v>2000</v>
      </c>
      <c r="O124" s="26" t="e">
        <f t="shared" si="9"/>
        <v>#N/A</v>
      </c>
      <c r="P124" s="138" t="e">
        <f t="shared" si="6"/>
        <v>#N/A</v>
      </c>
      <c r="Q124" s="138" t="e">
        <f t="shared" si="7"/>
        <v>#N/A</v>
      </c>
      <c r="R124" s="138" t="e">
        <f t="shared" si="8"/>
        <v>#N/A</v>
      </c>
      <c r="S124" s="139" t="e">
        <f>VLOOKUP(D124,'PC Receitas'!$N$4:$O$14,2,FALSE)</f>
        <v>#N/A</v>
      </c>
      <c r="T124" s="138">
        <f>Bancos!D124</f>
        <v>0</v>
      </c>
    </row>
    <row r="125" spans="3:20" ht="19.5" customHeight="1" thickTop="1" thickBot="1">
      <c r="C125" s="17"/>
      <c r="D125" s="17"/>
      <c r="E125" s="17"/>
      <c r="F125" s="17"/>
      <c r="G125" s="17"/>
      <c r="H125" s="18"/>
      <c r="I125" s="19"/>
      <c r="J125" s="151">
        <f t="shared" si="5"/>
        <v>2000</v>
      </c>
      <c r="O125" s="26" t="e">
        <f t="shared" si="9"/>
        <v>#N/A</v>
      </c>
      <c r="P125" s="138" t="e">
        <f t="shared" si="6"/>
        <v>#N/A</v>
      </c>
      <c r="Q125" s="138" t="e">
        <f t="shared" si="7"/>
        <v>#N/A</v>
      </c>
      <c r="R125" s="138" t="e">
        <f t="shared" si="8"/>
        <v>#N/A</v>
      </c>
      <c r="S125" s="139" t="e">
        <f>VLOOKUP(D125,'PC Receitas'!$N$4:$O$14,2,FALSE)</f>
        <v>#N/A</v>
      </c>
      <c r="T125" s="138">
        <f>Bancos!D125</f>
        <v>0</v>
      </c>
    </row>
    <row r="126" spans="3:20" ht="19.5" customHeight="1" thickTop="1" thickBot="1">
      <c r="C126" s="17"/>
      <c r="D126" s="17"/>
      <c r="E126" s="17"/>
      <c r="F126" s="17"/>
      <c r="G126" s="17"/>
      <c r="H126" s="18"/>
      <c r="I126" s="19"/>
      <c r="J126" s="151">
        <f t="shared" si="5"/>
        <v>2000</v>
      </c>
      <c r="O126" s="26" t="e">
        <f t="shared" si="9"/>
        <v>#N/A</v>
      </c>
      <c r="P126" s="138" t="e">
        <f t="shared" si="6"/>
        <v>#N/A</v>
      </c>
      <c r="Q126" s="138" t="e">
        <f t="shared" si="7"/>
        <v>#N/A</v>
      </c>
      <c r="R126" s="138" t="e">
        <f t="shared" si="8"/>
        <v>#N/A</v>
      </c>
      <c r="S126" s="139" t="e">
        <f>VLOOKUP(D126,'PC Receitas'!$N$4:$O$14,2,FALSE)</f>
        <v>#N/A</v>
      </c>
      <c r="T126" s="138">
        <f>Bancos!D126</f>
        <v>0</v>
      </c>
    </row>
    <row r="127" spans="3:20" ht="19.5" customHeight="1" thickTop="1" thickBot="1">
      <c r="C127" s="17"/>
      <c r="D127" s="17"/>
      <c r="E127" s="17"/>
      <c r="F127" s="17"/>
      <c r="G127" s="17"/>
      <c r="H127" s="18"/>
      <c r="I127" s="19"/>
      <c r="J127" s="151">
        <f t="shared" si="5"/>
        <v>2000</v>
      </c>
      <c r="O127" s="26" t="e">
        <f t="shared" si="9"/>
        <v>#N/A</v>
      </c>
      <c r="P127" s="138" t="e">
        <f t="shared" si="6"/>
        <v>#N/A</v>
      </c>
      <c r="Q127" s="138" t="e">
        <f t="shared" si="7"/>
        <v>#N/A</v>
      </c>
      <c r="R127" s="138" t="e">
        <f t="shared" si="8"/>
        <v>#N/A</v>
      </c>
      <c r="S127" s="139" t="e">
        <f>VLOOKUP(D127,'PC Receitas'!$N$4:$O$14,2,FALSE)</f>
        <v>#N/A</v>
      </c>
      <c r="T127" s="138">
        <f>Bancos!D127</f>
        <v>0</v>
      </c>
    </row>
    <row r="128" spans="3:20" ht="19.5" customHeight="1" thickTop="1" thickBot="1">
      <c r="C128" s="17"/>
      <c r="D128" s="17"/>
      <c r="E128" s="17"/>
      <c r="F128" s="17"/>
      <c r="G128" s="17"/>
      <c r="H128" s="18"/>
      <c r="I128" s="19"/>
      <c r="J128" s="151">
        <f t="shared" si="5"/>
        <v>2000</v>
      </c>
      <c r="O128" s="26" t="e">
        <f t="shared" si="9"/>
        <v>#N/A</v>
      </c>
      <c r="P128" s="138" t="e">
        <f t="shared" si="6"/>
        <v>#N/A</v>
      </c>
      <c r="Q128" s="138" t="e">
        <f t="shared" si="7"/>
        <v>#N/A</v>
      </c>
      <c r="R128" s="138" t="e">
        <f t="shared" si="8"/>
        <v>#N/A</v>
      </c>
      <c r="S128" s="139" t="e">
        <f>VLOOKUP(D128,'PC Receitas'!$N$4:$O$14,2,FALSE)</f>
        <v>#N/A</v>
      </c>
      <c r="T128" s="138">
        <f>Bancos!D128</f>
        <v>0</v>
      </c>
    </row>
    <row r="129" spans="3:20" ht="19.5" customHeight="1" thickTop="1" thickBot="1">
      <c r="C129" s="17"/>
      <c r="D129" s="17"/>
      <c r="E129" s="17"/>
      <c r="F129" s="17"/>
      <c r="G129" s="17"/>
      <c r="H129" s="18"/>
      <c r="I129" s="19"/>
      <c r="J129" s="151">
        <f t="shared" si="5"/>
        <v>2000</v>
      </c>
      <c r="O129" s="26" t="e">
        <f t="shared" si="9"/>
        <v>#N/A</v>
      </c>
      <c r="P129" s="138" t="e">
        <f t="shared" si="6"/>
        <v>#N/A</v>
      </c>
      <c r="Q129" s="138" t="e">
        <f t="shared" si="7"/>
        <v>#N/A</v>
      </c>
      <c r="R129" s="138" t="e">
        <f t="shared" si="8"/>
        <v>#N/A</v>
      </c>
      <c r="S129" s="139" t="e">
        <f>VLOOKUP(D129,'PC Receitas'!$N$4:$O$14,2,FALSE)</f>
        <v>#N/A</v>
      </c>
      <c r="T129" s="138">
        <f>Bancos!D129</f>
        <v>0</v>
      </c>
    </row>
    <row r="130" spans="3:20" ht="19.5" customHeight="1" thickTop="1" thickBot="1">
      <c r="C130" s="17"/>
      <c r="D130" s="17"/>
      <c r="E130" s="17"/>
      <c r="F130" s="17"/>
      <c r="G130" s="17"/>
      <c r="H130" s="18"/>
      <c r="I130" s="19"/>
      <c r="J130" s="151">
        <f t="shared" si="5"/>
        <v>2000</v>
      </c>
      <c r="O130" s="26" t="e">
        <f t="shared" si="9"/>
        <v>#N/A</v>
      </c>
      <c r="P130" s="138" t="e">
        <f t="shared" si="6"/>
        <v>#N/A</v>
      </c>
      <c r="Q130" s="138" t="e">
        <f t="shared" si="7"/>
        <v>#N/A</v>
      </c>
      <c r="R130" s="138" t="e">
        <f t="shared" si="8"/>
        <v>#N/A</v>
      </c>
      <c r="S130" s="139" t="e">
        <f>VLOOKUP(D130,'PC Receitas'!$N$4:$O$14,2,FALSE)</f>
        <v>#N/A</v>
      </c>
      <c r="T130" s="138">
        <f>Bancos!D130</f>
        <v>0</v>
      </c>
    </row>
    <row r="131" spans="3:20" ht="19.5" customHeight="1" thickTop="1" thickBot="1">
      <c r="C131" s="17"/>
      <c r="D131" s="17"/>
      <c r="E131" s="17"/>
      <c r="F131" s="17"/>
      <c r="G131" s="17"/>
      <c r="H131" s="18"/>
      <c r="I131" s="19"/>
      <c r="J131" s="151">
        <f t="shared" si="5"/>
        <v>2000</v>
      </c>
      <c r="O131" s="26" t="e">
        <f t="shared" si="9"/>
        <v>#N/A</v>
      </c>
      <c r="P131" s="138" t="e">
        <f t="shared" si="6"/>
        <v>#N/A</v>
      </c>
      <c r="Q131" s="138" t="e">
        <f t="shared" si="7"/>
        <v>#N/A</v>
      </c>
      <c r="R131" s="138" t="e">
        <f t="shared" si="8"/>
        <v>#N/A</v>
      </c>
      <c r="S131" s="139" t="e">
        <f>VLOOKUP(D131,'PC Receitas'!$N$4:$O$14,2,FALSE)</f>
        <v>#N/A</v>
      </c>
      <c r="T131" s="138">
        <f>Bancos!D131</f>
        <v>0</v>
      </c>
    </row>
    <row r="132" spans="3:20" ht="19.5" customHeight="1" thickTop="1" thickBot="1">
      <c r="C132" s="17"/>
      <c r="D132" s="17"/>
      <c r="E132" s="17"/>
      <c r="F132" s="17"/>
      <c r="G132" s="17"/>
      <c r="H132" s="18"/>
      <c r="I132" s="19"/>
      <c r="J132" s="151">
        <f t="shared" si="5"/>
        <v>2000</v>
      </c>
      <c r="O132" s="26" t="e">
        <f t="shared" si="9"/>
        <v>#N/A</v>
      </c>
      <c r="P132" s="138" t="e">
        <f t="shared" si="6"/>
        <v>#N/A</v>
      </c>
      <c r="Q132" s="138" t="e">
        <f t="shared" si="7"/>
        <v>#N/A</v>
      </c>
      <c r="R132" s="138" t="e">
        <f t="shared" si="8"/>
        <v>#N/A</v>
      </c>
      <c r="S132" s="139" t="e">
        <f>VLOOKUP(D132,'PC Receitas'!$N$4:$O$14,2,FALSE)</f>
        <v>#N/A</v>
      </c>
      <c r="T132" s="138">
        <f>Bancos!D132</f>
        <v>0</v>
      </c>
    </row>
    <row r="133" spans="3:20" ht="19.5" customHeight="1" thickTop="1" thickBot="1">
      <c r="C133" s="17"/>
      <c r="D133" s="17"/>
      <c r="E133" s="17"/>
      <c r="F133" s="17"/>
      <c r="G133" s="17"/>
      <c r="H133" s="18"/>
      <c r="I133" s="19"/>
      <c r="J133" s="151">
        <f t="shared" si="5"/>
        <v>2000</v>
      </c>
      <c r="O133" s="26" t="e">
        <f t="shared" si="9"/>
        <v>#N/A</v>
      </c>
      <c r="P133" s="138" t="e">
        <f t="shared" si="6"/>
        <v>#N/A</v>
      </c>
      <c r="Q133" s="138" t="e">
        <f t="shared" si="7"/>
        <v>#N/A</v>
      </c>
      <c r="R133" s="138" t="e">
        <f t="shared" si="8"/>
        <v>#N/A</v>
      </c>
      <c r="S133" s="139" t="e">
        <f>VLOOKUP(D133,'PC Receitas'!$N$4:$O$14,2,FALSE)</f>
        <v>#N/A</v>
      </c>
      <c r="T133" s="138">
        <f>Bancos!D133</f>
        <v>0</v>
      </c>
    </row>
    <row r="134" spans="3:20" ht="19.5" customHeight="1" thickTop="1" thickBot="1">
      <c r="C134" s="17"/>
      <c r="D134" s="17"/>
      <c r="E134" s="17"/>
      <c r="F134" s="17"/>
      <c r="G134" s="17"/>
      <c r="H134" s="18"/>
      <c r="I134" s="19"/>
      <c r="J134" s="151">
        <f t="shared" ref="J134:J197" si="10">J133+IF(AND(I134="Pago",OR(D134="Receitas com Produtos",D134="Receitas com Serviços",D134="Receitas Não Operacionais")),H134,IF(AND(I134="Pago",OR(D134="Despesas com Produtos",D134="Despesas com Serviços",D134="Despesas Não Operacionais",D134="Despesas com RH",D134="Despesas com Marketing",D134="Despesas Operacionais",D134="Impostos",D134="Investimentos")),-H134,0))</f>
        <v>2000</v>
      </c>
      <c r="O134" s="26" t="e">
        <f t="shared" si="9"/>
        <v>#N/A</v>
      </c>
      <c r="P134" s="138" t="e">
        <f t="shared" ref="P134:P197" si="11">IF(S134="Despesas_com_Produtos","Despesa",IF(S134="Despesas_com_Serviços","Despesa",IF(S134="Despesas_Não_Operacionais","Despesa","")))</f>
        <v>#N/A</v>
      </c>
      <c r="Q134" s="138" t="e">
        <f t="shared" ref="Q134:Q197" si="12">IF(S134="Receitas_com_Produtos","Receita",IF(S134="Receitas_com_Serviços","Receita",IF(S134="Receitas_Não_Operacionais","Receita","")))</f>
        <v>#N/A</v>
      </c>
      <c r="R134" s="138" t="e">
        <f t="shared" ref="R134:R197" si="13">IF(O134&lt;&gt;"",O134,IF(P134&lt;&gt;"",P134,IF(Q134&lt;&gt;"",Q134,"")))</f>
        <v>#N/A</v>
      </c>
      <c r="S134" s="139" t="e">
        <f>VLOOKUP(D134,'PC Receitas'!$N$4:$O$14,2,FALSE)</f>
        <v>#N/A</v>
      </c>
      <c r="T134" s="138">
        <f>Bancos!D134</f>
        <v>0</v>
      </c>
    </row>
    <row r="135" spans="3:20" ht="19.5" customHeight="1" thickTop="1" thickBot="1">
      <c r="C135" s="17"/>
      <c r="D135" s="17"/>
      <c r="E135" s="17"/>
      <c r="F135" s="17"/>
      <c r="G135" s="17"/>
      <c r="H135" s="18"/>
      <c r="I135" s="19"/>
      <c r="J135" s="151">
        <f t="shared" si="10"/>
        <v>2000</v>
      </c>
      <c r="O135" s="26" t="e">
        <f t="shared" ref="O135:O198" si="14">IF(S135="Despesas_com_RH","Despesa",IF(S135="Despesas_Operacionais","Despesa",IF(S135="Despesas_com_Marketing","Despesa",IF(S135="Impostos","Despesa",IF(S135="Investimentos","Despesa","")))))</f>
        <v>#N/A</v>
      </c>
      <c r="P135" s="138" t="e">
        <f t="shared" si="11"/>
        <v>#N/A</v>
      </c>
      <c r="Q135" s="138" t="e">
        <f t="shared" si="12"/>
        <v>#N/A</v>
      </c>
      <c r="R135" s="138" t="e">
        <f t="shared" si="13"/>
        <v>#N/A</v>
      </c>
      <c r="S135" s="139" t="e">
        <f>VLOOKUP(D135,'PC Receitas'!$N$4:$O$14,2,FALSE)</f>
        <v>#N/A</v>
      </c>
      <c r="T135" s="138">
        <f>Bancos!D135</f>
        <v>0</v>
      </c>
    </row>
    <row r="136" spans="3:20" ht="19.5" customHeight="1" thickTop="1" thickBot="1">
      <c r="C136" s="17"/>
      <c r="D136" s="17"/>
      <c r="E136" s="17"/>
      <c r="F136" s="17"/>
      <c r="G136" s="17"/>
      <c r="H136" s="18"/>
      <c r="I136" s="19"/>
      <c r="J136" s="151">
        <f t="shared" si="10"/>
        <v>2000</v>
      </c>
      <c r="O136" s="26" t="e">
        <f t="shared" si="14"/>
        <v>#N/A</v>
      </c>
      <c r="P136" s="138" t="e">
        <f t="shared" si="11"/>
        <v>#N/A</v>
      </c>
      <c r="Q136" s="138" t="e">
        <f t="shared" si="12"/>
        <v>#N/A</v>
      </c>
      <c r="R136" s="138" t="e">
        <f t="shared" si="13"/>
        <v>#N/A</v>
      </c>
      <c r="S136" s="139" t="e">
        <f>VLOOKUP(D136,'PC Receitas'!$N$4:$O$14,2,FALSE)</f>
        <v>#N/A</v>
      </c>
      <c r="T136" s="138">
        <f>Bancos!D136</f>
        <v>0</v>
      </c>
    </row>
    <row r="137" spans="3:20" ht="19.5" customHeight="1" thickTop="1" thickBot="1">
      <c r="C137" s="17"/>
      <c r="D137" s="17"/>
      <c r="E137" s="17"/>
      <c r="F137" s="17"/>
      <c r="G137" s="17"/>
      <c r="H137" s="18"/>
      <c r="I137" s="19"/>
      <c r="J137" s="151">
        <f t="shared" si="10"/>
        <v>2000</v>
      </c>
      <c r="O137" s="26" t="e">
        <f t="shared" si="14"/>
        <v>#N/A</v>
      </c>
      <c r="P137" s="138" t="e">
        <f t="shared" si="11"/>
        <v>#N/A</v>
      </c>
      <c r="Q137" s="138" t="e">
        <f t="shared" si="12"/>
        <v>#N/A</v>
      </c>
      <c r="R137" s="138" t="e">
        <f t="shared" si="13"/>
        <v>#N/A</v>
      </c>
      <c r="S137" s="139" t="e">
        <f>VLOOKUP(D137,'PC Receitas'!$N$4:$O$14,2,FALSE)</f>
        <v>#N/A</v>
      </c>
      <c r="T137" s="138">
        <f>Bancos!D137</f>
        <v>0</v>
      </c>
    </row>
    <row r="138" spans="3:20" ht="19.5" customHeight="1" thickTop="1" thickBot="1">
      <c r="C138" s="17"/>
      <c r="D138" s="17"/>
      <c r="E138" s="17"/>
      <c r="F138" s="17"/>
      <c r="G138" s="17"/>
      <c r="H138" s="18"/>
      <c r="I138" s="19"/>
      <c r="J138" s="151">
        <f t="shared" si="10"/>
        <v>2000</v>
      </c>
      <c r="O138" s="26" t="e">
        <f t="shared" si="14"/>
        <v>#N/A</v>
      </c>
      <c r="P138" s="138" t="e">
        <f t="shared" si="11"/>
        <v>#N/A</v>
      </c>
      <c r="Q138" s="138" t="e">
        <f t="shared" si="12"/>
        <v>#N/A</v>
      </c>
      <c r="R138" s="138" t="e">
        <f t="shared" si="13"/>
        <v>#N/A</v>
      </c>
      <c r="S138" s="139" t="e">
        <f>VLOOKUP(D138,'PC Receitas'!$N$4:$O$14,2,FALSE)</f>
        <v>#N/A</v>
      </c>
      <c r="T138" s="138">
        <f>Bancos!D138</f>
        <v>0</v>
      </c>
    </row>
    <row r="139" spans="3:20" ht="19.5" customHeight="1" thickTop="1" thickBot="1">
      <c r="C139" s="17"/>
      <c r="D139" s="17"/>
      <c r="E139" s="17"/>
      <c r="F139" s="17"/>
      <c r="G139" s="17"/>
      <c r="H139" s="18"/>
      <c r="I139" s="19"/>
      <c r="J139" s="151">
        <f t="shared" si="10"/>
        <v>2000</v>
      </c>
      <c r="O139" s="26" t="e">
        <f t="shared" si="14"/>
        <v>#N/A</v>
      </c>
      <c r="P139" s="138" t="e">
        <f t="shared" si="11"/>
        <v>#N/A</v>
      </c>
      <c r="Q139" s="138" t="e">
        <f t="shared" si="12"/>
        <v>#N/A</v>
      </c>
      <c r="R139" s="138" t="e">
        <f t="shared" si="13"/>
        <v>#N/A</v>
      </c>
      <c r="S139" s="139" t="e">
        <f>VLOOKUP(D139,'PC Receitas'!$N$4:$O$14,2,FALSE)</f>
        <v>#N/A</v>
      </c>
      <c r="T139" s="138">
        <f>Bancos!D139</f>
        <v>0</v>
      </c>
    </row>
    <row r="140" spans="3:20" ht="19.5" customHeight="1" thickTop="1" thickBot="1">
      <c r="C140" s="17"/>
      <c r="D140" s="17"/>
      <c r="E140" s="17"/>
      <c r="F140" s="17"/>
      <c r="G140" s="17"/>
      <c r="H140" s="18"/>
      <c r="I140" s="19"/>
      <c r="J140" s="151">
        <f t="shared" si="10"/>
        <v>2000</v>
      </c>
      <c r="O140" s="26" t="e">
        <f t="shared" si="14"/>
        <v>#N/A</v>
      </c>
      <c r="P140" s="138" t="e">
        <f t="shared" si="11"/>
        <v>#N/A</v>
      </c>
      <c r="Q140" s="138" t="e">
        <f t="shared" si="12"/>
        <v>#N/A</v>
      </c>
      <c r="R140" s="138" t="e">
        <f t="shared" si="13"/>
        <v>#N/A</v>
      </c>
      <c r="S140" s="139" t="e">
        <f>VLOOKUP(D140,'PC Receitas'!$N$4:$O$14,2,FALSE)</f>
        <v>#N/A</v>
      </c>
      <c r="T140" s="138">
        <f>Bancos!D140</f>
        <v>0</v>
      </c>
    </row>
    <row r="141" spans="3:20" ht="19.5" customHeight="1" thickTop="1" thickBot="1">
      <c r="C141" s="17"/>
      <c r="D141" s="17"/>
      <c r="E141" s="17"/>
      <c r="F141" s="17"/>
      <c r="G141" s="17"/>
      <c r="H141" s="18"/>
      <c r="I141" s="19"/>
      <c r="J141" s="151">
        <f t="shared" si="10"/>
        <v>2000</v>
      </c>
      <c r="O141" s="26" t="e">
        <f t="shared" si="14"/>
        <v>#N/A</v>
      </c>
      <c r="P141" s="138" t="e">
        <f t="shared" si="11"/>
        <v>#N/A</v>
      </c>
      <c r="Q141" s="138" t="e">
        <f t="shared" si="12"/>
        <v>#N/A</v>
      </c>
      <c r="R141" s="138" t="e">
        <f t="shared" si="13"/>
        <v>#N/A</v>
      </c>
      <c r="S141" s="139" t="e">
        <f>VLOOKUP(D141,'PC Receitas'!$N$4:$O$14,2,FALSE)</f>
        <v>#N/A</v>
      </c>
      <c r="T141" s="138">
        <f>Bancos!D141</f>
        <v>0</v>
      </c>
    </row>
    <row r="142" spans="3:20" ht="19.5" customHeight="1" thickTop="1" thickBot="1">
      <c r="C142" s="17"/>
      <c r="D142" s="17"/>
      <c r="E142" s="17"/>
      <c r="F142" s="17"/>
      <c r="G142" s="17"/>
      <c r="H142" s="18"/>
      <c r="I142" s="19"/>
      <c r="J142" s="151">
        <f t="shared" si="10"/>
        <v>2000</v>
      </c>
      <c r="O142" s="26" t="e">
        <f t="shared" si="14"/>
        <v>#N/A</v>
      </c>
      <c r="P142" s="138" t="e">
        <f t="shared" si="11"/>
        <v>#N/A</v>
      </c>
      <c r="Q142" s="138" t="e">
        <f t="shared" si="12"/>
        <v>#N/A</v>
      </c>
      <c r="R142" s="138" t="e">
        <f t="shared" si="13"/>
        <v>#N/A</v>
      </c>
      <c r="S142" s="139" t="e">
        <f>VLOOKUP(D142,'PC Receitas'!$N$4:$O$14,2,FALSE)</f>
        <v>#N/A</v>
      </c>
      <c r="T142" s="138">
        <f>Bancos!D142</f>
        <v>0</v>
      </c>
    </row>
    <row r="143" spans="3:20" ht="19.5" customHeight="1" thickTop="1" thickBot="1">
      <c r="C143" s="17"/>
      <c r="D143" s="17"/>
      <c r="E143" s="17"/>
      <c r="F143" s="17"/>
      <c r="G143" s="17"/>
      <c r="H143" s="18"/>
      <c r="I143" s="19"/>
      <c r="J143" s="151">
        <f t="shared" si="10"/>
        <v>2000</v>
      </c>
      <c r="O143" s="26" t="e">
        <f t="shared" si="14"/>
        <v>#N/A</v>
      </c>
      <c r="P143" s="138" t="e">
        <f t="shared" si="11"/>
        <v>#N/A</v>
      </c>
      <c r="Q143" s="138" t="e">
        <f t="shared" si="12"/>
        <v>#N/A</v>
      </c>
      <c r="R143" s="138" t="e">
        <f t="shared" si="13"/>
        <v>#N/A</v>
      </c>
      <c r="S143" s="139" t="e">
        <f>VLOOKUP(D143,'PC Receitas'!$N$4:$O$14,2,FALSE)</f>
        <v>#N/A</v>
      </c>
      <c r="T143" s="138">
        <f>Bancos!D143</f>
        <v>0</v>
      </c>
    </row>
    <row r="144" spans="3:20" ht="19.5" customHeight="1" thickTop="1" thickBot="1">
      <c r="C144" s="17"/>
      <c r="D144" s="17"/>
      <c r="E144" s="17"/>
      <c r="F144" s="17"/>
      <c r="G144" s="17"/>
      <c r="H144" s="18"/>
      <c r="I144" s="19"/>
      <c r="J144" s="151">
        <f t="shared" si="10"/>
        <v>2000</v>
      </c>
      <c r="O144" s="26" t="e">
        <f t="shared" si="14"/>
        <v>#N/A</v>
      </c>
      <c r="P144" s="138" t="e">
        <f t="shared" si="11"/>
        <v>#N/A</v>
      </c>
      <c r="Q144" s="138" t="e">
        <f t="shared" si="12"/>
        <v>#N/A</v>
      </c>
      <c r="R144" s="138" t="e">
        <f t="shared" si="13"/>
        <v>#N/A</v>
      </c>
      <c r="S144" s="139" t="e">
        <f>VLOOKUP(D144,'PC Receitas'!$N$4:$O$14,2,FALSE)</f>
        <v>#N/A</v>
      </c>
      <c r="T144" s="138">
        <f>Bancos!D144</f>
        <v>0</v>
      </c>
    </row>
    <row r="145" spans="3:20" ht="19.5" customHeight="1" thickTop="1" thickBot="1">
      <c r="C145" s="17"/>
      <c r="D145" s="17"/>
      <c r="E145" s="17"/>
      <c r="F145" s="17"/>
      <c r="G145" s="17"/>
      <c r="H145" s="18"/>
      <c r="I145" s="19"/>
      <c r="J145" s="151">
        <f t="shared" si="10"/>
        <v>2000</v>
      </c>
      <c r="O145" s="26" t="e">
        <f t="shared" si="14"/>
        <v>#N/A</v>
      </c>
      <c r="P145" s="138" t="e">
        <f t="shared" si="11"/>
        <v>#N/A</v>
      </c>
      <c r="Q145" s="138" t="e">
        <f t="shared" si="12"/>
        <v>#N/A</v>
      </c>
      <c r="R145" s="138" t="e">
        <f t="shared" si="13"/>
        <v>#N/A</v>
      </c>
      <c r="S145" s="139" t="e">
        <f>VLOOKUP(D145,'PC Receitas'!$N$4:$O$14,2,FALSE)</f>
        <v>#N/A</v>
      </c>
      <c r="T145" s="138">
        <f>Bancos!D145</f>
        <v>0</v>
      </c>
    </row>
    <row r="146" spans="3:20" ht="19.5" customHeight="1" thickTop="1" thickBot="1">
      <c r="C146" s="17"/>
      <c r="D146" s="17"/>
      <c r="E146" s="17"/>
      <c r="F146" s="17"/>
      <c r="G146" s="17"/>
      <c r="H146" s="18"/>
      <c r="I146" s="19"/>
      <c r="J146" s="151">
        <f t="shared" si="10"/>
        <v>2000</v>
      </c>
      <c r="O146" s="26" t="e">
        <f t="shared" si="14"/>
        <v>#N/A</v>
      </c>
      <c r="P146" s="138" t="e">
        <f t="shared" si="11"/>
        <v>#N/A</v>
      </c>
      <c r="Q146" s="138" t="e">
        <f t="shared" si="12"/>
        <v>#N/A</v>
      </c>
      <c r="R146" s="138" t="e">
        <f t="shared" si="13"/>
        <v>#N/A</v>
      </c>
      <c r="S146" s="139" t="e">
        <f>VLOOKUP(D146,'PC Receitas'!$N$4:$O$14,2,FALSE)</f>
        <v>#N/A</v>
      </c>
      <c r="T146" s="138">
        <f>Bancos!D146</f>
        <v>0</v>
      </c>
    </row>
    <row r="147" spans="3:20" ht="19.5" customHeight="1" thickTop="1" thickBot="1">
      <c r="C147" s="17"/>
      <c r="D147" s="17"/>
      <c r="E147" s="17"/>
      <c r="F147" s="17"/>
      <c r="G147" s="17"/>
      <c r="H147" s="18"/>
      <c r="I147" s="19"/>
      <c r="J147" s="151">
        <f t="shared" si="10"/>
        <v>2000</v>
      </c>
      <c r="O147" s="26" t="e">
        <f t="shared" si="14"/>
        <v>#N/A</v>
      </c>
      <c r="P147" s="138" t="e">
        <f t="shared" si="11"/>
        <v>#N/A</v>
      </c>
      <c r="Q147" s="138" t="e">
        <f t="shared" si="12"/>
        <v>#N/A</v>
      </c>
      <c r="R147" s="138" t="e">
        <f t="shared" si="13"/>
        <v>#N/A</v>
      </c>
      <c r="S147" s="139" t="e">
        <f>VLOOKUP(D147,'PC Receitas'!$N$4:$O$14,2,FALSE)</f>
        <v>#N/A</v>
      </c>
      <c r="T147" s="138">
        <f>Bancos!D147</f>
        <v>0</v>
      </c>
    </row>
    <row r="148" spans="3:20" ht="19.5" customHeight="1" thickTop="1" thickBot="1">
      <c r="C148" s="17"/>
      <c r="D148" s="17"/>
      <c r="E148" s="17"/>
      <c r="F148" s="17"/>
      <c r="G148" s="17"/>
      <c r="H148" s="18"/>
      <c r="I148" s="19"/>
      <c r="J148" s="151">
        <f t="shared" si="10"/>
        <v>2000</v>
      </c>
      <c r="O148" s="26" t="e">
        <f t="shared" si="14"/>
        <v>#N/A</v>
      </c>
      <c r="P148" s="138" t="e">
        <f t="shared" si="11"/>
        <v>#N/A</v>
      </c>
      <c r="Q148" s="138" t="e">
        <f t="shared" si="12"/>
        <v>#N/A</v>
      </c>
      <c r="R148" s="138" t="e">
        <f t="shared" si="13"/>
        <v>#N/A</v>
      </c>
      <c r="S148" s="139" t="e">
        <f>VLOOKUP(D148,'PC Receitas'!$N$4:$O$14,2,FALSE)</f>
        <v>#N/A</v>
      </c>
      <c r="T148" s="138">
        <f>Bancos!D148</f>
        <v>0</v>
      </c>
    </row>
    <row r="149" spans="3:20" ht="19.5" customHeight="1" thickTop="1" thickBot="1">
      <c r="C149" s="17"/>
      <c r="D149" s="17"/>
      <c r="E149" s="17"/>
      <c r="F149" s="17"/>
      <c r="G149" s="17"/>
      <c r="H149" s="18"/>
      <c r="I149" s="19"/>
      <c r="J149" s="151">
        <f t="shared" si="10"/>
        <v>2000</v>
      </c>
      <c r="O149" s="26" t="e">
        <f t="shared" si="14"/>
        <v>#N/A</v>
      </c>
      <c r="P149" s="138" t="e">
        <f t="shared" si="11"/>
        <v>#N/A</v>
      </c>
      <c r="Q149" s="138" t="e">
        <f t="shared" si="12"/>
        <v>#N/A</v>
      </c>
      <c r="R149" s="138" t="e">
        <f t="shared" si="13"/>
        <v>#N/A</v>
      </c>
      <c r="S149" s="139" t="e">
        <f>VLOOKUP(D149,'PC Receitas'!$N$4:$O$14,2,FALSE)</f>
        <v>#N/A</v>
      </c>
      <c r="T149" s="138">
        <f>Bancos!D149</f>
        <v>0</v>
      </c>
    </row>
    <row r="150" spans="3:20" ht="19.5" customHeight="1" thickTop="1" thickBot="1">
      <c r="C150" s="17"/>
      <c r="D150" s="17"/>
      <c r="E150" s="17"/>
      <c r="F150" s="17"/>
      <c r="G150" s="17"/>
      <c r="H150" s="18"/>
      <c r="I150" s="19"/>
      <c r="J150" s="151">
        <f t="shared" si="10"/>
        <v>2000</v>
      </c>
      <c r="O150" s="26" t="e">
        <f t="shared" si="14"/>
        <v>#N/A</v>
      </c>
      <c r="P150" s="138" t="e">
        <f t="shared" si="11"/>
        <v>#N/A</v>
      </c>
      <c r="Q150" s="138" t="e">
        <f t="shared" si="12"/>
        <v>#N/A</v>
      </c>
      <c r="R150" s="138" t="e">
        <f t="shared" si="13"/>
        <v>#N/A</v>
      </c>
      <c r="S150" s="139" t="e">
        <f>VLOOKUP(D150,'PC Receitas'!$N$4:$O$14,2,FALSE)</f>
        <v>#N/A</v>
      </c>
      <c r="T150" s="138">
        <f>Bancos!D150</f>
        <v>0</v>
      </c>
    </row>
    <row r="151" spans="3:20" ht="19.5" customHeight="1" thickTop="1" thickBot="1">
      <c r="C151" s="17"/>
      <c r="D151" s="17"/>
      <c r="E151" s="17"/>
      <c r="F151" s="17"/>
      <c r="G151" s="17"/>
      <c r="H151" s="18"/>
      <c r="I151" s="19"/>
      <c r="J151" s="151">
        <f t="shared" si="10"/>
        <v>2000</v>
      </c>
      <c r="O151" s="26" t="e">
        <f t="shared" si="14"/>
        <v>#N/A</v>
      </c>
      <c r="P151" s="138" t="e">
        <f t="shared" si="11"/>
        <v>#N/A</v>
      </c>
      <c r="Q151" s="138" t="e">
        <f t="shared" si="12"/>
        <v>#N/A</v>
      </c>
      <c r="R151" s="138" t="e">
        <f t="shared" si="13"/>
        <v>#N/A</v>
      </c>
      <c r="S151" s="139" t="e">
        <f>VLOOKUP(D151,'PC Receitas'!$N$4:$O$14,2,FALSE)</f>
        <v>#N/A</v>
      </c>
      <c r="T151" s="138">
        <f>Bancos!D151</f>
        <v>0</v>
      </c>
    </row>
    <row r="152" spans="3:20" ht="19.5" customHeight="1" thickTop="1" thickBot="1">
      <c r="C152" s="17"/>
      <c r="D152" s="17"/>
      <c r="E152" s="17"/>
      <c r="F152" s="17"/>
      <c r="G152" s="17"/>
      <c r="H152" s="18"/>
      <c r="I152" s="19"/>
      <c r="J152" s="151">
        <f t="shared" si="10"/>
        <v>2000</v>
      </c>
      <c r="O152" s="26" t="e">
        <f t="shared" si="14"/>
        <v>#N/A</v>
      </c>
      <c r="P152" s="138" t="e">
        <f t="shared" si="11"/>
        <v>#N/A</v>
      </c>
      <c r="Q152" s="138" t="e">
        <f t="shared" si="12"/>
        <v>#N/A</v>
      </c>
      <c r="R152" s="138" t="e">
        <f t="shared" si="13"/>
        <v>#N/A</v>
      </c>
      <c r="S152" s="139" t="e">
        <f>VLOOKUP(D152,'PC Receitas'!$N$4:$O$14,2,FALSE)</f>
        <v>#N/A</v>
      </c>
      <c r="T152" s="138">
        <f>Bancos!D152</f>
        <v>0</v>
      </c>
    </row>
    <row r="153" spans="3:20" ht="19.5" customHeight="1" thickTop="1" thickBot="1">
      <c r="C153" s="17"/>
      <c r="D153" s="17"/>
      <c r="E153" s="17"/>
      <c r="F153" s="17"/>
      <c r="G153" s="17"/>
      <c r="H153" s="18"/>
      <c r="I153" s="19"/>
      <c r="J153" s="151">
        <f t="shared" si="10"/>
        <v>2000</v>
      </c>
      <c r="O153" s="26" t="e">
        <f t="shared" si="14"/>
        <v>#N/A</v>
      </c>
      <c r="P153" s="138" t="e">
        <f t="shared" si="11"/>
        <v>#N/A</v>
      </c>
      <c r="Q153" s="138" t="e">
        <f t="shared" si="12"/>
        <v>#N/A</v>
      </c>
      <c r="R153" s="138" t="e">
        <f t="shared" si="13"/>
        <v>#N/A</v>
      </c>
      <c r="S153" s="139" t="e">
        <f>VLOOKUP(D153,'PC Receitas'!$N$4:$O$14,2,FALSE)</f>
        <v>#N/A</v>
      </c>
      <c r="T153" s="138">
        <f>Bancos!D153</f>
        <v>0</v>
      </c>
    </row>
    <row r="154" spans="3:20" ht="19.5" customHeight="1" thickTop="1" thickBot="1">
      <c r="C154" s="17"/>
      <c r="D154" s="17"/>
      <c r="E154" s="17"/>
      <c r="F154" s="17"/>
      <c r="G154" s="17"/>
      <c r="H154" s="18"/>
      <c r="I154" s="19"/>
      <c r="J154" s="151">
        <f t="shared" si="10"/>
        <v>2000</v>
      </c>
      <c r="O154" s="26" t="e">
        <f t="shared" si="14"/>
        <v>#N/A</v>
      </c>
      <c r="P154" s="138" t="e">
        <f t="shared" si="11"/>
        <v>#N/A</v>
      </c>
      <c r="Q154" s="138" t="e">
        <f t="shared" si="12"/>
        <v>#N/A</v>
      </c>
      <c r="R154" s="138" t="e">
        <f t="shared" si="13"/>
        <v>#N/A</v>
      </c>
      <c r="S154" s="139" t="e">
        <f>VLOOKUP(D154,'PC Receitas'!$N$4:$O$14,2,FALSE)</f>
        <v>#N/A</v>
      </c>
      <c r="T154" s="138">
        <f>Bancos!D154</f>
        <v>0</v>
      </c>
    </row>
    <row r="155" spans="3:20" ht="19.5" customHeight="1" thickTop="1" thickBot="1">
      <c r="C155" s="17"/>
      <c r="D155" s="17"/>
      <c r="E155" s="17"/>
      <c r="F155" s="17"/>
      <c r="G155" s="17"/>
      <c r="H155" s="18"/>
      <c r="I155" s="19"/>
      <c r="J155" s="151">
        <f t="shared" si="10"/>
        <v>2000</v>
      </c>
      <c r="O155" s="26" t="e">
        <f t="shared" si="14"/>
        <v>#N/A</v>
      </c>
      <c r="P155" s="138" t="e">
        <f t="shared" si="11"/>
        <v>#N/A</v>
      </c>
      <c r="Q155" s="138" t="e">
        <f t="shared" si="12"/>
        <v>#N/A</v>
      </c>
      <c r="R155" s="138" t="e">
        <f t="shared" si="13"/>
        <v>#N/A</v>
      </c>
      <c r="S155" s="139" t="e">
        <f>VLOOKUP(D155,'PC Receitas'!$N$4:$O$14,2,FALSE)</f>
        <v>#N/A</v>
      </c>
      <c r="T155" s="138">
        <f>Bancos!D155</f>
        <v>0</v>
      </c>
    </row>
    <row r="156" spans="3:20" ht="19.5" customHeight="1" thickTop="1" thickBot="1">
      <c r="C156" s="17"/>
      <c r="D156" s="17"/>
      <c r="E156" s="17"/>
      <c r="F156" s="17"/>
      <c r="G156" s="17"/>
      <c r="H156" s="18"/>
      <c r="I156" s="19"/>
      <c r="J156" s="151">
        <f t="shared" si="10"/>
        <v>2000</v>
      </c>
      <c r="O156" s="26" t="e">
        <f t="shared" si="14"/>
        <v>#N/A</v>
      </c>
      <c r="P156" s="138" t="e">
        <f t="shared" si="11"/>
        <v>#N/A</v>
      </c>
      <c r="Q156" s="138" t="e">
        <f t="shared" si="12"/>
        <v>#N/A</v>
      </c>
      <c r="R156" s="138" t="e">
        <f t="shared" si="13"/>
        <v>#N/A</v>
      </c>
      <c r="S156" s="139" t="e">
        <f>VLOOKUP(D156,'PC Receitas'!$N$4:$O$14,2,FALSE)</f>
        <v>#N/A</v>
      </c>
      <c r="T156" s="138">
        <f>Bancos!D156</f>
        <v>0</v>
      </c>
    </row>
    <row r="157" spans="3:20" ht="19.5" customHeight="1" thickTop="1" thickBot="1">
      <c r="C157" s="17"/>
      <c r="D157" s="17"/>
      <c r="E157" s="17"/>
      <c r="F157" s="17"/>
      <c r="G157" s="17"/>
      <c r="H157" s="18"/>
      <c r="I157" s="19"/>
      <c r="J157" s="151">
        <f t="shared" si="10"/>
        <v>2000</v>
      </c>
      <c r="O157" s="26" t="e">
        <f t="shared" si="14"/>
        <v>#N/A</v>
      </c>
      <c r="P157" s="138" t="e">
        <f t="shared" si="11"/>
        <v>#N/A</v>
      </c>
      <c r="Q157" s="138" t="e">
        <f t="shared" si="12"/>
        <v>#N/A</v>
      </c>
      <c r="R157" s="138" t="e">
        <f t="shared" si="13"/>
        <v>#N/A</v>
      </c>
      <c r="S157" s="139" t="e">
        <f>VLOOKUP(D157,'PC Receitas'!$N$4:$O$14,2,FALSE)</f>
        <v>#N/A</v>
      </c>
      <c r="T157" s="138">
        <f>Bancos!D157</f>
        <v>0</v>
      </c>
    </row>
    <row r="158" spans="3:20" ht="19.5" customHeight="1" thickTop="1" thickBot="1">
      <c r="C158" s="17"/>
      <c r="D158" s="17"/>
      <c r="E158" s="17"/>
      <c r="F158" s="17"/>
      <c r="G158" s="17"/>
      <c r="H158" s="18"/>
      <c r="I158" s="19"/>
      <c r="J158" s="151">
        <f t="shared" si="10"/>
        <v>2000</v>
      </c>
      <c r="O158" s="26" t="e">
        <f t="shared" si="14"/>
        <v>#N/A</v>
      </c>
      <c r="P158" s="138" t="e">
        <f t="shared" si="11"/>
        <v>#N/A</v>
      </c>
      <c r="Q158" s="138" t="e">
        <f t="shared" si="12"/>
        <v>#N/A</v>
      </c>
      <c r="R158" s="138" t="e">
        <f t="shared" si="13"/>
        <v>#N/A</v>
      </c>
      <c r="S158" s="139" t="e">
        <f>VLOOKUP(D158,'PC Receitas'!$N$4:$O$14,2,FALSE)</f>
        <v>#N/A</v>
      </c>
      <c r="T158" s="138">
        <f>Bancos!D158</f>
        <v>0</v>
      </c>
    </row>
    <row r="159" spans="3:20" ht="19.5" customHeight="1" thickTop="1" thickBot="1">
      <c r="C159" s="17"/>
      <c r="D159" s="17"/>
      <c r="E159" s="17"/>
      <c r="F159" s="17"/>
      <c r="G159" s="17"/>
      <c r="H159" s="18"/>
      <c r="I159" s="19"/>
      <c r="J159" s="151">
        <f t="shared" si="10"/>
        <v>2000</v>
      </c>
      <c r="O159" s="26" t="e">
        <f t="shared" si="14"/>
        <v>#N/A</v>
      </c>
      <c r="P159" s="138" t="e">
        <f t="shared" si="11"/>
        <v>#N/A</v>
      </c>
      <c r="Q159" s="138" t="e">
        <f t="shared" si="12"/>
        <v>#N/A</v>
      </c>
      <c r="R159" s="138" t="e">
        <f t="shared" si="13"/>
        <v>#N/A</v>
      </c>
      <c r="S159" s="139" t="e">
        <f>VLOOKUP(D159,'PC Receitas'!$N$4:$O$14,2,FALSE)</f>
        <v>#N/A</v>
      </c>
      <c r="T159" s="138">
        <f>Bancos!D159</f>
        <v>0</v>
      </c>
    </row>
    <row r="160" spans="3:20" ht="19.5" customHeight="1" thickTop="1" thickBot="1">
      <c r="C160" s="17"/>
      <c r="D160" s="17"/>
      <c r="E160" s="17"/>
      <c r="F160" s="17"/>
      <c r="G160" s="17"/>
      <c r="H160" s="18"/>
      <c r="I160" s="19"/>
      <c r="J160" s="151">
        <f t="shared" si="10"/>
        <v>2000</v>
      </c>
      <c r="O160" s="26" t="e">
        <f t="shared" si="14"/>
        <v>#N/A</v>
      </c>
      <c r="P160" s="138" t="e">
        <f t="shared" si="11"/>
        <v>#N/A</v>
      </c>
      <c r="Q160" s="138" t="e">
        <f t="shared" si="12"/>
        <v>#N/A</v>
      </c>
      <c r="R160" s="138" t="e">
        <f t="shared" si="13"/>
        <v>#N/A</v>
      </c>
      <c r="S160" s="139" t="e">
        <f>VLOOKUP(D160,'PC Receitas'!$N$4:$O$14,2,FALSE)</f>
        <v>#N/A</v>
      </c>
      <c r="T160" s="138">
        <f>Bancos!D160</f>
        <v>0</v>
      </c>
    </row>
    <row r="161" spans="3:20" ht="19.5" customHeight="1" thickTop="1" thickBot="1">
      <c r="C161" s="17"/>
      <c r="D161" s="17"/>
      <c r="E161" s="17"/>
      <c r="F161" s="17"/>
      <c r="G161" s="17"/>
      <c r="H161" s="18"/>
      <c r="I161" s="19"/>
      <c r="J161" s="151">
        <f t="shared" si="10"/>
        <v>2000</v>
      </c>
      <c r="O161" s="26" t="e">
        <f t="shared" si="14"/>
        <v>#N/A</v>
      </c>
      <c r="P161" s="138" t="e">
        <f t="shared" si="11"/>
        <v>#N/A</v>
      </c>
      <c r="Q161" s="138" t="e">
        <f t="shared" si="12"/>
        <v>#N/A</v>
      </c>
      <c r="R161" s="138" t="e">
        <f t="shared" si="13"/>
        <v>#N/A</v>
      </c>
      <c r="S161" s="139" t="e">
        <f>VLOOKUP(D161,'PC Receitas'!$N$4:$O$14,2,FALSE)</f>
        <v>#N/A</v>
      </c>
      <c r="T161" s="138">
        <f>Bancos!D161</f>
        <v>0</v>
      </c>
    </row>
    <row r="162" spans="3:20" ht="19.5" customHeight="1" thickTop="1" thickBot="1">
      <c r="C162" s="17"/>
      <c r="D162" s="17"/>
      <c r="E162" s="17"/>
      <c r="F162" s="17"/>
      <c r="G162" s="17"/>
      <c r="H162" s="18"/>
      <c r="I162" s="19"/>
      <c r="J162" s="151">
        <f t="shared" si="10"/>
        <v>2000</v>
      </c>
      <c r="O162" s="26" t="e">
        <f t="shared" si="14"/>
        <v>#N/A</v>
      </c>
      <c r="P162" s="138" t="e">
        <f t="shared" si="11"/>
        <v>#N/A</v>
      </c>
      <c r="Q162" s="138" t="e">
        <f t="shared" si="12"/>
        <v>#N/A</v>
      </c>
      <c r="R162" s="138" t="e">
        <f t="shared" si="13"/>
        <v>#N/A</v>
      </c>
      <c r="S162" s="139" t="e">
        <f>VLOOKUP(D162,'PC Receitas'!$N$4:$O$14,2,FALSE)</f>
        <v>#N/A</v>
      </c>
      <c r="T162" s="138">
        <f>Bancos!D162</f>
        <v>0</v>
      </c>
    </row>
    <row r="163" spans="3:20" ht="19.5" customHeight="1" thickTop="1" thickBot="1">
      <c r="C163" s="17"/>
      <c r="D163" s="17"/>
      <c r="E163" s="17"/>
      <c r="F163" s="17"/>
      <c r="G163" s="17"/>
      <c r="H163" s="18"/>
      <c r="I163" s="19"/>
      <c r="J163" s="151">
        <f t="shared" si="10"/>
        <v>2000</v>
      </c>
      <c r="O163" s="26" t="e">
        <f t="shared" si="14"/>
        <v>#N/A</v>
      </c>
      <c r="P163" s="138" t="e">
        <f t="shared" si="11"/>
        <v>#N/A</v>
      </c>
      <c r="Q163" s="138" t="e">
        <f t="shared" si="12"/>
        <v>#N/A</v>
      </c>
      <c r="R163" s="138" t="e">
        <f t="shared" si="13"/>
        <v>#N/A</v>
      </c>
      <c r="S163" s="139" t="e">
        <f>VLOOKUP(D163,'PC Receitas'!$N$4:$O$14,2,FALSE)</f>
        <v>#N/A</v>
      </c>
      <c r="T163" s="138">
        <f>Bancos!D163</f>
        <v>0</v>
      </c>
    </row>
    <row r="164" spans="3:20" ht="19.5" customHeight="1" thickTop="1" thickBot="1">
      <c r="C164" s="17"/>
      <c r="D164" s="17"/>
      <c r="E164" s="17"/>
      <c r="F164" s="17"/>
      <c r="G164" s="17"/>
      <c r="H164" s="18"/>
      <c r="I164" s="19"/>
      <c r="J164" s="151">
        <f t="shared" si="10"/>
        <v>2000</v>
      </c>
      <c r="O164" s="26" t="e">
        <f t="shared" si="14"/>
        <v>#N/A</v>
      </c>
      <c r="P164" s="138" t="e">
        <f t="shared" si="11"/>
        <v>#N/A</v>
      </c>
      <c r="Q164" s="138" t="e">
        <f t="shared" si="12"/>
        <v>#N/A</v>
      </c>
      <c r="R164" s="138" t="e">
        <f t="shared" si="13"/>
        <v>#N/A</v>
      </c>
      <c r="S164" s="139" t="e">
        <f>VLOOKUP(D164,'PC Receitas'!$N$4:$O$14,2,FALSE)</f>
        <v>#N/A</v>
      </c>
      <c r="T164" s="138">
        <f>Bancos!D164</f>
        <v>0</v>
      </c>
    </row>
    <row r="165" spans="3:20" ht="19.5" customHeight="1" thickTop="1" thickBot="1">
      <c r="C165" s="17"/>
      <c r="D165" s="17"/>
      <c r="E165" s="17"/>
      <c r="F165" s="17"/>
      <c r="G165" s="17"/>
      <c r="H165" s="18"/>
      <c r="I165" s="19"/>
      <c r="J165" s="151">
        <f t="shared" si="10"/>
        <v>2000</v>
      </c>
      <c r="O165" s="26" t="e">
        <f t="shared" si="14"/>
        <v>#N/A</v>
      </c>
      <c r="P165" s="138" t="e">
        <f t="shared" si="11"/>
        <v>#N/A</v>
      </c>
      <c r="Q165" s="138" t="e">
        <f t="shared" si="12"/>
        <v>#N/A</v>
      </c>
      <c r="R165" s="138" t="e">
        <f t="shared" si="13"/>
        <v>#N/A</v>
      </c>
      <c r="S165" s="139" t="e">
        <f>VLOOKUP(D165,'PC Receitas'!$N$4:$O$14,2,FALSE)</f>
        <v>#N/A</v>
      </c>
      <c r="T165" s="138">
        <f>Bancos!D165</f>
        <v>0</v>
      </c>
    </row>
    <row r="166" spans="3:20" ht="19.5" customHeight="1" thickTop="1" thickBot="1">
      <c r="C166" s="17"/>
      <c r="D166" s="17"/>
      <c r="E166" s="17"/>
      <c r="F166" s="17"/>
      <c r="G166" s="17"/>
      <c r="H166" s="18"/>
      <c r="I166" s="19"/>
      <c r="J166" s="151">
        <f t="shared" si="10"/>
        <v>2000</v>
      </c>
      <c r="O166" s="26" t="e">
        <f t="shared" si="14"/>
        <v>#N/A</v>
      </c>
      <c r="P166" s="138" t="e">
        <f t="shared" si="11"/>
        <v>#N/A</v>
      </c>
      <c r="Q166" s="138" t="e">
        <f t="shared" si="12"/>
        <v>#N/A</v>
      </c>
      <c r="R166" s="138" t="e">
        <f t="shared" si="13"/>
        <v>#N/A</v>
      </c>
      <c r="S166" s="139" t="e">
        <f>VLOOKUP(D166,'PC Receitas'!$N$4:$O$14,2,FALSE)</f>
        <v>#N/A</v>
      </c>
      <c r="T166" s="138">
        <f>Bancos!D166</f>
        <v>0</v>
      </c>
    </row>
    <row r="167" spans="3:20" ht="19.5" customHeight="1" thickTop="1" thickBot="1">
      <c r="C167" s="17"/>
      <c r="D167" s="17"/>
      <c r="E167" s="17"/>
      <c r="F167" s="17"/>
      <c r="G167" s="17"/>
      <c r="H167" s="18"/>
      <c r="I167" s="19"/>
      <c r="J167" s="151">
        <f t="shared" si="10"/>
        <v>2000</v>
      </c>
      <c r="O167" s="26" t="e">
        <f t="shared" si="14"/>
        <v>#N/A</v>
      </c>
      <c r="P167" s="138" t="e">
        <f t="shared" si="11"/>
        <v>#N/A</v>
      </c>
      <c r="Q167" s="138" t="e">
        <f t="shared" si="12"/>
        <v>#N/A</v>
      </c>
      <c r="R167" s="138" t="e">
        <f t="shared" si="13"/>
        <v>#N/A</v>
      </c>
      <c r="S167" s="139" t="e">
        <f>VLOOKUP(D167,'PC Receitas'!$N$4:$O$14,2,FALSE)</f>
        <v>#N/A</v>
      </c>
      <c r="T167" s="138">
        <f>Bancos!D167</f>
        <v>0</v>
      </c>
    </row>
    <row r="168" spans="3:20" ht="19.5" customHeight="1" thickTop="1" thickBot="1">
      <c r="C168" s="17"/>
      <c r="D168" s="17"/>
      <c r="E168" s="17"/>
      <c r="F168" s="17"/>
      <c r="G168" s="17"/>
      <c r="H168" s="18"/>
      <c r="I168" s="19"/>
      <c r="J168" s="151">
        <f t="shared" si="10"/>
        <v>2000</v>
      </c>
      <c r="O168" s="26" t="e">
        <f t="shared" si="14"/>
        <v>#N/A</v>
      </c>
      <c r="P168" s="138" t="e">
        <f t="shared" si="11"/>
        <v>#N/A</v>
      </c>
      <c r="Q168" s="138" t="e">
        <f t="shared" si="12"/>
        <v>#N/A</v>
      </c>
      <c r="R168" s="138" t="e">
        <f t="shared" si="13"/>
        <v>#N/A</v>
      </c>
      <c r="S168" s="139" t="e">
        <f>VLOOKUP(D168,'PC Receitas'!$N$4:$O$14,2,FALSE)</f>
        <v>#N/A</v>
      </c>
      <c r="T168" s="138">
        <f>Bancos!D168</f>
        <v>0</v>
      </c>
    </row>
    <row r="169" spans="3:20" ht="19.5" customHeight="1" thickTop="1" thickBot="1">
      <c r="C169" s="17"/>
      <c r="D169" s="17"/>
      <c r="E169" s="17"/>
      <c r="F169" s="17"/>
      <c r="G169" s="17"/>
      <c r="H169" s="18"/>
      <c r="I169" s="19"/>
      <c r="J169" s="151">
        <f t="shared" si="10"/>
        <v>2000</v>
      </c>
      <c r="O169" s="26" t="e">
        <f t="shared" si="14"/>
        <v>#N/A</v>
      </c>
      <c r="P169" s="138" t="e">
        <f t="shared" si="11"/>
        <v>#N/A</v>
      </c>
      <c r="Q169" s="138" t="e">
        <f t="shared" si="12"/>
        <v>#N/A</v>
      </c>
      <c r="R169" s="138" t="e">
        <f t="shared" si="13"/>
        <v>#N/A</v>
      </c>
      <c r="S169" s="139" t="e">
        <f>VLOOKUP(D169,'PC Receitas'!$N$4:$O$14,2,FALSE)</f>
        <v>#N/A</v>
      </c>
      <c r="T169" s="138">
        <f>Bancos!D169</f>
        <v>0</v>
      </c>
    </row>
    <row r="170" spans="3:20" ht="19.5" customHeight="1" thickTop="1" thickBot="1">
      <c r="C170" s="17"/>
      <c r="D170" s="17"/>
      <c r="E170" s="17"/>
      <c r="F170" s="17"/>
      <c r="G170" s="17"/>
      <c r="H170" s="18"/>
      <c r="I170" s="19"/>
      <c r="J170" s="151">
        <f t="shared" si="10"/>
        <v>2000</v>
      </c>
      <c r="O170" s="26" t="e">
        <f t="shared" si="14"/>
        <v>#N/A</v>
      </c>
      <c r="P170" s="138" t="e">
        <f t="shared" si="11"/>
        <v>#N/A</v>
      </c>
      <c r="Q170" s="138" t="e">
        <f t="shared" si="12"/>
        <v>#N/A</v>
      </c>
      <c r="R170" s="138" t="e">
        <f t="shared" si="13"/>
        <v>#N/A</v>
      </c>
      <c r="S170" s="139" t="e">
        <f>VLOOKUP(D170,'PC Receitas'!$N$4:$O$14,2,FALSE)</f>
        <v>#N/A</v>
      </c>
      <c r="T170" s="138">
        <f>Bancos!D170</f>
        <v>0</v>
      </c>
    </row>
    <row r="171" spans="3:20" ht="19.5" customHeight="1" thickTop="1" thickBot="1">
      <c r="C171" s="17"/>
      <c r="D171" s="17"/>
      <c r="E171" s="17"/>
      <c r="F171" s="17"/>
      <c r="G171" s="17"/>
      <c r="H171" s="18"/>
      <c r="I171" s="19"/>
      <c r="J171" s="151">
        <f t="shared" si="10"/>
        <v>2000</v>
      </c>
      <c r="O171" s="26" t="e">
        <f t="shared" si="14"/>
        <v>#N/A</v>
      </c>
      <c r="P171" s="138" t="e">
        <f t="shared" si="11"/>
        <v>#N/A</v>
      </c>
      <c r="Q171" s="138" t="e">
        <f t="shared" si="12"/>
        <v>#N/A</v>
      </c>
      <c r="R171" s="138" t="e">
        <f t="shared" si="13"/>
        <v>#N/A</v>
      </c>
      <c r="S171" s="139" t="e">
        <f>VLOOKUP(D171,'PC Receitas'!$N$4:$O$14,2,FALSE)</f>
        <v>#N/A</v>
      </c>
      <c r="T171" s="138">
        <f>Bancos!D171</f>
        <v>0</v>
      </c>
    </row>
    <row r="172" spans="3:20" ht="19.5" customHeight="1" thickTop="1" thickBot="1">
      <c r="C172" s="17"/>
      <c r="D172" s="17"/>
      <c r="E172" s="17"/>
      <c r="F172" s="17"/>
      <c r="G172" s="17"/>
      <c r="H172" s="18"/>
      <c r="I172" s="19"/>
      <c r="J172" s="151">
        <f t="shared" si="10"/>
        <v>2000</v>
      </c>
      <c r="O172" s="26" t="e">
        <f t="shared" si="14"/>
        <v>#N/A</v>
      </c>
      <c r="P172" s="138" t="e">
        <f t="shared" si="11"/>
        <v>#N/A</v>
      </c>
      <c r="Q172" s="138" t="e">
        <f t="shared" si="12"/>
        <v>#N/A</v>
      </c>
      <c r="R172" s="138" t="e">
        <f t="shared" si="13"/>
        <v>#N/A</v>
      </c>
      <c r="S172" s="139" t="e">
        <f>VLOOKUP(D172,'PC Receitas'!$N$4:$O$14,2,FALSE)</f>
        <v>#N/A</v>
      </c>
      <c r="T172" s="138">
        <f>Bancos!D172</f>
        <v>0</v>
      </c>
    </row>
    <row r="173" spans="3:20" ht="19.5" customHeight="1" thickTop="1" thickBot="1">
      <c r="C173" s="17"/>
      <c r="D173" s="17"/>
      <c r="E173" s="17"/>
      <c r="F173" s="17"/>
      <c r="G173" s="17"/>
      <c r="H173" s="18"/>
      <c r="I173" s="19"/>
      <c r="J173" s="151">
        <f t="shared" si="10"/>
        <v>2000</v>
      </c>
      <c r="O173" s="26" t="e">
        <f t="shared" si="14"/>
        <v>#N/A</v>
      </c>
      <c r="P173" s="138" t="e">
        <f t="shared" si="11"/>
        <v>#N/A</v>
      </c>
      <c r="Q173" s="138" t="e">
        <f t="shared" si="12"/>
        <v>#N/A</v>
      </c>
      <c r="R173" s="138" t="e">
        <f t="shared" si="13"/>
        <v>#N/A</v>
      </c>
      <c r="S173" s="139" t="e">
        <f>VLOOKUP(D173,'PC Receitas'!$N$4:$O$14,2,FALSE)</f>
        <v>#N/A</v>
      </c>
      <c r="T173" s="138">
        <f>Bancos!D173</f>
        <v>0</v>
      </c>
    </row>
    <row r="174" spans="3:20" ht="19.5" customHeight="1" thickTop="1" thickBot="1">
      <c r="C174" s="17"/>
      <c r="D174" s="17"/>
      <c r="E174" s="17"/>
      <c r="F174" s="17"/>
      <c r="G174" s="17"/>
      <c r="H174" s="18"/>
      <c r="I174" s="19"/>
      <c r="J174" s="151">
        <f t="shared" si="10"/>
        <v>2000</v>
      </c>
      <c r="O174" s="26" t="e">
        <f t="shared" si="14"/>
        <v>#N/A</v>
      </c>
      <c r="P174" s="138" t="e">
        <f t="shared" si="11"/>
        <v>#N/A</v>
      </c>
      <c r="Q174" s="138" t="e">
        <f t="shared" si="12"/>
        <v>#N/A</v>
      </c>
      <c r="R174" s="138" t="e">
        <f t="shared" si="13"/>
        <v>#N/A</v>
      </c>
      <c r="S174" s="139" t="e">
        <f>VLOOKUP(D174,'PC Receitas'!$N$4:$O$14,2,FALSE)</f>
        <v>#N/A</v>
      </c>
      <c r="T174" s="138">
        <f>Bancos!D174</f>
        <v>0</v>
      </c>
    </row>
    <row r="175" spans="3:20" ht="19.5" customHeight="1" thickTop="1" thickBot="1">
      <c r="C175" s="17"/>
      <c r="D175" s="17"/>
      <c r="E175" s="17"/>
      <c r="F175" s="17"/>
      <c r="G175" s="17"/>
      <c r="H175" s="18"/>
      <c r="I175" s="19"/>
      <c r="J175" s="151">
        <f t="shared" si="10"/>
        <v>2000</v>
      </c>
      <c r="O175" s="26" t="e">
        <f t="shared" si="14"/>
        <v>#N/A</v>
      </c>
      <c r="P175" s="138" t="e">
        <f t="shared" si="11"/>
        <v>#N/A</v>
      </c>
      <c r="Q175" s="138" t="e">
        <f t="shared" si="12"/>
        <v>#N/A</v>
      </c>
      <c r="R175" s="138" t="e">
        <f t="shared" si="13"/>
        <v>#N/A</v>
      </c>
      <c r="S175" s="139" t="e">
        <f>VLOOKUP(D175,'PC Receitas'!$N$4:$O$14,2,FALSE)</f>
        <v>#N/A</v>
      </c>
      <c r="T175" s="138">
        <f>Bancos!D175</f>
        <v>0</v>
      </c>
    </row>
    <row r="176" spans="3:20" ht="19.5" customHeight="1" thickTop="1" thickBot="1">
      <c r="C176" s="17"/>
      <c r="D176" s="17"/>
      <c r="E176" s="17"/>
      <c r="F176" s="17"/>
      <c r="G176" s="17"/>
      <c r="H176" s="18"/>
      <c r="I176" s="19"/>
      <c r="J176" s="151">
        <f t="shared" si="10"/>
        <v>2000</v>
      </c>
      <c r="O176" s="26" t="e">
        <f t="shared" si="14"/>
        <v>#N/A</v>
      </c>
      <c r="P176" s="138" t="e">
        <f t="shared" si="11"/>
        <v>#N/A</v>
      </c>
      <c r="Q176" s="138" t="e">
        <f t="shared" si="12"/>
        <v>#N/A</v>
      </c>
      <c r="R176" s="138" t="e">
        <f t="shared" si="13"/>
        <v>#N/A</v>
      </c>
      <c r="S176" s="139" t="e">
        <f>VLOOKUP(D176,'PC Receitas'!$N$4:$O$14,2,FALSE)</f>
        <v>#N/A</v>
      </c>
      <c r="T176" s="138">
        <f>Bancos!D176</f>
        <v>0</v>
      </c>
    </row>
    <row r="177" spans="3:20" ht="19.5" customHeight="1" thickTop="1" thickBot="1">
      <c r="C177" s="17"/>
      <c r="D177" s="17"/>
      <c r="E177" s="17"/>
      <c r="F177" s="17"/>
      <c r="G177" s="17"/>
      <c r="H177" s="18"/>
      <c r="I177" s="19"/>
      <c r="J177" s="151">
        <f t="shared" si="10"/>
        <v>2000</v>
      </c>
      <c r="O177" s="26" t="e">
        <f t="shared" si="14"/>
        <v>#N/A</v>
      </c>
      <c r="P177" s="138" t="e">
        <f t="shared" si="11"/>
        <v>#N/A</v>
      </c>
      <c r="Q177" s="138" t="e">
        <f t="shared" si="12"/>
        <v>#N/A</v>
      </c>
      <c r="R177" s="138" t="e">
        <f t="shared" si="13"/>
        <v>#N/A</v>
      </c>
      <c r="S177" s="139" t="e">
        <f>VLOOKUP(D177,'PC Receitas'!$N$4:$O$14,2,FALSE)</f>
        <v>#N/A</v>
      </c>
      <c r="T177" s="138">
        <f>Bancos!D177</f>
        <v>0</v>
      </c>
    </row>
    <row r="178" spans="3:20" ht="19.5" customHeight="1" thickTop="1" thickBot="1">
      <c r="C178" s="17"/>
      <c r="D178" s="17"/>
      <c r="E178" s="17"/>
      <c r="F178" s="17"/>
      <c r="G178" s="17"/>
      <c r="H178" s="18"/>
      <c r="I178" s="19"/>
      <c r="J178" s="151">
        <f t="shared" si="10"/>
        <v>2000</v>
      </c>
      <c r="O178" s="26" t="e">
        <f t="shared" si="14"/>
        <v>#N/A</v>
      </c>
      <c r="P178" s="138" t="e">
        <f t="shared" si="11"/>
        <v>#N/A</v>
      </c>
      <c r="Q178" s="138" t="e">
        <f t="shared" si="12"/>
        <v>#N/A</v>
      </c>
      <c r="R178" s="138" t="e">
        <f t="shared" si="13"/>
        <v>#N/A</v>
      </c>
      <c r="S178" s="139" t="e">
        <f>VLOOKUP(D178,'PC Receitas'!$N$4:$O$14,2,FALSE)</f>
        <v>#N/A</v>
      </c>
      <c r="T178" s="138">
        <f>Bancos!D178</f>
        <v>0</v>
      </c>
    </row>
    <row r="179" spans="3:20" ht="19.5" customHeight="1" thickTop="1" thickBot="1">
      <c r="C179" s="17"/>
      <c r="D179" s="17"/>
      <c r="E179" s="17"/>
      <c r="F179" s="17"/>
      <c r="G179" s="17"/>
      <c r="H179" s="18"/>
      <c r="I179" s="19"/>
      <c r="J179" s="151">
        <f t="shared" si="10"/>
        <v>2000</v>
      </c>
      <c r="O179" s="26" t="e">
        <f t="shared" si="14"/>
        <v>#N/A</v>
      </c>
      <c r="P179" s="138" t="e">
        <f t="shared" si="11"/>
        <v>#N/A</v>
      </c>
      <c r="Q179" s="138" t="e">
        <f t="shared" si="12"/>
        <v>#N/A</v>
      </c>
      <c r="R179" s="138" t="e">
        <f t="shared" si="13"/>
        <v>#N/A</v>
      </c>
      <c r="S179" s="139" t="e">
        <f>VLOOKUP(D179,'PC Receitas'!$N$4:$O$14,2,FALSE)</f>
        <v>#N/A</v>
      </c>
      <c r="T179" s="138">
        <f>Bancos!D179</f>
        <v>0</v>
      </c>
    </row>
    <row r="180" spans="3:20" ht="19.5" customHeight="1" thickTop="1" thickBot="1">
      <c r="C180" s="17"/>
      <c r="D180" s="17"/>
      <c r="E180" s="17"/>
      <c r="F180" s="17"/>
      <c r="G180" s="17"/>
      <c r="H180" s="18"/>
      <c r="I180" s="19"/>
      <c r="J180" s="151">
        <f t="shared" si="10"/>
        <v>2000</v>
      </c>
      <c r="O180" s="26" t="e">
        <f t="shared" si="14"/>
        <v>#N/A</v>
      </c>
      <c r="P180" s="138" t="e">
        <f t="shared" si="11"/>
        <v>#N/A</v>
      </c>
      <c r="Q180" s="138" t="e">
        <f t="shared" si="12"/>
        <v>#N/A</v>
      </c>
      <c r="R180" s="138" t="e">
        <f t="shared" si="13"/>
        <v>#N/A</v>
      </c>
      <c r="S180" s="139" t="e">
        <f>VLOOKUP(D180,'PC Receitas'!$N$4:$O$14,2,FALSE)</f>
        <v>#N/A</v>
      </c>
      <c r="T180" s="138">
        <f>Bancos!D180</f>
        <v>0</v>
      </c>
    </row>
    <row r="181" spans="3:20" ht="19.5" customHeight="1" thickTop="1" thickBot="1">
      <c r="C181" s="17"/>
      <c r="D181" s="17"/>
      <c r="E181" s="17"/>
      <c r="F181" s="17"/>
      <c r="G181" s="17"/>
      <c r="H181" s="18"/>
      <c r="I181" s="19"/>
      <c r="J181" s="151">
        <f t="shared" si="10"/>
        <v>2000</v>
      </c>
      <c r="O181" s="26" t="e">
        <f t="shared" si="14"/>
        <v>#N/A</v>
      </c>
      <c r="P181" s="138" t="e">
        <f t="shared" si="11"/>
        <v>#N/A</v>
      </c>
      <c r="Q181" s="138" t="e">
        <f t="shared" si="12"/>
        <v>#N/A</v>
      </c>
      <c r="R181" s="138" t="e">
        <f t="shared" si="13"/>
        <v>#N/A</v>
      </c>
      <c r="S181" s="139" t="e">
        <f>VLOOKUP(D181,'PC Receitas'!$N$4:$O$14,2,FALSE)</f>
        <v>#N/A</v>
      </c>
      <c r="T181" s="138">
        <f>Bancos!D181</f>
        <v>0</v>
      </c>
    </row>
    <row r="182" spans="3:20" ht="19.5" customHeight="1" thickTop="1" thickBot="1">
      <c r="C182" s="17"/>
      <c r="D182" s="17"/>
      <c r="E182" s="17"/>
      <c r="F182" s="17"/>
      <c r="G182" s="17"/>
      <c r="H182" s="18"/>
      <c r="I182" s="19"/>
      <c r="J182" s="151">
        <f t="shared" si="10"/>
        <v>2000</v>
      </c>
      <c r="O182" s="26" t="e">
        <f t="shared" si="14"/>
        <v>#N/A</v>
      </c>
      <c r="P182" s="138" t="e">
        <f t="shared" si="11"/>
        <v>#N/A</v>
      </c>
      <c r="Q182" s="138" t="e">
        <f t="shared" si="12"/>
        <v>#N/A</v>
      </c>
      <c r="R182" s="138" t="e">
        <f t="shared" si="13"/>
        <v>#N/A</v>
      </c>
      <c r="S182" s="139" t="e">
        <f>VLOOKUP(D182,'PC Receitas'!$N$4:$O$14,2,FALSE)</f>
        <v>#N/A</v>
      </c>
      <c r="T182" s="138">
        <f>Bancos!D182</f>
        <v>0</v>
      </c>
    </row>
    <row r="183" spans="3:20" ht="19.5" customHeight="1" thickTop="1" thickBot="1">
      <c r="C183" s="17"/>
      <c r="D183" s="17"/>
      <c r="E183" s="17"/>
      <c r="F183" s="17"/>
      <c r="G183" s="17"/>
      <c r="H183" s="18"/>
      <c r="I183" s="19"/>
      <c r="J183" s="151">
        <f t="shared" si="10"/>
        <v>2000</v>
      </c>
      <c r="O183" s="26" t="e">
        <f t="shared" si="14"/>
        <v>#N/A</v>
      </c>
      <c r="P183" s="138" t="e">
        <f t="shared" si="11"/>
        <v>#N/A</v>
      </c>
      <c r="Q183" s="138" t="e">
        <f t="shared" si="12"/>
        <v>#N/A</v>
      </c>
      <c r="R183" s="138" t="e">
        <f t="shared" si="13"/>
        <v>#N/A</v>
      </c>
      <c r="S183" s="139" t="e">
        <f>VLOOKUP(D183,'PC Receitas'!$N$4:$O$14,2,FALSE)</f>
        <v>#N/A</v>
      </c>
      <c r="T183" s="138">
        <f>Bancos!D183</f>
        <v>0</v>
      </c>
    </row>
    <row r="184" spans="3:20" ht="19.5" customHeight="1" thickTop="1" thickBot="1">
      <c r="C184" s="17"/>
      <c r="D184" s="17"/>
      <c r="E184" s="17"/>
      <c r="F184" s="17"/>
      <c r="G184" s="17"/>
      <c r="H184" s="18"/>
      <c r="I184" s="19"/>
      <c r="J184" s="151">
        <f t="shared" si="10"/>
        <v>2000</v>
      </c>
      <c r="O184" s="26" t="e">
        <f t="shared" si="14"/>
        <v>#N/A</v>
      </c>
      <c r="P184" s="138" t="e">
        <f t="shared" si="11"/>
        <v>#N/A</v>
      </c>
      <c r="Q184" s="138" t="e">
        <f t="shared" si="12"/>
        <v>#N/A</v>
      </c>
      <c r="R184" s="138" t="e">
        <f t="shared" si="13"/>
        <v>#N/A</v>
      </c>
      <c r="S184" s="139" t="e">
        <f>VLOOKUP(D184,'PC Receitas'!$N$4:$O$14,2,FALSE)</f>
        <v>#N/A</v>
      </c>
      <c r="T184" s="138">
        <f>Bancos!D184</f>
        <v>0</v>
      </c>
    </row>
    <row r="185" spans="3:20" ht="19.5" customHeight="1" thickTop="1" thickBot="1">
      <c r="C185" s="17"/>
      <c r="D185" s="17"/>
      <c r="E185" s="17"/>
      <c r="F185" s="17"/>
      <c r="G185" s="17"/>
      <c r="H185" s="18"/>
      <c r="I185" s="19"/>
      <c r="J185" s="151">
        <f t="shared" si="10"/>
        <v>2000</v>
      </c>
      <c r="O185" s="26" t="e">
        <f t="shared" si="14"/>
        <v>#N/A</v>
      </c>
      <c r="P185" s="138" t="e">
        <f t="shared" si="11"/>
        <v>#N/A</v>
      </c>
      <c r="Q185" s="138" t="e">
        <f t="shared" si="12"/>
        <v>#N/A</v>
      </c>
      <c r="R185" s="138" t="e">
        <f t="shared" si="13"/>
        <v>#N/A</v>
      </c>
      <c r="S185" s="139" t="e">
        <f>VLOOKUP(D185,'PC Receitas'!$N$4:$O$14,2,FALSE)</f>
        <v>#N/A</v>
      </c>
      <c r="T185" s="138">
        <f>Bancos!D185</f>
        <v>0</v>
      </c>
    </row>
    <row r="186" spans="3:20" ht="19.5" customHeight="1" thickTop="1" thickBot="1">
      <c r="C186" s="17"/>
      <c r="D186" s="17"/>
      <c r="E186" s="17"/>
      <c r="F186" s="17"/>
      <c r="G186" s="17"/>
      <c r="H186" s="18"/>
      <c r="I186" s="19"/>
      <c r="J186" s="151">
        <f t="shared" si="10"/>
        <v>2000</v>
      </c>
      <c r="O186" s="26" t="e">
        <f t="shared" si="14"/>
        <v>#N/A</v>
      </c>
      <c r="P186" s="138" t="e">
        <f t="shared" si="11"/>
        <v>#N/A</v>
      </c>
      <c r="Q186" s="138" t="e">
        <f t="shared" si="12"/>
        <v>#N/A</v>
      </c>
      <c r="R186" s="138" t="e">
        <f t="shared" si="13"/>
        <v>#N/A</v>
      </c>
      <c r="S186" s="139" t="e">
        <f>VLOOKUP(D186,'PC Receitas'!$N$4:$O$14,2,FALSE)</f>
        <v>#N/A</v>
      </c>
      <c r="T186" s="138">
        <f>Bancos!D186</f>
        <v>0</v>
      </c>
    </row>
    <row r="187" spans="3:20" ht="19.5" customHeight="1" thickTop="1" thickBot="1">
      <c r="C187" s="17"/>
      <c r="D187" s="17"/>
      <c r="E187" s="17"/>
      <c r="F187" s="17"/>
      <c r="G187" s="17"/>
      <c r="H187" s="18"/>
      <c r="I187" s="19"/>
      <c r="J187" s="151">
        <f t="shared" si="10"/>
        <v>2000</v>
      </c>
      <c r="O187" s="26" t="e">
        <f t="shared" si="14"/>
        <v>#N/A</v>
      </c>
      <c r="P187" s="138" t="e">
        <f t="shared" si="11"/>
        <v>#N/A</v>
      </c>
      <c r="Q187" s="138" t="e">
        <f t="shared" si="12"/>
        <v>#N/A</v>
      </c>
      <c r="R187" s="138" t="e">
        <f t="shared" si="13"/>
        <v>#N/A</v>
      </c>
      <c r="S187" s="139" t="e">
        <f>VLOOKUP(D187,'PC Receitas'!$N$4:$O$14,2,FALSE)</f>
        <v>#N/A</v>
      </c>
      <c r="T187" s="138">
        <f>Bancos!D187</f>
        <v>0</v>
      </c>
    </row>
    <row r="188" spans="3:20" ht="19.5" customHeight="1" thickTop="1" thickBot="1">
      <c r="C188" s="17"/>
      <c r="D188" s="17"/>
      <c r="E188" s="17"/>
      <c r="F188" s="17"/>
      <c r="G188" s="17"/>
      <c r="H188" s="18"/>
      <c r="I188" s="19"/>
      <c r="J188" s="151">
        <f t="shared" si="10"/>
        <v>2000</v>
      </c>
      <c r="O188" s="26" t="e">
        <f t="shared" si="14"/>
        <v>#N/A</v>
      </c>
      <c r="P188" s="138" t="e">
        <f t="shared" si="11"/>
        <v>#N/A</v>
      </c>
      <c r="Q188" s="138" t="e">
        <f t="shared" si="12"/>
        <v>#N/A</v>
      </c>
      <c r="R188" s="138" t="e">
        <f t="shared" si="13"/>
        <v>#N/A</v>
      </c>
      <c r="S188" s="139" t="e">
        <f>VLOOKUP(D188,'PC Receitas'!$N$4:$O$14,2,FALSE)</f>
        <v>#N/A</v>
      </c>
      <c r="T188" s="138">
        <f>Bancos!D188</f>
        <v>0</v>
      </c>
    </row>
    <row r="189" spans="3:20" ht="19.5" customHeight="1" thickTop="1" thickBot="1">
      <c r="C189" s="17"/>
      <c r="D189" s="17"/>
      <c r="E189" s="17"/>
      <c r="F189" s="17"/>
      <c r="G189" s="17"/>
      <c r="H189" s="18"/>
      <c r="I189" s="19"/>
      <c r="J189" s="151">
        <f t="shared" si="10"/>
        <v>2000</v>
      </c>
      <c r="O189" s="26" t="e">
        <f t="shared" si="14"/>
        <v>#N/A</v>
      </c>
      <c r="P189" s="138" t="e">
        <f t="shared" si="11"/>
        <v>#N/A</v>
      </c>
      <c r="Q189" s="138" t="e">
        <f t="shared" si="12"/>
        <v>#N/A</v>
      </c>
      <c r="R189" s="138" t="e">
        <f t="shared" si="13"/>
        <v>#N/A</v>
      </c>
      <c r="S189" s="139" t="e">
        <f>VLOOKUP(D189,'PC Receitas'!$N$4:$O$14,2,FALSE)</f>
        <v>#N/A</v>
      </c>
      <c r="T189" s="138">
        <f>Bancos!D189</f>
        <v>0</v>
      </c>
    </row>
    <row r="190" spans="3:20" ht="19.5" customHeight="1" thickTop="1" thickBot="1">
      <c r="C190" s="17"/>
      <c r="D190" s="17"/>
      <c r="E190" s="17"/>
      <c r="F190" s="17"/>
      <c r="G190" s="17"/>
      <c r="H190" s="18"/>
      <c r="I190" s="19"/>
      <c r="J190" s="151">
        <f t="shared" si="10"/>
        <v>2000</v>
      </c>
      <c r="O190" s="26" t="e">
        <f t="shared" si="14"/>
        <v>#N/A</v>
      </c>
      <c r="P190" s="138" t="e">
        <f t="shared" si="11"/>
        <v>#N/A</v>
      </c>
      <c r="Q190" s="138" t="e">
        <f t="shared" si="12"/>
        <v>#N/A</v>
      </c>
      <c r="R190" s="138" t="e">
        <f t="shared" si="13"/>
        <v>#N/A</v>
      </c>
      <c r="S190" s="139" t="e">
        <f>VLOOKUP(D190,'PC Receitas'!$N$4:$O$14,2,FALSE)</f>
        <v>#N/A</v>
      </c>
      <c r="T190" s="138">
        <f>Bancos!D190</f>
        <v>0</v>
      </c>
    </row>
    <row r="191" spans="3:20" ht="19.5" customHeight="1" thickTop="1" thickBot="1">
      <c r="C191" s="17"/>
      <c r="D191" s="17"/>
      <c r="E191" s="17"/>
      <c r="F191" s="17"/>
      <c r="G191" s="17"/>
      <c r="H191" s="18"/>
      <c r="I191" s="19"/>
      <c r="J191" s="151">
        <f t="shared" si="10"/>
        <v>2000</v>
      </c>
      <c r="O191" s="26" t="e">
        <f t="shared" si="14"/>
        <v>#N/A</v>
      </c>
      <c r="P191" s="138" t="e">
        <f t="shared" si="11"/>
        <v>#N/A</v>
      </c>
      <c r="Q191" s="138" t="e">
        <f t="shared" si="12"/>
        <v>#N/A</v>
      </c>
      <c r="R191" s="138" t="e">
        <f t="shared" si="13"/>
        <v>#N/A</v>
      </c>
      <c r="S191" s="139" t="e">
        <f>VLOOKUP(D191,'PC Receitas'!$N$4:$O$14,2,FALSE)</f>
        <v>#N/A</v>
      </c>
      <c r="T191" s="138">
        <f>Bancos!D191</f>
        <v>0</v>
      </c>
    </row>
    <row r="192" spans="3:20" ht="19.5" customHeight="1" thickTop="1" thickBot="1">
      <c r="C192" s="17"/>
      <c r="D192" s="17"/>
      <c r="E192" s="17"/>
      <c r="F192" s="17"/>
      <c r="G192" s="17"/>
      <c r="H192" s="18"/>
      <c r="I192" s="19"/>
      <c r="J192" s="151">
        <f t="shared" si="10"/>
        <v>2000</v>
      </c>
      <c r="O192" s="26" t="e">
        <f t="shared" si="14"/>
        <v>#N/A</v>
      </c>
      <c r="P192" s="138" t="e">
        <f t="shared" si="11"/>
        <v>#N/A</v>
      </c>
      <c r="Q192" s="138" t="e">
        <f t="shared" si="12"/>
        <v>#N/A</v>
      </c>
      <c r="R192" s="138" t="e">
        <f t="shared" si="13"/>
        <v>#N/A</v>
      </c>
      <c r="S192" s="139" t="e">
        <f>VLOOKUP(D192,'PC Receitas'!$N$4:$O$14,2,FALSE)</f>
        <v>#N/A</v>
      </c>
      <c r="T192" s="138">
        <f>Bancos!D192</f>
        <v>0</v>
      </c>
    </row>
    <row r="193" spans="3:20" ht="19.5" customHeight="1" thickTop="1" thickBot="1">
      <c r="C193" s="17"/>
      <c r="D193" s="17"/>
      <c r="E193" s="17"/>
      <c r="F193" s="17"/>
      <c r="G193" s="17"/>
      <c r="H193" s="18"/>
      <c r="I193" s="19"/>
      <c r="J193" s="151">
        <f t="shared" si="10"/>
        <v>2000</v>
      </c>
      <c r="O193" s="26" t="e">
        <f t="shared" si="14"/>
        <v>#N/A</v>
      </c>
      <c r="P193" s="138" t="e">
        <f t="shared" si="11"/>
        <v>#N/A</v>
      </c>
      <c r="Q193" s="138" t="e">
        <f t="shared" si="12"/>
        <v>#N/A</v>
      </c>
      <c r="R193" s="138" t="e">
        <f t="shared" si="13"/>
        <v>#N/A</v>
      </c>
      <c r="S193" s="139" t="e">
        <f>VLOOKUP(D193,'PC Receitas'!$N$4:$O$14,2,FALSE)</f>
        <v>#N/A</v>
      </c>
      <c r="T193" s="138">
        <f>Bancos!D193</f>
        <v>0</v>
      </c>
    </row>
    <row r="194" spans="3:20" ht="19.5" customHeight="1" thickTop="1" thickBot="1">
      <c r="C194" s="17"/>
      <c r="D194" s="17"/>
      <c r="E194" s="17"/>
      <c r="F194" s="17"/>
      <c r="G194" s="17"/>
      <c r="H194" s="18"/>
      <c r="I194" s="19"/>
      <c r="J194" s="151">
        <f t="shared" si="10"/>
        <v>2000</v>
      </c>
      <c r="O194" s="26" t="e">
        <f t="shared" si="14"/>
        <v>#N/A</v>
      </c>
      <c r="P194" s="138" t="e">
        <f t="shared" si="11"/>
        <v>#N/A</v>
      </c>
      <c r="Q194" s="138" t="e">
        <f t="shared" si="12"/>
        <v>#N/A</v>
      </c>
      <c r="R194" s="138" t="e">
        <f t="shared" si="13"/>
        <v>#N/A</v>
      </c>
      <c r="S194" s="139" t="e">
        <f>VLOOKUP(D194,'PC Receitas'!$N$4:$O$14,2,FALSE)</f>
        <v>#N/A</v>
      </c>
      <c r="T194" s="138">
        <f>Bancos!D194</f>
        <v>0</v>
      </c>
    </row>
    <row r="195" spans="3:20" ht="19.5" customHeight="1" thickTop="1" thickBot="1">
      <c r="C195" s="17"/>
      <c r="D195" s="17"/>
      <c r="E195" s="17"/>
      <c r="F195" s="17"/>
      <c r="G195" s="17"/>
      <c r="H195" s="18"/>
      <c r="I195" s="19"/>
      <c r="J195" s="151">
        <f t="shared" si="10"/>
        <v>2000</v>
      </c>
      <c r="O195" s="26" t="e">
        <f t="shared" si="14"/>
        <v>#N/A</v>
      </c>
      <c r="P195" s="138" t="e">
        <f t="shared" si="11"/>
        <v>#N/A</v>
      </c>
      <c r="Q195" s="138" t="e">
        <f t="shared" si="12"/>
        <v>#N/A</v>
      </c>
      <c r="R195" s="138" t="e">
        <f t="shared" si="13"/>
        <v>#N/A</v>
      </c>
      <c r="S195" s="139" t="e">
        <f>VLOOKUP(D195,'PC Receitas'!$N$4:$O$14,2,FALSE)</f>
        <v>#N/A</v>
      </c>
      <c r="T195" s="138">
        <f>Bancos!D195</f>
        <v>0</v>
      </c>
    </row>
    <row r="196" spans="3:20" ht="19.5" customHeight="1" thickTop="1" thickBot="1">
      <c r="C196" s="17"/>
      <c r="D196" s="17"/>
      <c r="E196" s="17"/>
      <c r="F196" s="17"/>
      <c r="G196" s="17"/>
      <c r="H196" s="18"/>
      <c r="I196" s="19"/>
      <c r="J196" s="151">
        <f t="shared" si="10"/>
        <v>2000</v>
      </c>
      <c r="O196" s="26" t="e">
        <f t="shared" si="14"/>
        <v>#N/A</v>
      </c>
      <c r="P196" s="138" t="e">
        <f t="shared" si="11"/>
        <v>#N/A</v>
      </c>
      <c r="Q196" s="138" t="e">
        <f t="shared" si="12"/>
        <v>#N/A</v>
      </c>
      <c r="R196" s="138" t="e">
        <f t="shared" si="13"/>
        <v>#N/A</v>
      </c>
      <c r="S196" s="139" t="e">
        <f>VLOOKUP(D196,'PC Receitas'!$N$4:$O$14,2,FALSE)</f>
        <v>#N/A</v>
      </c>
      <c r="T196" s="138">
        <f>Bancos!D196</f>
        <v>0</v>
      </c>
    </row>
    <row r="197" spans="3:20" ht="19.5" customHeight="1" thickTop="1" thickBot="1">
      <c r="C197" s="17"/>
      <c r="D197" s="17"/>
      <c r="E197" s="17"/>
      <c r="F197" s="17"/>
      <c r="G197" s="17"/>
      <c r="H197" s="18"/>
      <c r="I197" s="19"/>
      <c r="J197" s="151">
        <f t="shared" si="10"/>
        <v>2000</v>
      </c>
      <c r="O197" s="26" t="e">
        <f t="shared" si="14"/>
        <v>#N/A</v>
      </c>
      <c r="P197" s="138" t="e">
        <f t="shared" si="11"/>
        <v>#N/A</v>
      </c>
      <c r="Q197" s="138" t="e">
        <f t="shared" si="12"/>
        <v>#N/A</v>
      </c>
      <c r="R197" s="138" t="e">
        <f t="shared" si="13"/>
        <v>#N/A</v>
      </c>
      <c r="S197" s="139" t="e">
        <f>VLOOKUP(D197,'PC Receitas'!$N$4:$O$14,2,FALSE)</f>
        <v>#N/A</v>
      </c>
      <c r="T197" s="138">
        <f>Bancos!D197</f>
        <v>0</v>
      </c>
    </row>
    <row r="198" spans="3:20" ht="19.5" customHeight="1" thickTop="1" thickBot="1">
      <c r="C198" s="17"/>
      <c r="D198" s="17"/>
      <c r="E198" s="17"/>
      <c r="F198" s="17"/>
      <c r="G198" s="17"/>
      <c r="H198" s="18"/>
      <c r="I198" s="19"/>
      <c r="J198" s="151">
        <f t="shared" ref="J198:J261" si="15">J197+IF(AND(I198="Pago",OR(D198="Receitas com Produtos",D198="Receitas com Serviços",D198="Receitas Não Operacionais")),H198,IF(AND(I198="Pago",OR(D198="Despesas com Produtos",D198="Despesas com Serviços",D198="Despesas Não Operacionais",D198="Despesas com RH",D198="Despesas com Marketing",D198="Despesas Operacionais",D198="Impostos",D198="Investimentos")),-H198,0))</f>
        <v>2000</v>
      </c>
      <c r="O198" s="26" t="e">
        <f t="shared" si="14"/>
        <v>#N/A</v>
      </c>
      <c r="P198" s="138" t="e">
        <f t="shared" ref="P198:P261" si="16">IF(S198="Despesas_com_Produtos","Despesa",IF(S198="Despesas_com_Serviços","Despesa",IF(S198="Despesas_Não_Operacionais","Despesa","")))</f>
        <v>#N/A</v>
      </c>
      <c r="Q198" s="138" t="e">
        <f t="shared" ref="Q198:Q261" si="17">IF(S198="Receitas_com_Produtos","Receita",IF(S198="Receitas_com_Serviços","Receita",IF(S198="Receitas_Não_Operacionais","Receita","")))</f>
        <v>#N/A</v>
      </c>
      <c r="R198" s="138" t="e">
        <f t="shared" ref="R198:R261" si="18">IF(O198&lt;&gt;"",O198,IF(P198&lt;&gt;"",P198,IF(Q198&lt;&gt;"",Q198,"")))</f>
        <v>#N/A</v>
      </c>
      <c r="S198" s="139" t="e">
        <f>VLOOKUP(D198,'PC Receitas'!$N$4:$O$14,2,FALSE)</f>
        <v>#N/A</v>
      </c>
      <c r="T198" s="138">
        <f>Bancos!D198</f>
        <v>0</v>
      </c>
    </row>
    <row r="199" spans="3:20" ht="19.5" customHeight="1" thickTop="1" thickBot="1">
      <c r="C199" s="17"/>
      <c r="D199" s="17"/>
      <c r="E199" s="17"/>
      <c r="F199" s="17"/>
      <c r="G199" s="17"/>
      <c r="H199" s="18"/>
      <c r="I199" s="19"/>
      <c r="J199" s="151">
        <f t="shared" si="15"/>
        <v>2000</v>
      </c>
      <c r="O199" s="26" t="e">
        <f t="shared" ref="O199:O262" si="19">IF(S199="Despesas_com_RH","Despesa",IF(S199="Despesas_Operacionais","Despesa",IF(S199="Despesas_com_Marketing","Despesa",IF(S199="Impostos","Despesa",IF(S199="Investimentos","Despesa","")))))</f>
        <v>#N/A</v>
      </c>
      <c r="P199" s="138" t="e">
        <f t="shared" si="16"/>
        <v>#N/A</v>
      </c>
      <c r="Q199" s="138" t="e">
        <f t="shared" si="17"/>
        <v>#N/A</v>
      </c>
      <c r="R199" s="138" t="e">
        <f t="shared" si="18"/>
        <v>#N/A</v>
      </c>
      <c r="S199" s="139" t="e">
        <f>VLOOKUP(D199,'PC Receitas'!$N$4:$O$14,2,FALSE)</f>
        <v>#N/A</v>
      </c>
      <c r="T199" s="138">
        <f>Bancos!D199</f>
        <v>0</v>
      </c>
    </row>
    <row r="200" spans="3:20" ht="19.5" customHeight="1" thickTop="1" thickBot="1">
      <c r="C200" s="17"/>
      <c r="D200" s="17"/>
      <c r="E200" s="17"/>
      <c r="F200" s="17"/>
      <c r="G200" s="17"/>
      <c r="H200" s="18"/>
      <c r="I200" s="19"/>
      <c r="J200" s="151">
        <f t="shared" si="15"/>
        <v>2000</v>
      </c>
      <c r="O200" s="26" t="e">
        <f t="shared" si="19"/>
        <v>#N/A</v>
      </c>
      <c r="P200" s="138" t="e">
        <f t="shared" si="16"/>
        <v>#N/A</v>
      </c>
      <c r="Q200" s="138" t="e">
        <f t="shared" si="17"/>
        <v>#N/A</v>
      </c>
      <c r="R200" s="138" t="e">
        <f t="shared" si="18"/>
        <v>#N/A</v>
      </c>
      <c r="S200" s="139" t="e">
        <f>VLOOKUP(D200,'PC Receitas'!$N$4:$O$14,2,FALSE)</f>
        <v>#N/A</v>
      </c>
      <c r="T200" s="138">
        <f>Bancos!D200</f>
        <v>0</v>
      </c>
    </row>
    <row r="201" spans="3:20" ht="19.5" customHeight="1" thickTop="1" thickBot="1">
      <c r="C201" s="17"/>
      <c r="D201" s="17"/>
      <c r="E201" s="17"/>
      <c r="F201" s="17"/>
      <c r="G201" s="17"/>
      <c r="H201" s="18"/>
      <c r="I201" s="19"/>
      <c r="J201" s="151">
        <f t="shared" si="15"/>
        <v>2000</v>
      </c>
      <c r="O201" s="26" t="e">
        <f t="shared" si="19"/>
        <v>#N/A</v>
      </c>
      <c r="P201" s="138" t="e">
        <f t="shared" si="16"/>
        <v>#N/A</v>
      </c>
      <c r="Q201" s="138" t="e">
        <f t="shared" si="17"/>
        <v>#N/A</v>
      </c>
      <c r="R201" s="138" t="e">
        <f t="shared" si="18"/>
        <v>#N/A</v>
      </c>
      <c r="S201" s="139" t="e">
        <f>VLOOKUP(D201,'PC Receitas'!$N$4:$O$14,2,FALSE)</f>
        <v>#N/A</v>
      </c>
      <c r="T201" s="138">
        <f>Bancos!D201</f>
        <v>0</v>
      </c>
    </row>
    <row r="202" spans="3:20" ht="19.5" customHeight="1" thickTop="1" thickBot="1">
      <c r="C202" s="17"/>
      <c r="D202" s="17"/>
      <c r="E202" s="17"/>
      <c r="F202" s="17"/>
      <c r="G202" s="17"/>
      <c r="H202" s="18"/>
      <c r="I202" s="19"/>
      <c r="J202" s="151">
        <f t="shared" si="15"/>
        <v>2000</v>
      </c>
      <c r="O202" s="26" t="e">
        <f t="shared" si="19"/>
        <v>#N/A</v>
      </c>
      <c r="P202" s="138" t="e">
        <f t="shared" si="16"/>
        <v>#N/A</v>
      </c>
      <c r="Q202" s="138" t="e">
        <f t="shared" si="17"/>
        <v>#N/A</v>
      </c>
      <c r="R202" s="138" t="e">
        <f t="shared" si="18"/>
        <v>#N/A</v>
      </c>
      <c r="S202" s="139" t="e">
        <f>VLOOKUP(D202,'PC Receitas'!$N$4:$O$14,2,FALSE)</f>
        <v>#N/A</v>
      </c>
      <c r="T202" s="138">
        <f>Bancos!D202</f>
        <v>0</v>
      </c>
    </row>
    <row r="203" spans="3:20" ht="19.5" customHeight="1" thickTop="1" thickBot="1">
      <c r="C203" s="17"/>
      <c r="D203" s="17"/>
      <c r="E203" s="17"/>
      <c r="F203" s="17"/>
      <c r="G203" s="17"/>
      <c r="H203" s="18"/>
      <c r="I203" s="19"/>
      <c r="J203" s="151">
        <f t="shared" si="15"/>
        <v>2000</v>
      </c>
      <c r="O203" s="26" t="e">
        <f t="shared" si="19"/>
        <v>#N/A</v>
      </c>
      <c r="P203" s="138" t="e">
        <f t="shared" si="16"/>
        <v>#N/A</v>
      </c>
      <c r="Q203" s="138" t="e">
        <f t="shared" si="17"/>
        <v>#N/A</v>
      </c>
      <c r="R203" s="138" t="e">
        <f t="shared" si="18"/>
        <v>#N/A</v>
      </c>
      <c r="S203" s="139" t="e">
        <f>VLOOKUP(D203,'PC Receitas'!$N$4:$O$14,2,FALSE)</f>
        <v>#N/A</v>
      </c>
      <c r="T203" s="138">
        <f>Bancos!D203</f>
        <v>0</v>
      </c>
    </row>
    <row r="204" spans="3:20" ht="19.5" customHeight="1" thickTop="1" thickBot="1">
      <c r="C204" s="17"/>
      <c r="D204" s="17"/>
      <c r="E204" s="17"/>
      <c r="F204" s="17"/>
      <c r="G204" s="17"/>
      <c r="H204" s="18"/>
      <c r="I204" s="19"/>
      <c r="J204" s="151">
        <f t="shared" si="15"/>
        <v>2000</v>
      </c>
      <c r="O204" s="26" t="e">
        <f t="shared" si="19"/>
        <v>#N/A</v>
      </c>
      <c r="P204" s="138" t="e">
        <f t="shared" si="16"/>
        <v>#N/A</v>
      </c>
      <c r="Q204" s="138" t="e">
        <f t="shared" si="17"/>
        <v>#N/A</v>
      </c>
      <c r="R204" s="138" t="e">
        <f t="shared" si="18"/>
        <v>#N/A</v>
      </c>
      <c r="S204" s="139" t="e">
        <f>VLOOKUP(D204,'PC Receitas'!$N$4:$O$14,2,FALSE)</f>
        <v>#N/A</v>
      </c>
      <c r="T204" s="138">
        <f>Bancos!D204</f>
        <v>0</v>
      </c>
    </row>
    <row r="205" spans="3:20" ht="19.5" customHeight="1" thickTop="1" thickBot="1">
      <c r="C205" s="17"/>
      <c r="D205" s="17"/>
      <c r="E205" s="17"/>
      <c r="F205" s="17"/>
      <c r="G205" s="17"/>
      <c r="H205" s="18"/>
      <c r="I205" s="19"/>
      <c r="J205" s="151">
        <f t="shared" si="15"/>
        <v>2000</v>
      </c>
      <c r="O205" s="26" t="e">
        <f t="shared" si="19"/>
        <v>#N/A</v>
      </c>
      <c r="P205" s="138" t="e">
        <f t="shared" si="16"/>
        <v>#N/A</v>
      </c>
      <c r="Q205" s="138" t="e">
        <f t="shared" si="17"/>
        <v>#N/A</v>
      </c>
      <c r="R205" s="138" t="e">
        <f t="shared" si="18"/>
        <v>#N/A</v>
      </c>
      <c r="S205" s="139" t="e">
        <f>VLOOKUP(D205,'PC Receitas'!$N$4:$O$14,2,FALSE)</f>
        <v>#N/A</v>
      </c>
      <c r="T205" s="138">
        <f>Bancos!D205</f>
        <v>0</v>
      </c>
    </row>
    <row r="206" spans="3:20" ht="19.5" customHeight="1" thickTop="1" thickBot="1">
      <c r="C206" s="17"/>
      <c r="D206" s="17"/>
      <c r="E206" s="17"/>
      <c r="F206" s="17"/>
      <c r="G206" s="17"/>
      <c r="H206" s="18"/>
      <c r="I206" s="19"/>
      <c r="J206" s="151">
        <f t="shared" si="15"/>
        <v>2000</v>
      </c>
      <c r="O206" s="26" t="e">
        <f t="shared" si="19"/>
        <v>#N/A</v>
      </c>
      <c r="P206" s="138" t="e">
        <f t="shared" si="16"/>
        <v>#N/A</v>
      </c>
      <c r="Q206" s="138" t="e">
        <f t="shared" si="17"/>
        <v>#N/A</v>
      </c>
      <c r="R206" s="138" t="e">
        <f t="shared" si="18"/>
        <v>#N/A</v>
      </c>
      <c r="S206" s="139" t="e">
        <f>VLOOKUP(D206,'PC Receitas'!$N$4:$O$14,2,FALSE)</f>
        <v>#N/A</v>
      </c>
      <c r="T206" s="138">
        <f>Bancos!D206</f>
        <v>0</v>
      </c>
    </row>
    <row r="207" spans="3:20" ht="19.5" customHeight="1" thickTop="1" thickBot="1">
      <c r="C207" s="17"/>
      <c r="D207" s="17"/>
      <c r="E207" s="17"/>
      <c r="F207" s="17"/>
      <c r="G207" s="17"/>
      <c r="H207" s="18"/>
      <c r="I207" s="19"/>
      <c r="J207" s="151">
        <f t="shared" si="15"/>
        <v>2000</v>
      </c>
      <c r="O207" s="26" t="e">
        <f t="shared" si="19"/>
        <v>#N/A</v>
      </c>
      <c r="P207" s="138" t="e">
        <f t="shared" si="16"/>
        <v>#N/A</v>
      </c>
      <c r="Q207" s="138" t="e">
        <f t="shared" si="17"/>
        <v>#N/A</v>
      </c>
      <c r="R207" s="138" t="e">
        <f t="shared" si="18"/>
        <v>#N/A</v>
      </c>
      <c r="S207" s="139" t="e">
        <f>VLOOKUP(D207,'PC Receitas'!$N$4:$O$14,2,FALSE)</f>
        <v>#N/A</v>
      </c>
      <c r="T207" s="138">
        <f>Bancos!D207</f>
        <v>0</v>
      </c>
    </row>
    <row r="208" spans="3:20" ht="19.5" customHeight="1" thickTop="1" thickBot="1">
      <c r="C208" s="17"/>
      <c r="D208" s="17"/>
      <c r="E208" s="17"/>
      <c r="F208" s="17"/>
      <c r="G208" s="17"/>
      <c r="H208" s="18"/>
      <c r="I208" s="19"/>
      <c r="J208" s="151">
        <f t="shared" si="15"/>
        <v>2000</v>
      </c>
      <c r="O208" s="26" t="e">
        <f t="shared" si="19"/>
        <v>#N/A</v>
      </c>
      <c r="P208" s="138" t="e">
        <f t="shared" si="16"/>
        <v>#N/A</v>
      </c>
      <c r="Q208" s="138" t="e">
        <f t="shared" si="17"/>
        <v>#N/A</v>
      </c>
      <c r="R208" s="138" t="e">
        <f t="shared" si="18"/>
        <v>#N/A</v>
      </c>
      <c r="S208" s="139" t="e">
        <f>VLOOKUP(D208,'PC Receitas'!$N$4:$O$14,2,FALSE)</f>
        <v>#N/A</v>
      </c>
      <c r="T208" s="138">
        <f>Bancos!D208</f>
        <v>0</v>
      </c>
    </row>
    <row r="209" spans="3:20" ht="19.5" customHeight="1" thickTop="1" thickBot="1">
      <c r="C209" s="17"/>
      <c r="D209" s="17"/>
      <c r="E209" s="17"/>
      <c r="F209" s="17"/>
      <c r="G209" s="17"/>
      <c r="H209" s="18"/>
      <c r="I209" s="19"/>
      <c r="J209" s="151">
        <f t="shared" si="15"/>
        <v>2000</v>
      </c>
      <c r="O209" s="26" t="e">
        <f t="shared" si="19"/>
        <v>#N/A</v>
      </c>
      <c r="P209" s="138" t="e">
        <f t="shared" si="16"/>
        <v>#N/A</v>
      </c>
      <c r="Q209" s="138" t="e">
        <f t="shared" si="17"/>
        <v>#N/A</v>
      </c>
      <c r="R209" s="138" t="e">
        <f t="shared" si="18"/>
        <v>#N/A</v>
      </c>
      <c r="S209" s="139" t="e">
        <f>VLOOKUP(D209,'PC Receitas'!$N$4:$O$14,2,FALSE)</f>
        <v>#N/A</v>
      </c>
      <c r="T209" s="138">
        <f>Bancos!D209</f>
        <v>0</v>
      </c>
    </row>
    <row r="210" spans="3:20" ht="19.5" customHeight="1" thickTop="1" thickBot="1">
      <c r="C210" s="17"/>
      <c r="D210" s="17"/>
      <c r="E210" s="17"/>
      <c r="F210" s="17"/>
      <c r="G210" s="17"/>
      <c r="H210" s="18"/>
      <c r="I210" s="19"/>
      <c r="J210" s="151">
        <f t="shared" si="15"/>
        <v>2000</v>
      </c>
      <c r="O210" s="26" t="e">
        <f t="shared" si="19"/>
        <v>#N/A</v>
      </c>
      <c r="P210" s="138" t="e">
        <f t="shared" si="16"/>
        <v>#N/A</v>
      </c>
      <c r="Q210" s="138" t="e">
        <f t="shared" si="17"/>
        <v>#N/A</v>
      </c>
      <c r="R210" s="138" t="e">
        <f t="shared" si="18"/>
        <v>#N/A</v>
      </c>
      <c r="S210" s="139" t="e">
        <f>VLOOKUP(D210,'PC Receitas'!$N$4:$O$14,2,FALSE)</f>
        <v>#N/A</v>
      </c>
      <c r="T210" s="138">
        <f>Bancos!D210</f>
        <v>0</v>
      </c>
    </row>
    <row r="211" spans="3:20" ht="19.5" customHeight="1" thickTop="1" thickBot="1">
      <c r="C211" s="17"/>
      <c r="D211" s="17"/>
      <c r="E211" s="17"/>
      <c r="F211" s="17"/>
      <c r="G211" s="17"/>
      <c r="H211" s="18"/>
      <c r="I211" s="19"/>
      <c r="J211" s="151">
        <f t="shared" si="15"/>
        <v>2000</v>
      </c>
      <c r="O211" s="26" t="e">
        <f t="shared" si="19"/>
        <v>#N/A</v>
      </c>
      <c r="P211" s="138" t="e">
        <f t="shared" si="16"/>
        <v>#N/A</v>
      </c>
      <c r="Q211" s="138" t="e">
        <f t="shared" si="17"/>
        <v>#N/A</v>
      </c>
      <c r="R211" s="138" t="e">
        <f t="shared" si="18"/>
        <v>#N/A</v>
      </c>
      <c r="S211" s="139" t="e">
        <f>VLOOKUP(D211,'PC Receitas'!$N$4:$O$14,2,FALSE)</f>
        <v>#N/A</v>
      </c>
      <c r="T211" s="138">
        <f>Bancos!D211</f>
        <v>0</v>
      </c>
    </row>
    <row r="212" spans="3:20" ht="19.5" customHeight="1" thickTop="1" thickBot="1">
      <c r="C212" s="17"/>
      <c r="D212" s="17"/>
      <c r="E212" s="17"/>
      <c r="F212" s="17"/>
      <c r="G212" s="17"/>
      <c r="H212" s="18"/>
      <c r="I212" s="19"/>
      <c r="J212" s="151">
        <f t="shared" si="15"/>
        <v>2000</v>
      </c>
      <c r="O212" s="26" t="e">
        <f t="shared" si="19"/>
        <v>#N/A</v>
      </c>
      <c r="P212" s="138" t="e">
        <f t="shared" si="16"/>
        <v>#N/A</v>
      </c>
      <c r="Q212" s="138" t="e">
        <f t="shared" si="17"/>
        <v>#N/A</v>
      </c>
      <c r="R212" s="138" t="e">
        <f t="shared" si="18"/>
        <v>#N/A</v>
      </c>
      <c r="S212" s="139" t="e">
        <f>VLOOKUP(D212,'PC Receitas'!$N$4:$O$14,2,FALSE)</f>
        <v>#N/A</v>
      </c>
      <c r="T212" s="138">
        <f>Bancos!D212</f>
        <v>0</v>
      </c>
    </row>
    <row r="213" spans="3:20" ht="19.5" customHeight="1" thickTop="1" thickBot="1">
      <c r="C213" s="17"/>
      <c r="D213" s="17"/>
      <c r="E213" s="17"/>
      <c r="F213" s="17"/>
      <c r="G213" s="17"/>
      <c r="H213" s="18"/>
      <c r="I213" s="19"/>
      <c r="J213" s="151">
        <f t="shared" si="15"/>
        <v>2000</v>
      </c>
      <c r="O213" s="26" t="e">
        <f t="shared" si="19"/>
        <v>#N/A</v>
      </c>
      <c r="P213" s="138" t="e">
        <f t="shared" si="16"/>
        <v>#N/A</v>
      </c>
      <c r="Q213" s="138" t="e">
        <f t="shared" si="17"/>
        <v>#N/A</v>
      </c>
      <c r="R213" s="138" t="e">
        <f t="shared" si="18"/>
        <v>#N/A</v>
      </c>
      <c r="S213" s="139" t="e">
        <f>VLOOKUP(D213,'PC Receitas'!$N$4:$O$14,2,FALSE)</f>
        <v>#N/A</v>
      </c>
      <c r="T213" s="138">
        <f>Bancos!D213</f>
        <v>0</v>
      </c>
    </row>
    <row r="214" spans="3:20" ht="19.5" customHeight="1" thickTop="1" thickBot="1">
      <c r="C214" s="17"/>
      <c r="D214" s="17"/>
      <c r="E214" s="17"/>
      <c r="F214" s="17"/>
      <c r="G214" s="17"/>
      <c r="H214" s="18"/>
      <c r="I214" s="19"/>
      <c r="J214" s="151">
        <f t="shared" si="15"/>
        <v>2000</v>
      </c>
      <c r="O214" s="26" t="e">
        <f t="shared" si="19"/>
        <v>#N/A</v>
      </c>
      <c r="P214" s="138" t="e">
        <f t="shared" si="16"/>
        <v>#N/A</v>
      </c>
      <c r="Q214" s="138" t="e">
        <f t="shared" si="17"/>
        <v>#N/A</v>
      </c>
      <c r="R214" s="138" t="e">
        <f t="shared" si="18"/>
        <v>#N/A</v>
      </c>
      <c r="S214" s="139" t="e">
        <f>VLOOKUP(D214,'PC Receitas'!$N$4:$O$14,2,FALSE)</f>
        <v>#N/A</v>
      </c>
      <c r="T214" s="138">
        <f>Bancos!D214</f>
        <v>0</v>
      </c>
    </row>
    <row r="215" spans="3:20" ht="19.5" customHeight="1" thickTop="1" thickBot="1">
      <c r="C215" s="17"/>
      <c r="D215" s="17"/>
      <c r="E215" s="17"/>
      <c r="F215" s="17"/>
      <c r="G215" s="17"/>
      <c r="H215" s="18"/>
      <c r="I215" s="19"/>
      <c r="J215" s="151">
        <f t="shared" si="15"/>
        <v>2000</v>
      </c>
      <c r="O215" s="26" t="e">
        <f t="shared" si="19"/>
        <v>#N/A</v>
      </c>
      <c r="P215" s="138" t="e">
        <f t="shared" si="16"/>
        <v>#N/A</v>
      </c>
      <c r="Q215" s="138" t="e">
        <f t="shared" si="17"/>
        <v>#N/A</v>
      </c>
      <c r="R215" s="138" t="e">
        <f t="shared" si="18"/>
        <v>#N/A</v>
      </c>
      <c r="S215" s="139" t="e">
        <f>VLOOKUP(D215,'PC Receitas'!$N$4:$O$14,2,FALSE)</f>
        <v>#N/A</v>
      </c>
      <c r="T215" s="138">
        <f>Bancos!D215</f>
        <v>0</v>
      </c>
    </row>
    <row r="216" spans="3:20" ht="19.5" customHeight="1" thickTop="1" thickBot="1">
      <c r="C216" s="17"/>
      <c r="D216" s="17"/>
      <c r="E216" s="17"/>
      <c r="F216" s="17"/>
      <c r="G216" s="17"/>
      <c r="H216" s="18"/>
      <c r="I216" s="19"/>
      <c r="J216" s="151">
        <f t="shared" si="15"/>
        <v>2000</v>
      </c>
      <c r="O216" s="26" t="e">
        <f t="shared" si="19"/>
        <v>#N/A</v>
      </c>
      <c r="P216" s="138" t="e">
        <f t="shared" si="16"/>
        <v>#N/A</v>
      </c>
      <c r="Q216" s="138" t="e">
        <f t="shared" si="17"/>
        <v>#N/A</v>
      </c>
      <c r="R216" s="138" t="e">
        <f t="shared" si="18"/>
        <v>#N/A</v>
      </c>
      <c r="S216" s="139" t="e">
        <f>VLOOKUP(D216,'PC Receitas'!$N$4:$O$14,2,FALSE)</f>
        <v>#N/A</v>
      </c>
      <c r="T216" s="138">
        <f>Bancos!D216</f>
        <v>0</v>
      </c>
    </row>
    <row r="217" spans="3:20" ht="19.5" customHeight="1" thickTop="1" thickBot="1">
      <c r="C217" s="17"/>
      <c r="D217" s="17"/>
      <c r="E217" s="17"/>
      <c r="F217" s="17"/>
      <c r="G217" s="17"/>
      <c r="H217" s="18"/>
      <c r="I217" s="19"/>
      <c r="J217" s="151">
        <f t="shared" si="15"/>
        <v>2000</v>
      </c>
      <c r="O217" s="26" t="e">
        <f t="shared" si="19"/>
        <v>#N/A</v>
      </c>
      <c r="P217" s="138" t="e">
        <f t="shared" si="16"/>
        <v>#N/A</v>
      </c>
      <c r="Q217" s="138" t="e">
        <f t="shared" si="17"/>
        <v>#N/A</v>
      </c>
      <c r="R217" s="138" t="e">
        <f t="shared" si="18"/>
        <v>#N/A</v>
      </c>
      <c r="S217" s="139" t="e">
        <f>VLOOKUP(D217,'PC Receitas'!$N$4:$O$14,2,FALSE)</f>
        <v>#N/A</v>
      </c>
      <c r="T217" s="138">
        <f>Bancos!D217</f>
        <v>0</v>
      </c>
    </row>
    <row r="218" spans="3:20" ht="19.5" customHeight="1" thickTop="1" thickBot="1">
      <c r="C218" s="17"/>
      <c r="D218" s="17"/>
      <c r="E218" s="17"/>
      <c r="F218" s="17"/>
      <c r="G218" s="17"/>
      <c r="H218" s="18"/>
      <c r="I218" s="19"/>
      <c r="J218" s="151">
        <f t="shared" si="15"/>
        <v>2000</v>
      </c>
      <c r="O218" s="26" t="e">
        <f t="shared" si="19"/>
        <v>#N/A</v>
      </c>
      <c r="P218" s="138" t="e">
        <f t="shared" si="16"/>
        <v>#N/A</v>
      </c>
      <c r="Q218" s="138" t="e">
        <f t="shared" si="17"/>
        <v>#N/A</v>
      </c>
      <c r="R218" s="138" t="e">
        <f t="shared" si="18"/>
        <v>#N/A</v>
      </c>
      <c r="S218" s="139" t="e">
        <f>VLOOKUP(D218,'PC Receitas'!$N$4:$O$14,2,FALSE)</f>
        <v>#N/A</v>
      </c>
      <c r="T218" s="138">
        <f>Bancos!D218</f>
        <v>0</v>
      </c>
    </row>
    <row r="219" spans="3:20" ht="19.5" customHeight="1" thickTop="1" thickBot="1">
      <c r="C219" s="17"/>
      <c r="D219" s="17"/>
      <c r="E219" s="17"/>
      <c r="F219" s="17"/>
      <c r="G219" s="17"/>
      <c r="H219" s="18"/>
      <c r="I219" s="19"/>
      <c r="J219" s="151">
        <f t="shared" si="15"/>
        <v>2000</v>
      </c>
      <c r="O219" s="26" t="e">
        <f t="shared" si="19"/>
        <v>#N/A</v>
      </c>
      <c r="P219" s="138" t="e">
        <f t="shared" si="16"/>
        <v>#N/A</v>
      </c>
      <c r="Q219" s="138" t="e">
        <f t="shared" si="17"/>
        <v>#N/A</v>
      </c>
      <c r="R219" s="138" t="e">
        <f t="shared" si="18"/>
        <v>#N/A</v>
      </c>
      <c r="S219" s="139" t="e">
        <f>VLOOKUP(D219,'PC Receitas'!$N$4:$O$14,2,FALSE)</f>
        <v>#N/A</v>
      </c>
      <c r="T219" s="138">
        <f>Bancos!D219</f>
        <v>0</v>
      </c>
    </row>
    <row r="220" spans="3:20" ht="19.5" customHeight="1" thickTop="1" thickBot="1">
      <c r="C220" s="17"/>
      <c r="D220" s="17"/>
      <c r="E220" s="17"/>
      <c r="F220" s="17"/>
      <c r="G220" s="17"/>
      <c r="H220" s="18"/>
      <c r="I220" s="19"/>
      <c r="J220" s="151">
        <f t="shared" si="15"/>
        <v>2000</v>
      </c>
      <c r="O220" s="26" t="e">
        <f t="shared" si="19"/>
        <v>#N/A</v>
      </c>
      <c r="P220" s="138" t="e">
        <f t="shared" si="16"/>
        <v>#N/A</v>
      </c>
      <c r="Q220" s="138" t="e">
        <f t="shared" si="17"/>
        <v>#N/A</v>
      </c>
      <c r="R220" s="138" t="e">
        <f t="shared" si="18"/>
        <v>#N/A</v>
      </c>
      <c r="S220" s="139" t="e">
        <f>VLOOKUP(D220,'PC Receitas'!$N$4:$O$14,2,FALSE)</f>
        <v>#N/A</v>
      </c>
      <c r="T220" s="138">
        <f>Bancos!D220</f>
        <v>0</v>
      </c>
    </row>
    <row r="221" spans="3:20" ht="19.5" customHeight="1" thickTop="1" thickBot="1">
      <c r="C221" s="17"/>
      <c r="D221" s="17"/>
      <c r="E221" s="17"/>
      <c r="F221" s="17"/>
      <c r="G221" s="17"/>
      <c r="H221" s="18"/>
      <c r="I221" s="19"/>
      <c r="J221" s="151">
        <f t="shared" si="15"/>
        <v>2000</v>
      </c>
      <c r="O221" s="26" t="e">
        <f t="shared" si="19"/>
        <v>#N/A</v>
      </c>
      <c r="P221" s="138" t="e">
        <f t="shared" si="16"/>
        <v>#N/A</v>
      </c>
      <c r="Q221" s="138" t="e">
        <f t="shared" si="17"/>
        <v>#N/A</v>
      </c>
      <c r="R221" s="138" t="e">
        <f t="shared" si="18"/>
        <v>#N/A</v>
      </c>
      <c r="S221" s="139" t="e">
        <f>VLOOKUP(D221,'PC Receitas'!$N$4:$O$14,2,FALSE)</f>
        <v>#N/A</v>
      </c>
      <c r="T221" s="138">
        <f>Bancos!D221</f>
        <v>0</v>
      </c>
    </row>
    <row r="222" spans="3:20" ht="19.5" customHeight="1" thickTop="1" thickBot="1">
      <c r="C222" s="17"/>
      <c r="D222" s="17"/>
      <c r="E222" s="17"/>
      <c r="F222" s="17"/>
      <c r="G222" s="17"/>
      <c r="H222" s="18"/>
      <c r="I222" s="19"/>
      <c r="J222" s="151">
        <f t="shared" si="15"/>
        <v>2000</v>
      </c>
      <c r="O222" s="26" t="e">
        <f t="shared" si="19"/>
        <v>#N/A</v>
      </c>
      <c r="P222" s="138" t="e">
        <f t="shared" si="16"/>
        <v>#N/A</v>
      </c>
      <c r="Q222" s="138" t="e">
        <f t="shared" si="17"/>
        <v>#N/A</v>
      </c>
      <c r="R222" s="138" t="e">
        <f t="shared" si="18"/>
        <v>#N/A</v>
      </c>
      <c r="S222" s="139" t="e">
        <f>VLOOKUP(D222,'PC Receitas'!$N$4:$O$14,2,FALSE)</f>
        <v>#N/A</v>
      </c>
      <c r="T222" s="138">
        <f>Bancos!D222</f>
        <v>0</v>
      </c>
    </row>
    <row r="223" spans="3:20" ht="19.5" customHeight="1" thickTop="1" thickBot="1">
      <c r="C223" s="17"/>
      <c r="D223" s="17"/>
      <c r="E223" s="17"/>
      <c r="F223" s="17"/>
      <c r="G223" s="17"/>
      <c r="H223" s="18"/>
      <c r="I223" s="19"/>
      <c r="J223" s="151">
        <f t="shared" si="15"/>
        <v>2000</v>
      </c>
      <c r="O223" s="26" t="e">
        <f t="shared" si="19"/>
        <v>#N/A</v>
      </c>
      <c r="P223" s="138" t="e">
        <f t="shared" si="16"/>
        <v>#N/A</v>
      </c>
      <c r="Q223" s="138" t="e">
        <f t="shared" si="17"/>
        <v>#N/A</v>
      </c>
      <c r="R223" s="138" t="e">
        <f t="shared" si="18"/>
        <v>#N/A</v>
      </c>
      <c r="S223" s="139" t="e">
        <f>VLOOKUP(D223,'PC Receitas'!$N$4:$O$14,2,FALSE)</f>
        <v>#N/A</v>
      </c>
      <c r="T223" s="138">
        <f>Bancos!D223</f>
        <v>0</v>
      </c>
    </row>
    <row r="224" spans="3:20" ht="19.5" customHeight="1" thickTop="1" thickBot="1">
      <c r="C224" s="17"/>
      <c r="D224" s="17"/>
      <c r="E224" s="17"/>
      <c r="F224" s="17"/>
      <c r="G224" s="17"/>
      <c r="H224" s="18"/>
      <c r="I224" s="19"/>
      <c r="J224" s="151">
        <f t="shared" si="15"/>
        <v>2000</v>
      </c>
      <c r="O224" s="26" t="e">
        <f t="shared" si="19"/>
        <v>#N/A</v>
      </c>
      <c r="P224" s="138" t="e">
        <f t="shared" si="16"/>
        <v>#N/A</v>
      </c>
      <c r="Q224" s="138" t="e">
        <f t="shared" si="17"/>
        <v>#N/A</v>
      </c>
      <c r="R224" s="138" t="e">
        <f t="shared" si="18"/>
        <v>#N/A</v>
      </c>
      <c r="S224" s="139" t="e">
        <f>VLOOKUP(D224,'PC Receitas'!$N$4:$O$14,2,FALSE)</f>
        <v>#N/A</v>
      </c>
      <c r="T224" s="138">
        <f>Bancos!D224</f>
        <v>0</v>
      </c>
    </row>
    <row r="225" spans="3:20" ht="19.5" customHeight="1" thickTop="1" thickBot="1">
      <c r="C225" s="17"/>
      <c r="D225" s="17"/>
      <c r="E225" s="17"/>
      <c r="F225" s="17"/>
      <c r="G225" s="17"/>
      <c r="H225" s="18"/>
      <c r="I225" s="19"/>
      <c r="J225" s="151">
        <f t="shared" si="15"/>
        <v>2000</v>
      </c>
      <c r="O225" s="26" t="e">
        <f t="shared" si="19"/>
        <v>#N/A</v>
      </c>
      <c r="P225" s="138" t="e">
        <f t="shared" si="16"/>
        <v>#N/A</v>
      </c>
      <c r="Q225" s="138" t="e">
        <f t="shared" si="17"/>
        <v>#N/A</v>
      </c>
      <c r="R225" s="138" t="e">
        <f t="shared" si="18"/>
        <v>#N/A</v>
      </c>
      <c r="S225" s="139" t="e">
        <f>VLOOKUP(D225,'PC Receitas'!$N$4:$O$14,2,FALSE)</f>
        <v>#N/A</v>
      </c>
      <c r="T225" s="138">
        <f>Bancos!D225</f>
        <v>0</v>
      </c>
    </row>
    <row r="226" spans="3:20" ht="19.5" customHeight="1" thickTop="1" thickBot="1">
      <c r="C226" s="17"/>
      <c r="D226" s="17"/>
      <c r="E226" s="17"/>
      <c r="F226" s="17"/>
      <c r="G226" s="17"/>
      <c r="H226" s="18"/>
      <c r="I226" s="19"/>
      <c r="J226" s="151">
        <f t="shared" si="15"/>
        <v>2000</v>
      </c>
      <c r="O226" s="26" t="e">
        <f t="shared" si="19"/>
        <v>#N/A</v>
      </c>
      <c r="P226" s="138" t="e">
        <f t="shared" si="16"/>
        <v>#N/A</v>
      </c>
      <c r="Q226" s="138" t="e">
        <f t="shared" si="17"/>
        <v>#N/A</v>
      </c>
      <c r="R226" s="138" t="e">
        <f t="shared" si="18"/>
        <v>#N/A</v>
      </c>
      <c r="S226" s="139" t="e">
        <f>VLOOKUP(D226,'PC Receitas'!$N$4:$O$14,2,FALSE)</f>
        <v>#N/A</v>
      </c>
      <c r="T226" s="138">
        <f>Bancos!D226</f>
        <v>0</v>
      </c>
    </row>
    <row r="227" spans="3:20" ht="19.5" customHeight="1" thickTop="1" thickBot="1">
      <c r="C227" s="17"/>
      <c r="D227" s="17"/>
      <c r="E227" s="17"/>
      <c r="F227" s="17"/>
      <c r="G227" s="17"/>
      <c r="H227" s="18"/>
      <c r="I227" s="19"/>
      <c r="J227" s="151">
        <f t="shared" si="15"/>
        <v>2000</v>
      </c>
      <c r="O227" s="26" t="e">
        <f t="shared" si="19"/>
        <v>#N/A</v>
      </c>
      <c r="P227" s="138" t="e">
        <f t="shared" si="16"/>
        <v>#N/A</v>
      </c>
      <c r="Q227" s="138" t="e">
        <f t="shared" si="17"/>
        <v>#N/A</v>
      </c>
      <c r="R227" s="138" t="e">
        <f t="shared" si="18"/>
        <v>#N/A</v>
      </c>
      <c r="S227" s="139" t="e">
        <f>VLOOKUP(D227,'PC Receitas'!$N$4:$O$14,2,FALSE)</f>
        <v>#N/A</v>
      </c>
      <c r="T227" s="138">
        <f>Bancos!D227</f>
        <v>0</v>
      </c>
    </row>
    <row r="228" spans="3:20" ht="19.5" customHeight="1" thickTop="1" thickBot="1">
      <c r="C228" s="17"/>
      <c r="D228" s="17"/>
      <c r="E228" s="17"/>
      <c r="F228" s="17"/>
      <c r="G228" s="17"/>
      <c r="H228" s="18"/>
      <c r="I228" s="19"/>
      <c r="J228" s="151">
        <f t="shared" si="15"/>
        <v>2000</v>
      </c>
      <c r="O228" s="26" t="e">
        <f t="shared" si="19"/>
        <v>#N/A</v>
      </c>
      <c r="P228" s="138" t="e">
        <f t="shared" si="16"/>
        <v>#N/A</v>
      </c>
      <c r="Q228" s="138" t="e">
        <f t="shared" si="17"/>
        <v>#N/A</v>
      </c>
      <c r="R228" s="138" t="e">
        <f t="shared" si="18"/>
        <v>#N/A</v>
      </c>
      <c r="S228" s="139" t="e">
        <f>VLOOKUP(D228,'PC Receitas'!$N$4:$O$14,2,FALSE)</f>
        <v>#N/A</v>
      </c>
      <c r="T228" s="138">
        <f>Bancos!D228</f>
        <v>0</v>
      </c>
    </row>
    <row r="229" spans="3:20" ht="19.5" customHeight="1" thickTop="1" thickBot="1">
      <c r="C229" s="17"/>
      <c r="D229" s="17"/>
      <c r="E229" s="17"/>
      <c r="F229" s="17"/>
      <c r="G229" s="17"/>
      <c r="H229" s="18"/>
      <c r="I229" s="19"/>
      <c r="J229" s="151">
        <f t="shared" si="15"/>
        <v>2000</v>
      </c>
      <c r="O229" s="26" t="e">
        <f t="shared" si="19"/>
        <v>#N/A</v>
      </c>
      <c r="P229" s="138" t="e">
        <f t="shared" si="16"/>
        <v>#N/A</v>
      </c>
      <c r="Q229" s="138" t="e">
        <f t="shared" si="17"/>
        <v>#N/A</v>
      </c>
      <c r="R229" s="138" t="e">
        <f t="shared" si="18"/>
        <v>#N/A</v>
      </c>
      <c r="S229" s="139" t="e">
        <f>VLOOKUP(D229,'PC Receitas'!$N$4:$O$14,2,FALSE)</f>
        <v>#N/A</v>
      </c>
      <c r="T229" s="138">
        <f>Bancos!D229</f>
        <v>0</v>
      </c>
    </row>
    <row r="230" spans="3:20" ht="19.5" customHeight="1" thickTop="1" thickBot="1">
      <c r="C230" s="17"/>
      <c r="D230" s="17"/>
      <c r="E230" s="17"/>
      <c r="F230" s="17"/>
      <c r="G230" s="17"/>
      <c r="H230" s="18"/>
      <c r="I230" s="19"/>
      <c r="J230" s="151">
        <f t="shared" si="15"/>
        <v>2000</v>
      </c>
      <c r="O230" s="26" t="e">
        <f t="shared" si="19"/>
        <v>#N/A</v>
      </c>
      <c r="P230" s="138" t="e">
        <f t="shared" si="16"/>
        <v>#N/A</v>
      </c>
      <c r="Q230" s="138" t="e">
        <f t="shared" si="17"/>
        <v>#N/A</v>
      </c>
      <c r="R230" s="138" t="e">
        <f t="shared" si="18"/>
        <v>#N/A</v>
      </c>
      <c r="S230" s="139" t="e">
        <f>VLOOKUP(D230,'PC Receitas'!$N$4:$O$14,2,FALSE)</f>
        <v>#N/A</v>
      </c>
      <c r="T230" s="138">
        <f>Bancos!D230</f>
        <v>0</v>
      </c>
    </row>
    <row r="231" spans="3:20" ht="19.5" customHeight="1" thickTop="1" thickBot="1">
      <c r="C231" s="17"/>
      <c r="D231" s="17"/>
      <c r="E231" s="17"/>
      <c r="F231" s="17"/>
      <c r="G231" s="17"/>
      <c r="H231" s="18"/>
      <c r="I231" s="19"/>
      <c r="J231" s="151">
        <f t="shared" si="15"/>
        <v>2000</v>
      </c>
      <c r="O231" s="26" t="e">
        <f t="shared" si="19"/>
        <v>#N/A</v>
      </c>
      <c r="P231" s="138" t="e">
        <f t="shared" si="16"/>
        <v>#N/A</v>
      </c>
      <c r="Q231" s="138" t="e">
        <f t="shared" si="17"/>
        <v>#N/A</v>
      </c>
      <c r="R231" s="138" t="e">
        <f t="shared" si="18"/>
        <v>#N/A</v>
      </c>
      <c r="S231" s="139" t="e">
        <f>VLOOKUP(D231,'PC Receitas'!$N$4:$O$14,2,FALSE)</f>
        <v>#N/A</v>
      </c>
      <c r="T231" s="138">
        <f>Bancos!D231</f>
        <v>0</v>
      </c>
    </row>
    <row r="232" spans="3:20" ht="19.5" customHeight="1" thickTop="1" thickBot="1">
      <c r="C232" s="17"/>
      <c r="D232" s="17"/>
      <c r="E232" s="17"/>
      <c r="F232" s="17"/>
      <c r="G232" s="17"/>
      <c r="H232" s="18"/>
      <c r="I232" s="19"/>
      <c r="J232" s="151">
        <f t="shared" si="15"/>
        <v>2000</v>
      </c>
      <c r="O232" s="26" t="e">
        <f t="shared" si="19"/>
        <v>#N/A</v>
      </c>
      <c r="P232" s="138" t="e">
        <f t="shared" si="16"/>
        <v>#N/A</v>
      </c>
      <c r="Q232" s="138" t="e">
        <f t="shared" si="17"/>
        <v>#N/A</v>
      </c>
      <c r="R232" s="138" t="e">
        <f t="shared" si="18"/>
        <v>#N/A</v>
      </c>
      <c r="S232" s="139" t="e">
        <f>VLOOKUP(D232,'PC Receitas'!$N$4:$O$14,2,FALSE)</f>
        <v>#N/A</v>
      </c>
      <c r="T232" s="138">
        <f>Bancos!D232</f>
        <v>0</v>
      </c>
    </row>
    <row r="233" spans="3:20" ht="19.5" customHeight="1" thickTop="1" thickBot="1">
      <c r="C233" s="17"/>
      <c r="D233" s="17"/>
      <c r="E233" s="17"/>
      <c r="F233" s="17"/>
      <c r="G233" s="17"/>
      <c r="H233" s="18"/>
      <c r="I233" s="19"/>
      <c r="J233" s="151">
        <f t="shared" si="15"/>
        <v>2000</v>
      </c>
      <c r="O233" s="26" t="e">
        <f t="shared" si="19"/>
        <v>#N/A</v>
      </c>
      <c r="P233" s="138" t="e">
        <f t="shared" si="16"/>
        <v>#N/A</v>
      </c>
      <c r="Q233" s="138" t="e">
        <f t="shared" si="17"/>
        <v>#N/A</v>
      </c>
      <c r="R233" s="138" t="e">
        <f t="shared" si="18"/>
        <v>#N/A</v>
      </c>
      <c r="S233" s="139" t="e">
        <f>VLOOKUP(D233,'PC Receitas'!$N$4:$O$14,2,FALSE)</f>
        <v>#N/A</v>
      </c>
      <c r="T233" s="138">
        <f>Bancos!D233</f>
        <v>0</v>
      </c>
    </row>
    <row r="234" spans="3:20" ht="19.5" customHeight="1" thickTop="1" thickBot="1">
      <c r="C234" s="17"/>
      <c r="D234" s="17"/>
      <c r="E234" s="17"/>
      <c r="F234" s="17"/>
      <c r="G234" s="17"/>
      <c r="H234" s="18"/>
      <c r="I234" s="19"/>
      <c r="J234" s="151">
        <f t="shared" si="15"/>
        <v>2000</v>
      </c>
      <c r="O234" s="26" t="e">
        <f t="shared" si="19"/>
        <v>#N/A</v>
      </c>
      <c r="P234" s="138" t="e">
        <f t="shared" si="16"/>
        <v>#N/A</v>
      </c>
      <c r="Q234" s="138" t="e">
        <f t="shared" si="17"/>
        <v>#N/A</v>
      </c>
      <c r="R234" s="138" t="e">
        <f t="shared" si="18"/>
        <v>#N/A</v>
      </c>
      <c r="S234" s="139" t="e">
        <f>VLOOKUP(D234,'PC Receitas'!$N$4:$O$14,2,FALSE)</f>
        <v>#N/A</v>
      </c>
      <c r="T234" s="138">
        <f>Bancos!D234</f>
        <v>0</v>
      </c>
    </row>
    <row r="235" spans="3:20" ht="19.5" customHeight="1" thickTop="1" thickBot="1">
      <c r="C235" s="17"/>
      <c r="D235" s="17"/>
      <c r="E235" s="17"/>
      <c r="F235" s="17"/>
      <c r="G235" s="17"/>
      <c r="H235" s="18"/>
      <c r="I235" s="19"/>
      <c r="J235" s="151">
        <f t="shared" si="15"/>
        <v>2000</v>
      </c>
      <c r="O235" s="26" t="e">
        <f t="shared" si="19"/>
        <v>#N/A</v>
      </c>
      <c r="P235" s="138" t="e">
        <f t="shared" si="16"/>
        <v>#N/A</v>
      </c>
      <c r="Q235" s="138" t="e">
        <f t="shared" si="17"/>
        <v>#N/A</v>
      </c>
      <c r="R235" s="138" t="e">
        <f t="shared" si="18"/>
        <v>#N/A</v>
      </c>
      <c r="S235" s="139" t="e">
        <f>VLOOKUP(D235,'PC Receitas'!$N$4:$O$14,2,FALSE)</f>
        <v>#N/A</v>
      </c>
      <c r="T235" s="138">
        <f>Bancos!D235</f>
        <v>0</v>
      </c>
    </row>
    <row r="236" spans="3:20" ht="19.5" customHeight="1" thickTop="1" thickBot="1">
      <c r="C236" s="17"/>
      <c r="D236" s="17"/>
      <c r="E236" s="17"/>
      <c r="F236" s="17"/>
      <c r="G236" s="17"/>
      <c r="H236" s="18"/>
      <c r="I236" s="19"/>
      <c r="J236" s="151">
        <f t="shared" si="15"/>
        <v>2000</v>
      </c>
      <c r="O236" s="26" t="e">
        <f t="shared" si="19"/>
        <v>#N/A</v>
      </c>
      <c r="P236" s="138" t="e">
        <f t="shared" si="16"/>
        <v>#N/A</v>
      </c>
      <c r="Q236" s="138" t="e">
        <f t="shared" si="17"/>
        <v>#N/A</v>
      </c>
      <c r="R236" s="138" t="e">
        <f t="shared" si="18"/>
        <v>#N/A</v>
      </c>
      <c r="S236" s="139" t="e">
        <f>VLOOKUP(D236,'PC Receitas'!$N$4:$O$14,2,FALSE)</f>
        <v>#N/A</v>
      </c>
      <c r="T236" s="138">
        <f>Bancos!D236</f>
        <v>0</v>
      </c>
    </row>
    <row r="237" spans="3:20" ht="19.5" customHeight="1" thickTop="1" thickBot="1">
      <c r="C237" s="17"/>
      <c r="D237" s="17"/>
      <c r="E237" s="17"/>
      <c r="F237" s="17"/>
      <c r="G237" s="17"/>
      <c r="H237" s="18"/>
      <c r="I237" s="19"/>
      <c r="J237" s="151">
        <f t="shared" si="15"/>
        <v>2000</v>
      </c>
      <c r="O237" s="26" t="e">
        <f t="shared" si="19"/>
        <v>#N/A</v>
      </c>
      <c r="P237" s="138" t="e">
        <f t="shared" si="16"/>
        <v>#N/A</v>
      </c>
      <c r="Q237" s="138" t="e">
        <f t="shared" si="17"/>
        <v>#N/A</v>
      </c>
      <c r="R237" s="138" t="e">
        <f t="shared" si="18"/>
        <v>#N/A</v>
      </c>
      <c r="S237" s="139" t="e">
        <f>VLOOKUP(D237,'PC Receitas'!$N$4:$O$14,2,FALSE)</f>
        <v>#N/A</v>
      </c>
      <c r="T237" s="138">
        <f>Bancos!D237</f>
        <v>0</v>
      </c>
    </row>
    <row r="238" spans="3:20" ht="19.5" customHeight="1" thickTop="1" thickBot="1">
      <c r="C238" s="17"/>
      <c r="D238" s="17"/>
      <c r="E238" s="17"/>
      <c r="F238" s="17"/>
      <c r="G238" s="17"/>
      <c r="H238" s="18"/>
      <c r="I238" s="19"/>
      <c r="J238" s="151">
        <f t="shared" si="15"/>
        <v>2000</v>
      </c>
      <c r="O238" s="26" t="e">
        <f t="shared" si="19"/>
        <v>#N/A</v>
      </c>
      <c r="P238" s="138" t="e">
        <f t="shared" si="16"/>
        <v>#N/A</v>
      </c>
      <c r="Q238" s="138" t="e">
        <f t="shared" si="17"/>
        <v>#N/A</v>
      </c>
      <c r="R238" s="138" t="e">
        <f t="shared" si="18"/>
        <v>#N/A</v>
      </c>
      <c r="S238" s="139" t="e">
        <f>VLOOKUP(D238,'PC Receitas'!$N$4:$O$14,2,FALSE)</f>
        <v>#N/A</v>
      </c>
      <c r="T238" s="138">
        <f>Bancos!D238</f>
        <v>0</v>
      </c>
    </row>
    <row r="239" spans="3:20" ht="19.5" customHeight="1" thickTop="1" thickBot="1">
      <c r="C239" s="17"/>
      <c r="D239" s="17"/>
      <c r="E239" s="17"/>
      <c r="F239" s="17"/>
      <c r="G239" s="17"/>
      <c r="H239" s="18"/>
      <c r="I239" s="19"/>
      <c r="J239" s="151">
        <f t="shared" si="15"/>
        <v>2000</v>
      </c>
      <c r="O239" s="26" t="e">
        <f t="shared" si="19"/>
        <v>#N/A</v>
      </c>
      <c r="P239" s="138" t="e">
        <f t="shared" si="16"/>
        <v>#N/A</v>
      </c>
      <c r="Q239" s="138" t="e">
        <f t="shared" si="17"/>
        <v>#N/A</v>
      </c>
      <c r="R239" s="138" t="e">
        <f t="shared" si="18"/>
        <v>#N/A</v>
      </c>
      <c r="S239" s="139" t="e">
        <f>VLOOKUP(D239,'PC Receitas'!$N$4:$O$14,2,FALSE)</f>
        <v>#N/A</v>
      </c>
      <c r="T239" s="138">
        <f>Bancos!D239</f>
        <v>0</v>
      </c>
    </row>
    <row r="240" spans="3:20" ht="19.5" customHeight="1" thickTop="1" thickBot="1">
      <c r="C240" s="17"/>
      <c r="D240" s="17"/>
      <c r="E240" s="17"/>
      <c r="F240" s="17"/>
      <c r="G240" s="17"/>
      <c r="H240" s="18"/>
      <c r="I240" s="19"/>
      <c r="J240" s="151">
        <f t="shared" si="15"/>
        <v>2000</v>
      </c>
      <c r="O240" s="26" t="e">
        <f t="shared" si="19"/>
        <v>#N/A</v>
      </c>
      <c r="P240" s="138" t="e">
        <f t="shared" si="16"/>
        <v>#N/A</v>
      </c>
      <c r="Q240" s="138" t="e">
        <f t="shared" si="17"/>
        <v>#N/A</v>
      </c>
      <c r="R240" s="138" t="e">
        <f t="shared" si="18"/>
        <v>#N/A</v>
      </c>
      <c r="S240" s="139" t="e">
        <f>VLOOKUP(D240,'PC Receitas'!$N$4:$O$14,2,FALSE)</f>
        <v>#N/A</v>
      </c>
      <c r="T240" s="138">
        <f>Bancos!D240</f>
        <v>0</v>
      </c>
    </row>
    <row r="241" spans="3:20" ht="19.5" customHeight="1" thickTop="1" thickBot="1">
      <c r="C241" s="17"/>
      <c r="D241" s="17"/>
      <c r="E241" s="17"/>
      <c r="F241" s="17"/>
      <c r="G241" s="17"/>
      <c r="H241" s="18"/>
      <c r="I241" s="19"/>
      <c r="J241" s="151">
        <f t="shared" si="15"/>
        <v>2000</v>
      </c>
      <c r="O241" s="26" t="e">
        <f t="shared" si="19"/>
        <v>#N/A</v>
      </c>
      <c r="P241" s="138" t="e">
        <f t="shared" si="16"/>
        <v>#N/A</v>
      </c>
      <c r="Q241" s="138" t="e">
        <f t="shared" si="17"/>
        <v>#N/A</v>
      </c>
      <c r="R241" s="138" t="e">
        <f t="shared" si="18"/>
        <v>#N/A</v>
      </c>
      <c r="S241" s="139" t="e">
        <f>VLOOKUP(D241,'PC Receitas'!$N$4:$O$14,2,FALSE)</f>
        <v>#N/A</v>
      </c>
      <c r="T241" s="138">
        <f>Bancos!D241</f>
        <v>0</v>
      </c>
    </row>
    <row r="242" spans="3:20" ht="19.5" customHeight="1" thickTop="1" thickBot="1">
      <c r="C242" s="17"/>
      <c r="D242" s="17"/>
      <c r="E242" s="17"/>
      <c r="F242" s="17"/>
      <c r="G242" s="17"/>
      <c r="H242" s="18"/>
      <c r="I242" s="19"/>
      <c r="J242" s="151">
        <f t="shared" si="15"/>
        <v>2000</v>
      </c>
      <c r="O242" s="26" t="e">
        <f t="shared" si="19"/>
        <v>#N/A</v>
      </c>
      <c r="P242" s="138" t="e">
        <f t="shared" si="16"/>
        <v>#N/A</v>
      </c>
      <c r="Q242" s="138" t="e">
        <f t="shared" si="17"/>
        <v>#N/A</v>
      </c>
      <c r="R242" s="138" t="e">
        <f t="shared" si="18"/>
        <v>#N/A</v>
      </c>
      <c r="S242" s="139" t="e">
        <f>VLOOKUP(D242,'PC Receitas'!$N$4:$O$14,2,FALSE)</f>
        <v>#N/A</v>
      </c>
      <c r="T242" s="138">
        <f>Bancos!D242</f>
        <v>0</v>
      </c>
    </row>
    <row r="243" spans="3:20" ht="19.5" customHeight="1" thickTop="1" thickBot="1">
      <c r="C243" s="17"/>
      <c r="D243" s="17"/>
      <c r="E243" s="17"/>
      <c r="F243" s="17"/>
      <c r="G243" s="17"/>
      <c r="H243" s="18"/>
      <c r="I243" s="19"/>
      <c r="J243" s="151">
        <f t="shared" si="15"/>
        <v>2000</v>
      </c>
      <c r="O243" s="26" t="e">
        <f t="shared" si="19"/>
        <v>#N/A</v>
      </c>
      <c r="P243" s="138" t="e">
        <f t="shared" si="16"/>
        <v>#N/A</v>
      </c>
      <c r="Q243" s="138" t="e">
        <f t="shared" si="17"/>
        <v>#N/A</v>
      </c>
      <c r="R243" s="138" t="e">
        <f t="shared" si="18"/>
        <v>#N/A</v>
      </c>
      <c r="S243" s="139" t="e">
        <f>VLOOKUP(D243,'PC Receitas'!$N$4:$O$14,2,FALSE)</f>
        <v>#N/A</v>
      </c>
      <c r="T243" s="138">
        <f>Bancos!D243</f>
        <v>0</v>
      </c>
    </row>
    <row r="244" spans="3:20" ht="19.5" customHeight="1" thickTop="1" thickBot="1">
      <c r="C244" s="17"/>
      <c r="D244" s="17"/>
      <c r="E244" s="17"/>
      <c r="F244" s="17"/>
      <c r="G244" s="17"/>
      <c r="H244" s="18"/>
      <c r="I244" s="19"/>
      <c r="J244" s="151">
        <f t="shared" si="15"/>
        <v>2000</v>
      </c>
      <c r="O244" s="26" t="e">
        <f t="shared" si="19"/>
        <v>#N/A</v>
      </c>
      <c r="P244" s="138" t="e">
        <f t="shared" si="16"/>
        <v>#N/A</v>
      </c>
      <c r="Q244" s="138" t="e">
        <f t="shared" si="17"/>
        <v>#N/A</v>
      </c>
      <c r="R244" s="138" t="e">
        <f t="shared" si="18"/>
        <v>#N/A</v>
      </c>
      <c r="S244" s="139" t="e">
        <f>VLOOKUP(D244,'PC Receitas'!$N$4:$O$14,2,FALSE)</f>
        <v>#N/A</v>
      </c>
      <c r="T244" s="138">
        <f>Bancos!D244</f>
        <v>0</v>
      </c>
    </row>
    <row r="245" spans="3:20" ht="19.5" customHeight="1" thickTop="1" thickBot="1">
      <c r="C245" s="17"/>
      <c r="D245" s="17"/>
      <c r="E245" s="17"/>
      <c r="F245" s="17"/>
      <c r="G245" s="17"/>
      <c r="H245" s="18"/>
      <c r="I245" s="19"/>
      <c r="J245" s="151">
        <f t="shared" si="15"/>
        <v>2000</v>
      </c>
      <c r="O245" s="26" t="e">
        <f t="shared" si="19"/>
        <v>#N/A</v>
      </c>
      <c r="P245" s="138" t="e">
        <f t="shared" si="16"/>
        <v>#N/A</v>
      </c>
      <c r="Q245" s="138" t="e">
        <f t="shared" si="17"/>
        <v>#N/A</v>
      </c>
      <c r="R245" s="138" t="e">
        <f t="shared" si="18"/>
        <v>#N/A</v>
      </c>
      <c r="S245" s="139" t="e">
        <f>VLOOKUP(D245,'PC Receitas'!$N$4:$O$14,2,FALSE)</f>
        <v>#N/A</v>
      </c>
      <c r="T245" s="138">
        <f>Bancos!D245</f>
        <v>0</v>
      </c>
    </row>
    <row r="246" spans="3:20" ht="19.5" customHeight="1" thickTop="1" thickBot="1">
      <c r="C246" s="17"/>
      <c r="D246" s="17"/>
      <c r="E246" s="17"/>
      <c r="F246" s="17"/>
      <c r="G246" s="17"/>
      <c r="H246" s="18"/>
      <c r="I246" s="19"/>
      <c r="J246" s="151">
        <f t="shared" si="15"/>
        <v>2000</v>
      </c>
      <c r="O246" s="26" t="e">
        <f t="shared" si="19"/>
        <v>#N/A</v>
      </c>
      <c r="P246" s="138" t="e">
        <f t="shared" si="16"/>
        <v>#N/A</v>
      </c>
      <c r="Q246" s="138" t="e">
        <f t="shared" si="17"/>
        <v>#N/A</v>
      </c>
      <c r="R246" s="138" t="e">
        <f t="shared" si="18"/>
        <v>#N/A</v>
      </c>
      <c r="S246" s="139" t="e">
        <f>VLOOKUP(D246,'PC Receitas'!$N$4:$O$14,2,FALSE)</f>
        <v>#N/A</v>
      </c>
      <c r="T246" s="138">
        <f>Bancos!D246</f>
        <v>0</v>
      </c>
    </row>
    <row r="247" spans="3:20" ht="19.5" customHeight="1" thickTop="1" thickBot="1">
      <c r="C247" s="17"/>
      <c r="D247" s="17"/>
      <c r="E247" s="17"/>
      <c r="F247" s="17"/>
      <c r="G247" s="17"/>
      <c r="H247" s="18"/>
      <c r="I247" s="19"/>
      <c r="J247" s="151">
        <f t="shared" si="15"/>
        <v>2000</v>
      </c>
      <c r="O247" s="26" t="e">
        <f t="shared" si="19"/>
        <v>#N/A</v>
      </c>
      <c r="P247" s="138" t="e">
        <f t="shared" si="16"/>
        <v>#N/A</v>
      </c>
      <c r="Q247" s="138" t="e">
        <f t="shared" si="17"/>
        <v>#N/A</v>
      </c>
      <c r="R247" s="138" t="e">
        <f t="shared" si="18"/>
        <v>#N/A</v>
      </c>
      <c r="S247" s="139" t="e">
        <f>VLOOKUP(D247,'PC Receitas'!$N$4:$O$14,2,FALSE)</f>
        <v>#N/A</v>
      </c>
      <c r="T247" s="138">
        <f>Bancos!D247</f>
        <v>0</v>
      </c>
    </row>
    <row r="248" spans="3:20" ht="19.5" customHeight="1" thickTop="1" thickBot="1">
      <c r="C248" s="17"/>
      <c r="D248" s="17"/>
      <c r="E248" s="17"/>
      <c r="F248" s="17"/>
      <c r="G248" s="17"/>
      <c r="H248" s="18"/>
      <c r="I248" s="19"/>
      <c r="J248" s="151">
        <f t="shared" si="15"/>
        <v>2000</v>
      </c>
      <c r="O248" s="26" t="e">
        <f t="shared" si="19"/>
        <v>#N/A</v>
      </c>
      <c r="P248" s="138" t="e">
        <f t="shared" si="16"/>
        <v>#N/A</v>
      </c>
      <c r="Q248" s="138" t="e">
        <f t="shared" si="17"/>
        <v>#N/A</v>
      </c>
      <c r="R248" s="138" t="e">
        <f t="shared" si="18"/>
        <v>#N/A</v>
      </c>
      <c r="S248" s="139" t="e">
        <f>VLOOKUP(D248,'PC Receitas'!$N$4:$O$14,2,FALSE)</f>
        <v>#N/A</v>
      </c>
      <c r="T248" s="138">
        <f>Bancos!D248</f>
        <v>0</v>
      </c>
    </row>
    <row r="249" spans="3:20" ht="19.5" customHeight="1" thickTop="1" thickBot="1">
      <c r="C249" s="17"/>
      <c r="D249" s="17"/>
      <c r="E249" s="17"/>
      <c r="F249" s="17"/>
      <c r="G249" s="17"/>
      <c r="H249" s="18"/>
      <c r="I249" s="19"/>
      <c r="J249" s="151">
        <f t="shared" si="15"/>
        <v>2000</v>
      </c>
      <c r="O249" s="26" t="e">
        <f t="shared" si="19"/>
        <v>#N/A</v>
      </c>
      <c r="P249" s="138" t="e">
        <f t="shared" si="16"/>
        <v>#N/A</v>
      </c>
      <c r="Q249" s="138" t="e">
        <f t="shared" si="17"/>
        <v>#N/A</v>
      </c>
      <c r="R249" s="138" t="e">
        <f t="shared" si="18"/>
        <v>#N/A</v>
      </c>
      <c r="S249" s="139" t="e">
        <f>VLOOKUP(D249,'PC Receitas'!$N$4:$O$14,2,FALSE)</f>
        <v>#N/A</v>
      </c>
      <c r="T249" s="138">
        <f>Bancos!D249</f>
        <v>0</v>
      </c>
    </row>
    <row r="250" spans="3:20" ht="19.5" customHeight="1" thickTop="1" thickBot="1">
      <c r="C250" s="17"/>
      <c r="D250" s="17"/>
      <c r="E250" s="17"/>
      <c r="F250" s="17"/>
      <c r="G250" s="17"/>
      <c r="H250" s="18"/>
      <c r="I250" s="19"/>
      <c r="J250" s="151">
        <f t="shared" si="15"/>
        <v>2000</v>
      </c>
      <c r="O250" s="26" t="e">
        <f t="shared" si="19"/>
        <v>#N/A</v>
      </c>
      <c r="P250" s="138" t="e">
        <f t="shared" si="16"/>
        <v>#N/A</v>
      </c>
      <c r="Q250" s="138" t="e">
        <f t="shared" si="17"/>
        <v>#N/A</v>
      </c>
      <c r="R250" s="138" t="e">
        <f t="shared" si="18"/>
        <v>#N/A</v>
      </c>
      <c r="S250" s="139" t="e">
        <f>VLOOKUP(D250,'PC Receitas'!$N$4:$O$14,2,FALSE)</f>
        <v>#N/A</v>
      </c>
      <c r="T250" s="138">
        <f>Bancos!D250</f>
        <v>0</v>
      </c>
    </row>
    <row r="251" spans="3:20" ht="19.5" customHeight="1" thickTop="1" thickBot="1">
      <c r="C251" s="17"/>
      <c r="D251" s="17"/>
      <c r="E251" s="17"/>
      <c r="F251" s="17"/>
      <c r="G251" s="17"/>
      <c r="H251" s="18"/>
      <c r="I251" s="19"/>
      <c r="J251" s="151">
        <f t="shared" si="15"/>
        <v>2000</v>
      </c>
      <c r="O251" s="26" t="e">
        <f t="shared" si="19"/>
        <v>#N/A</v>
      </c>
      <c r="P251" s="138" t="e">
        <f t="shared" si="16"/>
        <v>#N/A</v>
      </c>
      <c r="Q251" s="138" t="e">
        <f t="shared" si="17"/>
        <v>#N/A</v>
      </c>
      <c r="R251" s="138" t="e">
        <f t="shared" si="18"/>
        <v>#N/A</v>
      </c>
      <c r="S251" s="139" t="e">
        <f>VLOOKUP(D251,'PC Receitas'!$N$4:$O$14,2,FALSE)</f>
        <v>#N/A</v>
      </c>
      <c r="T251" s="138">
        <f>Bancos!D251</f>
        <v>0</v>
      </c>
    </row>
    <row r="252" spans="3:20" ht="19.5" customHeight="1" thickTop="1" thickBot="1">
      <c r="C252" s="17"/>
      <c r="D252" s="17"/>
      <c r="E252" s="17"/>
      <c r="F252" s="17"/>
      <c r="G252" s="17"/>
      <c r="H252" s="18"/>
      <c r="I252" s="19"/>
      <c r="J252" s="151">
        <f t="shared" si="15"/>
        <v>2000</v>
      </c>
      <c r="O252" s="26" t="e">
        <f t="shared" si="19"/>
        <v>#N/A</v>
      </c>
      <c r="P252" s="138" t="e">
        <f t="shared" si="16"/>
        <v>#N/A</v>
      </c>
      <c r="Q252" s="138" t="e">
        <f t="shared" si="17"/>
        <v>#N/A</v>
      </c>
      <c r="R252" s="138" t="e">
        <f t="shared" si="18"/>
        <v>#N/A</v>
      </c>
      <c r="S252" s="139" t="e">
        <f>VLOOKUP(D252,'PC Receitas'!$N$4:$O$14,2,FALSE)</f>
        <v>#N/A</v>
      </c>
      <c r="T252" s="138">
        <f>Bancos!D252</f>
        <v>0</v>
      </c>
    </row>
    <row r="253" spans="3:20" ht="19.5" customHeight="1" thickTop="1" thickBot="1">
      <c r="C253" s="17"/>
      <c r="D253" s="17"/>
      <c r="E253" s="17"/>
      <c r="F253" s="17"/>
      <c r="G253" s="17"/>
      <c r="H253" s="18"/>
      <c r="I253" s="19"/>
      <c r="J253" s="151">
        <f t="shared" si="15"/>
        <v>2000</v>
      </c>
      <c r="O253" s="26" t="e">
        <f t="shared" si="19"/>
        <v>#N/A</v>
      </c>
      <c r="P253" s="138" t="e">
        <f t="shared" si="16"/>
        <v>#N/A</v>
      </c>
      <c r="Q253" s="138" t="e">
        <f t="shared" si="17"/>
        <v>#N/A</v>
      </c>
      <c r="R253" s="138" t="e">
        <f t="shared" si="18"/>
        <v>#N/A</v>
      </c>
      <c r="S253" s="139" t="e">
        <f>VLOOKUP(D253,'PC Receitas'!$N$4:$O$14,2,FALSE)</f>
        <v>#N/A</v>
      </c>
      <c r="T253" s="138">
        <f>Bancos!D253</f>
        <v>0</v>
      </c>
    </row>
    <row r="254" spans="3:20" ht="19.5" customHeight="1" thickTop="1" thickBot="1">
      <c r="C254" s="17"/>
      <c r="D254" s="17"/>
      <c r="E254" s="17"/>
      <c r="F254" s="17"/>
      <c r="G254" s="17"/>
      <c r="H254" s="18"/>
      <c r="I254" s="19"/>
      <c r="J254" s="151">
        <f t="shared" si="15"/>
        <v>2000</v>
      </c>
      <c r="O254" s="26" t="e">
        <f t="shared" si="19"/>
        <v>#N/A</v>
      </c>
      <c r="P254" s="138" t="e">
        <f t="shared" si="16"/>
        <v>#N/A</v>
      </c>
      <c r="Q254" s="138" t="e">
        <f t="shared" si="17"/>
        <v>#N/A</v>
      </c>
      <c r="R254" s="138" t="e">
        <f t="shared" si="18"/>
        <v>#N/A</v>
      </c>
      <c r="S254" s="139" t="e">
        <f>VLOOKUP(D254,'PC Receitas'!$N$4:$O$14,2,FALSE)</f>
        <v>#N/A</v>
      </c>
      <c r="T254" s="138">
        <f>Bancos!D254</f>
        <v>0</v>
      </c>
    </row>
    <row r="255" spans="3:20" ht="19.5" customHeight="1" thickTop="1" thickBot="1">
      <c r="C255" s="17"/>
      <c r="D255" s="17"/>
      <c r="E255" s="17"/>
      <c r="F255" s="17"/>
      <c r="G255" s="17"/>
      <c r="H255" s="18"/>
      <c r="I255" s="19"/>
      <c r="J255" s="151">
        <f t="shared" si="15"/>
        <v>2000</v>
      </c>
      <c r="O255" s="26" t="e">
        <f t="shared" si="19"/>
        <v>#N/A</v>
      </c>
      <c r="P255" s="138" t="e">
        <f t="shared" si="16"/>
        <v>#N/A</v>
      </c>
      <c r="Q255" s="138" t="e">
        <f t="shared" si="17"/>
        <v>#N/A</v>
      </c>
      <c r="R255" s="138" t="e">
        <f t="shared" si="18"/>
        <v>#N/A</v>
      </c>
      <c r="S255" s="139" t="e">
        <f>VLOOKUP(D255,'PC Receitas'!$N$4:$O$14,2,FALSE)</f>
        <v>#N/A</v>
      </c>
      <c r="T255" s="138">
        <f>Bancos!D255</f>
        <v>0</v>
      </c>
    </row>
    <row r="256" spans="3:20" ht="19.5" customHeight="1" thickTop="1" thickBot="1">
      <c r="C256" s="17"/>
      <c r="D256" s="17"/>
      <c r="E256" s="17"/>
      <c r="F256" s="17"/>
      <c r="G256" s="17"/>
      <c r="H256" s="18"/>
      <c r="I256" s="19"/>
      <c r="J256" s="151">
        <f t="shared" si="15"/>
        <v>2000</v>
      </c>
      <c r="O256" s="26" t="e">
        <f t="shared" si="19"/>
        <v>#N/A</v>
      </c>
      <c r="P256" s="138" t="e">
        <f t="shared" si="16"/>
        <v>#N/A</v>
      </c>
      <c r="Q256" s="138" t="e">
        <f t="shared" si="17"/>
        <v>#N/A</v>
      </c>
      <c r="R256" s="138" t="e">
        <f t="shared" si="18"/>
        <v>#N/A</v>
      </c>
      <c r="S256" s="139" t="e">
        <f>VLOOKUP(D256,'PC Receitas'!$N$4:$O$14,2,FALSE)</f>
        <v>#N/A</v>
      </c>
      <c r="T256" s="138">
        <f>Bancos!D256</f>
        <v>0</v>
      </c>
    </row>
    <row r="257" spans="3:20" ht="19.5" customHeight="1" thickTop="1" thickBot="1">
      <c r="C257" s="17"/>
      <c r="D257" s="17"/>
      <c r="E257" s="17"/>
      <c r="F257" s="17"/>
      <c r="G257" s="17"/>
      <c r="H257" s="18"/>
      <c r="I257" s="19"/>
      <c r="J257" s="151">
        <f t="shared" si="15"/>
        <v>2000</v>
      </c>
      <c r="O257" s="26" t="e">
        <f t="shared" si="19"/>
        <v>#N/A</v>
      </c>
      <c r="P257" s="138" t="e">
        <f t="shared" si="16"/>
        <v>#N/A</v>
      </c>
      <c r="Q257" s="138" t="e">
        <f t="shared" si="17"/>
        <v>#N/A</v>
      </c>
      <c r="R257" s="138" t="e">
        <f t="shared" si="18"/>
        <v>#N/A</v>
      </c>
      <c r="S257" s="139" t="e">
        <f>VLOOKUP(D257,'PC Receitas'!$N$4:$O$14,2,FALSE)</f>
        <v>#N/A</v>
      </c>
      <c r="T257" s="138">
        <f>Bancos!D257</f>
        <v>0</v>
      </c>
    </row>
    <row r="258" spans="3:20" ht="19.5" customHeight="1" thickTop="1" thickBot="1">
      <c r="C258" s="17"/>
      <c r="D258" s="17"/>
      <c r="E258" s="17"/>
      <c r="F258" s="17"/>
      <c r="G258" s="17"/>
      <c r="H258" s="18"/>
      <c r="I258" s="19"/>
      <c r="J258" s="151">
        <f t="shared" si="15"/>
        <v>2000</v>
      </c>
      <c r="O258" s="26" t="e">
        <f t="shared" si="19"/>
        <v>#N/A</v>
      </c>
      <c r="P258" s="138" t="e">
        <f t="shared" si="16"/>
        <v>#N/A</v>
      </c>
      <c r="Q258" s="138" t="e">
        <f t="shared" si="17"/>
        <v>#N/A</v>
      </c>
      <c r="R258" s="138" t="e">
        <f t="shared" si="18"/>
        <v>#N/A</v>
      </c>
      <c r="S258" s="139" t="e">
        <f>VLOOKUP(D258,'PC Receitas'!$N$4:$O$14,2,FALSE)</f>
        <v>#N/A</v>
      </c>
      <c r="T258" s="138">
        <f>Bancos!D258</f>
        <v>0</v>
      </c>
    </row>
    <row r="259" spans="3:20" ht="19.5" customHeight="1" thickTop="1" thickBot="1">
      <c r="C259" s="17"/>
      <c r="D259" s="17"/>
      <c r="E259" s="17"/>
      <c r="F259" s="17"/>
      <c r="G259" s="17"/>
      <c r="H259" s="18"/>
      <c r="I259" s="19"/>
      <c r="J259" s="151">
        <f t="shared" si="15"/>
        <v>2000</v>
      </c>
      <c r="O259" s="26" t="e">
        <f t="shared" si="19"/>
        <v>#N/A</v>
      </c>
      <c r="P259" s="138" t="e">
        <f t="shared" si="16"/>
        <v>#N/A</v>
      </c>
      <c r="Q259" s="138" t="e">
        <f t="shared" si="17"/>
        <v>#N/A</v>
      </c>
      <c r="R259" s="138" t="e">
        <f t="shared" si="18"/>
        <v>#N/A</v>
      </c>
      <c r="S259" s="139" t="e">
        <f>VLOOKUP(D259,'PC Receitas'!$N$4:$O$14,2,FALSE)</f>
        <v>#N/A</v>
      </c>
      <c r="T259" s="138">
        <f>Bancos!D259</f>
        <v>0</v>
      </c>
    </row>
    <row r="260" spans="3:20" ht="19.5" customHeight="1" thickTop="1" thickBot="1">
      <c r="C260" s="17"/>
      <c r="D260" s="17"/>
      <c r="E260" s="17"/>
      <c r="F260" s="17"/>
      <c r="G260" s="17"/>
      <c r="H260" s="18"/>
      <c r="I260" s="19"/>
      <c r="J260" s="151">
        <f t="shared" si="15"/>
        <v>2000</v>
      </c>
      <c r="O260" s="26" t="e">
        <f t="shared" si="19"/>
        <v>#N/A</v>
      </c>
      <c r="P260" s="138" t="e">
        <f t="shared" si="16"/>
        <v>#N/A</v>
      </c>
      <c r="Q260" s="138" t="e">
        <f t="shared" si="17"/>
        <v>#N/A</v>
      </c>
      <c r="R260" s="138" t="e">
        <f t="shared" si="18"/>
        <v>#N/A</v>
      </c>
      <c r="S260" s="139" t="e">
        <f>VLOOKUP(D260,'PC Receitas'!$N$4:$O$14,2,FALSE)</f>
        <v>#N/A</v>
      </c>
      <c r="T260" s="138">
        <f>Bancos!D260</f>
        <v>0</v>
      </c>
    </row>
    <row r="261" spans="3:20" ht="19.5" customHeight="1" thickTop="1" thickBot="1">
      <c r="C261" s="17"/>
      <c r="D261" s="17"/>
      <c r="E261" s="17"/>
      <c r="F261" s="17"/>
      <c r="G261" s="17"/>
      <c r="H261" s="18"/>
      <c r="I261" s="19"/>
      <c r="J261" s="151">
        <f t="shared" si="15"/>
        <v>2000</v>
      </c>
      <c r="O261" s="26" t="e">
        <f t="shared" si="19"/>
        <v>#N/A</v>
      </c>
      <c r="P261" s="138" t="e">
        <f t="shared" si="16"/>
        <v>#N/A</v>
      </c>
      <c r="Q261" s="138" t="e">
        <f t="shared" si="17"/>
        <v>#N/A</v>
      </c>
      <c r="R261" s="138" t="e">
        <f t="shared" si="18"/>
        <v>#N/A</v>
      </c>
      <c r="S261" s="139" t="e">
        <f>VLOOKUP(D261,'PC Receitas'!$N$4:$O$14,2,FALSE)</f>
        <v>#N/A</v>
      </c>
      <c r="T261" s="138">
        <f>Bancos!D261</f>
        <v>0</v>
      </c>
    </row>
    <row r="262" spans="3:20" ht="19.5" customHeight="1" thickTop="1" thickBot="1">
      <c r="C262" s="17"/>
      <c r="D262" s="17"/>
      <c r="E262" s="17"/>
      <c r="F262" s="17"/>
      <c r="G262" s="17"/>
      <c r="H262" s="18"/>
      <c r="I262" s="19"/>
      <c r="J262" s="151">
        <f t="shared" ref="J262:J325" si="20">J261+IF(AND(I262="Pago",OR(D262="Receitas com Produtos",D262="Receitas com Serviços",D262="Receitas Não Operacionais")),H262,IF(AND(I262="Pago",OR(D262="Despesas com Produtos",D262="Despesas com Serviços",D262="Despesas Não Operacionais",D262="Despesas com RH",D262="Despesas com Marketing",D262="Despesas Operacionais",D262="Impostos",D262="Investimentos")),-H262,0))</f>
        <v>2000</v>
      </c>
      <c r="O262" s="26" t="e">
        <f t="shared" si="19"/>
        <v>#N/A</v>
      </c>
      <c r="P262" s="138" t="e">
        <f t="shared" ref="P262:P325" si="21">IF(S262="Despesas_com_Produtos","Despesa",IF(S262="Despesas_com_Serviços","Despesa",IF(S262="Despesas_Não_Operacionais","Despesa","")))</f>
        <v>#N/A</v>
      </c>
      <c r="Q262" s="138" t="e">
        <f t="shared" ref="Q262:Q325" si="22">IF(S262="Receitas_com_Produtos","Receita",IF(S262="Receitas_com_Serviços","Receita",IF(S262="Receitas_Não_Operacionais","Receita","")))</f>
        <v>#N/A</v>
      </c>
      <c r="R262" s="138" t="e">
        <f t="shared" ref="R262:R325" si="23">IF(O262&lt;&gt;"",O262,IF(P262&lt;&gt;"",P262,IF(Q262&lt;&gt;"",Q262,"")))</f>
        <v>#N/A</v>
      </c>
      <c r="S262" s="139" t="e">
        <f>VLOOKUP(D262,'PC Receitas'!$N$4:$O$14,2,FALSE)</f>
        <v>#N/A</v>
      </c>
      <c r="T262" s="138">
        <f>Bancos!D262</f>
        <v>0</v>
      </c>
    </row>
    <row r="263" spans="3:20" ht="19.5" customHeight="1" thickTop="1" thickBot="1">
      <c r="C263" s="17"/>
      <c r="D263" s="17"/>
      <c r="E263" s="17"/>
      <c r="F263" s="17"/>
      <c r="G263" s="17"/>
      <c r="H263" s="18"/>
      <c r="I263" s="19"/>
      <c r="J263" s="151">
        <f t="shared" si="20"/>
        <v>2000</v>
      </c>
      <c r="O263" s="26" t="e">
        <f t="shared" ref="O263:O326" si="24">IF(S263="Despesas_com_RH","Despesa",IF(S263="Despesas_Operacionais","Despesa",IF(S263="Despesas_com_Marketing","Despesa",IF(S263="Impostos","Despesa",IF(S263="Investimentos","Despesa","")))))</f>
        <v>#N/A</v>
      </c>
      <c r="P263" s="138" t="e">
        <f t="shared" si="21"/>
        <v>#N/A</v>
      </c>
      <c r="Q263" s="138" t="e">
        <f t="shared" si="22"/>
        <v>#N/A</v>
      </c>
      <c r="R263" s="138" t="e">
        <f t="shared" si="23"/>
        <v>#N/A</v>
      </c>
      <c r="S263" s="139" t="e">
        <f>VLOOKUP(D263,'PC Receitas'!$N$4:$O$14,2,FALSE)</f>
        <v>#N/A</v>
      </c>
      <c r="T263" s="138">
        <f>Bancos!D263</f>
        <v>0</v>
      </c>
    </row>
    <row r="264" spans="3:20" ht="19.5" customHeight="1" thickTop="1" thickBot="1">
      <c r="C264" s="17"/>
      <c r="D264" s="17"/>
      <c r="E264" s="17"/>
      <c r="F264" s="17"/>
      <c r="G264" s="17"/>
      <c r="H264" s="18"/>
      <c r="I264" s="19"/>
      <c r="J264" s="151">
        <f t="shared" si="20"/>
        <v>2000</v>
      </c>
      <c r="O264" s="26" t="e">
        <f t="shared" si="24"/>
        <v>#N/A</v>
      </c>
      <c r="P264" s="138" t="e">
        <f t="shared" si="21"/>
        <v>#N/A</v>
      </c>
      <c r="Q264" s="138" t="e">
        <f t="shared" si="22"/>
        <v>#N/A</v>
      </c>
      <c r="R264" s="138" t="e">
        <f t="shared" si="23"/>
        <v>#N/A</v>
      </c>
      <c r="S264" s="139" t="e">
        <f>VLOOKUP(D264,'PC Receitas'!$N$4:$O$14,2,FALSE)</f>
        <v>#N/A</v>
      </c>
      <c r="T264" s="138">
        <f>Bancos!D264</f>
        <v>0</v>
      </c>
    </row>
    <row r="265" spans="3:20" ht="19.5" customHeight="1" thickTop="1" thickBot="1">
      <c r="C265" s="17"/>
      <c r="D265" s="17"/>
      <c r="E265" s="17"/>
      <c r="F265" s="17"/>
      <c r="G265" s="17"/>
      <c r="H265" s="18"/>
      <c r="I265" s="19"/>
      <c r="J265" s="151">
        <f t="shared" si="20"/>
        <v>2000</v>
      </c>
      <c r="O265" s="26" t="e">
        <f t="shared" si="24"/>
        <v>#N/A</v>
      </c>
      <c r="P265" s="138" t="e">
        <f t="shared" si="21"/>
        <v>#N/A</v>
      </c>
      <c r="Q265" s="138" t="e">
        <f t="shared" si="22"/>
        <v>#N/A</v>
      </c>
      <c r="R265" s="138" t="e">
        <f t="shared" si="23"/>
        <v>#N/A</v>
      </c>
      <c r="S265" s="139" t="e">
        <f>VLOOKUP(D265,'PC Receitas'!$N$4:$O$14,2,FALSE)</f>
        <v>#N/A</v>
      </c>
      <c r="T265" s="138">
        <f>Bancos!D265</f>
        <v>0</v>
      </c>
    </row>
    <row r="266" spans="3:20" ht="19.5" customHeight="1" thickTop="1" thickBot="1">
      <c r="C266" s="17"/>
      <c r="D266" s="17"/>
      <c r="E266" s="17"/>
      <c r="F266" s="17"/>
      <c r="G266" s="17"/>
      <c r="H266" s="18"/>
      <c r="I266" s="19"/>
      <c r="J266" s="151">
        <f t="shared" si="20"/>
        <v>2000</v>
      </c>
      <c r="O266" s="26" t="e">
        <f t="shared" si="24"/>
        <v>#N/A</v>
      </c>
      <c r="P266" s="138" t="e">
        <f t="shared" si="21"/>
        <v>#N/A</v>
      </c>
      <c r="Q266" s="138" t="e">
        <f t="shared" si="22"/>
        <v>#N/A</v>
      </c>
      <c r="R266" s="138" t="e">
        <f t="shared" si="23"/>
        <v>#N/A</v>
      </c>
      <c r="S266" s="139" t="e">
        <f>VLOOKUP(D266,'PC Receitas'!$N$4:$O$14,2,FALSE)</f>
        <v>#N/A</v>
      </c>
      <c r="T266" s="138">
        <f>Bancos!D266</f>
        <v>0</v>
      </c>
    </row>
    <row r="267" spans="3:20" ht="19.5" customHeight="1" thickTop="1" thickBot="1">
      <c r="C267" s="17"/>
      <c r="D267" s="17"/>
      <c r="E267" s="17"/>
      <c r="F267" s="17"/>
      <c r="G267" s="17"/>
      <c r="H267" s="18"/>
      <c r="I267" s="19"/>
      <c r="J267" s="151">
        <f t="shared" si="20"/>
        <v>2000</v>
      </c>
      <c r="O267" s="26" t="e">
        <f t="shared" si="24"/>
        <v>#N/A</v>
      </c>
      <c r="P267" s="138" t="e">
        <f t="shared" si="21"/>
        <v>#N/A</v>
      </c>
      <c r="Q267" s="138" t="e">
        <f t="shared" si="22"/>
        <v>#N/A</v>
      </c>
      <c r="R267" s="138" t="e">
        <f t="shared" si="23"/>
        <v>#N/A</v>
      </c>
      <c r="S267" s="139" t="e">
        <f>VLOOKUP(D267,'PC Receitas'!$N$4:$O$14,2,FALSE)</f>
        <v>#N/A</v>
      </c>
      <c r="T267" s="138">
        <f>Bancos!D267</f>
        <v>0</v>
      </c>
    </row>
    <row r="268" spans="3:20" ht="19.5" customHeight="1" thickTop="1" thickBot="1">
      <c r="C268" s="17"/>
      <c r="D268" s="17"/>
      <c r="E268" s="17"/>
      <c r="F268" s="17"/>
      <c r="G268" s="17"/>
      <c r="H268" s="18"/>
      <c r="I268" s="19"/>
      <c r="J268" s="151">
        <f t="shared" si="20"/>
        <v>2000</v>
      </c>
      <c r="O268" s="26" t="e">
        <f t="shared" si="24"/>
        <v>#N/A</v>
      </c>
      <c r="P268" s="138" t="e">
        <f t="shared" si="21"/>
        <v>#N/A</v>
      </c>
      <c r="Q268" s="138" t="e">
        <f t="shared" si="22"/>
        <v>#N/A</v>
      </c>
      <c r="R268" s="138" t="e">
        <f t="shared" si="23"/>
        <v>#N/A</v>
      </c>
      <c r="S268" s="139" t="e">
        <f>VLOOKUP(D268,'PC Receitas'!$N$4:$O$14,2,FALSE)</f>
        <v>#N/A</v>
      </c>
      <c r="T268" s="138">
        <f>Bancos!D268</f>
        <v>0</v>
      </c>
    </row>
    <row r="269" spans="3:20" ht="19.5" customHeight="1" thickTop="1" thickBot="1">
      <c r="C269" s="17"/>
      <c r="D269" s="17"/>
      <c r="E269" s="17"/>
      <c r="F269" s="17"/>
      <c r="G269" s="17"/>
      <c r="H269" s="18"/>
      <c r="I269" s="19"/>
      <c r="J269" s="151">
        <f t="shared" si="20"/>
        <v>2000</v>
      </c>
      <c r="O269" s="26" t="e">
        <f t="shared" si="24"/>
        <v>#N/A</v>
      </c>
      <c r="P269" s="138" t="e">
        <f t="shared" si="21"/>
        <v>#N/A</v>
      </c>
      <c r="Q269" s="138" t="e">
        <f t="shared" si="22"/>
        <v>#N/A</v>
      </c>
      <c r="R269" s="138" t="e">
        <f t="shared" si="23"/>
        <v>#N/A</v>
      </c>
      <c r="S269" s="139" t="e">
        <f>VLOOKUP(D269,'PC Receitas'!$N$4:$O$14,2,FALSE)</f>
        <v>#N/A</v>
      </c>
      <c r="T269" s="138">
        <f>Bancos!D269</f>
        <v>0</v>
      </c>
    </row>
    <row r="270" spans="3:20" ht="19.5" customHeight="1" thickTop="1" thickBot="1">
      <c r="C270" s="17"/>
      <c r="D270" s="17"/>
      <c r="E270" s="17"/>
      <c r="F270" s="17"/>
      <c r="G270" s="17"/>
      <c r="H270" s="18"/>
      <c r="I270" s="19"/>
      <c r="J270" s="151">
        <f t="shared" si="20"/>
        <v>2000</v>
      </c>
      <c r="O270" s="26" t="e">
        <f t="shared" si="24"/>
        <v>#N/A</v>
      </c>
      <c r="P270" s="138" t="e">
        <f t="shared" si="21"/>
        <v>#N/A</v>
      </c>
      <c r="Q270" s="138" t="e">
        <f t="shared" si="22"/>
        <v>#N/A</v>
      </c>
      <c r="R270" s="138" t="e">
        <f t="shared" si="23"/>
        <v>#N/A</v>
      </c>
      <c r="S270" s="139" t="e">
        <f>VLOOKUP(D270,'PC Receitas'!$N$4:$O$14,2,FALSE)</f>
        <v>#N/A</v>
      </c>
      <c r="T270" s="138">
        <f>Bancos!D270</f>
        <v>0</v>
      </c>
    </row>
    <row r="271" spans="3:20" ht="19.5" customHeight="1" thickTop="1" thickBot="1">
      <c r="C271" s="17"/>
      <c r="D271" s="17"/>
      <c r="E271" s="17"/>
      <c r="F271" s="17"/>
      <c r="G271" s="17"/>
      <c r="H271" s="18"/>
      <c r="I271" s="19"/>
      <c r="J271" s="151">
        <f t="shared" si="20"/>
        <v>2000</v>
      </c>
      <c r="O271" s="26" t="e">
        <f t="shared" si="24"/>
        <v>#N/A</v>
      </c>
      <c r="P271" s="138" t="e">
        <f t="shared" si="21"/>
        <v>#N/A</v>
      </c>
      <c r="Q271" s="138" t="e">
        <f t="shared" si="22"/>
        <v>#N/A</v>
      </c>
      <c r="R271" s="138" t="e">
        <f t="shared" si="23"/>
        <v>#N/A</v>
      </c>
      <c r="S271" s="139" t="e">
        <f>VLOOKUP(D271,'PC Receitas'!$N$4:$O$14,2,FALSE)</f>
        <v>#N/A</v>
      </c>
      <c r="T271" s="138">
        <f>Bancos!D271</f>
        <v>0</v>
      </c>
    </row>
    <row r="272" spans="3:20" ht="19.5" customHeight="1" thickTop="1" thickBot="1">
      <c r="C272" s="17"/>
      <c r="D272" s="17"/>
      <c r="E272" s="17"/>
      <c r="F272" s="17"/>
      <c r="G272" s="17"/>
      <c r="H272" s="18"/>
      <c r="I272" s="19"/>
      <c r="J272" s="151">
        <f t="shared" si="20"/>
        <v>2000</v>
      </c>
      <c r="O272" s="26" t="e">
        <f t="shared" si="24"/>
        <v>#N/A</v>
      </c>
      <c r="P272" s="138" t="e">
        <f t="shared" si="21"/>
        <v>#N/A</v>
      </c>
      <c r="Q272" s="138" t="e">
        <f t="shared" si="22"/>
        <v>#N/A</v>
      </c>
      <c r="R272" s="138" t="e">
        <f t="shared" si="23"/>
        <v>#N/A</v>
      </c>
      <c r="S272" s="139" t="e">
        <f>VLOOKUP(D272,'PC Receitas'!$N$4:$O$14,2,FALSE)</f>
        <v>#N/A</v>
      </c>
      <c r="T272" s="138">
        <f>Bancos!D272</f>
        <v>0</v>
      </c>
    </row>
    <row r="273" spans="3:20" ht="19.5" customHeight="1" thickTop="1" thickBot="1">
      <c r="C273" s="17"/>
      <c r="D273" s="17"/>
      <c r="E273" s="17"/>
      <c r="F273" s="17"/>
      <c r="G273" s="17"/>
      <c r="H273" s="18"/>
      <c r="I273" s="19"/>
      <c r="J273" s="151">
        <f t="shared" si="20"/>
        <v>2000</v>
      </c>
      <c r="O273" s="26" t="e">
        <f t="shared" si="24"/>
        <v>#N/A</v>
      </c>
      <c r="P273" s="138" t="e">
        <f t="shared" si="21"/>
        <v>#N/A</v>
      </c>
      <c r="Q273" s="138" t="e">
        <f t="shared" si="22"/>
        <v>#N/A</v>
      </c>
      <c r="R273" s="138" t="e">
        <f t="shared" si="23"/>
        <v>#N/A</v>
      </c>
      <c r="S273" s="139" t="e">
        <f>VLOOKUP(D273,'PC Receitas'!$N$4:$O$14,2,FALSE)</f>
        <v>#N/A</v>
      </c>
      <c r="T273" s="138">
        <f>Bancos!D273</f>
        <v>0</v>
      </c>
    </row>
    <row r="274" spans="3:20" ht="19.5" customHeight="1" thickTop="1" thickBot="1">
      <c r="C274" s="17"/>
      <c r="D274" s="17"/>
      <c r="E274" s="17"/>
      <c r="F274" s="17"/>
      <c r="G274" s="17"/>
      <c r="H274" s="18"/>
      <c r="I274" s="19"/>
      <c r="J274" s="151">
        <f t="shared" si="20"/>
        <v>2000</v>
      </c>
      <c r="O274" s="26" t="e">
        <f t="shared" si="24"/>
        <v>#N/A</v>
      </c>
      <c r="P274" s="138" t="e">
        <f t="shared" si="21"/>
        <v>#N/A</v>
      </c>
      <c r="Q274" s="138" t="e">
        <f t="shared" si="22"/>
        <v>#N/A</v>
      </c>
      <c r="R274" s="138" t="e">
        <f t="shared" si="23"/>
        <v>#N/A</v>
      </c>
      <c r="S274" s="139" t="e">
        <f>VLOOKUP(D274,'PC Receitas'!$N$4:$O$14,2,FALSE)</f>
        <v>#N/A</v>
      </c>
      <c r="T274" s="138">
        <f>Bancos!D274</f>
        <v>0</v>
      </c>
    </row>
    <row r="275" spans="3:20" ht="19.5" customHeight="1" thickTop="1" thickBot="1">
      <c r="C275" s="17"/>
      <c r="D275" s="17"/>
      <c r="E275" s="17"/>
      <c r="F275" s="17"/>
      <c r="G275" s="17"/>
      <c r="H275" s="18"/>
      <c r="I275" s="19"/>
      <c r="J275" s="151">
        <f t="shared" si="20"/>
        <v>2000</v>
      </c>
      <c r="O275" s="26" t="e">
        <f t="shared" si="24"/>
        <v>#N/A</v>
      </c>
      <c r="P275" s="138" t="e">
        <f t="shared" si="21"/>
        <v>#N/A</v>
      </c>
      <c r="Q275" s="138" t="e">
        <f t="shared" si="22"/>
        <v>#N/A</v>
      </c>
      <c r="R275" s="138" t="e">
        <f t="shared" si="23"/>
        <v>#N/A</v>
      </c>
      <c r="S275" s="139" t="e">
        <f>VLOOKUP(D275,'PC Receitas'!$N$4:$O$14,2,FALSE)</f>
        <v>#N/A</v>
      </c>
      <c r="T275" s="138">
        <f>Bancos!D275</f>
        <v>0</v>
      </c>
    </row>
    <row r="276" spans="3:20" ht="19.5" customHeight="1" thickTop="1" thickBot="1">
      <c r="C276" s="17"/>
      <c r="D276" s="17"/>
      <c r="E276" s="17"/>
      <c r="F276" s="17"/>
      <c r="G276" s="17"/>
      <c r="H276" s="18"/>
      <c r="I276" s="19"/>
      <c r="J276" s="151">
        <f t="shared" si="20"/>
        <v>2000</v>
      </c>
      <c r="O276" s="26" t="e">
        <f t="shared" si="24"/>
        <v>#N/A</v>
      </c>
      <c r="P276" s="138" t="e">
        <f t="shared" si="21"/>
        <v>#N/A</v>
      </c>
      <c r="Q276" s="138" t="e">
        <f t="shared" si="22"/>
        <v>#N/A</v>
      </c>
      <c r="R276" s="138" t="e">
        <f t="shared" si="23"/>
        <v>#N/A</v>
      </c>
      <c r="S276" s="139" t="e">
        <f>VLOOKUP(D276,'PC Receitas'!$N$4:$O$14,2,FALSE)</f>
        <v>#N/A</v>
      </c>
      <c r="T276" s="138">
        <f>Bancos!D276</f>
        <v>0</v>
      </c>
    </row>
    <row r="277" spans="3:20" ht="19.5" customHeight="1" thickTop="1" thickBot="1">
      <c r="C277" s="17"/>
      <c r="D277" s="17"/>
      <c r="E277" s="17"/>
      <c r="F277" s="17"/>
      <c r="G277" s="17"/>
      <c r="H277" s="18"/>
      <c r="I277" s="19"/>
      <c r="J277" s="151">
        <f t="shared" si="20"/>
        <v>2000</v>
      </c>
      <c r="O277" s="26" t="e">
        <f t="shared" si="24"/>
        <v>#N/A</v>
      </c>
      <c r="P277" s="138" t="e">
        <f t="shared" si="21"/>
        <v>#N/A</v>
      </c>
      <c r="Q277" s="138" t="e">
        <f t="shared" si="22"/>
        <v>#N/A</v>
      </c>
      <c r="R277" s="138" t="e">
        <f t="shared" si="23"/>
        <v>#N/A</v>
      </c>
      <c r="S277" s="139" t="e">
        <f>VLOOKUP(D277,'PC Receitas'!$N$4:$O$14,2,FALSE)</f>
        <v>#N/A</v>
      </c>
      <c r="T277" s="138">
        <f>Bancos!D277</f>
        <v>0</v>
      </c>
    </row>
    <row r="278" spans="3:20" ht="19.5" customHeight="1" thickTop="1" thickBot="1">
      <c r="C278" s="17"/>
      <c r="D278" s="17"/>
      <c r="E278" s="17"/>
      <c r="F278" s="17"/>
      <c r="G278" s="17"/>
      <c r="H278" s="18"/>
      <c r="I278" s="19"/>
      <c r="J278" s="151">
        <f t="shared" si="20"/>
        <v>2000</v>
      </c>
      <c r="O278" s="26" t="e">
        <f t="shared" si="24"/>
        <v>#N/A</v>
      </c>
      <c r="P278" s="138" t="e">
        <f t="shared" si="21"/>
        <v>#N/A</v>
      </c>
      <c r="Q278" s="138" t="e">
        <f t="shared" si="22"/>
        <v>#N/A</v>
      </c>
      <c r="R278" s="138" t="e">
        <f t="shared" si="23"/>
        <v>#N/A</v>
      </c>
      <c r="S278" s="139" t="e">
        <f>VLOOKUP(D278,'PC Receitas'!$N$4:$O$14,2,FALSE)</f>
        <v>#N/A</v>
      </c>
      <c r="T278" s="138">
        <f>Bancos!D278</f>
        <v>0</v>
      </c>
    </row>
    <row r="279" spans="3:20" ht="19.5" customHeight="1" thickTop="1" thickBot="1">
      <c r="C279" s="17"/>
      <c r="D279" s="17"/>
      <c r="E279" s="17"/>
      <c r="F279" s="17"/>
      <c r="G279" s="17"/>
      <c r="H279" s="18"/>
      <c r="I279" s="19"/>
      <c r="J279" s="151">
        <f t="shared" si="20"/>
        <v>2000</v>
      </c>
      <c r="O279" s="26" t="e">
        <f t="shared" si="24"/>
        <v>#N/A</v>
      </c>
      <c r="P279" s="138" t="e">
        <f t="shared" si="21"/>
        <v>#N/A</v>
      </c>
      <c r="Q279" s="138" t="e">
        <f t="shared" si="22"/>
        <v>#N/A</v>
      </c>
      <c r="R279" s="138" t="e">
        <f t="shared" si="23"/>
        <v>#N/A</v>
      </c>
      <c r="S279" s="139" t="e">
        <f>VLOOKUP(D279,'PC Receitas'!$N$4:$O$14,2,FALSE)</f>
        <v>#N/A</v>
      </c>
      <c r="T279" s="138">
        <f>Bancos!D279</f>
        <v>0</v>
      </c>
    </row>
    <row r="280" spans="3:20" ht="19.5" customHeight="1" thickTop="1" thickBot="1">
      <c r="C280" s="17"/>
      <c r="D280" s="17"/>
      <c r="E280" s="17"/>
      <c r="F280" s="17"/>
      <c r="G280" s="17"/>
      <c r="H280" s="18"/>
      <c r="I280" s="19"/>
      <c r="J280" s="151">
        <f t="shared" si="20"/>
        <v>2000</v>
      </c>
      <c r="O280" s="26" t="e">
        <f t="shared" si="24"/>
        <v>#N/A</v>
      </c>
      <c r="P280" s="138" t="e">
        <f t="shared" si="21"/>
        <v>#N/A</v>
      </c>
      <c r="Q280" s="138" t="e">
        <f t="shared" si="22"/>
        <v>#N/A</v>
      </c>
      <c r="R280" s="138" t="e">
        <f t="shared" si="23"/>
        <v>#N/A</v>
      </c>
      <c r="S280" s="139" t="e">
        <f>VLOOKUP(D280,'PC Receitas'!$N$4:$O$14,2,FALSE)</f>
        <v>#N/A</v>
      </c>
      <c r="T280" s="138">
        <f>Bancos!D280</f>
        <v>0</v>
      </c>
    </row>
    <row r="281" spans="3:20" ht="19.5" customHeight="1" thickTop="1" thickBot="1">
      <c r="C281" s="17"/>
      <c r="D281" s="17"/>
      <c r="E281" s="17"/>
      <c r="F281" s="17"/>
      <c r="G281" s="17"/>
      <c r="H281" s="18"/>
      <c r="I281" s="19"/>
      <c r="J281" s="151">
        <f t="shared" si="20"/>
        <v>2000</v>
      </c>
      <c r="O281" s="26" t="e">
        <f t="shared" si="24"/>
        <v>#N/A</v>
      </c>
      <c r="P281" s="138" t="e">
        <f t="shared" si="21"/>
        <v>#N/A</v>
      </c>
      <c r="Q281" s="138" t="e">
        <f t="shared" si="22"/>
        <v>#N/A</v>
      </c>
      <c r="R281" s="138" t="e">
        <f t="shared" si="23"/>
        <v>#N/A</v>
      </c>
      <c r="S281" s="139" t="e">
        <f>VLOOKUP(D281,'PC Receitas'!$N$4:$O$14,2,FALSE)</f>
        <v>#N/A</v>
      </c>
      <c r="T281" s="138">
        <f>Bancos!D281</f>
        <v>0</v>
      </c>
    </row>
    <row r="282" spans="3:20" ht="19.5" customHeight="1" thickTop="1" thickBot="1">
      <c r="C282" s="17"/>
      <c r="D282" s="17"/>
      <c r="E282" s="17"/>
      <c r="F282" s="17"/>
      <c r="G282" s="17"/>
      <c r="H282" s="18"/>
      <c r="I282" s="19"/>
      <c r="J282" s="151">
        <f t="shared" si="20"/>
        <v>2000</v>
      </c>
      <c r="O282" s="26" t="e">
        <f t="shared" si="24"/>
        <v>#N/A</v>
      </c>
      <c r="P282" s="138" t="e">
        <f t="shared" si="21"/>
        <v>#N/A</v>
      </c>
      <c r="Q282" s="138" t="e">
        <f t="shared" si="22"/>
        <v>#N/A</v>
      </c>
      <c r="R282" s="138" t="e">
        <f t="shared" si="23"/>
        <v>#N/A</v>
      </c>
      <c r="S282" s="139" t="e">
        <f>VLOOKUP(D282,'PC Receitas'!$N$4:$O$14,2,FALSE)</f>
        <v>#N/A</v>
      </c>
      <c r="T282" s="138">
        <f>Bancos!D282</f>
        <v>0</v>
      </c>
    </row>
    <row r="283" spans="3:20" ht="19.5" customHeight="1" thickTop="1" thickBot="1">
      <c r="C283" s="17"/>
      <c r="D283" s="17"/>
      <c r="E283" s="17"/>
      <c r="F283" s="17"/>
      <c r="G283" s="17"/>
      <c r="H283" s="18"/>
      <c r="I283" s="19"/>
      <c r="J283" s="151">
        <f t="shared" si="20"/>
        <v>2000</v>
      </c>
      <c r="O283" s="26" t="e">
        <f t="shared" si="24"/>
        <v>#N/A</v>
      </c>
      <c r="P283" s="138" t="e">
        <f t="shared" si="21"/>
        <v>#N/A</v>
      </c>
      <c r="Q283" s="138" t="e">
        <f t="shared" si="22"/>
        <v>#N/A</v>
      </c>
      <c r="R283" s="138" t="e">
        <f t="shared" si="23"/>
        <v>#N/A</v>
      </c>
      <c r="S283" s="139" t="e">
        <f>VLOOKUP(D283,'PC Receitas'!$N$4:$O$14,2,FALSE)</f>
        <v>#N/A</v>
      </c>
      <c r="T283" s="138">
        <f>Bancos!D283</f>
        <v>0</v>
      </c>
    </row>
    <row r="284" spans="3:20" ht="19.5" customHeight="1" thickTop="1" thickBot="1">
      <c r="C284" s="17"/>
      <c r="D284" s="17"/>
      <c r="E284" s="17"/>
      <c r="F284" s="17"/>
      <c r="G284" s="17"/>
      <c r="H284" s="18"/>
      <c r="I284" s="19"/>
      <c r="J284" s="151">
        <f t="shared" si="20"/>
        <v>2000</v>
      </c>
      <c r="O284" s="26" t="e">
        <f t="shared" si="24"/>
        <v>#N/A</v>
      </c>
      <c r="P284" s="138" t="e">
        <f t="shared" si="21"/>
        <v>#N/A</v>
      </c>
      <c r="Q284" s="138" t="e">
        <f t="shared" si="22"/>
        <v>#N/A</v>
      </c>
      <c r="R284" s="138" t="e">
        <f t="shared" si="23"/>
        <v>#N/A</v>
      </c>
      <c r="S284" s="139" t="e">
        <f>VLOOKUP(D284,'PC Receitas'!$N$4:$O$14,2,FALSE)</f>
        <v>#N/A</v>
      </c>
      <c r="T284" s="138">
        <f>Bancos!D284</f>
        <v>0</v>
      </c>
    </row>
    <row r="285" spans="3:20" ht="19.5" customHeight="1" thickTop="1" thickBot="1">
      <c r="C285" s="17"/>
      <c r="D285" s="17"/>
      <c r="E285" s="17"/>
      <c r="F285" s="17"/>
      <c r="G285" s="17"/>
      <c r="H285" s="18"/>
      <c r="I285" s="19"/>
      <c r="J285" s="151">
        <f t="shared" si="20"/>
        <v>2000</v>
      </c>
      <c r="O285" s="26" t="e">
        <f t="shared" si="24"/>
        <v>#N/A</v>
      </c>
      <c r="P285" s="138" t="e">
        <f t="shared" si="21"/>
        <v>#N/A</v>
      </c>
      <c r="Q285" s="138" t="e">
        <f t="shared" si="22"/>
        <v>#N/A</v>
      </c>
      <c r="R285" s="138" t="e">
        <f t="shared" si="23"/>
        <v>#N/A</v>
      </c>
      <c r="S285" s="139" t="e">
        <f>VLOOKUP(D285,'PC Receitas'!$N$4:$O$14,2,FALSE)</f>
        <v>#N/A</v>
      </c>
      <c r="T285" s="138">
        <f>Bancos!D285</f>
        <v>0</v>
      </c>
    </row>
    <row r="286" spans="3:20" ht="19.5" customHeight="1" thickTop="1" thickBot="1">
      <c r="C286" s="17"/>
      <c r="D286" s="17"/>
      <c r="E286" s="17"/>
      <c r="F286" s="17"/>
      <c r="G286" s="17"/>
      <c r="H286" s="18"/>
      <c r="I286" s="19"/>
      <c r="J286" s="151">
        <f t="shared" si="20"/>
        <v>2000</v>
      </c>
      <c r="O286" s="26" t="e">
        <f t="shared" si="24"/>
        <v>#N/A</v>
      </c>
      <c r="P286" s="138" t="e">
        <f t="shared" si="21"/>
        <v>#N/A</v>
      </c>
      <c r="Q286" s="138" t="e">
        <f t="shared" si="22"/>
        <v>#N/A</v>
      </c>
      <c r="R286" s="138" t="e">
        <f t="shared" si="23"/>
        <v>#N/A</v>
      </c>
      <c r="S286" s="139" t="e">
        <f>VLOOKUP(D286,'PC Receitas'!$N$4:$O$14,2,FALSE)</f>
        <v>#N/A</v>
      </c>
      <c r="T286" s="138">
        <f>Bancos!D286</f>
        <v>0</v>
      </c>
    </row>
    <row r="287" spans="3:20" ht="19.5" customHeight="1" thickTop="1" thickBot="1">
      <c r="C287" s="17"/>
      <c r="D287" s="17"/>
      <c r="E287" s="17"/>
      <c r="F287" s="17"/>
      <c r="G287" s="17"/>
      <c r="H287" s="18"/>
      <c r="I287" s="19"/>
      <c r="J287" s="151">
        <f t="shared" si="20"/>
        <v>2000</v>
      </c>
      <c r="O287" s="26" t="e">
        <f t="shared" si="24"/>
        <v>#N/A</v>
      </c>
      <c r="P287" s="138" t="e">
        <f t="shared" si="21"/>
        <v>#N/A</v>
      </c>
      <c r="Q287" s="138" t="e">
        <f t="shared" si="22"/>
        <v>#N/A</v>
      </c>
      <c r="R287" s="138" t="e">
        <f t="shared" si="23"/>
        <v>#N/A</v>
      </c>
      <c r="S287" s="139" t="e">
        <f>VLOOKUP(D287,'PC Receitas'!$N$4:$O$14,2,FALSE)</f>
        <v>#N/A</v>
      </c>
      <c r="T287" s="138">
        <f>Bancos!D287</f>
        <v>0</v>
      </c>
    </row>
    <row r="288" spans="3:20" ht="19.5" customHeight="1" thickTop="1" thickBot="1">
      <c r="C288" s="17"/>
      <c r="D288" s="17"/>
      <c r="E288" s="17"/>
      <c r="F288" s="17"/>
      <c r="G288" s="17"/>
      <c r="H288" s="18"/>
      <c r="I288" s="19"/>
      <c r="J288" s="151">
        <f t="shared" si="20"/>
        <v>2000</v>
      </c>
      <c r="O288" s="26" t="e">
        <f t="shared" si="24"/>
        <v>#N/A</v>
      </c>
      <c r="P288" s="138" t="e">
        <f t="shared" si="21"/>
        <v>#N/A</v>
      </c>
      <c r="Q288" s="138" t="e">
        <f t="shared" si="22"/>
        <v>#N/A</v>
      </c>
      <c r="R288" s="138" t="e">
        <f t="shared" si="23"/>
        <v>#N/A</v>
      </c>
      <c r="S288" s="139" t="e">
        <f>VLOOKUP(D288,'PC Receitas'!$N$4:$O$14,2,FALSE)</f>
        <v>#N/A</v>
      </c>
      <c r="T288" s="138">
        <f>Bancos!D288</f>
        <v>0</v>
      </c>
    </row>
    <row r="289" spans="3:20" ht="19.5" customHeight="1" thickTop="1" thickBot="1">
      <c r="C289" s="17"/>
      <c r="D289" s="17"/>
      <c r="E289" s="17"/>
      <c r="F289" s="17"/>
      <c r="G289" s="17"/>
      <c r="H289" s="18"/>
      <c r="I289" s="19"/>
      <c r="J289" s="151">
        <f t="shared" si="20"/>
        <v>2000</v>
      </c>
      <c r="O289" s="26" t="e">
        <f t="shared" si="24"/>
        <v>#N/A</v>
      </c>
      <c r="P289" s="138" t="e">
        <f t="shared" si="21"/>
        <v>#N/A</v>
      </c>
      <c r="Q289" s="138" t="e">
        <f t="shared" si="22"/>
        <v>#N/A</v>
      </c>
      <c r="R289" s="138" t="e">
        <f t="shared" si="23"/>
        <v>#N/A</v>
      </c>
      <c r="S289" s="139" t="e">
        <f>VLOOKUP(D289,'PC Receitas'!$N$4:$O$14,2,FALSE)</f>
        <v>#N/A</v>
      </c>
      <c r="T289" s="138">
        <f>Bancos!D289</f>
        <v>0</v>
      </c>
    </row>
    <row r="290" spans="3:20" ht="19.5" customHeight="1" thickTop="1" thickBot="1">
      <c r="C290" s="17"/>
      <c r="D290" s="17"/>
      <c r="E290" s="17"/>
      <c r="F290" s="17"/>
      <c r="G290" s="17"/>
      <c r="H290" s="18"/>
      <c r="I290" s="19"/>
      <c r="J290" s="151">
        <f t="shared" si="20"/>
        <v>2000</v>
      </c>
      <c r="O290" s="26" t="e">
        <f t="shared" si="24"/>
        <v>#N/A</v>
      </c>
      <c r="P290" s="138" t="e">
        <f t="shared" si="21"/>
        <v>#N/A</v>
      </c>
      <c r="Q290" s="138" t="e">
        <f t="shared" si="22"/>
        <v>#N/A</v>
      </c>
      <c r="R290" s="138" t="e">
        <f t="shared" si="23"/>
        <v>#N/A</v>
      </c>
      <c r="S290" s="139" t="e">
        <f>VLOOKUP(D290,'PC Receitas'!$N$4:$O$14,2,FALSE)</f>
        <v>#N/A</v>
      </c>
      <c r="T290" s="138">
        <f>Bancos!D290</f>
        <v>0</v>
      </c>
    </row>
    <row r="291" spans="3:20" ht="19.5" customHeight="1" thickTop="1" thickBot="1">
      <c r="C291" s="17"/>
      <c r="D291" s="17"/>
      <c r="E291" s="17"/>
      <c r="F291" s="17"/>
      <c r="G291" s="17"/>
      <c r="H291" s="18"/>
      <c r="I291" s="19"/>
      <c r="J291" s="151">
        <f t="shared" si="20"/>
        <v>2000</v>
      </c>
      <c r="O291" s="26" t="e">
        <f t="shared" si="24"/>
        <v>#N/A</v>
      </c>
      <c r="P291" s="138" t="e">
        <f t="shared" si="21"/>
        <v>#N/A</v>
      </c>
      <c r="Q291" s="138" t="e">
        <f t="shared" si="22"/>
        <v>#N/A</v>
      </c>
      <c r="R291" s="138" t="e">
        <f t="shared" si="23"/>
        <v>#N/A</v>
      </c>
      <c r="S291" s="139" t="e">
        <f>VLOOKUP(D291,'PC Receitas'!$N$4:$O$14,2,FALSE)</f>
        <v>#N/A</v>
      </c>
      <c r="T291" s="138">
        <f>Bancos!D291</f>
        <v>0</v>
      </c>
    </row>
    <row r="292" spans="3:20" ht="19.5" customHeight="1" thickTop="1" thickBot="1">
      <c r="C292" s="17"/>
      <c r="D292" s="17"/>
      <c r="E292" s="17"/>
      <c r="F292" s="17"/>
      <c r="G292" s="17"/>
      <c r="H292" s="18"/>
      <c r="I292" s="19"/>
      <c r="J292" s="151">
        <f t="shared" si="20"/>
        <v>2000</v>
      </c>
      <c r="O292" s="26" t="e">
        <f t="shared" si="24"/>
        <v>#N/A</v>
      </c>
      <c r="P292" s="138" t="e">
        <f t="shared" si="21"/>
        <v>#N/A</v>
      </c>
      <c r="Q292" s="138" t="e">
        <f t="shared" si="22"/>
        <v>#N/A</v>
      </c>
      <c r="R292" s="138" t="e">
        <f t="shared" si="23"/>
        <v>#N/A</v>
      </c>
      <c r="S292" s="139" t="e">
        <f>VLOOKUP(D292,'PC Receitas'!$N$4:$O$14,2,FALSE)</f>
        <v>#N/A</v>
      </c>
      <c r="T292" s="138">
        <f>Bancos!D292</f>
        <v>0</v>
      </c>
    </row>
    <row r="293" spans="3:20" ht="19.5" customHeight="1" thickTop="1" thickBot="1">
      <c r="C293" s="17"/>
      <c r="D293" s="17"/>
      <c r="E293" s="17"/>
      <c r="F293" s="17"/>
      <c r="G293" s="17"/>
      <c r="H293" s="18"/>
      <c r="I293" s="19"/>
      <c r="J293" s="151">
        <f t="shared" si="20"/>
        <v>2000</v>
      </c>
      <c r="O293" s="26" t="e">
        <f t="shared" si="24"/>
        <v>#N/A</v>
      </c>
      <c r="P293" s="138" t="e">
        <f t="shared" si="21"/>
        <v>#N/A</v>
      </c>
      <c r="Q293" s="138" t="e">
        <f t="shared" si="22"/>
        <v>#N/A</v>
      </c>
      <c r="R293" s="138" t="e">
        <f t="shared" si="23"/>
        <v>#N/A</v>
      </c>
      <c r="S293" s="139" t="e">
        <f>VLOOKUP(D293,'PC Receitas'!$N$4:$O$14,2,FALSE)</f>
        <v>#N/A</v>
      </c>
      <c r="T293" s="138">
        <f>Bancos!D293</f>
        <v>0</v>
      </c>
    </row>
    <row r="294" spans="3:20" ht="19.5" customHeight="1" thickTop="1" thickBot="1">
      <c r="C294" s="17"/>
      <c r="D294" s="17"/>
      <c r="E294" s="17"/>
      <c r="F294" s="17"/>
      <c r="G294" s="17"/>
      <c r="H294" s="18"/>
      <c r="I294" s="19"/>
      <c r="J294" s="151">
        <f t="shared" si="20"/>
        <v>2000</v>
      </c>
      <c r="O294" s="26" t="e">
        <f t="shared" si="24"/>
        <v>#N/A</v>
      </c>
      <c r="P294" s="138" t="e">
        <f t="shared" si="21"/>
        <v>#N/A</v>
      </c>
      <c r="Q294" s="138" t="e">
        <f t="shared" si="22"/>
        <v>#N/A</v>
      </c>
      <c r="R294" s="138" t="e">
        <f t="shared" si="23"/>
        <v>#N/A</v>
      </c>
      <c r="S294" s="139" t="e">
        <f>VLOOKUP(D294,'PC Receitas'!$N$4:$O$14,2,FALSE)</f>
        <v>#N/A</v>
      </c>
      <c r="T294" s="138">
        <f>Bancos!D294</f>
        <v>0</v>
      </c>
    </row>
    <row r="295" spans="3:20" ht="19.5" customHeight="1" thickTop="1" thickBot="1">
      <c r="C295" s="17"/>
      <c r="D295" s="17"/>
      <c r="E295" s="17"/>
      <c r="F295" s="17"/>
      <c r="G295" s="17"/>
      <c r="H295" s="18"/>
      <c r="I295" s="19"/>
      <c r="J295" s="151">
        <f t="shared" si="20"/>
        <v>2000</v>
      </c>
      <c r="O295" s="26" t="e">
        <f t="shared" si="24"/>
        <v>#N/A</v>
      </c>
      <c r="P295" s="138" t="e">
        <f t="shared" si="21"/>
        <v>#N/A</v>
      </c>
      <c r="Q295" s="138" t="e">
        <f t="shared" si="22"/>
        <v>#N/A</v>
      </c>
      <c r="R295" s="138" t="e">
        <f t="shared" si="23"/>
        <v>#N/A</v>
      </c>
      <c r="S295" s="139" t="e">
        <f>VLOOKUP(D295,'PC Receitas'!$N$4:$O$14,2,FALSE)</f>
        <v>#N/A</v>
      </c>
      <c r="T295" s="138">
        <f>Bancos!D295</f>
        <v>0</v>
      </c>
    </row>
    <row r="296" spans="3:20" ht="19.5" customHeight="1" thickTop="1" thickBot="1">
      <c r="C296" s="17"/>
      <c r="D296" s="17"/>
      <c r="E296" s="17"/>
      <c r="F296" s="17"/>
      <c r="G296" s="17"/>
      <c r="H296" s="18"/>
      <c r="I296" s="19"/>
      <c r="J296" s="151">
        <f t="shared" si="20"/>
        <v>2000</v>
      </c>
      <c r="O296" s="26" t="e">
        <f t="shared" si="24"/>
        <v>#N/A</v>
      </c>
      <c r="P296" s="138" t="e">
        <f t="shared" si="21"/>
        <v>#N/A</v>
      </c>
      <c r="Q296" s="138" t="e">
        <f t="shared" si="22"/>
        <v>#N/A</v>
      </c>
      <c r="R296" s="138" t="e">
        <f t="shared" si="23"/>
        <v>#N/A</v>
      </c>
      <c r="S296" s="139" t="e">
        <f>VLOOKUP(D296,'PC Receitas'!$N$4:$O$14,2,FALSE)</f>
        <v>#N/A</v>
      </c>
      <c r="T296" s="138">
        <f>Bancos!D296</f>
        <v>0</v>
      </c>
    </row>
    <row r="297" spans="3:20" ht="19.5" customHeight="1" thickTop="1" thickBot="1">
      <c r="C297" s="17"/>
      <c r="D297" s="17"/>
      <c r="E297" s="17"/>
      <c r="F297" s="17"/>
      <c r="G297" s="17"/>
      <c r="H297" s="18"/>
      <c r="I297" s="19"/>
      <c r="J297" s="151">
        <f t="shared" si="20"/>
        <v>2000</v>
      </c>
      <c r="O297" s="26" t="e">
        <f t="shared" si="24"/>
        <v>#N/A</v>
      </c>
      <c r="P297" s="138" t="e">
        <f t="shared" si="21"/>
        <v>#N/A</v>
      </c>
      <c r="Q297" s="138" t="e">
        <f t="shared" si="22"/>
        <v>#N/A</v>
      </c>
      <c r="R297" s="138" t="e">
        <f t="shared" si="23"/>
        <v>#N/A</v>
      </c>
      <c r="S297" s="139" t="e">
        <f>VLOOKUP(D297,'PC Receitas'!$N$4:$O$14,2,FALSE)</f>
        <v>#N/A</v>
      </c>
      <c r="T297" s="138">
        <f>Bancos!D297</f>
        <v>0</v>
      </c>
    </row>
    <row r="298" spans="3:20" ht="19.5" customHeight="1" thickTop="1" thickBot="1">
      <c r="C298" s="17"/>
      <c r="D298" s="17"/>
      <c r="E298" s="17"/>
      <c r="F298" s="17"/>
      <c r="G298" s="17"/>
      <c r="H298" s="18"/>
      <c r="I298" s="19"/>
      <c r="J298" s="151">
        <f t="shared" si="20"/>
        <v>2000</v>
      </c>
      <c r="O298" s="26" t="e">
        <f t="shared" si="24"/>
        <v>#N/A</v>
      </c>
      <c r="P298" s="138" t="e">
        <f t="shared" si="21"/>
        <v>#N/A</v>
      </c>
      <c r="Q298" s="138" t="e">
        <f t="shared" si="22"/>
        <v>#N/A</v>
      </c>
      <c r="R298" s="138" t="e">
        <f t="shared" si="23"/>
        <v>#N/A</v>
      </c>
      <c r="S298" s="139" t="e">
        <f>VLOOKUP(D298,'PC Receitas'!$N$4:$O$14,2,FALSE)</f>
        <v>#N/A</v>
      </c>
      <c r="T298" s="138">
        <f>Bancos!D298</f>
        <v>0</v>
      </c>
    </row>
    <row r="299" spans="3:20" ht="19.5" customHeight="1" thickTop="1" thickBot="1">
      <c r="C299" s="17"/>
      <c r="D299" s="17"/>
      <c r="E299" s="17"/>
      <c r="F299" s="17"/>
      <c r="G299" s="17"/>
      <c r="H299" s="18"/>
      <c r="I299" s="19"/>
      <c r="J299" s="151">
        <f t="shared" si="20"/>
        <v>2000</v>
      </c>
      <c r="O299" s="26" t="e">
        <f t="shared" si="24"/>
        <v>#N/A</v>
      </c>
      <c r="P299" s="138" t="e">
        <f t="shared" si="21"/>
        <v>#N/A</v>
      </c>
      <c r="Q299" s="138" t="e">
        <f t="shared" si="22"/>
        <v>#N/A</v>
      </c>
      <c r="R299" s="138" t="e">
        <f t="shared" si="23"/>
        <v>#N/A</v>
      </c>
      <c r="S299" s="139" t="e">
        <f>VLOOKUP(D299,'PC Receitas'!$N$4:$O$14,2,FALSE)</f>
        <v>#N/A</v>
      </c>
      <c r="T299" s="138">
        <f>Bancos!D299</f>
        <v>0</v>
      </c>
    </row>
    <row r="300" spans="3:20" ht="19.5" customHeight="1" thickTop="1" thickBot="1">
      <c r="C300" s="17"/>
      <c r="D300" s="17"/>
      <c r="E300" s="17"/>
      <c r="F300" s="17"/>
      <c r="G300" s="17"/>
      <c r="H300" s="18"/>
      <c r="I300" s="19"/>
      <c r="J300" s="151">
        <f t="shared" si="20"/>
        <v>2000</v>
      </c>
      <c r="O300" s="26" t="e">
        <f t="shared" si="24"/>
        <v>#N/A</v>
      </c>
      <c r="P300" s="138" t="e">
        <f t="shared" si="21"/>
        <v>#N/A</v>
      </c>
      <c r="Q300" s="138" t="e">
        <f t="shared" si="22"/>
        <v>#N/A</v>
      </c>
      <c r="R300" s="138" t="e">
        <f t="shared" si="23"/>
        <v>#N/A</v>
      </c>
      <c r="S300" s="139" t="e">
        <f>VLOOKUP(D300,'PC Receitas'!$N$4:$O$14,2,FALSE)</f>
        <v>#N/A</v>
      </c>
      <c r="T300" s="138">
        <f>Bancos!D300</f>
        <v>0</v>
      </c>
    </row>
    <row r="301" spans="3:20" ht="19.5" customHeight="1" thickTop="1" thickBot="1">
      <c r="C301" s="17"/>
      <c r="D301" s="17"/>
      <c r="E301" s="17"/>
      <c r="F301" s="17"/>
      <c r="G301" s="17"/>
      <c r="H301" s="18"/>
      <c r="I301" s="19"/>
      <c r="J301" s="151">
        <f t="shared" si="20"/>
        <v>2000</v>
      </c>
      <c r="O301" s="26" t="e">
        <f t="shared" si="24"/>
        <v>#N/A</v>
      </c>
      <c r="P301" s="138" t="e">
        <f t="shared" si="21"/>
        <v>#N/A</v>
      </c>
      <c r="Q301" s="138" t="e">
        <f t="shared" si="22"/>
        <v>#N/A</v>
      </c>
      <c r="R301" s="138" t="e">
        <f t="shared" si="23"/>
        <v>#N/A</v>
      </c>
      <c r="S301" s="139" t="e">
        <f>VLOOKUP(D301,'PC Receitas'!$N$4:$O$14,2,FALSE)</f>
        <v>#N/A</v>
      </c>
      <c r="T301" s="138">
        <f>Bancos!D301</f>
        <v>0</v>
      </c>
    </row>
    <row r="302" spans="3:20" ht="19.5" customHeight="1" thickTop="1" thickBot="1">
      <c r="C302" s="17"/>
      <c r="D302" s="17"/>
      <c r="E302" s="17"/>
      <c r="F302" s="17"/>
      <c r="G302" s="17"/>
      <c r="H302" s="18"/>
      <c r="I302" s="19"/>
      <c r="J302" s="151">
        <f t="shared" si="20"/>
        <v>2000</v>
      </c>
      <c r="O302" s="26" t="e">
        <f t="shared" si="24"/>
        <v>#N/A</v>
      </c>
      <c r="P302" s="138" t="e">
        <f t="shared" si="21"/>
        <v>#N/A</v>
      </c>
      <c r="Q302" s="138" t="e">
        <f t="shared" si="22"/>
        <v>#N/A</v>
      </c>
      <c r="R302" s="138" t="e">
        <f t="shared" si="23"/>
        <v>#N/A</v>
      </c>
      <c r="S302" s="139" t="e">
        <f>VLOOKUP(D302,'PC Receitas'!$N$4:$O$14,2,FALSE)</f>
        <v>#N/A</v>
      </c>
      <c r="T302" s="138">
        <f>Bancos!D302</f>
        <v>0</v>
      </c>
    </row>
    <row r="303" spans="3:20" ht="19.5" customHeight="1" thickTop="1" thickBot="1">
      <c r="C303" s="17"/>
      <c r="D303" s="17"/>
      <c r="E303" s="17"/>
      <c r="F303" s="17"/>
      <c r="G303" s="17"/>
      <c r="H303" s="18"/>
      <c r="I303" s="19"/>
      <c r="J303" s="151">
        <f t="shared" si="20"/>
        <v>2000</v>
      </c>
      <c r="O303" s="26" t="e">
        <f t="shared" si="24"/>
        <v>#N/A</v>
      </c>
      <c r="P303" s="138" t="e">
        <f t="shared" si="21"/>
        <v>#N/A</v>
      </c>
      <c r="Q303" s="138" t="e">
        <f t="shared" si="22"/>
        <v>#N/A</v>
      </c>
      <c r="R303" s="138" t="e">
        <f t="shared" si="23"/>
        <v>#N/A</v>
      </c>
      <c r="S303" s="139" t="e">
        <f>VLOOKUP(D303,'PC Receitas'!$N$4:$O$14,2,FALSE)</f>
        <v>#N/A</v>
      </c>
      <c r="T303" s="138">
        <f>Bancos!D303</f>
        <v>0</v>
      </c>
    </row>
    <row r="304" spans="3:20" ht="19.5" customHeight="1" thickTop="1" thickBot="1">
      <c r="C304" s="17"/>
      <c r="D304" s="17"/>
      <c r="E304" s="17"/>
      <c r="F304" s="17"/>
      <c r="G304" s="17"/>
      <c r="H304" s="18"/>
      <c r="I304" s="19"/>
      <c r="J304" s="151">
        <f t="shared" si="20"/>
        <v>2000</v>
      </c>
      <c r="O304" s="26" t="e">
        <f t="shared" si="24"/>
        <v>#N/A</v>
      </c>
      <c r="P304" s="138" t="e">
        <f t="shared" si="21"/>
        <v>#N/A</v>
      </c>
      <c r="Q304" s="138" t="e">
        <f t="shared" si="22"/>
        <v>#N/A</v>
      </c>
      <c r="R304" s="138" t="e">
        <f t="shared" si="23"/>
        <v>#N/A</v>
      </c>
      <c r="S304" s="139" t="e">
        <f>VLOOKUP(D304,'PC Receitas'!$N$4:$O$14,2,FALSE)</f>
        <v>#N/A</v>
      </c>
      <c r="T304" s="138">
        <f>Bancos!D304</f>
        <v>0</v>
      </c>
    </row>
    <row r="305" spans="3:20" ht="19.5" customHeight="1" thickTop="1" thickBot="1">
      <c r="C305" s="17"/>
      <c r="D305" s="17"/>
      <c r="E305" s="17"/>
      <c r="F305" s="17"/>
      <c r="G305" s="17"/>
      <c r="H305" s="18"/>
      <c r="I305" s="19"/>
      <c r="J305" s="151">
        <f t="shared" si="20"/>
        <v>2000</v>
      </c>
      <c r="O305" s="26" t="e">
        <f t="shared" si="24"/>
        <v>#N/A</v>
      </c>
      <c r="P305" s="138" t="e">
        <f t="shared" si="21"/>
        <v>#N/A</v>
      </c>
      <c r="Q305" s="138" t="e">
        <f t="shared" si="22"/>
        <v>#N/A</v>
      </c>
      <c r="R305" s="138" t="e">
        <f t="shared" si="23"/>
        <v>#N/A</v>
      </c>
      <c r="S305" s="139" t="e">
        <f>VLOOKUP(D305,'PC Receitas'!$N$4:$O$14,2,FALSE)</f>
        <v>#N/A</v>
      </c>
      <c r="T305" s="138">
        <f>Bancos!D305</f>
        <v>0</v>
      </c>
    </row>
    <row r="306" spans="3:20" ht="19.5" customHeight="1" thickTop="1" thickBot="1">
      <c r="C306" s="17"/>
      <c r="D306" s="17"/>
      <c r="E306" s="17"/>
      <c r="F306" s="17"/>
      <c r="G306" s="17"/>
      <c r="H306" s="18"/>
      <c r="I306" s="19"/>
      <c r="J306" s="151">
        <f t="shared" si="20"/>
        <v>2000</v>
      </c>
      <c r="O306" s="26" t="e">
        <f t="shared" si="24"/>
        <v>#N/A</v>
      </c>
      <c r="P306" s="138" t="e">
        <f t="shared" si="21"/>
        <v>#N/A</v>
      </c>
      <c r="Q306" s="138" t="e">
        <f t="shared" si="22"/>
        <v>#N/A</v>
      </c>
      <c r="R306" s="138" t="e">
        <f t="shared" si="23"/>
        <v>#N/A</v>
      </c>
      <c r="S306" s="139" t="e">
        <f>VLOOKUP(D306,'PC Receitas'!$N$4:$O$14,2,FALSE)</f>
        <v>#N/A</v>
      </c>
      <c r="T306" s="138">
        <f>Bancos!D306</f>
        <v>0</v>
      </c>
    </row>
    <row r="307" spans="3:20" ht="19.5" customHeight="1" thickTop="1" thickBot="1">
      <c r="C307" s="17"/>
      <c r="D307" s="17"/>
      <c r="E307" s="17"/>
      <c r="F307" s="17"/>
      <c r="G307" s="17"/>
      <c r="H307" s="18"/>
      <c r="I307" s="19"/>
      <c r="J307" s="151">
        <f t="shared" si="20"/>
        <v>2000</v>
      </c>
      <c r="O307" s="26" t="e">
        <f t="shared" si="24"/>
        <v>#N/A</v>
      </c>
      <c r="P307" s="138" t="e">
        <f t="shared" si="21"/>
        <v>#N/A</v>
      </c>
      <c r="Q307" s="138" t="e">
        <f t="shared" si="22"/>
        <v>#N/A</v>
      </c>
      <c r="R307" s="138" t="e">
        <f t="shared" si="23"/>
        <v>#N/A</v>
      </c>
      <c r="S307" s="139" t="e">
        <f>VLOOKUP(D307,'PC Receitas'!$N$4:$O$14,2,FALSE)</f>
        <v>#N/A</v>
      </c>
      <c r="T307" s="138">
        <f>Bancos!D307</f>
        <v>0</v>
      </c>
    </row>
    <row r="308" spans="3:20" ht="19.5" customHeight="1" thickTop="1" thickBot="1">
      <c r="C308" s="17"/>
      <c r="D308" s="17"/>
      <c r="E308" s="17"/>
      <c r="F308" s="17"/>
      <c r="G308" s="17"/>
      <c r="H308" s="18"/>
      <c r="I308" s="19"/>
      <c r="J308" s="151">
        <f t="shared" si="20"/>
        <v>2000</v>
      </c>
      <c r="O308" s="26" t="e">
        <f t="shared" si="24"/>
        <v>#N/A</v>
      </c>
      <c r="P308" s="138" t="e">
        <f t="shared" si="21"/>
        <v>#N/A</v>
      </c>
      <c r="Q308" s="138" t="e">
        <f t="shared" si="22"/>
        <v>#N/A</v>
      </c>
      <c r="R308" s="138" t="e">
        <f t="shared" si="23"/>
        <v>#N/A</v>
      </c>
      <c r="S308" s="139" t="e">
        <f>VLOOKUP(D308,'PC Receitas'!$N$4:$O$14,2,FALSE)</f>
        <v>#N/A</v>
      </c>
      <c r="T308" s="138">
        <f>Bancos!D308</f>
        <v>0</v>
      </c>
    </row>
    <row r="309" spans="3:20" ht="19.5" customHeight="1" thickTop="1" thickBot="1">
      <c r="C309" s="17"/>
      <c r="D309" s="17"/>
      <c r="E309" s="17"/>
      <c r="F309" s="17"/>
      <c r="G309" s="17"/>
      <c r="H309" s="18"/>
      <c r="I309" s="19"/>
      <c r="J309" s="151">
        <f t="shared" si="20"/>
        <v>2000</v>
      </c>
      <c r="O309" s="26" t="e">
        <f t="shared" si="24"/>
        <v>#N/A</v>
      </c>
      <c r="P309" s="138" t="e">
        <f t="shared" si="21"/>
        <v>#N/A</v>
      </c>
      <c r="Q309" s="138" t="e">
        <f t="shared" si="22"/>
        <v>#N/A</v>
      </c>
      <c r="R309" s="138" t="e">
        <f t="shared" si="23"/>
        <v>#N/A</v>
      </c>
      <c r="S309" s="139" t="e">
        <f>VLOOKUP(D309,'PC Receitas'!$N$4:$O$14,2,FALSE)</f>
        <v>#N/A</v>
      </c>
      <c r="T309" s="138">
        <f>Bancos!D309</f>
        <v>0</v>
      </c>
    </row>
    <row r="310" spans="3:20" ht="19.5" customHeight="1" thickTop="1" thickBot="1">
      <c r="C310" s="17"/>
      <c r="D310" s="17"/>
      <c r="E310" s="17"/>
      <c r="F310" s="17"/>
      <c r="G310" s="17"/>
      <c r="H310" s="18"/>
      <c r="I310" s="19"/>
      <c r="J310" s="151">
        <f t="shared" si="20"/>
        <v>2000</v>
      </c>
      <c r="O310" s="26" t="e">
        <f t="shared" si="24"/>
        <v>#N/A</v>
      </c>
      <c r="P310" s="138" t="e">
        <f t="shared" si="21"/>
        <v>#N/A</v>
      </c>
      <c r="Q310" s="138" t="e">
        <f t="shared" si="22"/>
        <v>#N/A</v>
      </c>
      <c r="R310" s="138" t="e">
        <f t="shared" si="23"/>
        <v>#N/A</v>
      </c>
      <c r="S310" s="139" t="e">
        <f>VLOOKUP(D310,'PC Receitas'!$N$4:$O$14,2,FALSE)</f>
        <v>#N/A</v>
      </c>
      <c r="T310" s="138">
        <f>Bancos!D310</f>
        <v>0</v>
      </c>
    </row>
    <row r="311" spans="3:20" ht="19.5" customHeight="1" thickTop="1" thickBot="1">
      <c r="C311" s="17"/>
      <c r="D311" s="17"/>
      <c r="E311" s="17"/>
      <c r="F311" s="17"/>
      <c r="G311" s="17"/>
      <c r="H311" s="18"/>
      <c r="I311" s="19"/>
      <c r="J311" s="151">
        <f t="shared" si="20"/>
        <v>2000</v>
      </c>
      <c r="O311" s="26" t="e">
        <f t="shared" si="24"/>
        <v>#N/A</v>
      </c>
      <c r="P311" s="138" t="e">
        <f t="shared" si="21"/>
        <v>#N/A</v>
      </c>
      <c r="Q311" s="138" t="e">
        <f t="shared" si="22"/>
        <v>#N/A</v>
      </c>
      <c r="R311" s="138" t="e">
        <f t="shared" si="23"/>
        <v>#N/A</v>
      </c>
      <c r="S311" s="139" t="e">
        <f>VLOOKUP(D311,'PC Receitas'!$N$4:$O$14,2,FALSE)</f>
        <v>#N/A</v>
      </c>
      <c r="T311" s="138">
        <f>Bancos!D311</f>
        <v>0</v>
      </c>
    </row>
    <row r="312" spans="3:20" ht="19.5" customHeight="1" thickTop="1" thickBot="1">
      <c r="C312" s="17"/>
      <c r="D312" s="17"/>
      <c r="E312" s="17"/>
      <c r="F312" s="17"/>
      <c r="G312" s="17"/>
      <c r="H312" s="18"/>
      <c r="I312" s="19"/>
      <c r="J312" s="151">
        <f t="shared" si="20"/>
        <v>2000</v>
      </c>
      <c r="O312" s="26" t="e">
        <f t="shared" si="24"/>
        <v>#N/A</v>
      </c>
      <c r="P312" s="138" t="e">
        <f t="shared" si="21"/>
        <v>#N/A</v>
      </c>
      <c r="Q312" s="138" t="e">
        <f t="shared" si="22"/>
        <v>#N/A</v>
      </c>
      <c r="R312" s="138" t="e">
        <f t="shared" si="23"/>
        <v>#N/A</v>
      </c>
      <c r="S312" s="139" t="e">
        <f>VLOOKUP(D312,'PC Receitas'!$N$4:$O$14,2,FALSE)</f>
        <v>#N/A</v>
      </c>
      <c r="T312" s="138">
        <f>Bancos!D312</f>
        <v>0</v>
      </c>
    </row>
    <row r="313" spans="3:20" ht="19.5" customHeight="1" thickTop="1" thickBot="1">
      <c r="C313" s="17"/>
      <c r="D313" s="17"/>
      <c r="E313" s="17"/>
      <c r="F313" s="17"/>
      <c r="G313" s="17"/>
      <c r="H313" s="18"/>
      <c r="I313" s="19"/>
      <c r="J313" s="151">
        <f t="shared" si="20"/>
        <v>2000</v>
      </c>
      <c r="O313" s="26" t="e">
        <f t="shared" si="24"/>
        <v>#N/A</v>
      </c>
      <c r="P313" s="138" t="e">
        <f t="shared" si="21"/>
        <v>#N/A</v>
      </c>
      <c r="Q313" s="138" t="e">
        <f t="shared" si="22"/>
        <v>#N/A</v>
      </c>
      <c r="R313" s="138" t="e">
        <f t="shared" si="23"/>
        <v>#N/A</v>
      </c>
      <c r="S313" s="139" t="e">
        <f>VLOOKUP(D313,'PC Receitas'!$N$4:$O$14,2,FALSE)</f>
        <v>#N/A</v>
      </c>
      <c r="T313" s="138">
        <f>Bancos!D313</f>
        <v>0</v>
      </c>
    </row>
    <row r="314" spans="3:20" ht="19.5" customHeight="1" thickTop="1" thickBot="1">
      <c r="C314" s="17"/>
      <c r="D314" s="17"/>
      <c r="E314" s="17"/>
      <c r="F314" s="17"/>
      <c r="G314" s="17"/>
      <c r="H314" s="18"/>
      <c r="I314" s="19"/>
      <c r="J314" s="151">
        <f t="shared" si="20"/>
        <v>2000</v>
      </c>
      <c r="O314" s="26" t="e">
        <f t="shared" si="24"/>
        <v>#N/A</v>
      </c>
      <c r="P314" s="138" t="e">
        <f t="shared" si="21"/>
        <v>#N/A</v>
      </c>
      <c r="Q314" s="138" t="e">
        <f t="shared" si="22"/>
        <v>#N/A</v>
      </c>
      <c r="R314" s="138" t="e">
        <f t="shared" si="23"/>
        <v>#N/A</v>
      </c>
      <c r="S314" s="139" t="e">
        <f>VLOOKUP(D314,'PC Receitas'!$N$4:$O$14,2,FALSE)</f>
        <v>#N/A</v>
      </c>
      <c r="T314" s="138">
        <f>Bancos!D314</f>
        <v>0</v>
      </c>
    </row>
    <row r="315" spans="3:20" ht="19.5" customHeight="1" thickTop="1" thickBot="1">
      <c r="C315" s="17"/>
      <c r="D315" s="17"/>
      <c r="E315" s="17"/>
      <c r="F315" s="17"/>
      <c r="G315" s="17"/>
      <c r="H315" s="18"/>
      <c r="I315" s="19"/>
      <c r="J315" s="151">
        <f t="shared" si="20"/>
        <v>2000</v>
      </c>
      <c r="O315" s="26" t="e">
        <f t="shared" si="24"/>
        <v>#N/A</v>
      </c>
      <c r="P315" s="138" t="e">
        <f t="shared" si="21"/>
        <v>#N/A</v>
      </c>
      <c r="Q315" s="138" t="e">
        <f t="shared" si="22"/>
        <v>#N/A</v>
      </c>
      <c r="R315" s="138" t="e">
        <f t="shared" si="23"/>
        <v>#N/A</v>
      </c>
      <c r="S315" s="139" t="e">
        <f>VLOOKUP(D315,'PC Receitas'!$N$4:$O$14,2,FALSE)</f>
        <v>#N/A</v>
      </c>
      <c r="T315" s="138">
        <f>Bancos!D315</f>
        <v>0</v>
      </c>
    </row>
    <row r="316" spans="3:20" ht="19.5" customHeight="1" thickTop="1" thickBot="1">
      <c r="C316" s="17"/>
      <c r="D316" s="17"/>
      <c r="E316" s="17"/>
      <c r="F316" s="17"/>
      <c r="G316" s="17"/>
      <c r="H316" s="18"/>
      <c r="I316" s="19"/>
      <c r="J316" s="151">
        <f t="shared" si="20"/>
        <v>2000</v>
      </c>
      <c r="O316" s="26" t="e">
        <f t="shared" si="24"/>
        <v>#N/A</v>
      </c>
      <c r="P316" s="138" t="e">
        <f t="shared" si="21"/>
        <v>#N/A</v>
      </c>
      <c r="Q316" s="138" t="e">
        <f t="shared" si="22"/>
        <v>#N/A</v>
      </c>
      <c r="R316" s="138" t="e">
        <f t="shared" si="23"/>
        <v>#N/A</v>
      </c>
      <c r="S316" s="139" t="e">
        <f>VLOOKUP(D316,'PC Receitas'!$N$4:$O$14,2,FALSE)</f>
        <v>#N/A</v>
      </c>
      <c r="T316" s="138">
        <f>Bancos!D316</f>
        <v>0</v>
      </c>
    </row>
    <row r="317" spans="3:20" ht="19.5" customHeight="1" thickTop="1" thickBot="1">
      <c r="C317" s="17"/>
      <c r="D317" s="17"/>
      <c r="E317" s="17"/>
      <c r="F317" s="17"/>
      <c r="G317" s="17"/>
      <c r="H317" s="18"/>
      <c r="I317" s="19"/>
      <c r="J317" s="151">
        <f t="shared" si="20"/>
        <v>2000</v>
      </c>
      <c r="O317" s="26" t="e">
        <f t="shared" si="24"/>
        <v>#N/A</v>
      </c>
      <c r="P317" s="138" t="e">
        <f t="shared" si="21"/>
        <v>#N/A</v>
      </c>
      <c r="Q317" s="138" t="e">
        <f t="shared" si="22"/>
        <v>#N/A</v>
      </c>
      <c r="R317" s="138" t="e">
        <f t="shared" si="23"/>
        <v>#N/A</v>
      </c>
      <c r="S317" s="139" t="e">
        <f>VLOOKUP(D317,'PC Receitas'!$N$4:$O$14,2,FALSE)</f>
        <v>#N/A</v>
      </c>
      <c r="T317" s="138">
        <f>Bancos!D317</f>
        <v>0</v>
      </c>
    </row>
    <row r="318" spans="3:20" ht="19.5" customHeight="1" thickTop="1" thickBot="1">
      <c r="C318" s="17"/>
      <c r="D318" s="17"/>
      <c r="E318" s="17"/>
      <c r="F318" s="17"/>
      <c r="G318" s="17"/>
      <c r="H318" s="18"/>
      <c r="I318" s="19"/>
      <c r="J318" s="151">
        <f t="shared" si="20"/>
        <v>2000</v>
      </c>
      <c r="O318" s="26" t="e">
        <f t="shared" si="24"/>
        <v>#N/A</v>
      </c>
      <c r="P318" s="138" t="e">
        <f t="shared" si="21"/>
        <v>#N/A</v>
      </c>
      <c r="Q318" s="138" t="e">
        <f t="shared" si="22"/>
        <v>#N/A</v>
      </c>
      <c r="R318" s="138" t="e">
        <f t="shared" si="23"/>
        <v>#N/A</v>
      </c>
      <c r="S318" s="139" t="e">
        <f>VLOOKUP(D318,'PC Receitas'!$N$4:$O$14,2,FALSE)</f>
        <v>#N/A</v>
      </c>
      <c r="T318" s="138">
        <f>Bancos!D318</f>
        <v>0</v>
      </c>
    </row>
    <row r="319" spans="3:20" ht="19.5" customHeight="1" thickTop="1" thickBot="1">
      <c r="C319" s="17"/>
      <c r="D319" s="17"/>
      <c r="E319" s="17"/>
      <c r="F319" s="17"/>
      <c r="G319" s="17"/>
      <c r="H319" s="18"/>
      <c r="I319" s="19"/>
      <c r="J319" s="151">
        <f t="shared" si="20"/>
        <v>2000</v>
      </c>
      <c r="O319" s="26" t="e">
        <f t="shared" si="24"/>
        <v>#N/A</v>
      </c>
      <c r="P319" s="138" t="e">
        <f t="shared" si="21"/>
        <v>#N/A</v>
      </c>
      <c r="Q319" s="138" t="e">
        <f t="shared" si="22"/>
        <v>#N/A</v>
      </c>
      <c r="R319" s="138" t="e">
        <f t="shared" si="23"/>
        <v>#N/A</v>
      </c>
      <c r="S319" s="139" t="e">
        <f>VLOOKUP(D319,'PC Receitas'!$N$4:$O$14,2,FALSE)</f>
        <v>#N/A</v>
      </c>
      <c r="T319" s="138">
        <f>Bancos!D319</f>
        <v>0</v>
      </c>
    </row>
    <row r="320" spans="3:20" ht="19.5" customHeight="1" thickTop="1" thickBot="1">
      <c r="C320" s="17"/>
      <c r="D320" s="17"/>
      <c r="E320" s="17"/>
      <c r="F320" s="17"/>
      <c r="G320" s="17"/>
      <c r="H320" s="18"/>
      <c r="I320" s="19"/>
      <c r="J320" s="151">
        <f t="shared" si="20"/>
        <v>2000</v>
      </c>
      <c r="O320" s="26" t="e">
        <f t="shared" si="24"/>
        <v>#N/A</v>
      </c>
      <c r="P320" s="138" t="e">
        <f t="shared" si="21"/>
        <v>#N/A</v>
      </c>
      <c r="Q320" s="138" t="e">
        <f t="shared" si="22"/>
        <v>#N/A</v>
      </c>
      <c r="R320" s="138" t="e">
        <f t="shared" si="23"/>
        <v>#N/A</v>
      </c>
      <c r="S320" s="139" t="e">
        <f>VLOOKUP(D320,'PC Receitas'!$N$4:$O$14,2,FALSE)</f>
        <v>#N/A</v>
      </c>
      <c r="T320" s="138">
        <f>Bancos!D320</f>
        <v>0</v>
      </c>
    </row>
    <row r="321" spans="3:20" ht="19.5" customHeight="1" thickTop="1" thickBot="1">
      <c r="C321" s="17"/>
      <c r="D321" s="17"/>
      <c r="E321" s="17"/>
      <c r="F321" s="17"/>
      <c r="G321" s="17"/>
      <c r="H321" s="18"/>
      <c r="I321" s="19"/>
      <c r="J321" s="151">
        <f t="shared" si="20"/>
        <v>2000</v>
      </c>
      <c r="O321" s="26" t="e">
        <f t="shared" si="24"/>
        <v>#N/A</v>
      </c>
      <c r="P321" s="138" t="e">
        <f t="shared" si="21"/>
        <v>#N/A</v>
      </c>
      <c r="Q321" s="138" t="e">
        <f t="shared" si="22"/>
        <v>#N/A</v>
      </c>
      <c r="R321" s="138" t="e">
        <f t="shared" si="23"/>
        <v>#N/A</v>
      </c>
      <c r="S321" s="139" t="e">
        <f>VLOOKUP(D321,'PC Receitas'!$N$4:$O$14,2,FALSE)</f>
        <v>#N/A</v>
      </c>
      <c r="T321" s="138">
        <f>Bancos!D321</f>
        <v>0</v>
      </c>
    </row>
    <row r="322" spans="3:20" ht="19.5" customHeight="1" thickTop="1" thickBot="1">
      <c r="C322" s="17"/>
      <c r="D322" s="17"/>
      <c r="E322" s="17"/>
      <c r="F322" s="17"/>
      <c r="G322" s="17"/>
      <c r="H322" s="18"/>
      <c r="I322" s="19"/>
      <c r="J322" s="151">
        <f t="shared" si="20"/>
        <v>2000</v>
      </c>
      <c r="O322" s="26" t="e">
        <f t="shared" si="24"/>
        <v>#N/A</v>
      </c>
      <c r="P322" s="138" t="e">
        <f t="shared" si="21"/>
        <v>#N/A</v>
      </c>
      <c r="Q322" s="138" t="e">
        <f t="shared" si="22"/>
        <v>#N/A</v>
      </c>
      <c r="R322" s="138" t="e">
        <f t="shared" si="23"/>
        <v>#N/A</v>
      </c>
      <c r="S322" s="139" t="e">
        <f>VLOOKUP(D322,'PC Receitas'!$N$4:$O$14,2,FALSE)</f>
        <v>#N/A</v>
      </c>
      <c r="T322" s="138">
        <f>Bancos!D322</f>
        <v>0</v>
      </c>
    </row>
    <row r="323" spans="3:20" ht="19.5" customHeight="1" thickTop="1" thickBot="1">
      <c r="C323" s="17"/>
      <c r="D323" s="17"/>
      <c r="E323" s="17"/>
      <c r="F323" s="17"/>
      <c r="G323" s="17"/>
      <c r="H323" s="18"/>
      <c r="I323" s="19"/>
      <c r="J323" s="151">
        <f t="shared" si="20"/>
        <v>2000</v>
      </c>
      <c r="O323" s="26" t="e">
        <f t="shared" si="24"/>
        <v>#N/A</v>
      </c>
      <c r="P323" s="138" t="e">
        <f t="shared" si="21"/>
        <v>#N/A</v>
      </c>
      <c r="Q323" s="138" t="e">
        <f t="shared" si="22"/>
        <v>#N/A</v>
      </c>
      <c r="R323" s="138" t="e">
        <f t="shared" si="23"/>
        <v>#N/A</v>
      </c>
      <c r="S323" s="139" t="e">
        <f>VLOOKUP(D323,'PC Receitas'!$N$4:$O$14,2,FALSE)</f>
        <v>#N/A</v>
      </c>
      <c r="T323" s="138">
        <f>Bancos!D323</f>
        <v>0</v>
      </c>
    </row>
    <row r="324" spans="3:20" ht="19.5" customHeight="1" thickTop="1" thickBot="1">
      <c r="C324" s="17"/>
      <c r="D324" s="17"/>
      <c r="E324" s="17"/>
      <c r="F324" s="17"/>
      <c r="G324" s="17"/>
      <c r="H324" s="18"/>
      <c r="I324" s="19"/>
      <c r="J324" s="151">
        <f t="shared" si="20"/>
        <v>2000</v>
      </c>
      <c r="O324" s="26" t="e">
        <f t="shared" si="24"/>
        <v>#N/A</v>
      </c>
      <c r="P324" s="138" t="e">
        <f t="shared" si="21"/>
        <v>#N/A</v>
      </c>
      <c r="Q324" s="138" t="e">
        <f t="shared" si="22"/>
        <v>#N/A</v>
      </c>
      <c r="R324" s="138" t="e">
        <f t="shared" si="23"/>
        <v>#N/A</v>
      </c>
      <c r="S324" s="139" t="e">
        <f>VLOOKUP(D324,'PC Receitas'!$N$4:$O$14,2,FALSE)</f>
        <v>#N/A</v>
      </c>
      <c r="T324" s="138">
        <f>Bancos!D324</f>
        <v>0</v>
      </c>
    </row>
    <row r="325" spans="3:20" ht="19.5" customHeight="1" thickTop="1" thickBot="1">
      <c r="C325" s="17"/>
      <c r="D325" s="17"/>
      <c r="E325" s="17"/>
      <c r="F325" s="17"/>
      <c r="G325" s="17"/>
      <c r="H325" s="18"/>
      <c r="I325" s="19"/>
      <c r="J325" s="151">
        <f t="shared" si="20"/>
        <v>2000</v>
      </c>
      <c r="O325" s="26" t="e">
        <f t="shared" si="24"/>
        <v>#N/A</v>
      </c>
      <c r="P325" s="138" t="e">
        <f t="shared" si="21"/>
        <v>#N/A</v>
      </c>
      <c r="Q325" s="138" t="e">
        <f t="shared" si="22"/>
        <v>#N/A</v>
      </c>
      <c r="R325" s="138" t="e">
        <f t="shared" si="23"/>
        <v>#N/A</v>
      </c>
      <c r="S325" s="139" t="e">
        <f>VLOOKUP(D325,'PC Receitas'!$N$4:$O$14,2,FALSE)</f>
        <v>#N/A</v>
      </c>
      <c r="T325" s="138">
        <f>Bancos!D325</f>
        <v>0</v>
      </c>
    </row>
    <row r="326" spans="3:20" ht="19.5" customHeight="1" thickTop="1" thickBot="1">
      <c r="C326" s="17"/>
      <c r="D326" s="17"/>
      <c r="E326" s="17"/>
      <c r="F326" s="17"/>
      <c r="G326" s="17"/>
      <c r="H326" s="18"/>
      <c r="I326" s="19"/>
      <c r="J326" s="151">
        <f t="shared" ref="J326:J389" si="25">J325+IF(AND(I326="Pago",OR(D326="Receitas com Produtos",D326="Receitas com Serviços",D326="Receitas Não Operacionais")),H326,IF(AND(I326="Pago",OR(D326="Despesas com Produtos",D326="Despesas com Serviços",D326="Despesas Não Operacionais",D326="Despesas com RH",D326="Despesas com Marketing",D326="Despesas Operacionais",D326="Impostos",D326="Investimentos")),-H326,0))</f>
        <v>2000</v>
      </c>
      <c r="O326" s="26" t="e">
        <f t="shared" si="24"/>
        <v>#N/A</v>
      </c>
      <c r="P326" s="138" t="e">
        <f t="shared" ref="P326:P389" si="26">IF(S326="Despesas_com_Produtos","Despesa",IF(S326="Despesas_com_Serviços","Despesa",IF(S326="Despesas_Não_Operacionais","Despesa","")))</f>
        <v>#N/A</v>
      </c>
      <c r="Q326" s="138" t="e">
        <f t="shared" ref="Q326:Q389" si="27">IF(S326="Receitas_com_Produtos","Receita",IF(S326="Receitas_com_Serviços","Receita",IF(S326="Receitas_Não_Operacionais","Receita","")))</f>
        <v>#N/A</v>
      </c>
      <c r="R326" s="138" t="e">
        <f t="shared" ref="R326:R389" si="28">IF(O326&lt;&gt;"",O326,IF(P326&lt;&gt;"",P326,IF(Q326&lt;&gt;"",Q326,"")))</f>
        <v>#N/A</v>
      </c>
      <c r="S326" s="139" t="e">
        <f>VLOOKUP(D326,'PC Receitas'!$N$4:$O$14,2,FALSE)</f>
        <v>#N/A</v>
      </c>
      <c r="T326" s="138">
        <f>Bancos!D326</f>
        <v>0</v>
      </c>
    </row>
    <row r="327" spans="3:20" ht="19.5" customHeight="1" thickTop="1" thickBot="1">
      <c r="C327" s="17"/>
      <c r="D327" s="17"/>
      <c r="E327" s="17"/>
      <c r="F327" s="17"/>
      <c r="G327" s="17"/>
      <c r="H327" s="18"/>
      <c r="I327" s="19"/>
      <c r="J327" s="151">
        <f t="shared" si="25"/>
        <v>2000</v>
      </c>
      <c r="O327" s="26" t="e">
        <f t="shared" ref="O327:O390" si="29">IF(S327="Despesas_com_RH","Despesa",IF(S327="Despesas_Operacionais","Despesa",IF(S327="Despesas_com_Marketing","Despesa",IF(S327="Impostos","Despesa",IF(S327="Investimentos","Despesa","")))))</f>
        <v>#N/A</v>
      </c>
      <c r="P327" s="138" t="e">
        <f t="shared" si="26"/>
        <v>#N/A</v>
      </c>
      <c r="Q327" s="138" t="e">
        <f t="shared" si="27"/>
        <v>#N/A</v>
      </c>
      <c r="R327" s="138" t="e">
        <f t="shared" si="28"/>
        <v>#N/A</v>
      </c>
      <c r="S327" s="139" t="e">
        <f>VLOOKUP(D327,'PC Receitas'!$N$4:$O$14,2,FALSE)</f>
        <v>#N/A</v>
      </c>
      <c r="T327" s="138">
        <f>Bancos!D327</f>
        <v>0</v>
      </c>
    </row>
    <row r="328" spans="3:20" ht="19.5" customHeight="1" thickTop="1" thickBot="1">
      <c r="C328" s="17"/>
      <c r="D328" s="17"/>
      <c r="E328" s="17"/>
      <c r="F328" s="17"/>
      <c r="G328" s="17"/>
      <c r="H328" s="18"/>
      <c r="I328" s="19"/>
      <c r="J328" s="151">
        <f t="shared" si="25"/>
        <v>2000</v>
      </c>
      <c r="O328" s="26" t="e">
        <f t="shared" si="29"/>
        <v>#N/A</v>
      </c>
      <c r="P328" s="138" t="e">
        <f t="shared" si="26"/>
        <v>#N/A</v>
      </c>
      <c r="Q328" s="138" t="e">
        <f t="shared" si="27"/>
        <v>#N/A</v>
      </c>
      <c r="R328" s="138" t="e">
        <f t="shared" si="28"/>
        <v>#N/A</v>
      </c>
      <c r="S328" s="139" t="e">
        <f>VLOOKUP(D328,'PC Receitas'!$N$4:$O$14,2,FALSE)</f>
        <v>#N/A</v>
      </c>
      <c r="T328" s="138">
        <f>Bancos!D328</f>
        <v>0</v>
      </c>
    </row>
    <row r="329" spans="3:20" ht="19.5" customHeight="1" thickTop="1" thickBot="1">
      <c r="C329" s="17"/>
      <c r="D329" s="17"/>
      <c r="E329" s="17"/>
      <c r="F329" s="17"/>
      <c r="G329" s="17"/>
      <c r="H329" s="18"/>
      <c r="I329" s="19"/>
      <c r="J329" s="151">
        <f t="shared" si="25"/>
        <v>2000</v>
      </c>
      <c r="O329" s="26" t="e">
        <f t="shared" si="29"/>
        <v>#N/A</v>
      </c>
      <c r="P329" s="138" t="e">
        <f t="shared" si="26"/>
        <v>#N/A</v>
      </c>
      <c r="Q329" s="138" t="e">
        <f t="shared" si="27"/>
        <v>#N/A</v>
      </c>
      <c r="R329" s="138" t="e">
        <f t="shared" si="28"/>
        <v>#N/A</v>
      </c>
      <c r="S329" s="139" t="e">
        <f>VLOOKUP(D329,'PC Receitas'!$N$4:$O$14,2,FALSE)</f>
        <v>#N/A</v>
      </c>
      <c r="T329" s="138">
        <f>Bancos!D329</f>
        <v>0</v>
      </c>
    </row>
    <row r="330" spans="3:20" ht="19.5" customHeight="1" thickTop="1" thickBot="1">
      <c r="C330" s="17"/>
      <c r="D330" s="17"/>
      <c r="E330" s="17"/>
      <c r="F330" s="17"/>
      <c r="G330" s="17"/>
      <c r="H330" s="18"/>
      <c r="I330" s="19"/>
      <c r="J330" s="151">
        <f t="shared" si="25"/>
        <v>2000</v>
      </c>
      <c r="O330" s="26" t="e">
        <f t="shared" si="29"/>
        <v>#N/A</v>
      </c>
      <c r="P330" s="138" t="e">
        <f t="shared" si="26"/>
        <v>#N/A</v>
      </c>
      <c r="Q330" s="138" t="e">
        <f t="shared" si="27"/>
        <v>#N/A</v>
      </c>
      <c r="R330" s="138" t="e">
        <f t="shared" si="28"/>
        <v>#N/A</v>
      </c>
      <c r="S330" s="139" t="e">
        <f>VLOOKUP(D330,'PC Receitas'!$N$4:$O$14,2,FALSE)</f>
        <v>#N/A</v>
      </c>
      <c r="T330" s="138">
        <f>Bancos!D330</f>
        <v>0</v>
      </c>
    </row>
    <row r="331" spans="3:20" ht="19.5" customHeight="1" thickTop="1" thickBot="1">
      <c r="C331" s="17"/>
      <c r="D331" s="17"/>
      <c r="E331" s="17"/>
      <c r="F331" s="17"/>
      <c r="G331" s="17"/>
      <c r="H331" s="18"/>
      <c r="I331" s="19"/>
      <c r="J331" s="151">
        <f t="shared" si="25"/>
        <v>2000</v>
      </c>
      <c r="O331" s="26" t="e">
        <f t="shared" si="29"/>
        <v>#N/A</v>
      </c>
      <c r="P331" s="138" t="e">
        <f t="shared" si="26"/>
        <v>#N/A</v>
      </c>
      <c r="Q331" s="138" t="e">
        <f t="shared" si="27"/>
        <v>#N/A</v>
      </c>
      <c r="R331" s="138" t="e">
        <f t="shared" si="28"/>
        <v>#N/A</v>
      </c>
      <c r="S331" s="139" t="e">
        <f>VLOOKUP(D331,'PC Receitas'!$N$4:$O$14,2,FALSE)</f>
        <v>#N/A</v>
      </c>
      <c r="T331" s="138">
        <f>Bancos!D331</f>
        <v>0</v>
      </c>
    </row>
    <row r="332" spans="3:20" ht="19.5" customHeight="1" thickTop="1" thickBot="1">
      <c r="C332" s="17"/>
      <c r="D332" s="17"/>
      <c r="E332" s="17"/>
      <c r="F332" s="17"/>
      <c r="G332" s="17"/>
      <c r="H332" s="18"/>
      <c r="I332" s="19"/>
      <c r="J332" s="151">
        <f t="shared" si="25"/>
        <v>2000</v>
      </c>
      <c r="O332" s="26" t="e">
        <f t="shared" si="29"/>
        <v>#N/A</v>
      </c>
      <c r="P332" s="138" t="e">
        <f t="shared" si="26"/>
        <v>#N/A</v>
      </c>
      <c r="Q332" s="138" t="e">
        <f t="shared" si="27"/>
        <v>#N/A</v>
      </c>
      <c r="R332" s="138" t="e">
        <f t="shared" si="28"/>
        <v>#N/A</v>
      </c>
      <c r="S332" s="139" t="e">
        <f>VLOOKUP(D332,'PC Receitas'!$N$4:$O$14,2,FALSE)</f>
        <v>#N/A</v>
      </c>
      <c r="T332" s="138">
        <f>Bancos!D332</f>
        <v>0</v>
      </c>
    </row>
    <row r="333" spans="3:20" ht="19.5" customHeight="1" thickTop="1" thickBot="1">
      <c r="C333" s="17"/>
      <c r="D333" s="17"/>
      <c r="E333" s="17"/>
      <c r="F333" s="17"/>
      <c r="G333" s="17"/>
      <c r="H333" s="18"/>
      <c r="I333" s="19"/>
      <c r="J333" s="151">
        <f t="shared" si="25"/>
        <v>2000</v>
      </c>
      <c r="O333" s="26" t="e">
        <f t="shared" si="29"/>
        <v>#N/A</v>
      </c>
      <c r="P333" s="138" t="e">
        <f t="shared" si="26"/>
        <v>#N/A</v>
      </c>
      <c r="Q333" s="138" t="e">
        <f t="shared" si="27"/>
        <v>#N/A</v>
      </c>
      <c r="R333" s="138" t="e">
        <f t="shared" si="28"/>
        <v>#N/A</v>
      </c>
      <c r="S333" s="139" t="e">
        <f>VLOOKUP(D333,'PC Receitas'!$N$4:$O$14,2,FALSE)</f>
        <v>#N/A</v>
      </c>
      <c r="T333" s="138">
        <f>Bancos!D333</f>
        <v>0</v>
      </c>
    </row>
    <row r="334" spans="3:20" ht="19.5" customHeight="1" thickTop="1" thickBot="1">
      <c r="C334" s="17"/>
      <c r="D334" s="17"/>
      <c r="E334" s="17"/>
      <c r="F334" s="17"/>
      <c r="G334" s="17"/>
      <c r="H334" s="18"/>
      <c r="I334" s="19"/>
      <c r="J334" s="151">
        <f t="shared" si="25"/>
        <v>2000</v>
      </c>
      <c r="O334" s="26" t="e">
        <f t="shared" si="29"/>
        <v>#N/A</v>
      </c>
      <c r="P334" s="138" t="e">
        <f t="shared" si="26"/>
        <v>#N/A</v>
      </c>
      <c r="Q334" s="138" t="e">
        <f t="shared" si="27"/>
        <v>#N/A</v>
      </c>
      <c r="R334" s="138" t="e">
        <f t="shared" si="28"/>
        <v>#N/A</v>
      </c>
      <c r="S334" s="139" t="e">
        <f>VLOOKUP(D334,'PC Receitas'!$N$4:$O$14,2,FALSE)</f>
        <v>#N/A</v>
      </c>
      <c r="T334" s="138">
        <f>Bancos!D334</f>
        <v>0</v>
      </c>
    </row>
    <row r="335" spans="3:20" ht="19.5" customHeight="1" thickTop="1" thickBot="1">
      <c r="C335" s="17"/>
      <c r="D335" s="17"/>
      <c r="E335" s="17"/>
      <c r="F335" s="17"/>
      <c r="G335" s="17"/>
      <c r="H335" s="18"/>
      <c r="I335" s="19"/>
      <c r="J335" s="151">
        <f t="shared" si="25"/>
        <v>2000</v>
      </c>
      <c r="O335" s="26" t="e">
        <f t="shared" si="29"/>
        <v>#N/A</v>
      </c>
      <c r="P335" s="138" t="e">
        <f t="shared" si="26"/>
        <v>#N/A</v>
      </c>
      <c r="Q335" s="138" t="e">
        <f t="shared" si="27"/>
        <v>#N/A</v>
      </c>
      <c r="R335" s="138" t="e">
        <f t="shared" si="28"/>
        <v>#N/A</v>
      </c>
      <c r="S335" s="139" t="e">
        <f>VLOOKUP(D335,'PC Receitas'!$N$4:$O$14,2,FALSE)</f>
        <v>#N/A</v>
      </c>
      <c r="T335" s="138">
        <f>Bancos!D335</f>
        <v>0</v>
      </c>
    </row>
    <row r="336" spans="3:20" ht="19.5" customHeight="1" thickTop="1" thickBot="1">
      <c r="C336" s="17"/>
      <c r="D336" s="17"/>
      <c r="E336" s="17"/>
      <c r="F336" s="17"/>
      <c r="G336" s="17"/>
      <c r="H336" s="18"/>
      <c r="I336" s="19"/>
      <c r="J336" s="151">
        <f t="shared" si="25"/>
        <v>2000</v>
      </c>
      <c r="O336" s="26" t="e">
        <f t="shared" si="29"/>
        <v>#N/A</v>
      </c>
      <c r="P336" s="138" t="e">
        <f t="shared" si="26"/>
        <v>#N/A</v>
      </c>
      <c r="Q336" s="138" t="e">
        <f t="shared" si="27"/>
        <v>#N/A</v>
      </c>
      <c r="R336" s="138" t="e">
        <f t="shared" si="28"/>
        <v>#N/A</v>
      </c>
      <c r="S336" s="139" t="e">
        <f>VLOOKUP(D336,'PC Receitas'!$N$4:$O$14,2,FALSE)</f>
        <v>#N/A</v>
      </c>
      <c r="T336" s="138">
        <f>Bancos!D336</f>
        <v>0</v>
      </c>
    </row>
    <row r="337" spans="3:20" ht="19.5" customHeight="1" thickTop="1" thickBot="1">
      <c r="C337" s="17"/>
      <c r="D337" s="17"/>
      <c r="E337" s="17"/>
      <c r="F337" s="17"/>
      <c r="G337" s="17"/>
      <c r="H337" s="18"/>
      <c r="I337" s="19"/>
      <c r="J337" s="151">
        <f t="shared" si="25"/>
        <v>2000</v>
      </c>
      <c r="O337" s="26" t="e">
        <f t="shared" si="29"/>
        <v>#N/A</v>
      </c>
      <c r="P337" s="138" t="e">
        <f t="shared" si="26"/>
        <v>#N/A</v>
      </c>
      <c r="Q337" s="138" t="e">
        <f t="shared" si="27"/>
        <v>#N/A</v>
      </c>
      <c r="R337" s="138" t="e">
        <f t="shared" si="28"/>
        <v>#N/A</v>
      </c>
      <c r="S337" s="139" t="e">
        <f>VLOOKUP(D337,'PC Receitas'!$N$4:$O$14,2,FALSE)</f>
        <v>#N/A</v>
      </c>
      <c r="T337" s="138">
        <f>Bancos!D337</f>
        <v>0</v>
      </c>
    </row>
    <row r="338" spans="3:20" ht="19.5" customHeight="1" thickTop="1" thickBot="1">
      <c r="C338" s="17"/>
      <c r="D338" s="17"/>
      <c r="E338" s="17"/>
      <c r="F338" s="17"/>
      <c r="G338" s="17"/>
      <c r="H338" s="18"/>
      <c r="I338" s="19"/>
      <c r="J338" s="151">
        <f t="shared" si="25"/>
        <v>2000</v>
      </c>
      <c r="O338" s="26" t="e">
        <f t="shared" si="29"/>
        <v>#N/A</v>
      </c>
      <c r="P338" s="138" t="e">
        <f t="shared" si="26"/>
        <v>#N/A</v>
      </c>
      <c r="Q338" s="138" t="e">
        <f t="shared" si="27"/>
        <v>#N/A</v>
      </c>
      <c r="R338" s="138" t="e">
        <f t="shared" si="28"/>
        <v>#N/A</v>
      </c>
      <c r="S338" s="139" t="e">
        <f>VLOOKUP(D338,'PC Receitas'!$N$4:$O$14,2,FALSE)</f>
        <v>#N/A</v>
      </c>
      <c r="T338" s="138">
        <f>Bancos!D338</f>
        <v>0</v>
      </c>
    </row>
    <row r="339" spans="3:20" ht="19.5" customHeight="1" thickTop="1" thickBot="1">
      <c r="C339" s="17"/>
      <c r="D339" s="17"/>
      <c r="E339" s="17"/>
      <c r="F339" s="17"/>
      <c r="G339" s="17"/>
      <c r="H339" s="18"/>
      <c r="I339" s="19"/>
      <c r="J339" s="151">
        <f t="shared" si="25"/>
        <v>2000</v>
      </c>
      <c r="O339" s="26" t="e">
        <f t="shared" si="29"/>
        <v>#N/A</v>
      </c>
      <c r="P339" s="138" t="e">
        <f t="shared" si="26"/>
        <v>#N/A</v>
      </c>
      <c r="Q339" s="138" t="e">
        <f t="shared" si="27"/>
        <v>#N/A</v>
      </c>
      <c r="R339" s="138" t="e">
        <f t="shared" si="28"/>
        <v>#N/A</v>
      </c>
      <c r="S339" s="139" t="e">
        <f>VLOOKUP(D339,'PC Receitas'!$N$4:$O$14,2,FALSE)</f>
        <v>#N/A</v>
      </c>
      <c r="T339" s="138">
        <f>Bancos!D339</f>
        <v>0</v>
      </c>
    </row>
    <row r="340" spans="3:20" ht="19.5" customHeight="1" thickTop="1" thickBot="1">
      <c r="C340" s="17"/>
      <c r="D340" s="17"/>
      <c r="E340" s="17"/>
      <c r="F340" s="17"/>
      <c r="G340" s="17"/>
      <c r="H340" s="18"/>
      <c r="I340" s="19"/>
      <c r="J340" s="151">
        <f t="shared" si="25"/>
        <v>2000</v>
      </c>
      <c r="O340" s="26" t="e">
        <f t="shared" si="29"/>
        <v>#N/A</v>
      </c>
      <c r="P340" s="138" t="e">
        <f t="shared" si="26"/>
        <v>#N/A</v>
      </c>
      <c r="Q340" s="138" t="e">
        <f t="shared" si="27"/>
        <v>#N/A</v>
      </c>
      <c r="R340" s="138" t="e">
        <f t="shared" si="28"/>
        <v>#N/A</v>
      </c>
      <c r="S340" s="139" t="e">
        <f>VLOOKUP(D340,'PC Receitas'!$N$4:$O$14,2,FALSE)</f>
        <v>#N/A</v>
      </c>
      <c r="T340" s="138">
        <f>Bancos!D340</f>
        <v>0</v>
      </c>
    </row>
    <row r="341" spans="3:20" ht="19.5" customHeight="1" thickTop="1" thickBot="1">
      <c r="C341" s="17"/>
      <c r="D341" s="17"/>
      <c r="E341" s="17"/>
      <c r="F341" s="17"/>
      <c r="G341" s="17"/>
      <c r="H341" s="18"/>
      <c r="I341" s="19"/>
      <c r="J341" s="151">
        <f t="shared" si="25"/>
        <v>2000</v>
      </c>
      <c r="O341" s="26" t="e">
        <f t="shared" si="29"/>
        <v>#N/A</v>
      </c>
      <c r="P341" s="138" t="e">
        <f t="shared" si="26"/>
        <v>#N/A</v>
      </c>
      <c r="Q341" s="138" t="e">
        <f t="shared" si="27"/>
        <v>#N/A</v>
      </c>
      <c r="R341" s="138" t="e">
        <f t="shared" si="28"/>
        <v>#N/A</v>
      </c>
      <c r="S341" s="139" t="e">
        <f>VLOOKUP(D341,'PC Receitas'!$N$4:$O$14,2,FALSE)</f>
        <v>#N/A</v>
      </c>
      <c r="T341" s="138">
        <f>Bancos!D341</f>
        <v>0</v>
      </c>
    </row>
    <row r="342" spans="3:20" ht="19.5" customHeight="1" thickTop="1" thickBot="1">
      <c r="C342" s="17"/>
      <c r="D342" s="17"/>
      <c r="E342" s="17"/>
      <c r="F342" s="17"/>
      <c r="G342" s="17"/>
      <c r="H342" s="18"/>
      <c r="I342" s="19"/>
      <c r="J342" s="151">
        <f t="shared" si="25"/>
        <v>2000</v>
      </c>
      <c r="O342" s="26" t="e">
        <f t="shared" si="29"/>
        <v>#N/A</v>
      </c>
      <c r="P342" s="138" t="e">
        <f t="shared" si="26"/>
        <v>#N/A</v>
      </c>
      <c r="Q342" s="138" t="e">
        <f t="shared" si="27"/>
        <v>#N/A</v>
      </c>
      <c r="R342" s="138" t="e">
        <f t="shared" si="28"/>
        <v>#N/A</v>
      </c>
      <c r="S342" s="139" t="e">
        <f>VLOOKUP(D342,'PC Receitas'!$N$4:$O$14,2,FALSE)</f>
        <v>#N/A</v>
      </c>
      <c r="T342" s="138">
        <f>Bancos!D342</f>
        <v>0</v>
      </c>
    </row>
    <row r="343" spans="3:20" ht="19.5" customHeight="1" thickTop="1" thickBot="1">
      <c r="C343" s="17"/>
      <c r="D343" s="17"/>
      <c r="E343" s="17"/>
      <c r="F343" s="17"/>
      <c r="G343" s="17"/>
      <c r="H343" s="18"/>
      <c r="I343" s="19"/>
      <c r="J343" s="151">
        <f t="shared" si="25"/>
        <v>2000</v>
      </c>
      <c r="O343" s="26" t="e">
        <f t="shared" si="29"/>
        <v>#N/A</v>
      </c>
      <c r="P343" s="138" t="e">
        <f t="shared" si="26"/>
        <v>#N/A</v>
      </c>
      <c r="Q343" s="138" t="e">
        <f t="shared" si="27"/>
        <v>#N/A</v>
      </c>
      <c r="R343" s="138" t="e">
        <f t="shared" si="28"/>
        <v>#N/A</v>
      </c>
      <c r="S343" s="139" t="e">
        <f>VLOOKUP(D343,'PC Receitas'!$N$4:$O$14,2,FALSE)</f>
        <v>#N/A</v>
      </c>
      <c r="T343" s="138">
        <f>Bancos!D343</f>
        <v>0</v>
      </c>
    </row>
    <row r="344" spans="3:20" ht="19.5" customHeight="1" thickTop="1" thickBot="1">
      <c r="C344" s="17"/>
      <c r="D344" s="17"/>
      <c r="E344" s="17"/>
      <c r="F344" s="17"/>
      <c r="G344" s="17"/>
      <c r="H344" s="18"/>
      <c r="I344" s="19"/>
      <c r="J344" s="151">
        <f t="shared" si="25"/>
        <v>2000</v>
      </c>
      <c r="O344" s="26" t="e">
        <f t="shared" si="29"/>
        <v>#N/A</v>
      </c>
      <c r="P344" s="138" t="e">
        <f t="shared" si="26"/>
        <v>#N/A</v>
      </c>
      <c r="Q344" s="138" t="e">
        <f t="shared" si="27"/>
        <v>#N/A</v>
      </c>
      <c r="R344" s="138" t="e">
        <f t="shared" si="28"/>
        <v>#N/A</v>
      </c>
      <c r="S344" s="139" t="e">
        <f>VLOOKUP(D344,'PC Receitas'!$N$4:$O$14,2,FALSE)</f>
        <v>#N/A</v>
      </c>
      <c r="T344" s="138">
        <f>Bancos!D344</f>
        <v>0</v>
      </c>
    </row>
    <row r="345" spans="3:20" ht="19.5" customHeight="1" thickTop="1" thickBot="1">
      <c r="C345" s="17"/>
      <c r="D345" s="17"/>
      <c r="E345" s="17"/>
      <c r="F345" s="17"/>
      <c r="G345" s="17"/>
      <c r="H345" s="18"/>
      <c r="I345" s="19"/>
      <c r="J345" s="151">
        <f t="shared" si="25"/>
        <v>2000</v>
      </c>
      <c r="O345" s="26" t="e">
        <f t="shared" si="29"/>
        <v>#N/A</v>
      </c>
      <c r="P345" s="138" t="e">
        <f t="shared" si="26"/>
        <v>#N/A</v>
      </c>
      <c r="Q345" s="138" t="e">
        <f t="shared" si="27"/>
        <v>#N/A</v>
      </c>
      <c r="R345" s="138" t="e">
        <f t="shared" si="28"/>
        <v>#N/A</v>
      </c>
      <c r="S345" s="139" t="e">
        <f>VLOOKUP(D345,'PC Receitas'!$N$4:$O$14,2,FALSE)</f>
        <v>#N/A</v>
      </c>
      <c r="T345" s="138">
        <f>Bancos!D345</f>
        <v>0</v>
      </c>
    </row>
    <row r="346" spans="3:20" ht="19.5" customHeight="1" thickTop="1" thickBot="1">
      <c r="C346" s="17"/>
      <c r="D346" s="17"/>
      <c r="E346" s="17"/>
      <c r="F346" s="17"/>
      <c r="G346" s="17"/>
      <c r="H346" s="18"/>
      <c r="I346" s="19"/>
      <c r="J346" s="151">
        <f t="shared" si="25"/>
        <v>2000</v>
      </c>
      <c r="O346" s="26" t="e">
        <f t="shared" si="29"/>
        <v>#N/A</v>
      </c>
      <c r="P346" s="138" t="e">
        <f t="shared" si="26"/>
        <v>#N/A</v>
      </c>
      <c r="Q346" s="138" t="e">
        <f t="shared" si="27"/>
        <v>#N/A</v>
      </c>
      <c r="R346" s="138" t="e">
        <f t="shared" si="28"/>
        <v>#N/A</v>
      </c>
      <c r="S346" s="139" t="e">
        <f>VLOOKUP(D346,'PC Receitas'!$N$4:$O$14,2,FALSE)</f>
        <v>#N/A</v>
      </c>
      <c r="T346" s="138">
        <f>Bancos!D346</f>
        <v>0</v>
      </c>
    </row>
    <row r="347" spans="3:20" ht="19.5" customHeight="1" thickTop="1" thickBot="1">
      <c r="C347" s="17"/>
      <c r="D347" s="17"/>
      <c r="E347" s="17"/>
      <c r="F347" s="17"/>
      <c r="G347" s="17"/>
      <c r="H347" s="18"/>
      <c r="I347" s="19"/>
      <c r="J347" s="151">
        <f t="shared" si="25"/>
        <v>2000</v>
      </c>
      <c r="O347" s="26" t="e">
        <f t="shared" si="29"/>
        <v>#N/A</v>
      </c>
      <c r="P347" s="138" t="e">
        <f t="shared" si="26"/>
        <v>#N/A</v>
      </c>
      <c r="Q347" s="138" t="e">
        <f t="shared" si="27"/>
        <v>#N/A</v>
      </c>
      <c r="R347" s="138" t="e">
        <f t="shared" si="28"/>
        <v>#N/A</v>
      </c>
      <c r="S347" s="139" t="e">
        <f>VLOOKUP(D347,'PC Receitas'!$N$4:$O$14,2,FALSE)</f>
        <v>#N/A</v>
      </c>
      <c r="T347" s="138">
        <f>Bancos!D347</f>
        <v>0</v>
      </c>
    </row>
    <row r="348" spans="3:20" ht="19.5" customHeight="1" thickTop="1" thickBot="1">
      <c r="C348" s="17"/>
      <c r="D348" s="17"/>
      <c r="E348" s="17"/>
      <c r="F348" s="17"/>
      <c r="G348" s="17"/>
      <c r="H348" s="18"/>
      <c r="I348" s="19"/>
      <c r="J348" s="151">
        <f t="shared" si="25"/>
        <v>2000</v>
      </c>
      <c r="O348" s="26" t="e">
        <f t="shared" si="29"/>
        <v>#N/A</v>
      </c>
      <c r="P348" s="138" t="e">
        <f t="shared" si="26"/>
        <v>#N/A</v>
      </c>
      <c r="Q348" s="138" t="e">
        <f t="shared" si="27"/>
        <v>#N/A</v>
      </c>
      <c r="R348" s="138" t="e">
        <f t="shared" si="28"/>
        <v>#N/A</v>
      </c>
      <c r="S348" s="139" t="e">
        <f>VLOOKUP(D348,'PC Receitas'!$N$4:$O$14,2,FALSE)</f>
        <v>#N/A</v>
      </c>
      <c r="T348" s="138">
        <f>Bancos!D348</f>
        <v>0</v>
      </c>
    </row>
    <row r="349" spans="3:20" ht="19.5" customHeight="1" thickTop="1" thickBot="1">
      <c r="C349" s="17"/>
      <c r="D349" s="17"/>
      <c r="E349" s="17"/>
      <c r="F349" s="17"/>
      <c r="G349" s="17"/>
      <c r="H349" s="18"/>
      <c r="I349" s="19"/>
      <c r="J349" s="151">
        <f t="shared" si="25"/>
        <v>2000</v>
      </c>
      <c r="O349" s="26" t="e">
        <f t="shared" si="29"/>
        <v>#N/A</v>
      </c>
      <c r="P349" s="138" t="e">
        <f t="shared" si="26"/>
        <v>#N/A</v>
      </c>
      <c r="Q349" s="138" t="e">
        <f t="shared" si="27"/>
        <v>#N/A</v>
      </c>
      <c r="R349" s="138" t="e">
        <f t="shared" si="28"/>
        <v>#N/A</v>
      </c>
      <c r="S349" s="139" t="e">
        <f>VLOOKUP(D349,'PC Receitas'!$N$4:$O$14,2,FALSE)</f>
        <v>#N/A</v>
      </c>
      <c r="T349" s="138">
        <f>Bancos!D349</f>
        <v>0</v>
      </c>
    </row>
    <row r="350" spans="3:20" ht="19.5" customHeight="1" thickTop="1" thickBot="1">
      <c r="C350" s="17"/>
      <c r="D350" s="17"/>
      <c r="E350" s="17"/>
      <c r="F350" s="17"/>
      <c r="G350" s="17"/>
      <c r="H350" s="18"/>
      <c r="I350" s="19"/>
      <c r="J350" s="151">
        <f t="shared" si="25"/>
        <v>2000</v>
      </c>
      <c r="O350" s="26" t="e">
        <f t="shared" si="29"/>
        <v>#N/A</v>
      </c>
      <c r="P350" s="138" t="e">
        <f t="shared" si="26"/>
        <v>#N/A</v>
      </c>
      <c r="Q350" s="138" t="e">
        <f t="shared" si="27"/>
        <v>#N/A</v>
      </c>
      <c r="R350" s="138" t="e">
        <f t="shared" si="28"/>
        <v>#N/A</v>
      </c>
      <c r="S350" s="139" t="e">
        <f>VLOOKUP(D350,'PC Receitas'!$N$4:$O$14,2,FALSE)</f>
        <v>#N/A</v>
      </c>
      <c r="T350" s="138">
        <f>Bancos!D350</f>
        <v>0</v>
      </c>
    </row>
    <row r="351" spans="3:20" ht="19.5" customHeight="1" thickTop="1" thickBot="1">
      <c r="C351" s="17"/>
      <c r="D351" s="17"/>
      <c r="E351" s="17"/>
      <c r="F351" s="17"/>
      <c r="G351" s="17"/>
      <c r="H351" s="18"/>
      <c r="I351" s="19"/>
      <c r="J351" s="151">
        <f t="shared" si="25"/>
        <v>2000</v>
      </c>
      <c r="O351" s="26" t="e">
        <f t="shared" si="29"/>
        <v>#N/A</v>
      </c>
      <c r="P351" s="138" t="e">
        <f t="shared" si="26"/>
        <v>#N/A</v>
      </c>
      <c r="Q351" s="138" t="e">
        <f t="shared" si="27"/>
        <v>#N/A</v>
      </c>
      <c r="R351" s="138" t="e">
        <f t="shared" si="28"/>
        <v>#N/A</v>
      </c>
      <c r="S351" s="139" t="e">
        <f>VLOOKUP(D351,'PC Receitas'!$N$4:$O$14,2,FALSE)</f>
        <v>#N/A</v>
      </c>
      <c r="T351" s="138">
        <f>Bancos!D351</f>
        <v>0</v>
      </c>
    </row>
    <row r="352" spans="3:20" ht="19.5" customHeight="1" thickTop="1" thickBot="1">
      <c r="C352" s="17"/>
      <c r="D352" s="17"/>
      <c r="E352" s="17"/>
      <c r="F352" s="17"/>
      <c r="G352" s="17"/>
      <c r="H352" s="18"/>
      <c r="I352" s="19"/>
      <c r="J352" s="151">
        <f t="shared" si="25"/>
        <v>2000</v>
      </c>
      <c r="O352" s="26" t="e">
        <f t="shared" si="29"/>
        <v>#N/A</v>
      </c>
      <c r="P352" s="138" t="e">
        <f t="shared" si="26"/>
        <v>#N/A</v>
      </c>
      <c r="Q352" s="138" t="e">
        <f t="shared" si="27"/>
        <v>#N/A</v>
      </c>
      <c r="R352" s="138" t="e">
        <f t="shared" si="28"/>
        <v>#N/A</v>
      </c>
      <c r="S352" s="139" t="e">
        <f>VLOOKUP(D352,'PC Receitas'!$N$4:$O$14,2,FALSE)</f>
        <v>#N/A</v>
      </c>
      <c r="T352" s="138">
        <f>Bancos!D352</f>
        <v>0</v>
      </c>
    </row>
    <row r="353" spans="3:20" ht="19.5" customHeight="1" thickTop="1" thickBot="1">
      <c r="C353" s="17"/>
      <c r="D353" s="17"/>
      <c r="E353" s="17"/>
      <c r="F353" s="17"/>
      <c r="G353" s="17"/>
      <c r="H353" s="18"/>
      <c r="I353" s="19"/>
      <c r="J353" s="151">
        <f t="shared" si="25"/>
        <v>2000</v>
      </c>
      <c r="O353" s="26" t="e">
        <f t="shared" si="29"/>
        <v>#N/A</v>
      </c>
      <c r="P353" s="138" t="e">
        <f t="shared" si="26"/>
        <v>#N/A</v>
      </c>
      <c r="Q353" s="138" t="e">
        <f t="shared" si="27"/>
        <v>#N/A</v>
      </c>
      <c r="R353" s="138" t="e">
        <f t="shared" si="28"/>
        <v>#N/A</v>
      </c>
      <c r="S353" s="139" t="e">
        <f>VLOOKUP(D353,'PC Receitas'!$N$4:$O$14,2,FALSE)</f>
        <v>#N/A</v>
      </c>
      <c r="T353" s="138">
        <f>Bancos!D353</f>
        <v>0</v>
      </c>
    </row>
    <row r="354" spans="3:20" ht="19.5" customHeight="1" thickTop="1" thickBot="1">
      <c r="C354" s="17"/>
      <c r="D354" s="17"/>
      <c r="E354" s="17"/>
      <c r="F354" s="17"/>
      <c r="G354" s="17"/>
      <c r="H354" s="18"/>
      <c r="I354" s="19"/>
      <c r="J354" s="151">
        <f t="shared" si="25"/>
        <v>2000</v>
      </c>
      <c r="O354" s="26" t="e">
        <f t="shared" si="29"/>
        <v>#N/A</v>
      </c>
      <c r="P354" s="138" t="e">
        <f t="shared" si="26"/>
        <v>#N/A</v>
      </c>
      <c r="Q354" s="138" t="e">
        <f t="shared" si="27"/>
        <v>#N/A</v>
      </c>
      <c r="R354" s="138" t="e">
        <f t="shared" si="28"/>
        <v>#N/A</v>
      </c>
      <c r="S354" s="139" t="e">
        <f>VLOOKUP(D354,'PC Receitas'!$N$4:$O$14,2,FALSE)</f>
        <v>#N/A</v>
      </c>
      <c r="T354" s="138">
        <f>Bancos!D354</f>
        <v>0</v>
      </c>
    </row>
    <row r="355" spans="3:20" ht="19.5" customHeight="1" thickTop="1" thickBot="1">
      <c r="C355" s="17"/>
      <c r="D355" s="17"/>
      <c r="E355" s="17"/>
      <c r="F355" s="17"/>
      <c r="G355" s="17"/>
      <c r="H355" s="18"/>
      <c r="I355" s="19"/>
      <c r="J355" s="151">
        <f t="shared" si="25"/>
        <v>2000</v>
      </c>
      <c r="O355" s="26" t="e">
        <f t="shared" si="29"/>
        <v>#N/A</v>
      </c>
      <c r="P355" s="138" t="e">
        <f t="shared" si="26"/>
        <v>#N/A</v>
      </c>
      <c r="Q355" s="138" t="e">
        <f t="shared" si="27"/>
        <v>#N/A</v>
      </c>
      <c r="R355" s="138" t="e">
        <f t="shared" si="28"/>
        <v>#N/A</v>
      </c>
      <c r="S355" s="139" t="e">
        <f>VLOOKUP(D355,'PC Receitas'!$N$4:$O$14,2,FALSE)</f>
        <v>#N/A</v>
      </c>
      <c r="T355" s="138">
        <f>Bancos!D355</f>
        <v>0</v>
      </c>
    </row>
    <row r="356" spans="3:20" ht="19.5" customHeight="1" thickTop="1" thickBot="1">
      <c r="C356" s="17"/>
      <c r="D356" s="17"/>
      <c r="E356" s="17"/>
      <c r="F356" s="17"/>
      <c r="G356" s="17"/>
      <c r="H356" s="18"/>
      <c r="I356" s="19"/>
      <c r="J356" s="151">
        <f t="shared" si="25"/>
        <v>2000</v>
      </c>
      <c r="O356" s="26" t="e">
        <f t="shared" si="29"/>
        <v>#N/A</v>
      </c>
      <c r="P356" s="138" t="e">
        <f t="shared" si="26"/>
        <v>#N/A</v>
      </c>
      <c r="Q356" s="138" t="e">
        <f t="shared" si="27"/>
        <v>#N/A</v>
      </c>
      <c r="R356" s="138" t="e">
        <f t="shared" si="28"/>
        <v>#N/A</v>
      </c>
      <c r="S356" s="139" t="e">
        <f>VLOOKUP(D356,'PC Receitas'!$N$4:$O$14,2,FALSE)</f>
        <v>#N/A</v>
      </c>
      <c r="T356" s="138">
        <f>Bancos!D356</f>
        <v>0</v>
      </c>
    </row>
    <row r="357" spans="3:20" ht="19.5" customHeight="1" thickTop="1" thickBot="1">
      <c r="C357" s="17"/>
      <c r="D357" s="17"/>
      <c r="E357" s="17"/>
      <c r="F357" s="17"/>
      <c r="G357" s="17"/>
      <c r="H357" s="18"/>
      <c r="I357" s="19"/>
      <c r="J357" s="151">
        <f t="shared" si="25"/>
        <v>2000</v>
      </c>
      <c r="O357" s="26" t="e">
        <f t="shared" si="29"/>
        <v>#N/A</v>
      </c>
      <c r="P357" s="138" t="e">
        <f t="shared" si="26"/>
        <v>#N/A</v>
      </c>
      <c r="Q357" s="138" t="e">
        <f t="shared" si="27"/>
        <v>#N/A</v>
      </c>
      <c r="R357" s="138" t="e">
        <f t="shared" si="28"/>
        <v>#N/A</v>
      </c>
      <c r="S357" s="139" t="e">
        <f>VLOOKUP(D357,'PC Receitas'!$N$4:$O$14,2,FALSE)</f>
        <v>#N/A</v>
      </c>
      <c r="T357" s="138">
        <f>Bancos!D357</f>
        <v>0</v>
      </c>
    </row>
    <row r="358" spans="3:20" ht="19.5" customHeight="1" thickTop="1" thickBot="1">
      <c r="C358" s="17"/>
      <c r="D358" s="17"/>
      <c r="E358" s="17"/>
      <c r="F358" s="17"/>
      <c r="G358" s="17"/>
      <c r="H358" s="18"/>
      <c r="I358" s="19"/>
      <c r="J358" s="151">
        <f t="shared" si="25"/>
        <v>2000</v>
      </c>
      <c r="O358" s="26" t="e">
        <f t="shared" si="29"/>
        <v>#N/A</v>
      </c>
      <c r="P358" s="138" t="e">
        <f t="shared" si="26"/>
        <v>#N/A</v>
      </c>
      <c r="Q358" s="138" t="e">
        <f t="shared" si="27"/>
        <v>#N/A</v>
      </c>
      <c r="R358" s="138" t="e">
        <f t="shared" si="28"/>
        <v>#N/A</v>
      </c>
      <c r="S358" s="139" t="e">
        <f>VLOOKUP(D358,'PC Receitas'!$N$4:$O$14,2,FALSE)</f>
        <v>#N/A</v>
      </c>
      <c r="T358" s="138">
        <f>Bancos!D358</f>
        <v>0</v>
      </c>
    </row>
    <row r="359" spans="3:20" ht="19.5" customHeight="1" thickTop="1" thickBot="1">
      <c r="C359" s="17"/>
      <c r="D359" s="17"/>
      <c r="E359" s="17"/>
      <c r="F359" s="17"/>
      <c r="G359" s="17"/>
      <c r="H359" s="18"/>
      <c r="I359" s="19"/>
      <c r="J359" s="151">
        <f t="shared" si="25"/>
        <v>2000</v>
      </c>
      <c r="O359" s="26" t="e">
        <f t="shared" si="29"/>
        <v>#N/A</v>
      </c>
      <c r="P359" s="138" t="e">
        <f t="shared" si="26"/>
        <v>#N/A</v>
      </c>
      <c r="Q359" s="138" t="e">
        <f t="shared" si="27"/>
        <v>#N/A</v>
      </c>
      <c r="R359" s="138" t="e">
        <f t="shared" si="28"/>
        <v>#N/A</v>
      </c>
      <c r="S359" s="139" t="e">
        <f>VLOOKUP(D359,'PC Receitas'!$N$4:$O$14,2,FALSE)</f>
        <v>#N/A</v>
      </c>
      <c r="T359" s="138">
        <f>Bancos!D359</f>
        <v>0</v>
      </c>
    </row>
    <row r="360" spans="3:20" ht="19.5" customHeight="1" thickTop="1" thickBot="1">
      <c r="C360" s="17"/>
      <c r="D360" s="17"/>
      <c r="E360" s="17"/>
      <c r="F360" s="17"/>
      <c r="G360" s="17"/>
      <c r="H360" s="18"/>
      <c r="I360" s="19"/>
      <c r="J360" s="151">
        <f t="shared" si="25"/>
        <v>2000</v>
      </c>
      <c r="O360" s="26" t="e">
        <f t="shared" si="29"/>
        <v>#N/A</v>
      </c>
      <c r="P360" s="138" t="e">
        <f t="shared" si="26"/>
        <v>#N/A</v>
      </c>
      <c r="Q360" s="138" t="e">
        <f t="shared" si="27"/>
        <v>#N/A</v>
      </c>
      <c r="R360" s="138" t="e">
        <f t="shared" si="28"/>
        <v>#N/A</v>
      </c>
      <c r="S360" s="139" t="e">
        <f>VLOOKUP(D360,'PC Receitas'!$N$4:$O$14,2,FALSE)</f>
        <v>#N/A</v>
      </c>
      <c r="T360" s="138">
        <f>Bancos!D360</f>
        <v>0</v>
      </c>
    </row>
    <row r="361" spans="3:20" ht="19.5" customHeight="1" thickTop="1" thickBot="1">
      <c r="C361" s="17"/>
      <c r="D361" s="17"/>
      <c r="E361" s="17"/>
      <c r="F361" s="17"/>
      <c r="G361" s="17"/>
      <c r="H361" s="18"/>
      <c r="I361" s="19"/>
      <c r="J361" s="151">
        <f t="shared" si="25"/>
        <v>2000</v>
      </c>
      <c r="O361" s="26" t="e">
        <f t="shared" si="29"/>
        <v>#N/A</v>
      </c>
      <c r="P361" s="138" t="e">
        <f t="shared" si="26"/>
        <v>#N/A</v>
      </c>
      <c r="Q361" s="138" t="e">
        <f t="shared" si="27"/>
        <v>#N/A</v>
      </c>
      <c r="R361" s="138" t="e">
        <f t="shared" si="28"/>
        <v>#N/A</v>
      </c>
      <c r="S361" s="139" t="e">
        <f>VLOOKUP(D361,'PC Receitas'!$N$4:$O$14,2,FALSE)</f>
        <v>#N/A</v>
      </c>
      <c r="T361" s="138">
        <f>Bancos!D361</f>
        <v>0</v>
      </c>
    </row>
    <row r="362" spans="3:20" ht="19.5" customHeight="1" thickTop="1" thickBot="1">
      <c r="C362" s="17"/>
      <c r="D362" s="17"/>
      <c r="E362" s="17"/>
      <c r="F362" s="17"/>
      <c r="G362" s="17"/>
      <c r="H362" s="18"/>
      <c r="I362" s="19"/>
      <c r="J362" s="151">
        <f t="shared" si="25"/>
        <v>2000</v>
      </c>
      <c r="O362" s="26" t="e">
        <f t="shared" si="29"/>
        <v>#N/A</v>
      </c>
      <c r="P362" s="138" t="e">
        <f t="shared" si="26"/>
        <v>#N/A</v>
      </c>
      <c r="Q362" s="138" t="e">
        <f t="shared" si="27"/>
        <v>#N/A</v>
      </c>
      <c r="R362" s="138" t="e">
        <f t="shared" si="28"/>
        <v>#N/A</v>
      </c>
      <c r="S362" s="139" t="e">
        <f>VLOOKUP(D362,'PC Receitas'!$N$4:$O$14,2,FALSE)</f>
        <v>#N/A</v>
      </c>
      <c r="T362" s="138">
        <f>Bancos!D362</f>
        <v>0</v>
      </c>
    </row>
    <row r="363" spans="3:20" ht="19.5" customHeight="1" thickTop="1" thickBot="1">
      <c r="C363" s="17"/>
      <c r="D363" s="17"/>
      <c r="E363" s="17"/>
      <c r="F363" s="17"/>
      <c r="G363" s="17"/>
      <c r="H363" s="18"/>
      <c r="I363" s="19"/>
      <c r="J363" s="151">
        <f t="shared" si="25"/>
        <v>2000</v>
      </c>
      <c r="O363" s="26" t="e">
        <f t="shared" si="29"/>
        <v>#N/A</v>
      </c>
      <c r="P363" s="138" t="e">
        <f t="shared" si="26"/>
        <v>#N/A</v>
      </c>
      <c r="Q363" s="138" t="e">
        <f t="shared" si="27"/>
        <v>#N/A</v>
      </c>
      <c r="R363" s="138" t="e">
        <f t="shared" si="28"/>
        <v>#N/A</v>
      </c>
      <c r="S363" s="139" t="e">
        <f>VLOOKUP(D363,'PC Receitas'!$N$4:$O$14,2,FALSE)</f>
        <v>#N/A</v>
      </c>
      <c r="T363" s="138">
        <f>Bancos!D363</f>
        <v>0</v>
      </c>
    </row>
    <row r="364" spans="3:20" ht="19.5" customHeight="1" thickTop="1" thickBot="1">
      <c r="C364" s="17"/>
      <c r="D364" s="17"/>
      <c r="E364" s="17"/>
      <c r="F364" s="17"/>
      <c r="G364" s="17"/>
      <c r="H364" s="18"/>
      <c r="I364" s="19"/>
      <c r="J364" s="151">
        <f t="shared" si="25"/>
        <v>2000</v>
      </c>
      <c r="O364" s="26" t="e">
        <f t="shared" si="29"/>
        <v>#N/A</v>
      </c>
      <c r="P364" s="138" t="e">
        <f t="shared" si="26"/>
        <v>#N/A</v>
      </c>
      <c r="Q364" s="138" t="e">
        <f t="shared" si="27"/>
        <v>#N/A</v>
      </c>
      <c r="R364" s="138" t="e">
        <f t="shared" si="28"/>
        <v>#N/A</v>
      </c>
      <c r="S364" s="139" t="e">
        <f>VLOOKUP(D364,'PC Receitas'!$N$4:$O$14,2,FALSE)</f>
        <v>#N/A</v>
      </c>
      <c r="T364" s="138">
        <f>Bancos!D364</f>
        <v>0</v>
      </c>
    </row>
    <row r="365" spans="3:20" ht="19.5" customHeight="1" thickTop="1" thickBot="1">
      <c r="C365" s="17"/>
      <c r="D365" s="17"/>
      <c r="E365" s="17"/>
      <c r="F365" s="17"/>
      <c r="G365" s="17"/>
      <c r="H365" s="18"/>
      <c r="I365" s="19"/>
      <c r="J365" s="151">
        <f t="shared" si="25"/>
        <v>2000</v>
      </c>
      <c r="O365" s="26" t="e">
        <f t="shared" si="29"/>
        <v>#N/A</v>
      </c>
      <c r="P365" s="138" t="e">
        <f t="shared" si="26"/>
        <v>#N/A</v>
      </c>
      <c r="Q365" s="138" t="e">
        <f t="shared" si="27"/>
        <v>#N/A</v>
      </c>
      <c r="R365" s="138" t="e">
        <f t="shared" si="28"/>
        <v>#N/A</v>
      </c>
      <c r="S365" s="139" t="e">
        <f>VLOOKUP(D365,'PC Receitas'!$N$4:$O$14,2,FALSE)</f>
        <v>#N/A</v>
      </c>
      <c r="T365" s="138">
        <f>Bancos!D365</f>
        <v>0</v>
      </c>
    </row>
    <row r="366" spans="3:20" ht="19.5" customHeight="1" thickTop="1" thickBot="1">
      <c r="C366" s="17"/>
      <c r="D366" s="17"/>
      <c r="E366" s="17"/>
      <c r="F366" s="17"/>
      <c r="G366" s="17"/>
      <c r="H366" s="18"/>
      <c r="I366" s="19"/>
      <c r="J366" s="151">
        <f t="shared" si="25"/>
        <v>2000</v>
      </c>
      <c r="O366" s="26" t="e">
        <f t="shared" si="29"/>
        <v>#N/A</v>
      </c>
      <c r="P366" s="138" t="e">
        <f t="shared" si="26"/>
        <v>#N/A</v>
      </c>
      <c r="Q366" s="138" t="e">
        <f t="shared" si="27"/>
        <v>#N/A</v>
      </c>
      <c r="R366" s="138" t="e">
        <f t="shared" si="28"/>
        <v>#N/A</v>
      </c>
      <c r="S366" s="139" t="e">
        <f>VLOOKUP(D366,'PC Receitas'!$N$4:$O$14,2,FALSE)</f>
        <v>#N/A</v>
      </c>
      <c r="T366" s="138">
        <f>Bancos!D366</f>
        <v>0</v>
      </c>
    </row>
    <row r="367" spans="3:20" ht="19.5" customHeight="1" thickTop="1" thickBot="1">
      <c r="C367" s="17"/>
      <c r="D367" s="17"/>
      <c r="E367" s="17"/>
      <c r="F367" s="17"/>
      <c r="G367" s="17"/>
      <c r="H367" s="18"/>
      <c r="I367" s="19"/>
      <c r="J367" s="151">
        <f t="shared" si="25"/>
        <v>2000</v>
      </c>
      <c r="O367" s="26" t="e">
        <f t="shared" si="29"/>
        <v>#N/A</v>
      </c>
      <c r="P367" s="138" t="e">
        <f t="shared" si="26"/>
        <v>#N/A</v>
      </c>
      <c r="Q367" s="138" t="e">
        <f t="shared" si="27"/>
        <v>#N/A</v>
      </c>
      <c r="R367" s="138" t="e">
        <f t="shared" si="28"/>
        <v>#N/A</v>
      </c>
      <c r="S367" s="139" t="e">
        <f>VLOOKUP(D367,'PC Receitas'!$N$4:$O$14,2,FALSE)</f>
        <v>#N/A</v>
      </c>
      <c r="T367" s="138">
        <f>Bancos!D367</f>
        <v>0</v>
      </c>
    </row>
    <row r="368" spans="3:20" ht="19.5" customHeight="1" thickTop="1" thickBot="1">
      <c r="C368" s="17"/>
      <c r="D368" s="17"/>
      <c r="E368" s="17"/>
      <c r="F368" s="17"/>
      <c r="G368" s="17"/>
      <c r="H368" s="18"/>
      <c r="I368" s="19"/>
      <c r="J368" s="151">
        <f t="shared" si="25"/>
        <v>2000</v>
      </c>
      <c r="O368" s="26" t="e">
        <f t="shared" si="29"/>
        <v>#N/A</v>
      </c>
      <c r="P368" s="138" t="e">
        <f t="shared" si="26"/>
        <v>#N/A</v>
      </c>
      <c r="Q368" s="138" t="e">
        <f t="shared" si="27"/>
        <v>#N/A</v>
      </c>
      <c r="R368" s="138" t="e">
        <f t="shared" si="28"/>
        <v>#N/A</v>
      </c>
      <c r="S368" s="139" t="e">
        <f>VLOOKUP(D368,'PC Receitas'!$N$4:$O$14,2,FALSE)</f>
        <v>#N/A</v>
      </c>
      <c r="T368" s="138">
        <f>Bancos!D368</f>
        <v>0</v>
      </c>
    </row>
    <row r="369" spans="3:20" ht="19.5" customHeight="1" thickTop="1" thickBot="1">
      <c r="C369" s="17"/>
      <c r="D369" s="17"/>
      <c r="E369" s="17"/>
      <c r="F369" s="17"/>
      <c r="G369" s="17"/>
      <c r="H369" s="18"/>
      <c r="I369" s="19"/>
      <c r="J369" s="151">
        <f t="shared" si="25"/>
        <v>2000</v>
      </c>
      <c r="O369" s="26" t="e">
        <f t="shared" si="29"/>
        <v>#N/A</v>
      </c>
      <c r="P369" s="138" t="e">
        <f t="shared" si="26"/>
        <v>#N/A</v>
      </c>
      <c r="Q369" s="138" t="e">
        <f t="shared" si="27"/>
        <v>#N/A</v>
      </c>
      <c r="R369" s="138" t="e">
        <f t="shared" si="28"/>
        <v>#N/A</v>
      </c>
      <c r="S369" s="139" t="e">
        <f>VLOOKUP(D369,'PC Receitas'!$N$4:$O$14,2,FALSE)</f>
        <v>#N/A</v>
      </c>
      <c r="T369" s="138">
        <f>Bancos!D369</f>
        <v>0</v>
      </c>
    </row>
    <row r="370" spans="3:20" ht="19.5" customHeight="1" thickTop="1" thickBot="1">
      <c r="C370" s="17"/>
      <c r="D370" s="17"/>
      <c r="E370" s="17"/>
      <c r="F370" s="17"/>
      <c r="G370" s="17"/>
      <c r="H370" s="18"/>
      <c r="I370" s="19"/>
      <c r="J370" s="151">
        <f t="shared" si="25"/>
        <v>2000</v>
      </c>
      <c r="O370" s="26" t="e">
        <f t="shared" si="29"/>
        <v>#N/A</v>
      </c>
      <c r="P370" s="138" t="e">
        <f t="shared" si="26"/>
        <v>#N/A</v>
      </c>
      <c r="Q370" s="138" t="e">
        <f t="shared" si="27"/>
        <v>#N/A</v>
      </c>
      <c r="R370" s="138" t="e">
        <f t="shared" si="28"/>
        <v>#N/A</v>
      </c>
      <c r="S370" s="139" t="e">
        <f>VLOOKUP(D370,'PC Receitas'!$N$4:$O$14,2,FALSE)</f>
        <v>#N/A</v>
      </c>
      <c r="T370" s="138">
        <f>Bancos!D370</f>
        <v>0</v>
      </c>
    </row>
    <row r="371" spans="3:20" ht="19.5" customHeight="1" thickTop="1" thickBot="1">
      <c r="C371" s="17"/>
      <c r="D371" s="17"/>
      <c r="E371" s="17"/>
      <c r="F371" s="17"/>
      <c r="G371" s="17"/>
      <c r="H371" s="18"/>
      <c r="I371" s="19"/>
      <c r="J371" s="151">
        <f t="shared" si="25"/>
        <v>2000</v>
      </c>
      <c r="O371" s="26" t="e">
        <f t="shared" si="29"/>
        <v>#N/A</v>
      </c>
      <c r="P371" s="138" t="e">
        <f t="shared" si="26"/>
        <v>#N/A</v>
      </c>
      <c r="Q371" s="138" t="e">
        <f t="shared" si="27"/>
        <v>#N/A</v>
      </c>
      <c r="R371" s="138" t="e">
        <f t="shared" si="28"/>
        <v>#N/A</v>
      </c>
      <c r="S371" s="139" t="e">
        <f>VLOOKUP(D371,'PC Receitas'!$N$4:$O$14,2,FALSE)</f>
        <v>#N/A</v>
      </c>
      <c r="T371" s="138">
        <f>Bancos!D371</f>
        <v>0</v>
      </c>
    </row>
    <row r="372" spans="3:20" ht="19.5" customHeight="1" thickTop="1" thickBot="1">
      <c r="C372" s="17"/>
      <c r="D372" s="17"/>
      <c r="E372" s="17"/>
      <c r="F372" s="17"/>
      <c r="G372" s="17"/>
      <c r="H372" s="18"/>
      <c r="I372" s="19"/>
      <c r="J372" s="151">
        <f t="shared" si="25"/>
        <v>2000</v>
      </c>
      <c r="O372" s="26" t="e">
        <f t="shared" si="29"/>
        <v>#N/A</v>
      </c>
      <c r="P372" s="138" t="e">
        <f t="shared" si="26"/>
        <v>#N/A</v>
      </c>
      <c r="Q372" s="138" t="e">
        <f t="shared" si="27"/>
        <v>#N/A</v>
      </c>
      <c r="R372" s="138" t="e">
        <f t="shared" si="28"/>
        <v>#N/A</v>
      </c>
      <c r="S372" s="139" t="e">
        <f>VLOOKUP(D372,'PC Receitas'!$N$4:$O$14,2,FALSE)</f>
        <v>#N/A</v>
      </c>
      <c r="T372" s="138">
        <f>Bancos!D372</f>
        <v>0</v>
      </c>
    </row>
    <row r="373" spans="3:20" ht="19.5" customHeight="1" thickTop="1" thickBot="1">
      <c r="C373" s="17"/>
      <c r="D373" s="17"/>
      <c r="E373" s="17"/>
      <c r="F373" s="17"/>
      <c r="G373" s="17"/>
      <c r="H373" s="18"/>
      <c r="I373" s="19"/>
      <c r="J373" s="151">
        <f t="shared" si="25"/>
        <v>2000</v>
      </c>
      <c r="O373" s="26" t="e">
        <f t="shared" si="29"/>
        <v>#N/A</v>
      </c>
      <c r="P373" s="138" t="e">
        <f t="shared" si="26"/>
        <v>#N/A</v>
      </c>
      <c r="Q373" s="138" t="e">
        <f t="shared" si="27"/>
        <v>#N/A</v>
      </c>
      <c r="R373" s="138" t="e">
        <f t="shared" si="28"/>
        <v>#N/A</v>
      </c>
      <c r="S373" s="139" t="e">
        <f>VLOOKUP(D373,'PC Receitas'!$N$4:$O$14,2,FALSE)</f>
        <v>#N/A</v>
      </c>
      <c r="T373" s="138">
        <f>Bancos!D373</f>
        <v>0</v>
      </c>
    </row>
    <row r="374" spans="3:20" ht="19.5" customHeight="1" thickTop="1" thickBot="1">
      <c r="C374" s="17"/>
      <c r="D374" s="17"/>
      <c r="E374" s="17"/>
      <c r="F374" s="17"/>
      <c r="G374" s="17"/>
      <c r="H374" s="18"/>
      <c r="I374" s="19"/>
      <c r="J374" s="151">
        <f t="shared" si="25"/>
        <v>2000</v>
      </c>
      <c r="O374" s="26" t="e">
        <f t="shared" si="29"/>
        <v>#N/A</v>
      </c>
      <c r="P374" s="138" t="e">
        <f t="shared" si="26"/>
        <v>#N/A</v>
      </c>
      <c r="Q374" s="138" t="e">
        <f t="shared" si="27"/>
        <v>#N/A</v>
      </c>
      <c r="R374" s="138" t="e">
        <f t="shared" si="28"/>
        <v>#N/A</v>
      </c>
      <c r="S374" s="139" t="e">
        <f>VLOOKUP(D374,'PC Receitas'!$N$4:$O$14,2,FALSE)</f>
        <v>#N/A</v>
      </c>
      <c r="T374" s="138">
        <f>Bancos!D374</f>
        <v>0</v>
      </c>
    </row>
    <row r="375" spans="3:20" ht="19.5" customHeight="1" thickTop="1" thickBot="1">
      <c r="C375" s="17"/>
      <c r="D375" s="17"/>
      <c r="E375" s="17"/>
      <c r="F375" s="17"/>
      <c r="G375" s="17"/>
      <c r="H375" s="18"/>
      <c r="I375" s="19"/>
      <c r="J375" s="151">
        <f t="shared" si="25"/>
        <v>2000</v>
      </c>
      <c r="O375" s="26" t="e">
        <f t="shared" si="29"/>
        <v>#N/A</v>
      </c>
      <c r="P375" s="138" t="e">
        <f t="shared" si="26"/>
        <v>#N/A</v>
      </c>
      <c r="Q375" s="138" t="e">
        <f t="shared" si="27"/>
        <v>#N/A</v>
      </c>
      <c r="R375" s="138" t="e">
        <f t="shared" si="28"/>
        <v>#N/A</v>
      </c>
      <c r="S375" s="139" t="e">
        <f>VLOOKUP(D375,'PC Receitas'!$N$4:$O$14,2,FALSE)</f>
        <v>#N/A</v>
      </c>
      <c r="T375" s="138">
        <f>Bancos!D375</f>
        <v>0</v>
      </c>
    </row>
    <row r="376" spans="3:20" ht="19.5" customHeight="1" thickTop="1" thickBot="1">
      <c r="C376" s="17"/>
      <c r="D376" s="17"/>
      <c r="E376" s="17"/>
      <c r="F376" s="17"/>
      <c r="G376" s="17"/>
      <c r="H376" s="18"/>
      <c r="I376" s="19"/>
      <c r="J376" s="151">
        <f t="shared" si="25"/>
        <v>2000</v>
      </c>
      <c r="O376" s="26" t="e">
        <f t="shared" si="29"/>
        <v>#N/A</v>
      </c>
      <c r="P376" s="138" t="e">
        <f t="shared" si="26"/>
        <v>#N/A</v>
      </c>
      <c r="Q376" s="138" t="e">
        <f t="shared" si="27"/>
        <v>#N/A</v>
      </c>
      <c r="R376" s="138" t="e">
        <f t="shared" si="28"/>
        <v>#N/A</v>
      </c>
      <c r="S376" s="139" t="e">
        <f>VLOOKUP(D376,'PC Receitas'!$N$4:$O$14,2,FALSE)</f>
        <v>#N/A</v>
      </c>
      <c r="T376" s="138">
        <f>Bancos!D376</f>
        <v>0</v>
      </c>
    </row>
    <row r="377" spans="3:20" ht="19.5" customHeight="1" thickTop="1" thickBot="1">
      <c r="C377" s="17"/>
      <c r="D377" s="17"/>
      <c r="E377" s="17"/>
      <c r="F377" s="17"/>
      <c r="G377" s="17"/>
      <c r="H377" s="18"/>
      <c r="I377" s="19"/>
      <c r="J377" s="151">
        <f t="shared" si="25"/>
        <v>2000</v>
      </c>
      <c r="O377" s="26" t="e">
        <f t="shared" si="29"/>
        <v>#N/A</v>
      </c>
      <c r="P377" s="138" t="e">
        <f t="shared" si="26"/>
        <v>#N/A</v>
      </c>
      <c r="Q377" s="138" t="e">
        <f t="shared" si="27"/>
        <v>#N/A</v>
      </c>
      <c r="R377" s="138" t="e">
        <f t="shared" si="28"/>
        <v>#N/A</v>
      </c>
      <c r="S377" s="139" t="e">
        <f>VLOOKUP(D377,'PC Receitas'!$N$4:$O$14,2,FALSE)</f>
        <v>#N/A</v>
      </c>
      <c r="T377" s="138">
        <f>Bancos!D377</f>
        <v>0</v>
      </c>
    </row>
    <row r="378" spans="3:20" ht="19.5" customHeight="1" thickTop="1" thickBot="1">
      <c r="C378" s="17"/>
      <c r="D378" s="17"/>
      <c r="E378" s="17"/>
      <c r="F378" s="17"/>
      <c r="G378" s="17"/>
      <c r="H378" s="18"/>
      <c r="I378" s="19"/>
      <c r="J378" s="151">
        <f t="shared" si="25"/>
        <v>2000</v>
      </c>
      <c r="O378" s="26" t="e">
        <f t="shared" si="29"/>
        <v>#N/A</v>
      </c>
      <c r="P378" s="138" t="e">
        <f t="shared" si="26"/>
        <v>#N/A</v>
      </c>
      <c r="Q378" s="138" t="e">
        <f t="shared" si="27"/>
        <v>#N/A</v>
      </c>
      <c r="R378" s="138" t="e">
        <f t="shared" si="28"/>
        <v>#N/A</v>
      </c>
      <c r="S378" s="139" t="e">
        <f>VLOOKUP(D378,'PC Receitas'!$N$4:$O$14,2,FALSE)</f>
        <v>#N/A</v>
      </c>
      <c r="T378" s="138">
        <f>Bancos!D378</f>
        <v>0</v>
      </c>
    </row>
    <row r="379" spans="3:20" ht="19.5" customHeight="1" thickTop="1" thickBot="1">
      <c r="C379" s="17"/>
      <c r="D379" s="17"/>
      <c r="E379" s="17"/>
      <c r="F379" s="17"/>
      <c r="G379" s="17"/>
      <c r="H379" s="18"/>
      <c r="I379" s="19"/>
      <c r="J379" s="151">
        <f t="shared" si="25"/>
        <v>2000</v>
      </c>
      <c r="O379" s="26" t="e">
        <f t="shared" si="29"/>
        <v>#N/A</v>
      </c>
      <c r="P379" s="138" t="e">
        <f t="shared" si="26"/>
        <v>#N/A</v>
      </c>
      <c r="Q379" s="138" t="e">
        <f t="shared" si="27"/>
        <v>#N/A</v>
      </c>
      <c r="R379" s="138" t="e">
        <f t="shared" si="28"/>
        <v>#N/A</v>
      </c>
      <c r="S379" s="139" t="e">
        <f>VLOOKUP(D379,'PC Receitas'!$N$4:$O$14,2,FALSE)</f>
        <v>#N/A</v>
      </c>
      <c r="T379" s="138">
        <f>Bancos!D379</f>
        <v>0</v>
      </c>
    </row>
    <row r="380" spans="3:20" ht="19.5" customHeight="1" thickTop="1" thickBot="1">
      <c r="C380" s="17"/>
      <c r="D380" s="17"/>
      <c r="E380" s="17"/>
      <c r="F380" s="17"/>
      <c r="G380" s="17"/>
      <c r="H380" s="18"/>
      <c r="I380" s="19"/>
      <c r="J380" s="151">
        <f t="shared" si="25"/>
        <v>2000</v>
      </c>
      <c r="O380" s="26" t="e">
        <f t="shared" si="29"/>
        <v>#N/A</v>
      </c>
      <c r="P380" s="138" t="e">
        <f t="shared" si="26"/>
        <v>#N/A</v>
      </c>
      <c r="Q380" s="138" t="e">
        <f t="shared" si="27"/>
        <v>#N/A</v>
      </c>
      <c r="R380" s="138" t="e">
        <f t="shared" si="28"/>
        <v>#N/A</v>
      </c>
      <c r="S380" s="139" t="e">
        <f>VLOOKUP(D380,'PC Receitas'!$N$4:$O$14,2,FALSE)</f>
        <v>#N/A</v>
      </c>
      <c r="T380" s="138">
        <f>Bancos!D380</f>
        <v>0</v>
      </c>
    </row>
    <row r="381" spans="3:20" ht="19.5" customHeight="1" thickTop="1" thickBot="1">
      <c r="C381" s="17"/>
      <c r="D381" s="17"/>
      <c r="E381" s="17"/>
      <c r="F381" s="17"/>
      <c r="G381" s="17"/>
      <c r="H381" s="18"/>
      <c r="I381" s="19"/>
      <c r="J381" s="151">
        <f t="shared" si="25"/>
        <v>2000</v>
      </c>
      <c r="O381" s="26" t="e">
        <f t="shared" si="29"/>
        <v>#N/A</v>
      </c>
      <c r="P381" s="138" t="e">
        <f t="shared" si="26"/>
        <v>#N/A</v>
      </c>
      <c r="Q381" s="138" t="e">
        <f t="shared" si="27"/>
        <v>#N/A</v>
      </c>
      <c r="R381" s="138" t="e">
        <f t="shared" si="28"/>
        <v>#N/A</v>
      </c>
      <c r="S381" s="139" t="e">
        <f>VLOOKUP(D381,'PC Receitas'!$N$4:$O$14,2,FALSE)</f>
        <v>#N/A</v>
      </c>
      <c r="T381" s="138">
        <f>Bancos!D381</f>
        <v>0</v>
      </c>
    </row>
    <row r="382" spans="3:20" ht="19.5" customHeight="1" thickTop="1" thickBot="1">
      <c r="C382" s="17"/>
      <c r="D382" s="17"/>
      <c r="E382" s="17"/>
      <c r="F382" s="17"/>
      <c r="G382" s="17"/>
      <c r="H382" s="18"/>
      <c r="I382" s="19"/>
      <c r="J382" s="151">
        <f t="shared" si="25"/>
        <v>2000</v>
      </c>
      <c r="O382" s="26" t="e">
        <f t="shared" si="29"/>
        <v>#N/A</v>
      </c>
      <c r="P382" s="138" t="e">
        <f t="shared" si="26"/>
        <v>#N/A</v>
      </c>
      <c r="Q382" s="138" t="e">
        <f t="shared" si="27"/>
        <v>#N/A</v>
      </c>
      <c r="R382" s="138" t="e">
        <f t="shared" si="28"/>
        <v>#N/A</v>
      </c>
      <c r="S382" s="139" t="e">
        <f>VLOOKUP(D382,'PC Receitas'!$N$4:$O$14,2,FALSE)</f>
        <v>#N/A</v>
      </c>
      <c r="T382" s="138">
        <f>Bancos!D382</f>
        <v>0</v>
      </c>
    </row>
    <row r="383" spans="3:20" ht="19.5" customHeight="1" thickTop="1" thickBot="1">
      <c r="C383" s="17"/>
      <c r="D383" s="17"/>
      <c r="E383" s="17"/>
      <c r="F383" s="17"/>
      <c r="G383" s="17"/>
      <c r="H383" s="18"/>
      <c r="I383" s="19"/>
      <c r="J383" s="151">
        <f t="shared" si="25"/>
        <v>2000</v>
      </c>
      <c r="O383" s="26" t="e">
        <f t="shared" si="29"/>
        <v>#N/A</v>
      </c>
      <c r="P383" s="138" t="e">
        <f t="shared" si="26"/>
        <v>#N/A</v>
      </c>
      <c r="Q383" s="138" t="e">
        <f t="shared" si="27"/>
        <v>#N/A</v>
      </c>
      <c r="R383" s="138" t="e">
        <f t="shared" si="28"/>
        <v>#N/A</v>
      </c>
      <c r="S383" s="139" t="e">
        <f>VLOOKUP(D383,'PC Receitas'!$N$4:$O$14,2,FALSE)</f>
        <v>#N/A</v>
      </c>
      <c r="T383" s="138">
        <f>Bancos!D383</f>
        <v>0</v>
      </c>
    </row>
    <row r="384" spans="3:20" ht="19.5" customHeight="1" thickTop="1" thickBot="1">
      <c r="C384" s="17"/>
      <c r="D384" s="17"/>
      <c r="E384" s="17"/>
      <c r="F384" s="17"/>
      <c r="G384" s="17"/>
      <c r="H384" s="18"/>
      <c r="I384" s="19"/>
      <c r="J384" s="151">
        <f t="shared" si="25"/>
        <v>2000</v>
      </c>
      <c r="O384" s="26" t="e">
        <f t="shared" si="29"/>
        <v>#N/A</v>
      </c>
      <c r="P384" s="138" t="e">
        <f t="shared" si="26"/>
        <v>#N/A</v>
      </c>
      <c r="Q384" s="138" t="e">
        <f t="shared" si="27"/>
        <v>#N/A</v>
      </c>
      <c r="R384" s="138" t="e">
        <f t="shared" si="28"/>
        <v>#N/A</v>
      </c>
      <c r="S384" s="139" t="e">
        <f>VLOOKUP(D384,'PC Receitas'!$N$4:$O$14,2,FALSE)</f>
        <v>#N/A</v>
      </c>
      <c r="T384" s="138">
        <f>Bancos!D384</f>
        <v>0</v>
      </c>
    </row>
    <row r="385" spans="3:20" ht="19.5" customHeight="1" thickTop="1" thickBot="1">
      <c r="C385" s="17"/>
      <c r="D385" s="17"/>
      <c r="E385" s="17"/>
      <c r="F385" s="17"/>
      <c r="G385" s="17"/>
      <c r="H385" s="18"/>
      <c r="I385" s="19"/>
      <c r="J385" s="151">
        <f t="shared" si="25"/>
        <v>2000</v>
      </c>
      <c r="O385" s="26" t="e">
        <f t="shared" si="29"/>
        <v>#N/A</v>
      </c>
      <c r="P385" s="138" t="e">
        <f t="shared" si="26"/>
        <v>#N/A</v>
      </c>
      <c r="Q385" s="138" t="e">
        <f t="shared" si="27"/>
        <v>#N/A</v>
      </c>
      <c r="R385" s="138" t="e">
        <f t="shared" si="28"/>
        <v>#N/A</v>
      </c>
      <c r="S385" s="139" t="e">
        <f>VLOOKUP(D385,'PC Receitas'!$N$4:$O$14,2,FALSE)</f>
        <v>#N/A</v>
      </c>
      <c r="T385" s="138">
        <f>Bancos!D385</f>
        <v>0</v>
      </c>
    </row>
    <row r="386" spans="3:20" ht="19.5" customHeight="1" thickTop="1" thickBot="1">
      <c r="C386" s="17"/>
      <c r="D386" s="17"/>
      <c r="E386" s="17"/>
      <c r="F386" s="17"/>
      <c r="G386" s="17"/>
      <c r="H386" s="18"/>
      <c r="I386" s="19"/>
      <c r="J386" s="151">
        <f t="shared" si="25"/>
        <v>2000</v>
      </c>
      <c r="O386" s="26" t="e">
        <f t="shared" si="29"/>
        <v>#N/A</v>
      </c>
      <c r="P386" s="138" t="e">
        <f t="shared" si="26"/>
        <v>#N/A</v>
      </c>
      <c r="Q386" s="138" t="e">
        <f t="shared" si="27"/>
        <v>#N/A</v>
      </c>
      <c r="R386" s="138" t="e">
        <f t="shared" si="28"/>
        <v>#N/A</v>
      </c>
      <c r="S386" s="139" t="e">
        <f>VLOOKUP(D386,'PC Receitas'!$N$4:$O$14,2,FALSE)</f>
        <v>#N/A</v>
      </c>
      <c r="T386" s="138">
        <f>Bancos!D386</f>
        <v>0</v>
      </c>
    </row>
    <row r="387" spans="3:20" ht="19.5" customHeight="1" thickTop="1" thickBot="1">
      <c r="C387" s="17"/>
      <c r="D387" s="17"/>
      <c r="E387" s="17"/>
      <c r="F387" s="17"/>
      <c r="G387" s="17"/>
      <c r="H387" s="18"/>
      <c r="I387" s="19"/>
      <c r="J387" s="151">
        <f t="shared" si="25"/>
        <v>2000</v>
      </c>
      <c r="O387" s="26" t="e">
        <f t="shared" si="29"/>
        <v>#N/A</v>
      </c>
      <c r="P387" s="138" t="e">
        <f t="shared" si="26"/>
        <v>#N/A</v>
      </c>
      <c r="Q387" s="138" t="e">
        <f t="shared" si="27"/>
        <v>#N/A</v>
      </c>
      <c r="R387" s="138" t="e">
        <f t="shared" si="28"/>
        <v>#N/A</v>
      </c>
      <c r="S387" s="139" t="e">
        <f>VLOOKUP(D387,'PC Receitas'!$N$4:$O$14,2,FALSE)</f>
        <v>#N/A</v>
      </c>
      <c r="T387" s="138">
        <f>Bancos!D387</f>
        <v>0</v>
      </c>
    </row>
    <row r="388" spans="3:20" ht="19.5" customHeight="1" thickTop="1" thickBot="1">
      <c r="C388" s="17"/>
      <c r="D388" s="17"/>
      <c r="E388" s="17"/>
      <c r="F388" s="17"/>
      <c r="G388" s="17"/>
      <c r="H388" s="18"/>
      <c r="I388" s="19"/>
      <c r="J388" s="151">
        <f t="shared" si="25"/>
        <v>2000</v>
      </c>
      <c r="O388" s="26" t="e">
        <f t="shared" si="29"/>
        <v>#N/A</v>
      </c>
      <c r="P388" s="138" t="e">
        <f t="shared" si="26"/>
        <v>#N/A</v>
      </c>
      <c r="Q388" s="138" t="e">
        <f t="shared" si="27"/>
        <v>#N/A</v>
      </c>
      <c r="R388" s="138" t="e">
        <f t="shared" si="28"/>
        <v>#N/A</v>
      </c>
      <c r="S388" s="139" t="e">
        <f>VLOOKUP(D388,'PC Receitas'!$N$4:$O$14,2,FALSE)</f>
        <v>#N/A</v>
      </c>
      <c r="T388" s="138">
        <f>Bancos!D388</f>
        <v>0</v>
      </c>
    </row>
    <row r="389" spans="3:20" ht="19.5" customHeight="1" thickTop="1" thickBot="1">
      <c r="C389" s="17"/>
      <c r="D389" s="17"/>
      <c r="E389" s="17"/>
      <c r="F389" s="17"/>
      <c r="G389" s="17"/>
      <c r="H389" s="18"/>
      <c r="I389" s="19"/>
      <c r="J389" s="151">
        <f t="shared" si="25"/>
        <v>2000</v>
      </c>
      <c r="O389" s="26" t="e">
        <f t="shared" si="29"/>
        <v>#N/A</v>
      </c>
      <c r="P389" s="138" t="e">
        <f t="shared" si="26"/>
        <v>#N/A</v>
      </c>
      <c r="Q389" s="138" t="e">
        <f t="shared" si="27"/>
        <v>#N/A</v>
      </c>
      <c r="R389" s="138" t="e">
        <f t="shared" si="28"/>
        <v>#N/A</v>
      </c>
      <c r="S389" s="139" t="e">
        <f>VLOOKUP(D389,'PC Receitas'!$N$4:$O$14,2,FALSE)</f>
        <v>#N/A</v>
      </c>
      <c r="T389" s="138">
        <f>Bancos!D389</f>
        <v>0</v>
      </c>
    </row>
    <row r="390" spans="3:20" ht="19.5" customHeight="1" thickTop="1" thickBot="1">
      <c r="C390" s="17"/>
      <c r="D390" s="17"/>
      <c r="E390" s="17"/>
      <c r="F390" s="17"/>
      <c r="G390" s="17"/>
      <c r="H390" s="18"/>
      <c r="I390" s="19"/>
      <c r="J390" s="151">
        <f t="shared" ref="J390:J453" si="30">J389+IF(AND(I390="Pago",OR(D390="Receitas com Produtos",D390="Receitas com Serviços",D390="Receitas Não Operacionais")),H390,IF(AND(I390="Pago",OR(D390="Despesas com Produtos",D390="Despesas com Serviços",D390="Despesas Não Operacionais",D390="Despesas com RH",D390="Despesas com Marketing",D390="Despesas Operacionais",D390="Impostos",D390="Investimentos")),-H390,0))</f>
        <v>2000</v>
      </c>
      <c r="O390" s="26" t="e">
        <f t="shared" si="29"/>
        <v>#N/A</v>
      </c>
      <c r="P390" s="138" t="e">
        <f t="shared" ref="P390:P453" si="31">IF(S390="Despesas_com_Produtos","Despesa",IF(S390="Despesas_com_Serviços","Despesa",IF(S390="Despesas_Não_Operacionais","Despesa","")))</f>
        <v>#N/A</v>
      </c>
      <c r="Q390" s="138" t="e">
        <f t="shared" ref="Q390:Q453" si="32">IF(S390="Receitas_com_Produtos","Receita",IF(S390="Receitas_com_Serviços","Receita",IF(S390="Receitas_Não_Operacionais","Receita","")))</f>
        <v>#N/A</v>
      </c>
      <c r="R390" s="138" t="e">
        <f t="shared" ref="R390:R453" si="33">IF(O390&lt;&gt;"",O390,IF(P390&lt;&gt;"",P390,IF(Q390&lt;&gt;"",Q390,"")))</f>
        <v>#N/A</v>
      </c>
      <c r="S390" s="139" t="e">
        <f>VLOOKUP(D390,'PC Receitas'!$N$4:$O$14,2,FALSE)</f>
        <v>#N/A</v>
      </c>
      <c r="T390" s="138">
        <f>Bancos!D390</f>
        <v>0</v>
      </c>
    </row>
    <row r="391" spans="3:20" ht="19.5" customHeight="1" thickTop="1" thickBot="1">
      <c r="C391" s="17"/>
      <c r="D391" s="17"/>
      <c r="E391" s="17"/>
      <c r="F391" s="17"/>
      <c r="G391" s="17"/>
      <c r="H391" s="18"/>
      <c r="I391" s="19"/>
      <c r="J391" s="151">
        <f t="shared" si="30"/>
        <v>2000</v>
      </c>
      <c r="O391" s="26" t="e">
        <f t="shared" ref="O391:O454" si="34">IF(S391="Despesas_com_RH","Despesa",IF(S391="Despesas_Operacionais","Despesa",IF(S391="Despesas_com_Marketing","Despesa",IF(S391="Impostos","Despesa",IF(S391="Investimentos","Despesa","")))))</f>
        <v>#N/A</v>
      </c>
      <c r="P391" s="138" t="e">
        <f t="shared" si="31"/>
        <v>#N/A</v>
      </c>
      <c r="Q391" s="138" t="e">
        <f t="shared" si="32"/>
        <v>#N/A</v>
      </c>
      <c r="R391" s="138" t="e">
        <f t="shared" si="33"/>
        <v>#N/A</v>
      </c>
      <c r="S391" s="139" t="e">
        <f>VLOOKUP(D391,'PC Receitas'!$N$4:$O$14,2,FALSE)</f>
        <v>#N/A</v>
      </c>
      <c r="T391" s="138">
        <f>Bancos!D391</f>
        <v>0</v>
      </c>
    </row>
    <row r="392" spans="3:20" ht="19.5" customHeight="1" thickTop="1" thickBot="1">
      <c r="C392" s="17"/>
      <c r="D392" s="17"/>
      <c r="E392" s="17"/>
      <c r="F392" s="17"/>
      <c r="G392" s="17"/>
      <c r="H392" s="18"/>
      <c r="I392" s="19"/>
      <c r="J392" s="151">
        <f t="shared" si="30"/>
        <v>2000</v>
      </c>
      <c r="O392" s="26" t="e">
        <f t="shared" si="34"/>
        <v>#N/A</v>
      </c>
      <c r="P392" s="138" t="e">
        <f t="shared" si="31"/>
        <v>#N/A</v>
      </c>
      <c r="Q392" s="138" t="e">
        <f t="shared" si="32"/>
        <v>#N/A</v>
      </c>
      <c r="R392" s="138" t="e">
        <f t="shared" si="33"/>
        <v>#N/A</v>
      </c>
      <c r="S392" s="139" t="e">
        <f>VLOOKUP(D392,'PC Receitas'!$N$4:$O$14,2,FALSE)</f>
        <v>#N/A</v>
      </c>
      <c r="T392" s="138">
        <f>Bancos!D392</f>
        <v>0</v>
      </c>
    </row>
    <row r="393" spans="3:20" ht="19.5" customHeight="1" thickTop="1" thickBot="1">
      <c r="C393" s="17"/>
      <c r="D393" s="17"/>
      <c r="E393" s="17"/>
      <c r="F393" s="17"/>
      <c r="G393" s="17"/>
      <c r="H393" s="18"/>
      <c r="I393" s="19"/>
      <c r="J393" s="151">
        <f t="shared" si="30"/>
        <v>2000</v>
      </c>
      <c r="O393" s="26" t="e">
        <f t="shared" si="34"/>
        <v>#N/A</v>
      </c>
      <c r="P393" s="138" t="e">
        <f t="shared" si="31"/>
        <v>#N/A</v>
      </c>
      <c r="Q393" s="138" t="e">
        <f t="shared" si="32"/>
        <v>#N/A</v>
      </c>
      <c r="R393" s="138" t="e">
        <f t="shared" si="33"/>
        <v>#N/A</v>
      </c>
      <c r="S393" s="139" t="e">
        <f>VLOOKUP(D393,'PC Receitas'!$N$4:$O$14,2,FALSE)</f>
        <v>#N/A</v>
      </c>
      <c r="T393" s="138">
        <f>Bancos!D393</f>
        <v>0</v>
      </c>
    </row>
    <row r="394" spans="3:20" ht="19.5" customHeight="1" thickTop="1" thickBot="1">
      <c r="C394" s="17"/>
      <c r="D394" s="17"/>
      <c r="E394" s="17"/>
      <c r="F394" s="17"/>
      <c r="G394" s="17"/>
      <c r="H394" s="18"/>
      <c r="I394" s="19"/>
      <c r="J394" s="151">
        <f t="shared" si="30"/>
        <v>2000</v>
      </c>
      <c r="O394" s="26" t="e">
        <f t="shared" si="34"/>
        <v>#N/A</v>
      </c>
      <c r="P394" s="138" t="e">
        <f t="shared" si="31"/>
        <v>#N/A</v>
      </c>
      <c r="Q394" s="138" t="e">
        <f t="shared" si="32"/>
        <v>#N/A</v>
      </c>
      <c r="R394" s="138" t="e">
        <f t="shared" si="33"/>
        <v>#N/A</v>
      </c>
      <c r="S394" s="139" t="e">
        <f>VLOOKUP(D394,'PC Receitas'!$N$4:$O$14,2,FALSE)</f>
        <v>#N/A</v>
      </c>
      <c r="T394" s="138">
        <f>Bancos!D394</f>
        <v>0</v>
      </c>
    </row>
    <row r="395" spans="3:20" ht="19.5" customHeight="1" thickTop="1" thickBot="1">
      <c r="C395" s="17"/>
      <c r="D395" s="17"/>
      <c r="E395" s="17"/>
      <c r="F395" s="17"/>
      <c r="G395" s="17"/>
      <c r="H395" s="18"/>
      <c r="I395" s="19"/>
      <c r="J395" s="151">
        <f t="shared" si="30"/>
        <v>2000</v>
      </c>
      <c r="O395" s="26" t="e">
        <f t="shared" si="34"/>
        <v>#N/A</v>
      </c>
      <c r="P395" s="138" t="e">
        <f t="shared" si="31"/>
        <v>#N/A</v>
      </c>
      <c r="Q395" s="138" t="e">
        <f t="shared" si="32"/>
        <v>#N/A</v>
      </c>
      <c r="R395" s="138" t="e">
        <f t="shared" si="33"/>
        <v>#N/A</v>
      </c>
      <c r="S395" s="139" t="e">
        <f>VLOOKUP(D395,'PC Receitas'!$N$4:$O$14,2,FALSE)</f>
        <v>#N/A</v>
      </c>
      <c r="T395" s="138">
        <f>Bancos!D395</f>
        <v>0</v>
      </c>
    </row>
    <row r="396" spans="3:20" ht="19.5" customHeight="1" thickTop="1" thickBot="1">
      <c r="C396" s="17"/>
      <c r="D396" s="17"/>
      <c r="E396" s="17"/>
      <c r="F396" s="17"/>
      <c r="G396" s="17"/>
      <c r="H396" s="18"/>
      <c r="I396" s="19"/>
      <c r="J396" s="151">
        <f t="shared" si="30"/>
        <v>2000</v>
      </c>
      <c r="O396" s="26" t="e">
        <f t="shared" si="34"/>
        <v>#N/A</v>
      </c>
      <c r="P396" s="138" t="e">
        <f t="shared" si="31"/>
        <v>#N/A</v>
      </c>
      <c r="Q396" s="138" t="e">
        <f t="shared" si="32"/>
        <v>#N/A</v>
      </c>
      <c r="R396" s="138" t="e">
        <f t="shared" si="33"/>
        <v>#N/A</v>
      </c>
      <c r="S396" s="139" t="e">
        <f>VLOOKUP(D396,'PC Receitas'!$N$4:$O$14,2,FALSE)</f>
        <v>#N/A</v>
      </c>
      <c r="T396" s="138">
        <f>Bancos!D396</f>
        <v>0</v>
      </c>
    </row>
    <row r="397" spans="3:20" ht="19.5" customHeight="1" thickTop="1" thickBot="1">
      <c r="C397" s="17"/>
      <c r="D397" s="17"/>
      <c r="E397" s="17"/>
      <c r="F397" s="17"/>
      <c r="G397" s="17"/>
      <c r="H397" s="18"/>
      <c r="I397" s="19"/>
      <c r="J397" s="151">
        <f t="shared" si="30"/>
        <v>2000</v>
      </c>
      <c r="O397" s="26" t="e">
        <f t="shared" si="34"/>
        <v>#N/A</v>
      </c>
      <c r="P397" s="138" t="e">
        <f t="shared" si="31"/>
        <v>#N/A</v>
      </c>
      <c r="Q397" s="138" t="e">
        <f t="shared" si="32"/>
        <v>#N/A</v>
      </c>
      <c r="R397" s="138" t="e">
        <f t="shared" si="33"/>
        <v>#N/A</v>
      </c>
      <c r="S397" s="139" t="e">
        <f>VLOOKUP(D397,'PC Receitas'!$N$4:$O$14,2,FALSE)</f>
        <v>#N/A</v>
      </c>
      <c r="T397" s="138">
        <f>Bancos!D397</f>
        <v>0</v>
      </c>
    </row>
    <row r="398" spans="3:20" ht="19.5" customHeight="1" thickTop="1" thickBot="1">
      <c r="C398" s="17"/>
      <c r="D398" s="17"/>
      <c r="E398" s="17"/>
      <c r="F398" s="17"/>
      <c r="G398" s="17"/>
      <c r="H398" s="18"/>
      <c r="I398" s="19"/>
      <c r="J398" s="151">
        <f t="shared" si="30"/>
        <v>2000</v>
      </c>
      <c r="O398" s="26" t="e">
        <f t="shared" si="34"/>
        <v>#N/A</v>
      </c>
      <c r="P398" s="138" t="e">
        <f t="shared" si="31"/>
        <v>#N/A</v>
      </c>
      <c r="Q398" s="138" t="e">
        <f t="shared" si="32"/>
        <v>#N/A</v>
      </c>
      <c r="R398" s="138" t="e">
        <f t="shared" si="33"/>
        <v>#N/A</v>
      </c>
      <c r="S398" s="139" t="e">
        <f>VLOOKUP(D398,'PC Receitas'!$N$4:$O$14,2,FALSE)</f>
        <v>#N/A</v>
      </c>
      <c r="T398" s="138">
        <f>Bancos!D398</f>
        <v>0</v>
      </c>
    </row>
    <row r="399" spans="3:20" ht="19.5" customHeight="1" thickTop="1" thickBot="1">
      <c r="C399" s="17"/>
      <c r="D399" s="17"/>
      <c r="E399" s="17"/>
      <c r="F399" s="17"/>
      <c r="G399" s="17"/>
      <c r="H399" s="18"/>
      <c r="I399" s="19"/>
      <c r="J399" s="151">
        <f t="shared" si="30"/>
        <v>2000</v>
      </c>
      <c r="O399" s="26" t="e">
        <f t="shared" si="34"/>
        <v>#N/A</v>
      </c>
      <c r="P399" s="138" t="e">
        <f t="shared" si="31"/>
        <v>#N/A</v>
      </c>
      <c r="Q399" s="138" t="e">
        <f t="shared" si="32"/>
        <v>#N/A</v>
      </c>
      <c r="R399" s="138" t="e">
        <f t="shared" si="33"/>
        <v>#N/A</v>
      </c>
      <c r="S399" s="139" t="e">
        <f>VLOOKUP(D399,'PC Receitas'!$N$4:$O$14,2,FALSE)</f>
        <v>#N/A</v>
      </c>
      <c r="T399" s="138">
        <f>Bancos!D399</f>
        <v>0</v>
      </c>
    </row>
    <row r="400" spans="3:20" ht="19.5" customHeight="1" thickTop="1" thickBot="1">
      <c r="C400" s="17"/>
      <c r="D400" s="17"/>
      <c r="E400" s="17"/>
      <c r="F400" s="17"/>
      <c r="G400" s="17"/>
      <c r="H400" s="18"/>
      <c r="I400" s="19"/>
      <c r="J400" s="151">
        <f t="shared" si="30"/>
        <v>2000</v>
      </c>
      <c r="O400" s="26" t="e">
        <f t="shared" si="34"/>
        <v>#N/A</v>
      </c>
      <c r="P400" s="138" t="e">
        <f t="shared" si="31"/>
        <v>#N/A</v>
      </c>
      <c r="Q400" s="138" t="e">
        <f t="shared" si="32"/>
        <v>#N/A</v>
      </c>
      <c r="R400" s="138" t="e">
        <f t="shared" si="33"/>
        <v>#N/A</v>
      </c>
      <c r="S400" s="139" t="e">
        <f>VLOOKUP(D400,'PC Receitas'!$N$4:$O$14,2,FALSE)</f>
        <v>#N/A</v>
      </c>
      <c r="T400" s="138">
        <f>Bancos!D400</f>
        <v>0</v>
      </c>
    </row>
    <row r="401" spans="3:20" ht="19.5" customHeight="1" thickTop="1" thickBot="1">
      <c r="C401" s="17"/>
      <c r="D401" s="17"/>
      <c r="E401" s="17"/>
      <c r="F401" s="17"/>
      <c r="G401" s="17"/>
      <c r="H401" s="18"/>
      <c r="I401" s="19"/>
      <c r="J401" s="151">
        <f t="shared" si="30"/>
        <v>2000</v>
      </c>
      <c r="O401" s="26" t="e">
        <f t="shared" si="34"/>
        <v>#N/A</v>
      </c>
      <c r="P401" s="138" t="e">
        <f t="shared" si="31"/>
        <v>#N/A</v>
      </c>
      <c r="Q401" s="138" t="e">
        <f t="shared" si="32"/>
        <v>#N/A</v>
      </c>
      <c r="R401" s="138" t="e">
        <f t="shared" si="33"/>
        <v>#N/A</v>
      </c>
      <c r="S401" s="139" t="e">
        <f>VLOOKUP(D401,'PC Receitas'!$N$4:$O$14,2,FALSE)</f>
        <v>#N/A</v>
      </c>
      <c r="T401" s="138">
        <f>Bancos!D401</f>
        <v>0</v>
      </c>
    </row>
    <row r="402" spans="3:20" ht="19.5" customHeight="1" thickTop="1" thickBot="1">
      <c r="C402" s="17"/>
      <c r="D402" s="17"/>
      <c r="E402" s="17"/>
      <c r="F402" s="17"/>
      <c r="G402" s="17"/>
      <c r="H402" s="18"/>
      <c r="I402" s="19"/>
      <c r="J402" s="151">
        <f t="shared" si="30"/>
        <v>2000</v>
      </c>
      <c r="O402" s="26" t="e">
        <f t="shared" si="34"/>
        <v>#N/A</v>
      </c>
      <c r="P402" s="138" t="e">
        <f t="shared" si="31"/>
        <v>#N/A</v>
      </c>
      <c r="Q402" s="138" t="e">
        <f t="shared" si="32"/>
        <v>#N/A</v>
      </c>
      <c r="R402" s="138" t="e">
        <f t="shared" si="33"/>
        <v>#N/A</v>
      </c>
      <c r="S402" s="139" t="e">
        <f>VLOOKUP(D402,'PC Receitas'!$N$4:$O$14,2,FALSE)</f>
        <v>#N/A</v>
      </c>
      <c r="T402" s="138">
        <f>Bancos!D402</f>
        <v>0</v>
      </c>
    </row>
    <row r="403" spans="3:20" ht="19.5" customHeight="1" thickTop="1" thickBot="1">
      <c r="C403" s="17"/>
      <c r="D403" s="17"/>
      <c r="E403" s="17"/>
      <c r="F403" s="17"/>
      <c r="G403" s="17"/>
      <c r="H403" s="18"/>
      <c r="I403" s="19"/>
      <c r="J403" s="151">
        <f t="shared" si="30"/>
        <v>2000</v>
      </c>
      <c r="O403" s="26" t="e">
        <f t="shared" si="34"/>
        <v>#N/A</v>
      </c>
      <c r="P403" s="138" t="e">
        <f t="shared" si="31"/>
        <v>#N/A</v>
      </c>
      <c r="Q403" s="138" t="e">
        <f t="shared" si="32"/>
        <v>#N/A</v>
      </c>
      <c r="R403" s="138" t="e">
        <f t="shared" si="33"/>
        <v>#N/A</v>
      </c>
      <c r="S403" s="139" t="e">
        <f>VLOOKUP(D403,'PC Receitas'!$N$4:$O$14,2,FALSE)</f>
        <v>#N/A</v>
      </c>
      <c r="T403" s="138">
        <f>Bancos!D403</f>
        <v>0</v>
      </c>
    </row>
    <row r="404" spans="3:20" ht="19.5" customHeight="1" thickTop="1" thickBot="1">
      <c r="C404" s="17"/>
      <c r="D404" s="17"/>
      <c r="E404" s="17"/>
      <c r="F404" s="17"/>
      <c r="G404" s="17"/>
      <c r="H404" s="18"/>
      <c r="I404" s="19"/>
      <c r="J404" s="151">
        <f t="shared" si="30"/>
        <v>2000</v>
      </c>
      <c r="O404" s="26" t="e">
        <f t="shared" si="34"/>
        <v>#N/A</v>
      </c>
      <c r="P404" s="138" t="e">
        <f t="shared" si="31"/>
        <v>#N/A</v>
      </c>
      <c r="Q404" s="138" t="e">
        <f t="shared" si="32"/>
        <v>#N/A</v>
      </c>
      <c r="R404" s="138" t="e">
        <f t="shared" si="33"/>
        <v>#N/A</v>
      </c>
      <c r="S404" s="139" t="e">
        <f>VLOOKUP(D404,'PC Receitas'!$N$4:$O$14,2,FALSE)</f>
        <v>#N/A</v>
      </c>
      <c r="T404" s="138">
        <f>Bancos!D404</f>
        <v>0</v>
      </c>
    </row>
    <row r="405" spans="3:20" ht="19.5" customHeight="1" thickTop="1" thickBot="1">
      <c r="C405" s="17"/>
      <c r="D405" s="17"/>
      <c r="E405" s="17"/>
      <c r="F405" s="17"/>
      <c r="G405" s="17"/>
      <c r="H405" s="18"/>
      <c r="I405" s="19"/>
      <c r="J405" s="151">
        <f t="shared" si="30"/>
        <v>2000</v>
      </c>
      <c r="O405" s="26" t="e">
        <f t="shared" si="34"/>
        <v>#N/A</v>
      </c>
      <c r="P405" s="138" t="e">
        <f t="shared" si="31"/>
        <v>#N/A</v>
      </c>
      <c r="Q405" s="138" t="e">
        <f t="shared" si="32"/>
        <v>#N/A</v>
      </c>
      <c r="R405" s="138" t="e">
        <f t="shared" si="33"/>
        <v>#N/A</v>
      </c>
      <c r="S405" s="139" t="e">
        <f>VLOOKUP(D405,'PC Receitas'!$N$4:$O$14,2,FALSE)</f>
        <v>#N/A</v>
      </c>
      <c r="T405" s="138">
        <f>Bancos!D405</f>
        <v>0</v>
      </c>
    </row>
    <row r="406" spans="3:20" ht="19.5" customHeight="1" thickTop="1" thickBot="1">
      <c r="C406" s="17"/>
      <c r="D406" s="17"/>
      <c r="E406" s="17"/>
      <c r="F406" s="17"/>
      <c r="G406" s="17"/>
      <c r="H406" s="18"/>
      <c r="I406" s="19"/>
      <c r="J406" s="151">
        <f t="shared" si="30"/>
        <v>2000</v>
      </c>
      <c r="O406" s="26" t="e">
        <f t="shared" si="34"/>
        <v>#N/A</v>
      </c>
      <c r="P406" s="138" t="e">
        <f t="shared" si="31"/>
        <v>#N/A</v>
      </c>
      <c r="Q406" s="138" t="e">
        <f t="shared" si="32"/>
        <v>#N/A</v>
      </c>
      <c r="R406" s="138" t="e">
        <f t="shared" si="33"/>
        <v>#N/A</v>
      </c>
      <c r="S406" s="139" t="e">
        <f>VLOOKUP(D406,'PC Receitas'!$N$4:$O$14,2,FALSE)</f>
        <v>#N/A</v>
      </c>
      <c r="T406" s="138">
        <f>Bancos!D406</f>
        <v>0</v>
      </c>
    </row>
    <row r="407" spans="3:20" ht="19.5" customHeight="1" thickTop="1" thickBot="1">
      <c r="C407" s="17"/>
      <c r="D407" s="17"/>
      <c r="E407" s="17"/>
      <c r="F407" s="17"/>
      <c r="G407" s="17"/>
      <c r="H407" s="18"/>
      <c r="I407" s="19"/>
      <c r="J407" s="151">
        <f t="shared" si="30"/>
        <v>2000</v>
      </c>
      <c r="O407" s="26" t="e">
        <f t="shared" si="34"/>
        <v>#N/A</v>
      </c>
      <c r="P407" s="138" t="e">
        <f t="shared" si="31"/>
        <v>#N/A</v>
      </c>
      <c r="Q407" s="138" t="e">
        <f t="shared" si="32"/>
        <v>#N/A</v>
      </c>
      <c r="R407" s="138" t="e">
        <f t="shared" si="33"/>
        <v>#N/A</v>
      </c>
      <c r="S407" s="139" t="e">
        <f>VLOOKUP(D407,'PC Receitas'!$N$4:$O$14,2,FALSE)</f>
        <v>#N/A</v>
      </c>
      <c r="T407" s="138">
        <f>Bancos!D407</f>
        <v>0</v>
      </c>
    </row>
    <row r="408" spans="3:20" ht="19.5" customHeight="1" thickTop="1" thickBot="1">
      <c r="C408" s="17"/>
      <c r="D408" s="17"/>
      <c r="E408" s="17"/>
      <c r="F408" s="17"/>
      <c r="G408" s="17"/>
      <c r="H408" s="18"/>
      <c r="I408" s="19"/>
      <c r="J408" s="151">
        <f t="shared" si="30"/>
        <v>2000</v>
      </c>
      <c r="O408" s="26" t="e">
        <f t="shared" si="34"/>
        <v>#N/A</v>
      </c>
      <c r="P408" s="138" t="e">
        <f t="shared" si="31"/>
        <v>#N/A</v>
      </c>
      <c r="Q408" s="138" t="e">
        <f t="shared" si="32"/>
        <v>#N/A</v>
      </c>
      <c r="R408" s="138" t="e">
        <f t="shared" si="33"/>
        <v>#N/A</v>
      </c>
      <c r="S408" s="139" t="e">
        <f>VLOOKUP(D408,'PC Receitas'!$N$4:$O$14,2,FALSE)</f>
        <v>#N/A</v>
      </c>
      <c r="T408" s="138">
        <f>Bancos!D408</f>
        <v>0</v>
      </c>
    </row>
    <row r="409" spans="3:20" ht="19.5" customHeight="1" thickTop="1" thickBot="1">
      <c r="C409" s="17"/>
      <c r="D409" s="17"/>
      <c r="E409" s="17"/>
      <c r="F409" s="17"/>
      <c r="G409" s="17"/>
      <c r="H409" s="18"/>
      <c r="I409" s="19"/>
      <c r="J409" s="151">
        <f t="shared" si="30"/>
        <v>2000</v>
      </c>
      <c r="O409" s="26" t="e">
        <f t="shared" si="34"/>
        <v>#N/A</v>
      </c>
      <c r="P409" s="138" t="e">
        <f t="shared" si="31"/>
        <v>#N/A</v>
      </c>
      <c r="Q409" s="138" t="e">
        <f t="shared" si="32"/>
        <v>#N/A</v>
      </c>
      <c r="R409" s="138" t="e">
        <f t="shared" si="33"/>
        <v>#N/A</v>
      </c>
      <c r="S409" s="139" t="e">
        <f>VLOOKUP(D409,'PC Receitas'!$N$4:$O$14,2,FALSE)</f>
        <v>#N/A</v>
      </c>
      <c r="T409" s="138">
        <f>Bancos!D409</f>
        <v>0</v>
      </c>
    </row>
    <row r="410" spans="3:20" ht="19.5" customHeight="1" thickTop="1" thickBot="1">
      <c r="C410" s="17"/>
      <c r="D410" s="17"/>
      <c r="E410" s="17"/>
      <c r="F410" s="17"/>
      <c r="G410" s="17"/>
      <c r="H410" s="18"/>
      <c r="I410" s="19"/>
      <c r="J410" s="151">
        <f t="shared" si="30"/>
        <v>2000</v>
      </c>
      <c r="O410" s="26" t="e">
        <f t="shared" si="34"/>
        <v>#N/A</v>
      </c>
      <c r="P410" s="138" t="e">
        <f t="shared" si="31"/>
        <v>#N/A</v>
      </c>
      <c r="Q410" s="138" t="e">
        <f t="shared" si="32"/>
        <v>#N/A</v>
      </c>
      <c r="R410" s="138" t="e">
        <f t="shared" si="33"/>
        <v>#N/A</v>
      </c>
      <c r="S410" s="139" t="e">
        <f>VLOOKUP(D410,'PC Receitas'!$N$4:$O$14,2,FALSE)</f>
        <v>#N/A</v>
      </c>
      <c r="T410" s="138">
        <f>Bancos!D410</f>
        <v>0</v>
      </c>
    </row>
    <row r="411" spans="3:20" ht="19.5" customHeight="1" thickTop="1" thickBot="1">
      <c r="C411" s="17"/>
      <c r="D411" s="17"/>
      <c r="E411" s="17"/>
      <c r="F411" s="17"/>
      <c r="G411" s="17"/>
      <c r="H411" s="18"/>
      <c r="I411" s="19"/>
      <c r="J411" s="151">
        <f t="shared" si="30"/>
        <v>2000</v>
      </c>
      <c r="O411" s="26" t="e">
        <f t="shared" si="34"/>
        <v>#N/A</v>
      </c>
      <c r="P411" s="138" t="e">
        <f t="shared" si="31"/>
        <v>#N/A</v>
      </c>
      <c r="Q411" s="138" t="e">
        <f t="shared" si="32"/>
        <v>#N/A</v>
      </c>
      <c r="R411" s="138" t="e">
        <f t="shared" si="33"/>
        <v>#N/A</v>
      </c>
      <c r="S411" s="139" t="e">
        <f>VLOOKUP(D411,'PC Receitas'!$N$4:$O$14,2,FALSE)</f>
        <v>#N/A</v>
      </c>
      <c r="T411" s="138">
        <f>Bancos!D411</f>
        <v>0</v>
      </c>
    </row>
    <row r="412" spans="3:20" ht="19.5" customHeight="1" thickTop="1" thickBot="1">
      <c r="C412" s="17"/>
      <c r="D412" s="17"/>
      <c r="E412" s="17"/>
      <c r="F412" s="17"/>
      <c r="G412" s="17"/>
      <c r="H412" s="18"/>
      <c r="I412" s="19"/>
      <c r="J412" s="151">
        <f t="shared" si="30"/>
        <v>2000</v>
      </c>
      <c r="O412" s="26" t="e">
        <f t="shared" si="34"/>
        <v>#N/A</v>
      </c>
      <c r="P412" s="138" t="e">
        <f t="shared" si="31"/>
        <v>#N/A</v>
      </c>
      <c r="Q412" s="138" t="e">
        <f t="shared" si="32"/>
        <v>#N/A</v>
      </c>
      <c r="R412" s="138" t="e">
        <f t="shared" si="33"/>
        <v>#N/A</v>
      </c>
      <c r="S412" s="139" t="e">
        <f>VLOOKUP(D412,'PC Receitas'!$N$4:$O$14,2,FALSE)</f>
        <v>#N/A</v>
      </c>
      <c r="T412" s="138">
        <f>Bancos!D412</f>
        <v>0</v>
      </c>
    </row>
    <row r="413" spans="3:20" ht="19.5" customHeight="1" thickTop="1" thickBot="1">
      <c r="C413" s="17"/>
      <c r="D413" s="17"/>
      <c r="E413" s="17"/>
      <c r="F413" s="17"/>
      <c r="G413" s="17"/>
      <c r="H413" s="18"/>
      <c r="I413" s="19"/>
      <c r="J413" s="151">
        <f t="shared" si="30"/>
        <v>2000</v>
      </c>
      <c r="O413" s="26" t="e">
        <f t="shared" si="34"/>
        <v>#N/A</v>
      </c>
      <c r="P413" s="138" t="e">
        <f t="shared" si="31"/>
        <v>#N/A</v>
      </c>
      <c r="Q413" s="138" t="e">
        <f t="shared" si="32"/>
        <v>#N/A</v>
      </c>
      <c r="R413" s="138" t="e">
        <f t="shared" si="33"/>
        <v>#N/A</v>
      </c>
      <c r="S413" s="139" t="e">
        <f>VLOOKUP(D413,'PC Receitas'!$N$4:$O$14,2,FALSE)</f>
        <v>#N/A</v>
      </c>
      <c r="T413" s="138">
        <f>Bancos!D413</f>
        <v>0</v>
      </c>
    </row>
    <row r="414" spans="3:20" ht="19.5" customHeight="1" thickTop="1" thickBot="1">
      <c r="C414" s="17"/>
      <c r="D414" s="17"/>
      <c r="E414" s="17"/>
      <c r="F414" s="17"/>
      <c r="G414" s="17"/>
      <c r="H414" s="18"/>
      <c r="I414" s="19"/>
      <c r="J414" s="151">
        <f t="shared" si="30"/>
        <v>2000</v>
      </c>
      <c r="O414" s="26" t="e">
        <f t="shared" si="34"/>
        <v>#N/A</v>
      </c>
      <c r="P414" s="138" t="e">
        <f t="shared" si="31"/>
        <v>#N/A</v>
      </c>
      <c r="Q414" s="138" t="e">
        <f t="shared" si="32"/>
        <v>#N/A</v>
      </c>
      <c r="R414" s="138" t="e">
        <f t="shared" si="33"/>
        <v>#N/A</v>
      </c>
      <c r="S414" s="139" t="e">
        <f>VLOOKUP(D414,'PC Receitas'!$N$4:$O$14,2,FALSE)</f>
        <v>#N/A</v>
      </c>
      <c r="T414" s="138">
        <f>Bancos!D414</f>
        <v>0</v>
      </c>
    </row>
    <row r="415" spans="3:20" ht="19.5" customHeight="1" thickTop="1" thickBot="1">
      <c r="C415" s="17"/>
      <c r="D415" s="17"/>
      <c r="E415" s="17"/>
      <c r="F415" s="17"/>
      <c r="G415" s="17"/>
      <c r="H415" s="18"/>
      <c r="I415" s="19"/>
      <c r="J415" s="151">
        <f t="shared" si="30"/>
        <v>2000</v>
      </c>
      <c r="O415" s="26" t="e">
        <f t="shared" si="34"/>
        <v>#N/A</v>
      </c>
      <c r="P415" s="138" t="e">
        <f t="shared" si="31"/>
        <v>#N/A</v>
      </c>
      <c r="Q415" s="138" t="e">
        <f t="shared" si="32"/>
        <v>#N/A</v>
      </c>
      <c r="R415" s="138" t="e">
        <f t="shared" si="33"/>
        <v>#N/A</v>
      </c>
      <c r="S415" s="139" t="e">
        <f>VLOOKUP(D415,'PC Receitas'!$N$4:$O$14,2,FALSE)</f>
        <v>#N/A</v>
      </c>
      <c r="T415" s="138">
        <f>Bancos!D415</f>
        <v>0</v>
      </c>
    </row>
    <row r="416" spans="3:20" ht="19.5" customHeight="1" thickTop="1" thickBot="1">
      <c r="C416" s="17"/>
      <c r="D416" s="17"/>
      <c r="E416" s="17"/>
      <c r="F416" s="17"/>
      <c r="G416" s="17"/>
      <c r="H416" s="18"/>
      <c r="I416" s="19"/>
      <c r="J416" s="151">
        <f t="shared" si="30"/>
        <v>2000</v>
      </c>
      <c r="O416" s="26" t="e">
        <f t="shared" si="34"/>
        <v>#N/A</v>
      </c>
      <c r="P416" s="138" t="e">
        <f t="shared" si="31"/>
        <v>#N/A</v>
      </c>
      <c r="Q416" s="138" t="e">
        <f t="shared" si="32"/>
        <v>#N/A</v>
      </c>
      <c r="R416" s="138" t="e">
        <f t="shared" si="33"/>
        <v>#N/A</v>
      </c>
      <c r="S416" s="139" t="e">
        <f>VLOOKUP(D416,'PC Receitas'!$N$4:$O$14,2,FALSE)</f>
        <v>#N/A</v>
      </c>
      <c r="T416" s="138">
        <f>Bancos!D416</f>
        <v>0</v>
      </c>
    </row>
    <row r="417" spans="3:20" ht="19.5" customHeight="1" thickTop="1" thickBot="1">
      <c r="C417" s="17"/>
      <c r="D417" s="17"/>
      <c r="E417" s="17"/>
      <c r="F417" s="17"/>
      <c r="G417" s="17"/>
      <c r="H417" s="18"/>
      <c r="I417" s="19"/>
      <c r="J417" s="151">
        <f t="shared" si="30"/>
        <v>2000</v>
      </c>
      <c r="O417" s="26" t="e">
        <f t="shared" si="34"/>
        <v>#N/A</v>
      </c>
      <c r="P417" s="138" t="e">
        <f t="shared" si="31"/>
        <v>#N/A</v>
      </c>
      <c r="Q417" s="138" t="e">
        <f t="shared" si="32"/>
        <v>#N/A</v>
      </c>
      <c r="R417" s="138" t="e">
        <f t="shared" si="33"/>
        <v>#N/A</v>
      </c>
      <c r="S417" s="139" t="e">
        <f>VLOOKUP(D417,'PC Receitas'!$N$4:$O$14,2,FALSE)</f>
        <v>#N/A</v>
      </c>
      <c r="T417" s="138">
        <f>Bancos!D417</f>
        <v>0</v>
      </c>
    </row>
    <row r="418" spans="3:20" ht="19.5" customHeight="1" thickTop="1" thickBot="1">
      <c r="C418" s="17"/>
      <c r="D418" s="17"/>
      <c r="E418" s="17"/>
      <c r="F418" s="17"/>
      <c r="G418" s="17"/>
      <c r="H418" s="18"/>
      <c r="I418" s="19"/>
      <c r="J418" s="151">
        <f t="shared" si="30"/>
        <v>2000</v>
      </c>
      <c r="O418" s="26" t="e">
        <f t="shared" si="34"/>
        <v>#N/A</v>
      </c>
      <c r="P418" s="138" t="e">
        <f t="shared" si="31"/>
        <v>#N/A</v>
      </c>
      <c r="Q418" s="138" t="e">
        <f t="shared" si="32"/>
        <v>#N/A</v>
      </c>
      <c r="R418" s="138" t="e">
        <f t="shared" si="33"/>
        <v>#N/A</v>
      </c>
      <c r="S418" s="139" t="e">
        <f>VLOOKUP(D418,'PC Receitas'!$N$4:$O$14,2,FALSE)</f>
        <v>#N/A</v>
      </c>
      <c r="T418" s="138">
        <f>Bancos!D418</f>
        <v>0</v>
      </c>
    </row>
    <row r="419" spans="3:20" ht="19.5" customHeight="1" thickTop="1" thickBot="1">
      <c r="C419" s="17"/>
      <c r="D419" s="17"/>
      <c r="E419" s="17"/>
      <c r="F419" s="17"/>
      <c r="G419" s="17"/>
      <c r="H419" s="18"/>
      <c r="I419" s="19"/>
      <c r="J419" s="151">
        <f t="shared" si="30"/>
        <v>2000</v>
      </c>
      <c r="O419" s="26" t="e">
        <f t="shared" si="34"/>
        <v>#N/A</v>
      </c>
      <c r="P419" s="138" t="e">
        <f t="shared" si="31"/>
        <v>#N/A</v>
      </c>
      <c r="Q419" s="138" t="e">
        <f t="shared" si="32"/>
        <v>#N/A</v>
      </c>
      <c r="R419" s="138" t="e">
        <f t="shared" si="33"/>
        <v>#N/A</v>
      </c>
      <c r="S419" s="139" t="e">
        <f>VLOOKUP(D419,'PC Receitas'!$N$4:$O$14,2,FALSE)</f>
        <v>#N/A</v>
      </c>
      <c r="T419" s="138">
        <f>Bancos!D419</f>
        <v>0</v>
      </c>
    </row>
    <row r="420" spans="3:20" ht="19.5" customHeight="1" thickTop="1" thickBot="1">
      <c r="C420" s="17"/>
      <c r="D420" s="17"/>
      <c r="E420" s="17"/>
      <c r="F420" s="17"/>
      <c r="G420" s="17"/>
      <c r="H420" s="18"/>
      <c r="I420" s="19"/>
      <c r="J420" s="151">
        <f t="shared" si="30"/>
        <v>2000</v>
      </c>
      <c r="O420" s="26" t="e">
        <f t="shared" si="34"/>
        <v>#N/A</v>
      </c>
      <c r="P420" s="138" t="e">
        <f t="shared" si="31"/>
        <v>#N/A</v>
      </c>
      <c r="Q420" s="138" t="e">
        <f t="shared" si="32"/>
        <v>#N/A</v>
      </c>
      <c r="R420" s="138" t="e">
        <f t="shared" si="33"/>
        <v>#N/A</v>
      </c>
      <c r="S420" s="139" t="e">
        <f>VLOOKUP(D420,'PC Receitas'!$N$4:$O$14,2,FALSE)</f>
        <v>#N/A</v>
      </c>
      <c r="T420" s="138">
        <f>Bancos!D420</f>
        <v>0</v>
      </c>
    </row>
    <row r="421" spans="3:20" ht="19.5" customHeight="1" thickTop="1" thickBot="1">
      <c r="C421" s="17"/>
      <c r="D421" s="17"/>
      <c r="E421" s="17"/>
      <c r="F421" s="17"/>
      <c r="G421" s="17"/>
      <c r="H421" s="18"/>
      <c r="I421" s="19"/>
      <c r="J421" s="151">
        <f t="shared" si="30"/>
        <v>2000</v>
      </c>
      <c r="O421" s="26" t="e">
        <f t="shared" si="34"/>
        <v>#N/A</v>
      </c>
      <c r="P421" s="138" t="e">
        <f t="shared" si="31"/>
        <v>#N/A</v>
      </c>
      <c r="Q421" s="138" t="e">
        <f t="shared" si="32"/>
        <v>#N/A</v>
      </c>
      <c r="R421" s="138" t="e">
        <f t="shared" si="33"/>
        <v>#N/A</v>
      </c>
      <c r="S421" s="139" t="e">
        <f>VLOOKUP(D421,'PC Receitas'!$N$4:$O$14,2,FALSE)</f>
        <v>#N/A</v>
      </c>
      <c r="T421" s="138">
        <f>Bancos!D421</f>
        <v>0</v>
      </c>
    </row>
    <row r="422" spans="3:20" ht="19.5" customHeight="1" thickTop="1" thickBot="1">
      <c r="C422" s="17"/>
      <c r="D422" s="17"/>
      <c r="E422" s="17"/>
      <c r="F422" s="17"/>
      <c r="G422" s="17"/>
      <c r="H422" s="18"/>
      <c r="I422" s="19"/>
      <c r="J422" s="151">
        <f t="shared" si="30"/>
        <v>2000</v>
      </c>
      <c r="O422" s="26" t="e">
        <f t="shared" si="34"/>
        <v>#N/A</v>
      </c>
      <c r="P422" s="138" t="e">
        <f t="shared" si="31"/>
        <v>#N/A</v>
      </c>
      <c r="Q422" s="138" t="e">
        <f t="shared" si="32"/>
        <v>#N/A</v>
      </c>
      <c r="R422" s="138" t="e">
        <f t="shared" si="33"/>
        <v>#N/A</v>
      </c>
      <c r="S422" s="139" t="e">
        <f>VLOOKUP(D422,'PC Receitas'!$N$4:$O$14,2,FALSE)</f>
        <v>#N/A</v>
      </c>
      <c r="T422" s="138">
        <f>Bancos!D422</f>
        <v>0</v>
      </c>
    </row>
    <row r="423" spans="3:20" ht="19.5" customHeight="1" thickTop="1" thickBot="1">
      <c r="C423" s="17"/>
      <c r="D423" s="17"/>
      <c r="E423" s="17"/>
      <c r="F423" s="17"/>
      <c r="G423" s="17"/>
      <c r="H423" s="18"/>
      <c r="I423" s="19"/>
      <c r="J423" s="151">
        <f t="shared" si="30"/>
        <v>2000</v>
      </c>
      <c r="O423" s="26" t="e">
        <f t="shared" si="34"/>
        <v>#N/A</v>
      </c>
      <c r="P423" s="138" t="e">
        <f t="shared" si="31"/>
        <v>#N/A</v>
      </c>
      <c r="Q423" s="138" t="e">
        <f t="shared" si="32"/>
        <v>#N/A</v>
      </c>
      <c r="R423" s="138" t="e">
        <f t="shared" si="33"/>
        <v>#N/A</v>
      </c>
      <c r="S423" s="139" t="e">
        <f>VLOOKUP(D423,'PC Receitas'!$N$4:$O$14,2,FALSE)</f>
        <v>#N/A</v>
      </c>
      <c r="T423" s="138">
        <f>Bancos!D423</f>
        <v>0</v>
      </c>
    </row>
    <row r="424" spans="3:20" ht="19.5" customHeight="1" thickTop="1" thickBot="1">
      <c r="C424" s="17"/>
      <c r="D424" s="17"/>
      <c r="E424" s="17"/>
      <c r="F424" s="17"/>
      <c r="G424" s="17"/>
      <c r="H424" s="18"/>
      <c r="I424" s="19"/>
      <c r="J424" s="151">
        <f t="shared" si="30"/>
        <v>2000</v>
      </c>
      <c r="O424" s="26" t="e">
        <f t="shared" si="34"/>
        <v>#N/A</v>
      </c>
      <c r="P424" s="138" t="e">
        <f t="shared" si="31"/>
        <v>#N/A</v>
      </c>
      <c r="Q424" s="138" t="e">
        <f t="shared" si="32"/>
        <v>#N/A</v>
      </c>
      <c r="R424" s="138" t="e">
        <f t="shared" si="33"/>
        <v>#N/A</v>
      </c>
      <c r="S424" s="139" t="e">
        <f>VLOOKUP(D424,'PC Receitas'!$N$4:$O$14,2,FALSE)</f>
        <v>#N/A</v>
      </c>
      <c r="T424" s="138">
        <f>Bancos!D424</f>
        <v>0</v>
      </c>
    </row>
    <row r="425" spans="3:20" ht="19.5" customHeight="1" thickTop="1" thickBot="1">
      <c r="C425" s="17"/>
      <c r="D425" s="17"/>
      <c r="E425" s="17"/>
      <c r="F425" s="17"/>
      <c r="G425" s="17"/>
      <c r="H425" s="18"/>
      <c r="I425" s="19"/>
      <c r="J425" s="151">
        <f t="shared" si="30"/>
        <v>2000</v>
      </c>
      <c r="O425" s="26" t="e">
        <f t="shared" si="34"/>
        <v>#N/A</v>
      </c>
      <c r="P425" s="138" t="e">
        <f t="shared" si="31"/>
        <v>#N/A</v>
      </c>
      <c r="Q425" s="138" t="e">
        <f t="shared" si="32"/>
        <v>#N/A</v>
      </c>
      <c r="R425" s="138" t="e">
        <f t="shared" si="33"/>
        <v>#N/A</v>
      </c>
      <c r="S425" s="139" t="e">
        <f>VLOOKUP(D425,'PC Receitas'!$N$4:$O$14,2,FALSE)</f>
        <v>#N/A</v>
      </c>
      <c r="T425" s="138">
        <f>Bancos!D425</f>
        <v>0</v>
      </c>
    </row>
    <row r="426" spans="3:20" ht="19.5" customHeight="1" thickTop="1" thickBot="1">
      <c r="C426" s="17"/>
      <c r="D426" s="17"/>
      <c r="E426" s="17"/>
      <c r="F426" s="17"/>
      <c r="G426" s="17"/>
      <c r="H426" s="18"/>
      <c r="I426" s="19"/>
      <c r="J426" s="151">
        <f t="shared" si="30"/>
        <v>2000</v>
      </c>
      <c r="O426" s="26" t="e">
        <f t="shared" si="34"/>
        <v>#N/A</v>
      </c>
      <c r="P426" s="138" t="e">
        <f t="shared" si="31"/>
        <v>#N/A</v>
      </c>
      <c r="Q426" s="138" t="e">
        <f t="shared" si="32"/>
        <v>#N/A</v>
      </c>
      <c r="R426" s="138" t="e">
        <f t="shared" si="33"/>
        <v>#N/A</v>
      </c>
      <c r="S426" s="139" t="e">
        <f>VLOOKUP(D426,'PC Receitas'!$N$4:$O$14,2,FALSE)</f>
        <v>#N/A</v>
      </c>
      <c r="T426" s="138">
        <f>Bancos!D426</f>
        <v>0</v>
      </c>
    </row>
    <row r="427" spans="3:20" ht="19.5" customHeight="1" thickTop="1" thickBot="1">
      <c r="C427" s="17"/>
      <c r="D427" s="17"/>
      <c r="E427" s="17"/>
      <c r="F427" s="17"/>
      <c r="G427" s="17"/>
      <c r="H427" s="18"/>
      <c r="I427" s="19"/>
      <c r="J427" s="151">
        <f t="shared" si="30"/>
        <v>2000</v>
      </c>
      <c r="O427" s="26" t="e">
        <f t="shared" si="34"/>
        <v>#N/A</v>
      </c>
      <c r="P427" s="138" t="e">
        <f t="shared" si="31"/>
        <v>#N/A</v>
      </c>
      <c r="Q427" s="138" t="e">
        <f t="shared" si="32"/>
        <v>#N/A</v>
      </c>
      <c r="R427" s="138" t="e">
        <f t="shared" si="33"/>
        <v>#N/A</v>
      </c>
      <c r="S427" s="139" t="e">
        <f>VLOOKUP(D427,'PC Receitas'!$N$4:$O$14,2,FALSE)</f>
        <v>#N/A</v>
      </c>
      <c r="T427" s="138">
        <f>Bancos!D427</f>
        <v>0</v>
      </c>
    </row>
    <row r="428" spans="3:20" ht="19.5" customHeight="1" thickTop="1" thickBot="1">
      <c r="C428" s="17"/>
      <c r="D428" s="17"/>
      <c r="E428" s="17"/>
      <c r="F428" s="17"/>
      <c r="G428" s="17"/>
      <c r="H428" s="18"/>
      <c r="I428" s="19"/>
      <c r="J428" s="151">
        <f t="shared" si="30"/>
        <v>2000</v>
      </c>
      <c r="O428" s="26" t="e">
        <f t="shared" si="34"/>
        <v>#N/A</v>
      </c>
      <c r="P428" s="138" t="e">
        <f t="shared" si="31"/>
        <v>#N/A</v>
      </c>
      <c r="Q428" s="138" t="e">
        <f t="shared" si="32"/>
        <v>#N/A</v>
      </c>
      <c r="R428" s="138" t="e">
        <f t="shared" si="33"/>
        <v>#N/A</v>
      </c>
      <c r="S428" s="139" t="e">
        <f>VLOOKUP(D428,'PC Receitas'!$N$4:$O$14,2,FALSE)</f>
        <v>#N/A</v>
      </c>
      <c r="T428" s="138">
        <f>Bancos!D428</f>
        <v>0</v>
      </c>
    </row>
    <row r="429" spans="3:20" ht="19.5" customHeight="1" thickTop="1" thickBot="1">
      <c r="C429" s="17"/>
      <c r="D429" s="17"/>
      <c r="E429" s="17"/>
      <c r="F429" s="17"/>
      <c r="G429" s="17"/>
      <c r="H429" s="18"/>
      <c r="I429" s="19"/>
      <c r="J429" s="151">
        <f t="shared" si="30"/>
        <v>2000</v>
      </c>
      <c r="O429" s="26" t="e">
        <f t="shared" si="34"/>
        <v>#N/A</v>
      </c>
      <c r="P429" s="138" t="e">
        <f t="shared" si="31"/>
        <v>#N/A</v>
      </c>
      <c r="Q429" s="138" t="e">
        <f t="shared" si="32"/>
        <v>#N/A</v>
      </c>
      <c r="R429" s="138" t="e">
        <f t="shared" si="33"/>
        <v>#N/A</v>
      </c>
      <c r="S429" s="139" t="e">
        <f>VLOOKUP(D429,'PC Receitas'!$N$4:$O$14,2,FALSE)</f>
        <v>#N/A</v>
      </c>
      <c r="T429" s="138">
        <f>Bancos!D429</f>
        <v>0</v>
      </c>
    </row>
    <row r="430" spans="3:20" ht="19.5" customHeight="1" thickTop="1" thickBot="1">
      <c r="C430" s="17"/>
      <c r="D430" s="17"/>
      <c r="E430" s="17"/>
      <c r="F430" s="17"/>
      <c r="G430" s="17"/>
      <c r="H430" s="18"/>
      <c r="I430" s="19"/>
      <c r="J430" s="151">
        <f t="shared" si="30"/>
        <v>2000</v>
      </c>
      <c r="O430" s="26" t="e">
        <f t="shared" si="34"/>
        <v>#N/A</v>
      </c>
      <c r="P430" s="138" t="e">
        <f t="shared" si="31"/>
        <v>#N/A</v>
      </c>
      <c r="Q430" s="138" t="e">
        <f t="shared" si="32"/>
        <v>#N/A</v>
      </c>
      <c r="R430" s="138" t="e">
        <f t="shared" si="33"/>
        <v>#N/A</v>
      </c>
      <c r="S430" s="139" t="e">
        <f>VLOOKUP(D430,'PC Receitas'!$N$4:$O$14,2,FALSE)</f>
        <v>#N/A</v>
      </c>
      <c r="T430" s="138">
        <f>Bancos!D430</f>
        <v>0</v>
      </c>
    </row>
    <row r="431" spans="3:20" ht="19.5" customHeight="1" thickTop="1" thickBot="1">
      <c r="C431" s="17"/>
      <c r="D431" s="17"/>
      <c r="E431" s="17"/>
      <c r="F431" s="17"/>
      <c r="G431" s="17"/>
      <c r="H431" s="18"/>
      <c r="I431" s="19"/>
      <c r="J431" s="151">
        <f t="shared" si="30"/>
        <v>2000</v>
      </c>
      <c r="O431" s="26" t="e">
        <f t="shared" si="34"/>
        <v>#N/A</v>
      </c>
      <c r="P431" s="138" t="e">
        <f t="shared" si="31"/>
        <v>#N/A</v>
      </c>
      <c r="Q431" s="138" t="e">
        <f t="shared" si="32"/>
        <v>#N/A</v>
      </c>
      <c r="R431" s="138" t="e">
        <f t="shared" si="33"/>
        <v>#N/A</v>
      </c>
      <c r="S431" s="139" t="e">
        <f>VLOOKUP(D431,'PC Receitas'!$N$4:$O$14,2,FALSE)</f>
        <v>#N/A</v>
      </c>
      <c r="T431" s="138">
        <f>Bancos!D431</f>
        <v>0</v>
      </c>
    </row>
    <row r="432" spans="3:20" ht="19.5" customHeight="1" thickTop="1" thickBot="1">
      <c r="C432" s="17"/>
      <c r="D432" s="17"/>
      <c r="E432" s="17"/>
      <c r="F432" s="17"/>
      <c r="G432" s="17"/>
      <c r="H432" s="18"/>
      <c r="I432" s="19"/>
      <c r="J432" s="151">
        <f t="shared" si="30"/>
        <v>2000</v>
      </c>
      <c r="O432" s="26" t="e">
        <f t="shared" si="34"/>
        <v>#N/A</v>
      </c>
      <c r="P432" s="138" t="e">
        <f t="shared" si="31"/>
        <v>#N/A</v>
      </c>
      <c r="Q432" s="138" t="e">
        <f t="shared" si="32"/>
        <v>#N/A</v>
      </c>
      <c r="R432" s="138" t="e">
        <f t="shared" si="33"/>
        <v>#N/A</v>
      </c>
      <c r="S432" s="139" t="e">
        <f>VLOOKUP(D432,'PC Receitas'!$N$4:$O$14,2,FALSE)</f>
        <v>#N/A</v>
      </c>
      <c r="T432" s="138">
        <f>Bancos!D432</f>
        <v>0</v>
      </c>
    </row>
    <row r="433" spans="3:20" ht="19.5" customHeight="1" thickTop="1" thickBot="1">
      <c r="C433" s="17"/>
      <c r="D433" s="17"/>
      <c r="E433" s="17"/>
      <c r="F433" s="17"/>
      <c r="G433" s="17"/>
      <c r="H433" s="18"/>
      <c r="I433" s="19"/>
      <c r="J433" s="151">
        <f t="shared" si="30"/>
        <v>2000</v>
      </c>
      <c r="O433" s="26" t="e">
        <f t="shared" si="34"/>
        <v>#N/A</v>
      </c>
      <c r="P433" s="138" t="e">
        <f t="shared" si="31"/>
        <v>#N/A</v>
      </c>
      <c r="Q433" s="138" t="e">
        <f t="shared" si="32"/>
        <v>#N/A</v>
      </c>
      <c r="R433" s="138" t="e">
        <f t="shared" si="33"/>
        <v>#N/A</v>
      </c>
      <c r="S433" s="139" t="e">
        <f>VLOOKUP(D433,'PC Receitas'!$N$4:$O$14,2,FALSE)</f>
        <v>#N/A</v>
      </c>
      <c r="T433" s="138">
        <f>Bancos!D433</f>
        <v>0</v>
      </c>
    </row>
    <row r="434" spans="3:20" ht="19.5" customHeight="1" thickTop="1" thickBot="1">
      <c r="C434" s="17"/>
      <c r="D434" s="17"/>
      <c r="E434" s="17"/>
      <c r="F434" s="17"/>
      <c r="G434" s="17"/>
      <c r="H434" s="18"/>
      <c r="I434" s="19"/>
      <c r="J434" s="151">
        <f t="shared" si="30"/>
        <v>2000</v>
      </c>
      <c r="O434" s="26" t="e">
        <f t="shared" si="34"/>
        <v>#N/A</v>
      </c>
      <c r="P434" s="138" t="e">
        <f t="shared" si="31"/>
        <v>#N/A</v>
      </c>
      <c r="Q434" s="138" t="e">
        <f t="shared" si="32"/>
        <v>#N/A</v>
      </c>
      <c r="R434" s="138" t="e">
        <f t="shared" si="33"/>
        <v>#N/A</v>
      </c>
      <c r="S434" s="139" t="e">
        <f>VLOOKUP(D434,'PC Receitas'!$N$4:$O$14,2,FALSE)</f>
        <v>#N/A</v>
      </c>
      <c r="T434" s="138">
        <f>Bancos!D434</f>
        <v>0</v>
      </c>
    </row>
    <row r="435" spans="3:20" ht="19.5" customHeight="1" thickTop="1" thickBot="1">
      <c r="C435" s="17"/>
      <c r="D435" s="17"/>
      <c r="E435" s="17"/>
      <c r="F435" s="17"/>
      <c r="G435" s="17"/>
      <c r="H435" s="18"/>
      <c r="I435" s="19"/>
      <c r="J435" s="151">
        <f t="shared" si="30"/>
        <v>2000</v>
      </c>
      <c r="O435" s="26" t="e">
        <f t="shared" si="34"/>
        <v>#N/A</v>
      </c>
      <c r="P435" s="138" t="e">
        <f t="shared" si="31"/>
        <v>#N/A</v>
      </c>
      <c r="Q435" s="138" t="e">
        <f t="shared" si="32"/>
        <v>#N/A</v>
      </c>
      <c r="R435" s="138" t="e">
        <f t="shared" si="33"/>
        <v>#N/A</v>
      </c>
      <c r="S435" s="139" t="e">
        <f>VLOOKUP(D435,'PC Receitas'!$N$4:$O$14,2,FALSE)</f>
        <v>#N/A</v>
      </c>
      <c r="T435" s="138">
        <f>Bancos!D435</f>
        <v>0</v>
      </c>
    </row>
    <row r="436" spans="3:20" ht="19.5" customHeight="1" thickTop="1" thickBot="1">
      <c r="C436" s="17"/>
      <c r="D436" s="17"/>
      <c r="E436" s="17"/>
      <c r="F436" s="17"/>
      <c r="G436" s="17"/>
      <c r="H436" s="18"/>
      <c r="I436" s="19"/>
      <c r="J436" s="151">
        <f t="shared" si="30"/>
        <v>2000</v>
      </c>
      <c r="O436" s="26" t="e">
        <f t="shared" si="34"/>
        <v>#N/A</v>
      </c>
      <c r="P436" s="138" t="e">
        <f t="shared" si="31"/>
        <v>#N/A</v>
      </c>
      <c r="Q436" s="138" t="e">
        <f t="shared" si="32"/>
        <v>#N/A</v>
      </c>
      <c r="R436" s="138" t="e">
        <f t="shared" si="33"/>
        <v>#N/A</v>
      </c>
      <c r="S436" s="139" t="e">
        <f>VLOOKUP(D436,'PC Receitas'!$N$4:$O$14,2,FALSE)</f>
        <v>#N/A</v>
      </c>
      <c r="T436" s="138">
        <f>Bancos!D436</f>
        <v>0</v>
      </c>
    </row>
    <row r="437" spans="3:20" ht="19.5" customHeight="1" thickTop="1" thickBot="1">
      <c r="C437" s="17"/>
      <c r="D437" s="17"/>
      <c r="E437" s="17"/>
      <c r="F437" s="17"/>
      <c r="G437" s="17"/>
      <c r="H437" s="18"/>
      <c r="I437" s="19"/>
      <c r="J437" s="151">
        <f t="shared" si="30"/>
        <v>2000</v>
      </c>
      <c r="O437" s="26" t="e">
        <f t="shared" si="34"/>
        <v>#N/A</v>
      </c>
      <c r="P437" s="138" t="e">
        <f t="shared" si="31"/>
        <v>#N/A</v>
      </c>
      <c r="Q437" s="138" t="e">
        <f t="shared" si="32"/>
        <v>#N/A</v>
      </c>
      <c r="R437" s="138" t="e">
        <f t="shared" si="33"/>
        <v>#N/A</v>
      </c>
      <c r="S437" s="139" t="e">
        <f>VLOOKUP(D437,'PC Receitas'!$N$4:$O$14,2,FALSE)</f>
        <v>#N/A</v>
      </c>
      <c r="T437" s="138">
        <f>Bancos!D437</f>
        <v>0</v>
      </c>
    </row>
    <row r="438" spans="3:20" ht="19.5" customHeight="1" thickTop="1" thickBot="1">
      <c r="C438" s="17"/>
      <c r="D438" s="17"/>
      <c r="E438" s="17"/>
      <c r="F438" s="17"/>
      <c r="G438" s="17"/>
      <c r="H438" s="18"/>
      <c r="I438" s="19"/>
      <c r="J438" s="151">
        <f t="shared" si="30"/>
        <v>2000</v>
      </c>
      <c r="O438" s="26" t="e">
        <f t="shared" si="34"/>
        <v>#N/A</v>
      </c>
      <c r="P438" s="138" t="e">
        <f t="shared" si="31"/>
        <v>#N/A</v>
      </c>
      <c r="Q438" s="138" t="e">
        <f t="shared" si="32"/>
        <v>#N/A</v>
      </c>
      <c r="R438" s="138" t="e">
        <f t="shared" si="33"/>
        <v>#N/A</v>
      </c>
      <c r="S438" s="139" t="e">
        <f>VLOOKUP(D438,'PC Receitas'!$N$4:$O$14,2,FALSE)</f>
        <v>#N/A</v>
      </c>
      <c r="T438" s="138">
        <f>Bancos!D438</f>
        <v>0</v>
      </c>
    </row>
    <row r="439" spans="3:20" ht="19.5" customHeight="1" thickTop="1" thickBot="1">
      <c r="C439" s="17"/>
      <c r="D439" s="17"/>
      <c r="E439" s="17"/>
      <c r="F439" s="17"/>
      <c r="G439" s="17"/>
      <c r="H439" s="18"/>
      <c r="I439" s="19"/>
      <c r="J439" s="151">
        <f t="shared" si="30"/>
        <v>2000</v>
      </c>
      <c r="O439" s="26" t="e">
        <f t="shared" si="34"/>
        <v>#N/A</v>
      </c>
      <c r="P439" s="138" t="e">
        <f t="shared" si="31"/>
        <v>#N/A</v>
      </c>
      <c r="Q439" s="138" t="e">
        <f t="shared" si="32"/>
        <v>#N/A</v>
      </c>
      <c r="R439" s="138" t="e">
        <f t="shared" si="33"/>
        <v>#N/A</v>
      </c>
      <c r="S439" s="139" t="e">
        <f>VLOOKUP(D439,'PC Receitas'!$N$4:$O$14,2,FALSE)</f>
        <v>#N/A</v>
      </c>
      <c r="T439" s="138">
        <f>Bancos!D439</f>
        <v>0</v>
      </c>
    </row>
    <row r="440" spans="3:20" ht="19.5" customHeight="1" thickTop="1" thickBot="1">
      <c r="C440" s="17"/>
      <c r="D440" s="17"/>
      <c r="E440" s="17"/>
      <c r="F440" s="17"/>
      <c r="G440" s="17"/>
      <c r="H440" s="18"/>
      <c r="I440" s="19"/>
      <c r="J440" s="151">
        <f t="shared" si="30"/>
        <v>2000</v>
      </c>
      <c r="O440" s="26" t="e">
        <f t="shared" si="34"/>
        <v>#N/A</v>
      </c>
      <c r="P440" s="138" t="e">
        <f t="shared" si="31"/>
        <v>#N/A</v>
      </c>
      <c r="Q440" s="138" t="e">
        <f t="shared" si="32"/>
        <v>#N/A</v>
      </c>
      <c r="R440" s="138" t="e">
        <f t="shared" si="33"/>
        <v>#N/A</v>
      </c>
      <c r="S440" s="139" t="e">
        <f>VLOOKUP(D440,'PC Receitas'!$N$4:$O$14,2,FALSE)</f>
        <v>#N/A</v>
      </c>
      <c r="T440" s="138">
        <f>Bancos!D440</f>
        <v>0</v>
      </c>
    </row>
    <row r="441" spans="3:20" ht="19.5" customHeight="1" thickTop="1" thickBot="1">
      <c r="C441" s="17"/>
      <c r="D441" s="17"/>
      <c r="E441" s="17"/>
      <c r="F441" s="17"/>
      <c r="G441" s="17"/>
      <c r="H441" s="18"/>
      <c r="I441" s="19"/>
      <c r="J441" s="151">
        <f t="shared" si="30"/>
        <v>2000</v>
      </c>
      <c r="O441" s="26" t="e">
        <f t="shared" si="34"/>
        <v>#N/A</v>
      </c>
      <c r="P441" s="138" t="e">
        <f t="shared" si="31"/>
        <v>#N/A</v>
      </c>
      <c r="Q441" s="138" t="e">
        <f t="shared" si="32"/>
        <v>#N/A</v>
      </c>
      <c r="R441" s="138" t="e">
        <f t="shared" si="33"/>
        <v>#N/A</v>
      </c>
      <c r="S441" s="139" t="e">
        <f>VLOOKUP(D441,'PC Receitas'!$N$4:$O$14,2,FALSE)</f>
        <v>#N/A</v>
      </c>
      <c r="T441" s="138">
        <f>Bancos!D441</f>
        <v>0</v>
      </c>
    </row>
    <row r="442" spans="3:20" ht="19.5" customHeight="1" thickTop="1" thickBot="1">
      <c r="C442" s="17"/>
      <c r="D442" s="17"/>
      <c r="E442" s="17"/>
      <c r="F442" s="17"/>
      <c r="G442" s="17"/>
      <c r="H442" s="18"/>
      <c r="I442" s="19"/>
      <c r="J442" s="151">
        <f t="shared" si="30"/>
        <v>2000</v>
      </c>
      <c r="O442" s="26" t="e">
        <f t="shared" si="34"/>
        <v>#N/A</v>
      </c>
      <c r="P442" s="138" t="e">
        <f t="shared" si="31"/>
        <v>#N/A</v>
      </c>
      <c r="Q442" s="138" t="e">
        <f t="shared" si="32"/>
        <v>#N/A</v>
      </c>
      <c r="R442" s="138" t="e">
        <f t="shared" si="33"/>
        <v>#N/A</v>
      </c>
      <c r="S442" s="139" t="e">
        <f>VLOOKUP(D442,'PC Receitas'!$N$4:$O$14,2,FALSE)</f>
        <v>#N/A</v>
      </c>
      <c r="T442" s="138">
        <f>Bancos!D442</f>
        <v>0</v>
      </c>
    </row>
    <row r="443" spans="3:20" ht="19.5" customHeight="1" thickTop="1" thickBot="1">
      <c r="C443" s="17"/>
      <c r="D443" s="17"/>
      <c r="E443" s="17"/>
      <c r="F443" s="17"/>
      <c r="G443" s="17"/>
      <c r="H443" s="18"/>
      <c r="I443" s="19"/>
      <c r="J443" s="151">
        <f t="shared" si="30"/>
        <v>2000</v>
      </c>
      <c r="O443" s="26" t="e">
        <f t="shared" si="34"/>
        <v>#N/A</v>
      </c>
      <c r="P443" s="138" t="e">
        <f t="shared" si="31"/>
        <v>#N/A</v>
      </c>
      <c r="Q443" s="138" t="e">
        <f t="shared" si="32"/>
        <v>#N/A</v>
      </c>
      <c r="R443" s="138" t="e">
        <f t="shared" si="33"/>
        <v>#N/A</v>
      </c>
      <c r="S443" s="139" t="e">
        <f>VLOOKUP(D443,'PC Receitas'!$N$4:$O$14,2,FALSE)</f>
        <v>#N/A</v>
      </c>
      <c r="T443" s="138">
        <f>Bancos!D443</f>
        <v>0</v>
      </c>
    </row>
    <row r="444" spans="3:20" ht="19.5" customHeight="1" thickTop="1" thickBot="1">
      <c r="C444" s="17"/>
      <c r="D444" s="17"/>
      <c r="E444" s="17"/>
      <c r="F444" s="17"/>
      <c r="G444" s="17"/>
      <c r="H444" s="18"/>
      <c r="I444" s="19"/>
      <c r="J444" s="151">
        <f t="shared" si="30"/>
        <v>2000</v>
      </c>
      <c r="O444" s="26" t="e">
        <f t="shared" si="34"/>
        <v>#N/A</v>
      </c>
      <c r="P444" s="138" t="e">
        <f t="shared" si="31"/>
        <v>#N/A</v>
      </c>
      <c r="Q444" s="138" t="e">
        <f t="shared" si="32"/>
        <v>#N/A</v>
      </c>
      <c r="R444" s="138" t="e">
        <f t="shared" si="33"/>
        <v>#N/A</v>
      </c>
      <c r="S444" s="139" t="e">
        <f>VLOOKUP(D444,'PC Receitas'!$N$4:$O$14,2,FALSE)</f>
        <v>#N/A</v>
      </c>
      <c r="T444" s="138">
        <f>Bancos!D444</f>
        <v>0</v>
      </c>
    </row>
    <row r="445" spans="3:20" ht="19.5" customHeight="1" thickTop="1" thickBot="1">
      <c r="C445" s="17"/>
      <c r="D445" s="17"/>
      <c r="E445" s="17"/>
      <c r="F445" s="17"/>
      <c r="G445" s="17"/>
      <c r="H445" s="18"/>
      <c r="I445" s="19"/>
      <c r="J445" s="151">
        <f t="shared" si="30"/>
        <v>2000</v>
      </c>
      <c r="O445" s="26" t="e">
        <f t="shared" si="34"/>
        <v>#N/A</v>
      </c>
      <c r="P445" s="138" t="e">
        <f t="shared" si="31"/>
        <v>#N/A</v>
      </c>
      <c r="Q445" s="138" t="e">
        <f t="shared" si="32"/>
        <v>#N/A</v>
      </c>
      <c r="R445" s="138" t="e">
        <f t="shared" si="33"/>
        <v>#N/A</v>
      </c>
      <c r="S445" s="139" t="e">
        <f>VLOOKUP(D445,'PC Receitas'!$N$4:$O$14,2,FALSE)</f>
        <v>#N/A</v>
      </c>
      <c r="T445" s="138">
        <f>Bancos!D445</f>
        <v>0</v>
      </c>
    </row>
    <row r="446" spans="3:20" ht="19.5" customHeight="1" thickTop="1" thickBot="1">
      <c r="C446" s="17"/>
      <c r="D446" s="17"/>
      <c r="E446" s="17"/>
      <c r="F446" s="17"/>
      <c r="G446" s="17"/>
      <c r="H446" s="18"/>
      <c r="I446" s="19"/>
      <c r="J446" s="151">
        <f t="shared" si="30"/>
        <v>2000</v>
      </c>
      <c r="O446" s="26" t="e">
        <f t="shared" si="34"/>
        <v>#N/A</v>
      </c>
      <c r="P446" s="138" t="e">
        <f t="shared" si="31"/>
        <v>#N/A</v>
      </c>
      <c r="Q446" s="138" t="e">
        <f t="shared" si="32"/>
        <v>#N/A</v>
      </c>
      <c r="R446" s="138" t="e">
        <f t="shared" si="33"/>
        <v>#N/A</v>
      </c>
      <c r="S446" s="139" t="e">
        <f>VLOOKUP(D446,'PC Receitas'!$N$4:$O$14,2,FALSE)</f>
        <v>#N/A</v>
      </c>
      <c r="T446" s="138">
        <f>Bancos!D446</f>
        <v>0</v>
      </c>
    </row>
    <row r="447" spans="3:20" ht="19.5" customHeight="1" thickTop="1" thickBot="1">
      <c r="C447" s="17"/>
      <c r="D447" s="17"/>
      <c r="E447" s="17"/>
      <c r="F447" s="17"/>
      <c r="G447" s="17"/>
      <c r="H447" s="18"/>
      <c r="I447" s="19"/>
      <c r="J447" s="151">
        <f t="shared" si="30"/>
        <v>2000</v>
      </c>
      <c r="O447" s="26" t="e">
        <f t="shared" si="34"/>
        <v>#N/A</v>
      </c>
      <c r="P447" s="138" t="e">
        <f t="shared" si="31"/>
        <v>#N/A</v>
      </c>
      <c r="Q447" s="138" t="e">
        <f t="shared" si="32"/>
        <v>#N/A</v>
      </c>
      <c r="R447" s="138" t="e">
        <f t="shared" si="33"/>
        <v>#N/A</v>
      </c>
      <c r="S447" s="139" t="e">
        <f>VLOOKUP(D447,'PC Receitas'!$N$4:$O$14,2,FALSE)</f>
        <v>#N/A</v>
      </c>
      <c r="T447" s="138">
        <f>Bancos!D447</f>
        <v>0</v>
      </c>
    </row>
    <row r="448" spans="3:20" ht="19.5" customHeight="1" thickTop="1" thickBot="1">
      <c r="C448" s="17"/>
      <c r="D448" s="17"/>
      <c r="E448" s="17"/>
      <c r="F448" s="17"/>
      <c r="G448" s="17"/>
      <c r="H448" s="18"/>
      <c r="I448" s="19"/>
      <c r="J448" s="151">
        <f t="shared" si="30"/>
        <v>2000</v>
      </c>
      <c r="O448" s="26" t="e">
        <f t="shared" si="34"/>
        <v>#N/A</v>
      </c>
      <c r="P448" s="138" t="e">
        <f t="shared" si="31"/>
        <v>#N/A</v>
      </c>
      <c r="Q448" s="138" t="e">
        <f t="shared" si="32"/>
        <v>#N/A</v>
      </c>
      <c r="R448" s="138" t="e">
        <f t="shared" si="33"/>
        <v>#N/A</v>
      </c>
      <c r="S448" s="139" t="e">
        <f>VLOOKUP(D448,'PC Receitas'!$N$4:$O$14,2,FALSE)</f>
        <v>#N/A</v>
      </c>
      <c r="T448" s="138">
        <f>Bancos!D448</f>
        <v>0</v>
      </c>
    </row>
    <row r="449" spans="3:20" ht="19.5" customHeight="1" thickTop="1" thickBot="1">
      <c r="C449" s="17"/>
      <c r="D449" s="17"/>
      <c r="E449" s="17"/>
      <c r="F449" s="17"/>
      <c r="G449" s="17"/>
      <c r="H449" s="18"/>
      <c r="I449" s="19"/>
      <c r="J449" s="151">
        <f t="shared" si="30"/>
        <v>2000</v>
      </c>
      <c r="O449" s="26" t="e">
        <f t="shared" si="34"/>
        <v>#N/A</v>
      </c>
      <c r="P449" s="138" t="e">
        <f t="shared" si="31"/>
        <v>#N/A</v>
      </c>
      <c r="Q449" s="138" t="e">
        <f t="shared" si="32"/>
        <v>#N/A</v>
      </c>
      <c r="R449" s="138" t="e">
        <f t="shared" si="33"/>
        <v>#N/A</v>
      </c>
      <c r="S449" s="139" t="e">
        <f>VLOOKUP(D449,'PC Receitas'!$N$4:$O$14,2,FALSE)</f>
        <v>#N/A</v>
      </c>
      <c r="T449" s="138">
        <f>Bancos!D449</f>
        <v>0</v>
      </c>
    </row>
    <row r="450" spans="3:20" ht="19.5" customHeight="1" thickTop="1" thickBot="1">
      <c r="C450" s="17"/>
      <c r="D450" s="17"/>
      <c r="E450" s="17"/>
      <c r="F450" s="17"/>
      <c r="G450" s="17"/>
      <c r="H450" s="18"/>
      <c r="I450" s="19"/>
      <c r="J450" s="151">
        <f t="shared" si="30"/>
        <v>2000</v>
      </c>
      <c r="O450" s="26" t="e">
        <f t="shared" si="34"/>
        <v>#N/A</v>
      </c>
      <c r="P450" s="138" t="e">
        <f t="shared" si="31"/>
        <v>#N/A</v>
      </c>
      <c r="Q450" s="138" t="e">
        <f t="shared" si="32"/>
        <v>#N/A</v>
      </c>
      <c r="R450" s="138" t="e">
        <f t="shared" si="33"/>
        <v>#N/A</v>
      </c>
      <c r="S450" s="139" t="e">
        <f>VLOOKUP(D450,'PC Receitas'!$N$4:$O$14,2,FALSE)</f>
        <v>#N/A</v>
      </c>
      <c r="T450" s="138">
        <f>Bancos!D450</f>
        <v>0</v>
      </c>
    </row>
    <row r="451" spans="3:20" ht="19.5" customHeight="1" thickTop="1" thickBot="1">
      <c r="C451" s="17"/>
      <c r="D451" s="17"/>
      <c r="E451" s="17"/>
      <c r="F451" s="17"/>
      <c r="G451" s="17"/>
      <c r="H451" s="18"/>
      <c r="I451" s="19"/>
      <c r="J451" s="151">
        <f t="shared" si="30"/>
        <v>2000</v>
      </c>
      <c r="O451" s="26" t="e">
        <f t="shared" si="34"/>
        <v>#N/A</v>
      </c>
      <c r="P451" s="138" t="e">
        <f t="shared" si="31"/>
        <v>#N/A</v>
      </c>
      <c r="Q451" s="138" t="e">
        <f t="shared" si="32"/>
        <v>#N/A</v>
      </c>
      <c r="R451" s="138" t="e">
        <f t="shared" si="33"/>
        <v>#N/A</v>
      </c>
      <c r="S451" s="139" t="e">
        <f>VLOOKUP(D451,'PC Receitas'!$N$4:$O$14,2,FALSE)</f>
        <v>#N/A</v>
      </c>
      <c r="T451" s="138">
        <f>Bancos!D451</f>
        <v>0</v>
      </c>
    </row>
    <row r="452" spans="3:20" ht="19.5" customHeight="1" thickTop="1" thickBot="1">
      <c r="C452" s="17"/>
      <c r="D452" s="17"/>
      <c r="E452" s="17"/>
      <c r="F452" s="17"/>
      <c r="G452" s="17"/>
      <c r="H452" s="18"/>
      <c r="I452" s="19"/>
      <c r="J452" s="151">
        <f t="shared" si="30"/>
        <v>2000</v>
      </c>
      <c r="O452" s="26" t="e">
        <f t="shared" si="34"/>
        <v>#N/A</v>
      </c>
      <c r="P452" s="138" t="e">
        <f t="shared" si="31"/>
        <v>#N/A</v>
      </c>
      <c r="Q452" s="138" t="e">
        <f t="shared" si="32"/>
        <v>#N/A</v>
      </c>
      <c r="R452" s="138" t="e">
        <f t="shared" si="33"/>
        <v>#N/A</v>
      </c>
      <c r="S452" s="139" t="e">
        <f>VLOOKUP(D452,'PC Receitas'!$N$4:$O$14,2,FALSE)</f>
        <v>#N/A</v>
      </c>
      <c r="T452" s="138">
        <f>Bancos!D452</f>
        <v>0</v>
      </c>
    </row>
    <row r="453" spans="3:20" ht="19.5" customHeight="1" thickTop="1" thickBot="1">
      <c r="C453" s="17"/>
      <c r="D453" s="17"/>
      <c r="E453" s="17"/>
      <c r="F453" s="17"/>
      <c r="G453" s="17"/>
      <c r="H453" s="18"/>
      <c r="I453" s="19"/>
      <c r="J453" s="151">
        <f t="shared" si="30"/>
        <v>2000</v>
      </c>
      <c r="O453" s="26" t="e">
        <f t="shared" si="34"/>
        <v>#N/A</v>
      </c>
      <c r="P453" s="138" t="e">
        <f t="shared" si="31"/>
        <v>#N/A</v>
      </c>
      <c r="Q453" s="138" t="e">
        <f t="shared" si="32"/>
        <v>#N/A</v>
      </c>
      <c r="R453" s="138" t="e">
        <f t="shared" si="33"/>
        <v>#N/A</v>
      </c>
      <c r="S453" s="139" t="e">
        <f>VLOOKUP(D453,'PC Receitas'!$N$4:$O$14,2,FALSE)</f>
        <v>#N/A</v>
      </c>
      <c r="T453" s="138">
        <f>Bancos!D453</f>
        <v>0</v>
      </c>
    </row>
    <row r="454" spans="3:20" ht="19.5" customHeight="1" thickTop="1" thickBot="1">
      <c r="C454" s="17"/>
      <c r="D454" s="17"/>
      <c r="E454" s="17"/>
      <c r="F454" s="17"/>
      <c r="G454" s="17"/>
      <c r="H454" s="18"/>
      <c r="I454" s="19"/>
      <c r="J454" s="151">
        <f t="shared" ref="J454:J517" si="35">J453+IF(AND(I454="Pago",OR(D454="Receitas com Produtos",D454="Receitas com Serviços",D454="Receitas Não Operacionais")),H454,IF(AND(I454="Pago",OR(D454="Despesas com Produtos",D454="Despesas com Serviços",D454="Despesas Não Operacionais",D454="Despesas com RH",D454="Despesas com Marketing",D454="Despesas Operacionais",D454="Impostos",D454="Investimentos")),-H454,0))</f>
        <v>2000</v>
      </c>
      <c r="O454" s="26" t="e">
        <f t="shared" si="34"/>
        <v>#N/A</v>
      </c>
      <c r="P454" s="138" t="e">
        <f t="shared" ref="P454:P517" si="36">IF(S454="Despesas_com_Produtos","Despesa",IF(S454="Despesas_com_Serviços","Despesa",IF(S454="Despesas_Não_Operacionais","Despesa","")))</f>
        <v>#N/A</v>
      </c>
      <c r="Q454" s="138" t="e">
        <f t="shared" ref="Q454:Q517" si="37">IF(S454="Receitas_com_Produtos","Receita",IF(S454="Receitas_com_Serviços","Receita",IF(S454="Receitas_Não_Operacionais","Receita","")))</f>
        <v>#N/A</v>
      </c>
      <c r="R454" s="138" t="e">
        <f t="shared" ref="R454:R517" si="38">IF(O454&lt;&gt;"",O454,IF(P454&lt;&gt;"",P454,IF(Q454&lt;&gt;"",Q454,"")))</f>
        <v>#N/A</v>
      </c>
      <c r="S454" s="139" t="e">
        <f>VLOOKUP(D454,'PC Receitas'!$N$4:$O$14,2,FALSE)</f>
        <v>#N/A</v>
      </c>
      <c r="T454" s="138">
        <f>Bancos!D454</f>
        <v>0</v>
      </c>
    </row>
    <row r="455" spans="3:20" ht="19.5" customHeight="1" thickTop="1" thickBot="1">
      <c r="C455" s="17"/>
      <c r="D455" s="17"/>
      <c r="E455" s="17"/>
      <c r="F455" s="17"/>
      <c r="G455" s="17"/>
      <c r="H455" s="18"/>
      <c r="I455" s="19"/>
      <c r="J455" s="151">
        <f t="shared" si="35"/>
        <v>2000</v>
      </c>
      <c r="O455" s="26" t="e">
        <f t="shared" ref="O455:O518" si="39">IF(S455="Despesas_com_RH","Despesa",IF(S455="Despesas_Operacionais","Despesa",IF(S455="Despesas_com_Marketing","Despesa",IF(S455="Impostos","Despesa",IF(S455="Investimentos","Despesa","")))))</f>
        <v>#N/A</v>
      </c>
      <c r="P455" s="138" t="e">
        <f t="shared" si="36"/>
        <v>#N/A</v>
      </c>
      <c r="Q455" s="138" t="e">
        <f t="shared" si="37"/>
        <v>#N/A</v>
      </c>
      <c r="R455" s="138" t="e">
        <f t="shared" si="38"/>
        <v>#N/A</v>
      </c>
      <c r="S455" s="139" t="e">
        <f>VLOOKUP(D455,'PC Receitas'!$N$4:$O$14,2,FALSE)</f>
        <v>#N/A</v>
      </c>
      <c r="T455" s="138">
        <f>Bancos!D455</f>
        <v>0</v>
      </c>
    </row>
    <row r="456" spans="3:20" ht="19.5" customHeight="1" thickTop="1" thickBot="1">
      <c r="C456" s="17"/>
      <c r="D456" s="17"/>
      <c r="E456" s="17"/>
      <c r="F456" s="17"/>
      <c r="G456" s="17"/>
      <c r="H456" s="18"/>
      <c r="I456" s="19"/>
      <c r="J456" s="151">
        <f t="shared" si="35"/>
        <v>2000</v>
      </c>
      <c r="O456" s="26" t="e">
        <f t="shared" si="39"/>
        <v>#N/A</v>
      </c>
      <c r="P456" s="138" t="e">
        <f t="shared" si="36"/>
        <v>#N/A</v>
      </c>
      <c r="Q456" s="138" t="e">
        <f t="shared" si="37"/>
        <v>#N/A</v>
      </c>
      <c r="R456" s="138" t="e">
        <f t="shared" si="38"/>
        <v>#N/A</v>
      </c>
      <c r="S456" s="139" t="e">
        <f>VLOOKUP(D456,'PC Receitas'!$N$4:$O$14,2,FALSE)</f>
        <v>#N/A</v>
      </c>
      <c r="T456" s="138">
        <f>Bancos!D456</f>
        <v>0</v>
      </c>
    </row>
    <row r="457" spans="3:20" ht="19.5" customHeight="1" thickTop="1" thickBot="1">
      <c r="C457" s="17"/>
      <c r="D457" s="17"/>
      <c r="E457" s="17"/>
      <c r="F457" s="17"/>
      <c r="G457" s="17"/>
      <c r="H457" s="18"/>
      <c r="I457" s="19"/>
      <c r="J457" s="151">
        <f t="shared" si="35"/>
        <v>2000</v>
      </c>
      <c r="O457" s="26" t="e">
        <f t="shared" si="39"/>
        <v>#N/A</v>
      </c>
      <c r="P457" s="138" t="e">
        <f t="shared" si="36"/>
        <v>#N/A</v>
      </c>
      <c r="Q457" s="138" t="e">
        <f t="shared" si="37"/>
        <v>#N/A</v>
      </c>
      <c r="R457" s="138" t="e">
        <f t="shared" si="38"/>
        <v>#N/A</v>
      </c>
      <c r="S457" s="139" t="e">
        <f>VLOOKUP(D457,'PC Receitas'!$N$4:$O$14,2,FALSE)</f>
        <v>#N/A</v>
      </c>
      <c r="T457" s="138">
        <f>Bancos!D457</f>
        <v>0</v>
      </c>
    </row>
    <row r="458" spans="3:20" ht="19.5" customHeight="1" thickTop="1" thickBot="1">
      <c r="C458" s="17"/>
      <c r="D458" s="17"/>
      <c r="E458" s="17"/>
      <c r="F458" s="17"/>
      <c r="G458" s="17"/>
      <c r="H458" s="18"/>
      <c r="I458" s="19"/>
      <c r="J458" s="151">
        <f t="shared" si="35"/>
        <v>2000</v>
      </c>
      <c r="O458" s="26" t="e">
        <f t="shared" si="39"/>
        <v>#N/A</v>
      </c>
      <c r="P458" s="138" t="e">
        <f t="shared" si="36"/>
        <v>#N/A</v>
      </c>
      <c r="Q458" s="138" t="e">
        <f t="shared" si="37"/>
        <v>#N/A</v>
      </c>
      <c r="R458" s="138" t="e">
        <f t="shared" si="38"/>
        <v>#N/A</v>
      </c>
      <c r="S458" s="139" t="e">
        <f>VLOOKUP(D458,'PC Receitas'!$N$4:$O$14,2,FALSE)</f>
        <v>#N/A</v>
      </c>
      <c r="T458" s="138">
        <f>Bancos!D458</f>
        <v>0</v>
      </c>
    </row>
    <row r="459" spans="3:20" ht="19.5" customHeight="1" thickTop="1" thickBot="1">
      <c r="C459" s="17"/>
      <c r="D459" s="17"/>
      <c r="E459" s="17"/>
      <c r="F459" s="17"/>
      <c r="G459" s="17"/>
      <c r="H459" s="18"/>
      <c r="I459" s="19"/>
      <c r="J459" s="151">
        <f t="shared" si="35"/>
        <v>2000</v>
      </c>
      <c r="O459" s="26" t="e">
        <f t="shared" si="39"/>
        <v>#N/A</v>
      </c>
      <c r="P459" s="138" t="e">
        <f t="shared" si="36"/>
        <v>#N/A</v>
      </c>
      <c r="Q459" s="138" t="e">
        <f t="shared" si="37"/>
        <v>#N/A</v>
      </c>
      <c r="R459" s="138" t="e">
        <f t="shared" si="38"/>
        <v>#N/A</v>
      </c>
      <c r="S459" s="139" t="e">
        <f>VLOOKUP(D459,'PC Receitas'!$N$4:$O$14,2,FALSE)</f>
        <v>#N/A</v>
      </c>
      <c r="T459" s="138">
        <f>Bancos!D459</f>
        <v>0</v>
      </c>
    </row>
    <row r="460" spans="3:20" ht="19.5" customHeight="1" thickTop="1" thickBot="1">
      <c r="C460" s="17"/>
      <c r="D460" s="17"/>
      <c r="E460" s="17"/>
      <c r="F460" s="17"/>
      <c r="G460" s="17"/>
      <c r="H460" s="18"/>
      <c r="I460" s="19"/>
      <c r="J460" s="151">
        <f t="shared" si="35"/>
        <v>2000</v>
      </c>
      <c r="O460" s="26" t="e">
        <f t="shared" si="39"/>
        <v>#N/A</v>
      </c>
      <c r="P460" s="138" t="e">
        <f t="shared" si="36"/>
        <v>#N/A</v>
      </c>
      <c r="Q460" s="138" t="e">
        <f t="shared" si="37"/>
        <v>#N/A</v>
      </c>
      <c r="R460" s="138" t="e">
        <f t="shared" si="38"/>
        <v>#N/A</v>
      </c>
      <c r="S460" s="139" t="e">
        <f>VLOOKUP(D460,'PC Receitas'!$N$4:$O$14,2,FALSE)</f>
        <v>#N/A</v>
      </c>
      <c r="T460" s="138">
        <f>Bancos!D460</f>
        <v>0</v>
      </c>
    </row>
    <row r="461" spans="3:20" ht="19.5" customHeight="1" thickTop="1" thickBot="1">
      <c r="C461" s="17"/>
      <c r="D461" s="17"/>
      <c r="E461" s="17"/>
      <c r="F461" s="17"/>
      <c r="G461" s="17"/>
      <c r="H461" s="18"/>
      <c r="I461" s="19"/>
      <c r="J461" s="151">
        <f t="shared" si="35"/>
        <v>2000</v>
      </c>
      <c r="O461" s="26" t="e">
        <f t="shared" si="39"/>
        <v>#N/A</v>
      </c>
      <c r="P461" s="138" t="e">
        <f t="shared" si="36"/>
        <v>#N/A</v>
      </c>
      <c r="Q461" s="138" t="e">
        <f t="shared" si="37"/>
        <v>#N/A</v>
      </c>
      <c r="R461" s="138" t="e">
        <f t="shared" si="38"/>
        <v>#N/A</v>
      </c>
      <c r="S461" s="139" t="e">
        <f>VLOOKUP(D461,'PC Receitas'!$N$4:$O$14,2,FALSE)</f>
        <v>#N/A</v>
      </c>
      <c r="T461" s="138">
        <f>Bancos!D461</f>
        <v>0</v>
      </c>
    </row>
    <row r="462" spans="3:20" ht="19.5" customHeight="1" thickTop="1" thickBot="1">
      <c r="C462" s="17"/>
      <c r="D462" s="17"/>
      <c r="E462" s="17"/>
      <c r="F462" s="17"/>
      <c r="G462" s="17"/>
      <c r="H462" s="18"/>
      <c r="I462" s="19"/>
      <c r="J462" s="151">
        <f t="shared" si="35"/>
        <v>2000</v>
      </c>
      <c r="O462" s="26" t="e">
        <f t="shared" si="39"/>
        <v>#N/A</v>
      </c>
      <c r="P462" s="138" t="e">
        <f t="shared" si="36"/>
        <v>#N/A</v>
      </c>
      <c r="Q462" s="138" t="e">
        <f t="shared" si="37"/>
        <v>#N/A</v>
      </c>
      <c r="R462" s="138" t="e">
        <f t="shared" si="38"/>
        <v>#N/A</v>
      </c>
      <c r="S462" s="139" t="e">
        <f>VLOOKUP(D462,'PC Receitas'!$N$4:$O$14,2,FALSE)</f>
        <v>#N/A</v>
      </c>
      <c r="T462" s="138">
        <f>Bancos!D462</f>
        <v>0</v>
      </c>
    </row>
    <row r="463" spans="3:20" ht="19.5" customHeight="1" thickTop="1" thickBot="1">
      <c r="C463" s="17"/>
      <c r="D463" s="17"/>
      <c r="E463" s="17"/>
      <c r="F463" s="17"/>
      <c r="G463" s="17"/>
      <c r="H463" s="18"/>
      <c r="I463" s="19"/>
      <c r="J463" s="151">
        <f t="shared" si="35"/>
        <v>2000</v>
      </c>
      <c r="O463" s="26" t="e">
        <f t="shared" si="39"/>
        <v>#N/A</v>
      </c>
      <c r="P463" s="138" t="e">
        <f t="shared" si="36"/>
        <v>#N/A</v>
      </c>
      <c r="Q463" s="138" t="e">
        <f t="shared" si="37"/>
        <v>#N/A</v>
      </c>
      <c r="R463" s="138" t="e">
        <f t="shared" si="38"/>
        <v>#N/A</v>
      </c>
      <c r="S463" s="139" t="e">
        <f>VLOOKUP(D463,'PC Receitas'!$N$4:$O$14,2,FALSE)</f>
        <v>#N/A</v>
      </c>
      <c r="T463" s="138">
        <f>Bancos!D463</f>
        <v>0</v>
      </c>
    </row>
    <row r="464" spans="3:20" ht="19.5" customHeight="1" thickTop="1" thickBot="1">
      <c r="C464" s="17"/>
      <c r="D464" s="17"/>
      <c r="E464" s="17"/>
      <c r="F464" s="17"/>
      <c r="G464" s="17"/>
      <c r="H464" s="18"/>
      <c r="I464" s="19"/>
      <c r="J464" s="151">
        <f t="shared" si="35"/>
        <v>2000</v>
      </c>
      <c r="O464" s="26" t="e">
        <f t="shared" si="39"/>
        <v>#N/A</v>
      </c>
      <c r="P464" s="138" t="e">
        <f t="shared" si="36"/>
        <v>#N/A</v>
      </c>
      <c r="Q464" s="138" t="e">
        <f t="shared" si="37"/>
        <v>#N/A</v>
      </c>
      <c r="R464" s="138" t="e">
        <f t="shared" si="38"/>
        <v>#N/A</v>
      </c>
      <c r="S464" s="139" t="e">
        <f>VLOOKUP(D464,'PC Receitas'!$N$4:$O$14,2,FALSE)</f>
        <v>#N/A</v>
      </c>
      <c r="T464" s="138">
        <f>Bancos!D464</f>
        <v>0</v>
      </c>
    </row>
    <row r="465" spans="3:20" ht="19.5" customHeight="1" thickTop="1" thickBot="1">
      <c r="C465" s="17"/>
      <c r="D465" s="17"/>
      <c r="E465" s="17"/>
      <c r="F465" s="17"/>
      <c r="G465" s="17"/>
      <c r="H465" s="18"/>
      <c r="I465" s="19"/>
      <c r="J465" s="151">
        <f t="shared" si="35"/>
        <v>2000</v>
      </c>
      <c r="O465" s="26" t="e">
        <f t="shared" si="39"/>
        <v>#N/A</v>
      </c>
      <c r="P465" s="138" t="e">
        <f t="shared" si="36"/>
        <v>#N/A</v>
      </c>
      <c r="Q465" s="138" t="e">
        <f t="shared" si="37"/>
        <v>#N/A</v>
      </c>
      <c r="R465" s="138" t="e">
        <f t="shared" si="38"/>
        <v>#N/A</v>
      </c>
      <c r="S465" s="139" t="e">
        <f>VLOOKUP(D465,'PC Receitas'!$N$4:$O$14,2,FALSE)</f>
        <v>#N/A</v>
      </c>
      <c r="T465" s="138">
        <f>Bancos!D465</f>
        <v>0</v>
      </c>
    </row>
    <row r="466" spans="3:20" ht="19.5" customHeight="1" thickTop="1" thickBot="1">
      <c r="C466" s="17"/>
      <c r="D466" s="17"/>
      <c r="E466" s="17"/>
      <c r="F466" s="17"/>
      <c r="G466" s="17"/>
      <c r="H466" s="18"/>
      <c r="I466" s="19"/>
      <c r="J466" s="151">
        <f t="shared" si="35"/>
        <v>2000</v>
      </c>
      <c r="O466" s="26" t="e">
        <f t="shared" si="39"/>
        <v>#N/A</v>
      </c>
      <c r="P466" s="138" t="e">
        <f t="shared" si="36"/>
        <v>#N/A</v>
      </c>
      <c r="Q466" s="138" t="e">
        <f t="shared" si="37"/>
        <v>#N/A</v>
      </c>
      <c r="R466" s="138" t="e">
        <f t="shared" si="38"/>
        <v>#N/A</v>
      </c>
      <c r="S466" s="139" t="e">
        <f>VLOOKUP(D466,'PC Receitas'!$N$4:$O$14,2,FALSE)</f>
        <v>#N/A</v>
      </c>
      <c r="T466" s="138">
        <f>Bancos!D466</f>
        <v>0</v>
      </c>
    </row>
    <row r="467" spans="3:20" ht="19.5" customHeight="1" thickTop="1" thickBot="1">
      <c r="C467" s="17"/>
      <c r="D467" s="17"/>
      <c r="E467" s="17"/>
      <c r="F467" s="17"/>
      <c r="G467" s="17"/>
      <c r="H467" s="18"/>
      <c r="I467" s="19"/>
      <c r="J467" s="151">
        <f t="shared" si="35"/>
        <v>2000</v>
      </c>
      <c r="O467" s="26" t="e">
        <f t="shared" si="39"/>
        <v>#N/A</v>
      </c>
      <c r="P467" s="138" t="e">
        <f t="shared" si="36"/>
        <v>#N/A</v>
      </c>
      <c r="Q467" s="138" t="e">
        <f t="shared" si="37"/>
        <v>#N/A</v>
      </c>
      <c r="R467" s="138" t="e">
        <f t="shared" si="38"/>
        <v>#N/A</v>
      </c>
      <c r="S467" s="139" t="e">
        <f>VLOOKUP(D467,'PC Receitas'!$N$4:$O$14,2,FALSE)</f>
        <v>#N/A</v>
      </c>
      <c r="T467" s="138">
        <f>Bancos!D467</f>
        <v>0</v>
      </c>
    </row>
    <row r="468" spans="3:20" ht="19.5" customHeight="1" thickTop="1" thickBot="1">
      <c r="C468" s="17"/>
      <c r="D468" s="17"/>
      <c r="E468" s="17"/>
      <c r="F468" s="17"/>
      <c r="G468" s="17"/>
      <c r="H468" s="18"/>
      <c r="I468" s="19"/>
      <c r="J468" s="151">
        <f t="shared" si="35"/>
        <v>2000</v>
      </c>
      <c r="O468" s="26" t="e">
        <f t="shared" si="39"/>
        <v>#N/A</v>
      </c>
      <c r="P468" s="138" t="e">
        <f t="shared" si="36"/>
        <v>#N/A</v>
      </c>
      <c r="Q468" s="138" t="e">
        <f t="shared" si="37"/>
        <v>#N/A</v>
      </c>
      <c r="R468" s="138" t="e">
        <f t="shared" si="38"/>
        <v>#N/A</v>
      </c>
      <c r="S468" s="139" t="e">
        <f>VLOOKUP(D468,'PC Receitas'!$N$4:$O$14,2,FALSE)</f>
        <v>#N/A</v>
      </c>
      <c r="T468" s="138">
        <f>Bancos!D468</f>
        <v>0</v>
      </c>
    </row>
    <row r="469" spans="3:20" ht="19.5" customHeight="1" thickTop="1" thickBot="1">
      <c r="C469" s="17"/>
      <c r="D469" s="17"/>
      <c r="E469" s="17"/>
      <c r="F469" s="17"/>
      <c r="G469" s="17"/>
      <c r="H469" s="18"/>
      <c r="I469" s="19"/>
      <c r="J469" s="151">
        <f t="shared" si="35"/>
        <v>2000</v>
      </c>
      <c r="O469" s="26" t="e">
        <f t="shared" si="39"/>
        <v>#N/A</v>
      </c>
      <c r="P469" s="138" t="e">
        <f t="shared" si="36"/>
        <v>#N/A</v>
      </c>
      <c r="Q469" s="138" t="e">
        <f t="shared" si="37"/>
        <v>#N/A</v>
      </c>
      <c r="R469" s="138" t="e">
        <f t="shared" si="38"/>
        <v>#N/A</v>
      </c>
      <c r="S469" s="139" t="e">
        <f>VLOOKUP(D469,'PC Receitas'!$N$4:$O$14,2,FALSE)</f>
        <v>#N/A</v>
      </c>
      <c r="T469" s="138">
        <f>Bancos!D469</f>
        <v>0</v>
      </c>
    </row>
    <row r="470" spans="3:20" ht="19.5" customHeight="1" thickTop="1" thickBot="1">
      <c r="C470" s="17"/>
      <c r="D470" s="17"/>
      <c r="E470" s="17"/>
      <c r="F470" s="17"/>
      <c r="G470" s="17"/>
      <c r="H470" s="18"/>
      <c r="I470" s="19"/>
      <c r="J470" s="151">
        <f t="shared" si="35"/>
        <v>2000</v>
      </c>
      <c r="O470" s="26" t="e">
        <f t="shared" si="39"/>
        <v>#N/A</v>
      </c>
      <c r="P470" s="138" t="e">
        <f t="shared" si="36"/>
        <v>#N/A</v>
      </c>
      <c r="Q470" s="138" t="e">
        <f t="shared" si="37"/>
        <v>#N/A</v>
      </c>
      <c r="R470" s="138" t="e">
        <f t="shared" si="38"/>
        <v>#N/A</v>
      </c>
      <c r="S470" s="139" t="e">
        <f>VLOOKUP(D470,'PC Receitas'!$N$4:$O$14,2,FALSE)</f>
        <v>#N/A</v>
      </c>
      <c r="T470" s="138">
        <f>Bancos!D470</f>
        <v>0</v>
      </c>
    </row>
    <row r="471" spans="3:20" ht="19.5" customHeight="1" thickTop="1" thickBot="1">
      <c r="C471" s="17"/>
      <c r="D471" s="17"/>
      <c r="E471" s="17"/>
      <c r="F471" s="17"/>
      <c r="G471" s="17"/>
      <c r="H471" s="18"/>
      <c r="I471" s="19"/>
      <c r="J471" s="151">
        <f t="shared" si="35"/>
        <v>2000</v>
      </c>
      <c r="O471" s="26" t="e">
        <f t="shared" si="39"/>
        <v>#N/A</v>
      </c>
      <c r="P471" s="138" t="e">
        <f t="shared" si="36"/>
        <v>#N/A</v>
      </c>
      <c r="Q471" s="138" t="e">
        <f t="shared" si="37"/>
        <v>#N/A</v>
      </c>
      <c r="R471" s="138" t="e">
        <f t="shared" si="38"/>
        <v>#N/A</v>
      </c>
      <c r="S471" s="139" t="e">
        <f>VLOOKUP(D471,'PC Receitas'!$N$4:$O$14,2,FALSE)</f>
        <v>#N/A</v>
      </c>
      <c r="T471" s="138">
        <f>Bancos!D471</f>
        <v>0</v>
      </c>
    </row>
    <row r="472" spans="3:20" ht="19.5" customHeight="1" thickTop="1" thickBot="1">
      <c r="C472" s="17"/>
      <c r="D472" s="17"/>
      <c r="E472" s="17"/>
      <c r="F472" s="17"/>
      <c r="G472" s="17"/>
      <c r="H472" s="18"/>
      <c r="I472" s="19"/>
      <c r="J472" s="151">
        <f t="shared" si="35"/>
        <v>2000</v>
      </c>
      <c r="O472" s="26" t="e">
        <f t="shared" si="39"/>
        <v>#N/A</v>
      </c>
      <c r="P472" s="138" t="e">
        <f t="shared" si="36"/>
        <v>#N/A</v>
      </c>
      <c r="Q472" s="138" t="e">
        <f t="shared" si="37"/>
        <v>#N/A</v>
      </c>
      <c r="R472" s="138" t="e">
        <f t="shared" si="38"/>
        <v>#N/A</v>
      </c>
      <c r="S472" s="139" t="e">
        <f>VLOOKUP(D472,'PC Receitas'!$N$4:$O$14,2,FALSE)</f>
        <v>#N/A</v>
      </c>
      <c r="T472" s="138">
        <f>Bancos!D472</f>
        <v>0</v>
      </c>
    </row>
    <row r="473" spans="3:20" ht="19.5" customHeight="1" thickTop="1" thickBot="1">
      <c r="C473" s="17"/>
      <c r="D473" s="17"/>
      <c r="E473" s="17"/>
      <c r="F473" s="17"/>
      <c r="G473" s="17"/>
      <c r="H473" s="18"/>
      <c r="I473" s="19"/>
      <c r="J473" s="151">
        <f t="shared" si="35"/>
        <v>2000</v>
      </c>
      <c r="O473" s="26" t="e">
        <f t="shared" si="39"/>
        <v>#N/A</v>
      </c>
      <c r="P473" s="138" t="e">
        <f t="shared" si="36"/>
        <v>#N/A</v>
      </c>
      <c r="Q473" s="138" t="e">
        <f t="shared" si="37"/>
        <v>#N/A</v>
      </c>
      <c r="R473" s="138" t="e">
        <f t="shared" si="38"/>
        <v>#N/A</v>
      </c>
      <c r="S473" s="139" t="e">
        <f>VLOOKUP(D473,'PC Receitas'!$N$4:$O$14,2,FALSE)</f>
        <v>#N/A</v>
      </c>
      <c r="T473" s="138">
        <f>Bancos!D473</f>
        <v>0</v>
      </c>
    </row>
    <row r="474" spans="3:20" ht="19.5" customHeight="1" thickTop="1" thickBot="1">
      <c r="C474" s="17"/>
      <c r="D474" s="17"/>
      <c r="E474" s="17"/>
      <c r="F474" s="17"/>
      <c r="G474" s="17"/>
      <c r="H474" s="18"/>
      <c r="I474" s="19"/>
      <c r="J474" s="151">
        <f t="shared" si="35"/>
        <v>2000</v>
      </c>
      <c r="O474" s="26" t="e">
        <f t="shared" si="39"/>
        <v>#N/A</v>
      </c>
      <c r="P474" s="138" t="e">
        <f t="shared" si="36"/>
        <v>#N/A</v>
      </c>
      <c r="Q474" s="138" t="e">
        <f t="shared" si="37"/>
        <v>#N/A</v>
      </c>
      <c r="R474" s="138" t="e">
        <f t="shared" si="38"/>
        <v>#N/A</v>
      </c>
      <c r="S474" s="139" t="e">
        <f>VLOOKUP(D474,'PC Receitas'!$N$4:$O$14,2,FALSE)</f>
        <v>#N/A</v>
      </c>
      <c r="T474" s="138">
        <f>Bancos!D474</f>
        <v>0</v>
      </c>
    </row>
    <row r="475" spans="3:20" ht="19.5" customHeight="1" thickTop="1" thickBot="1">
      <c r="C475" s="17"/>
      <c r="D475" s="17"/>
      <c r="E475" s="17"/>
      <c r="F475" s="17"/>
      <c r="G475" s="17"/>
      <c r="H475" s="18"/>
      <c r="I475" s="19"/>
      <c r="J475" s="151">
        <f t="shared" si="35"/>
        <v>2000</v>
      </c>
      <c r="O475" s="26" t="e">
        <f t="shared" si="39"/>
        <v>#N/A</v>
      </c>
      <c r="P475" s="138" t="e">
        <f t="shared" si="36"/>
        <v>#N/A</v>
      </c>
      <c r="Q475" s="138" t="e">
        <f t="shared" si="37"/>
        <v>#N/A</v>
      </c>
      <c r="R475" s="138" t="e">
        <f t="shared" si="38"/>
        <v>#N/A</v>
      </c>
      <c r="S475" s="139" t="e">
        <f>VLOOKUP(D475,'PC Receitas'!$N$4:$O$14,2,FALSE)</f>
        <v>#N/A</v>
      </c>
      <c r="T475" s="138">
        <f>Bancos!D475</f>
        <v>0</v>
      </c>
    </row>
    <row r="476" spans="3:20" ht="19.5" customHeight="1" thickTop="1" thickBot="1">
      <c r="C476" s="17"/>
      <c r="D476" s="17"/>
      <c r="E476" s="17"/>
      <c r="F476" s="17"/>
      <c r="G476" s="17"/>
      <c r="H476" s="18"/>
      <c r="I476" s="19"/>
      <c r="J476" s="151">
        <f t="shared" si="35"/>
        <v>2000</v>
      </c>
      <c r="O476" s="26" t="e">
        <f t="shared" si="39"/>
        <v>#N/A</v>
      </c>
      <c r="P476" s="138" t="e">
        <f t="shared" si="36"/>
        <v>#N/A</v>
      </c>
      <c r="Q476" s="138" t="e">
        <f t="shared" si="37"/>
        <v>#N/A</v>
      </c>
      <c r="R476" s="138" t="e">
        <f t="shared" si="38"/>
        <v>#N/A</v>
      </c>
      <c r="S476" s="139" t="e">
        <f>VLOOKUP(D476,'PC Receitas'!$N$4:$O$14,2,FALSE)</f>
        <v>#N/A</v>
      </c>
      <c r="T476" s="138">
        <f>Bancos!D476</f>
        <v>0</v>
      </c>
    </row>
    <row r="477" spans="3:20" ht="19.5" customHeight="1" thickTop="1" thickBot="1">
      <c r="C477" s="17"/>
      <c r="D477" s="17"/>
      <c r="E477" s="17"/>
      <c r="F477" s="17"/>
      <c r="G477" s="17"/>
      <c r="H477" s="18"/>
      <c r="I477" s="19"/>
      <c r="J477" s="151">
        <f t="shared" si="35"/>
        <v>2000</v>
      </c>
      <c r="O477" s="26" t="e">
        <f t="shared" si="39"/>
        <v>#N/A</v>
      </c>
      <c r="P477" s="138" t="e">
        <f t="shared" si="36"/>
        <v>#N/A</v>
      </c>
      <c r="Q477" s="138" t="e">
        <f t="shared" si="37"/>
        <v>#N/A</v>
      </c>
      <c r="R477" s="138" t="e">
        <f t="shared" si="38"/>
        <v>#N/A</v>
      </c>
      <c r="S477" s="139" t="e">
        <f>VLOOKUP(D477,'PC Receitas'!$N$4:$O$14,2,FALSE)</f>
        <v>#N/A</v>
      </c>
      <c r="T477" s="138">
        <f>Bancos!D477</f>
        <v>0</v>
      </c>
    </row>
    <row r="478" spans="3:20" ht="19.5" customHeight="1" thickTop="1" thickBot="1">
      <c r="C478" s="17"/>
      <c r="D478" s="17"/>
      <c r="E478" s="17"/>
      <c r="F478" s="17"/>
      <c r="G478" s="17"/>
      <c r="H478" s="18"/>
      <c r="I478" s="19"/>
      <c r="J478" s="151">
        <f t="shared" si="35"/>
        <v>2000</v>
      </c>
      <c r="O478" s="26" t="e">
        <f t="shared" si="39"/>
        <v>#N/A</v>
      </c>
      <c r="P478" s="138" t="e">
        <f t="shared" si="36"/>
        <v>#N/A</v>
      </c>
      <c r="Q478" s="138" t="e">
        <f t="shared" si="37"/>
        <v>#N/A</v>
      </c>
      <c r="R478" s="138" t="e">
        <f t="shared" si="38"/>
        <v>#N/A</v>
      </c>
      <c r="S478" s="139" t="e">
        <f>VLOOKUP(D478,'PC Receitas'!$N$4:$O$14,2,FALSE)</f>
        <v>#N/A</v>
      </c>
      <c r="T478" s="138">
        <f>Bancos!D478</f>
        <v>0</v>
      </c>
    </row>
    <row r="479" spans="3:20" ht="19.5" customHeight="1" thickTop="1" thickBot="1">
      <c r="C479" s="17"/>
      <c r="D479" s="17"/>
      <c r="E479" s="17"/>
      <c r="F479" s="17"/>
      <c r="G479" s="17"/>
      <c r="H479" s="18"/>
      <c r="I479" s="19"/>
      <c r="J479" s="151">
        <f t="shared" si="35"/>
        <v>2000</v>
      </c>
      <c r="O479" s="26" t="e">
        <f t="shared" si="39"/>
        <v>#N/A</v>
      </c>
      <c r="P479" s="138" t="e">
        <f t="shared" si="36"/>
        <v>#N/A</v>
      </c>
      <c r="Q479" s="138" t="e">
        <f t="shared" si="37"/>
        <v>#N/A</v>
      </c>
      <c r="R479" s="138" t="e">
        <f t="shared" si="38"/>
        <v>#N/A</v>
      </c>
      <c r="S479" s="139" t="e">
        <f>VLOOKUP(D479,'PC Receitas'!$N$4:$O$14,2,FALSE)</f>
        <v>#N/A</v>
      </c>
      <c r="T479" s="138">
        <f>Bancos!D479</f>
        <v>0</v>
      </c>
    </row>
    <row r="480" spans="3:20" ht="19.5" customHeight="1" thickTop="1" thickBot="1">
      <c r="C480" s="17"/>
      <c r="D480" s="17"/>
      <c r="E480" s="17"/>
      <c r="F480" s="17"/>
      <c r="G480" s="17"/>
      <c r="H480" s="18"/>
      <c r="I480" s="19"/>
      <c r="J480" s="151">
        <f t="shared" si="35"/>
        <v>2000</v>
      </c>
      <c r="O480" s="26" t="e">
        <f t="shared" si="39"/>
        <v>#N/A</v>
      </c>
      <c r="P480" s="138" t="e">
        <f t="shared" si="36"/>
        <v>#N/A</v>
      </c>
      <c r="Q480" s="138" t="e">
        <f t="shared" si="37"/>
        <v>#N/A</v>
      </c>
      <c r="R480" s="138" t="e">
        <f t="shared" si="38"/>
        <v>#N/A</v>
      </c>
      <c r="S480" s="139" t="e">
        <f>VLOOKUP(D480,'PC Receitas'!$N$4:$O$14,2,FALSE)</f>
        <v>#N/A</v>
      </c>
      <c r="T480" s="138">
        <f>Bancos!D480</f>
        <v>0</v>
      </c>
    </row>
    <row r="481" spans="3:20" ht="19.5" customHeight="1" thickTop="1" thickBot="1">
      <c r="C481" s="17"/>
      <c r="D481" s="17"/>
      <c r="E481" s="17"/>
      <c r="F481" s="17"/>
      <c r="G481" s="17"/>
      <c r="H481" s="18"/>
      <c r="I481" s="19"/>
      <c r="J481" s="151">
        <f t="shared" si="35"/>
        <v>2000</v>
      </c>
      <c r="O481" s="26" t="e">
        <f t="shared" si="39"/>
        <v>#N/A</v>
      </c>
      <c r="P481" s="138" t="e">
        <f t="shared" si="36"/>
        <v>#N/A</v>
      </c>
      <c r="Q481" s="138" t="e">
        <f t="shared" si="37"/>
        <v>#N/A</v>
      </c>
      <c r="R481" s="138" t="e">
        <f t="shared" si="38"/>
        <v>#N/A</v>
      </c>
      <c r="S481" s="139" t="e">
        <f>VLOOKUP(D481,'PC Receitas'!$N$4:$O$14,2,FALSE)</f>
        <v>#N/A</v>
      </c>
      <c r="T481" s="138">
        <f>Bancos!D481</f>
        <v>0</v>
      </c>
    </row>
    <row r="482" spans="3:20" ht="19.5" customHeight="1" thickTop="1" thickBot="1">
      <c r="C482" s="17"/>
      <c r="D482" s="17"/>
      <c r="E482" s="17"/>
      <c r="F482" s="17"/>
      <c r="G482" s="17"/>
      <c r="H482" s="18"/>
      <c r="I482" s="19"/>
      <c r="J482" s="151">
        <f t="shared" si="35"/>
        <v>2000</v>
      </c>
      <c r="O482" s="26" t="e">
        <f t="shared" si="39"/>
        <v>#N/A</v>
      </c>
      <c r="P482" s="138" t="e">
        <f t="shared" si="36"/>
        <v>#N/A</v>
      </c>
      <c r="Q482" s="138" t="e">
        <f t="shared" si="37"/>
        <v>#N/A</v>
      </c>
      <c r="R482" s="138" t="e">
        <f t="shared" si="38"/>
        <v>#N/A</v>
      </c>
      <c r="S482" s="139" t="e">
        <f>VLOOKUP(D482,'PC Receitas'!$N$4:$O$14,2,FALSE)</f>
        <v>#N/A</v>
      </c>
      <c r="T482" s="138">
        <f>Bancos!D482</f>
        <v>0</v>
      </c>
    </row>
    <row r="483" spans="3:20" ht="19.5" customHeight="1" thickTop="1" thickBot="1">
      <c r="C483" s="17"/>
      <c r="D483" s="17"/>
      <c r="E483" s="17"/>
      <c r="F483" s="17"/>
      <c r="G483" s="17"/>
      <c r="H483" s="18"/>
      <c r="I483" s="19"/>
      <c r="J483" s="151">
        <f t="shared" si="35"/>
        <v>2000</v>
      </c>
      <c r="O483" s="26" t="e">
        <f t="shared" si="39"/>
        <v>#N/A</v>
      </c>
      <c r="P483" s="138" t="e">
        <f t="shared" si="36"/>
        <v>#N/A</v>
      </c>
      <c r="Q483" s="138" t="e">
        <f t="shared" si="37"/>
        <v>#N/A</v>
      </c>
      <c r="R483" s="138" t="e">
        <f t="shared" si="38"/>
        <v>#N/A</v>
      </c>
      <c r="S483" s="139" t="e">
        <f>VLOOKUP(D483,'PC Receitas'!$N$4:$O$14,2,FALSE)</f>
        <v>#N/A</v>
      </c>
      <c r="T483" s="138">
        <f>Bancos!D483</f>
        <v>0</v>
      </c>
    </row>
    <row r="484" spans="3:20" ht="19.5" customHeight="1" thickTop="1" thickBot="1">
      <c r="C484" s="17"/>
      <c r="D484" s="17"/>
      <c r="E484" s="17"/>
      <c r="F484" s="17"/>
      <c r="G484" s="17"/>
      <c r="H484" s="18"/>
      <c r="I484" s="19"/>
      <c r="J484" s="151">
        <f t="shared" si="35"/>
        <v>2000</v>
      </c>
      <c r="O484" s="26" t="e">
        <f t="shared" si="39"/>
        <v>#N/A</v>
      </c>
      <c r="P484" s="138" t="e">
        <f t="shared" si="36"/>
        <v>#N/A</v>
      </c>
      <c r="Q484" s="138" t="e">
        <f t="shared" si="37"/>
        <v>#N/A</v>
      </c>
      <c r="R484" s="138" t="e">
        <f t="shared" si="38"/>
        <v>#N/A</v>
      </c>
      <c r="S484" s="139" t="e">
        <f>VLOOKUP(D484,'PC Receitas'!$N$4:$O$14,2,FALSE)</f>
        <v>#N/A</v>
      </c>
      <c r="T484" s="138">
        <f>Bancos!D484</f>
        <v>0</v>
      </c>
    </row>
    <row r="485" spans="3:20" ht="19.5" customHeight="1" thickTop="1" thickBot="1">
      <c r="C485" s="17"/>
      <c r="D485" s="17"/>
      <c r="E485" s="17"/>
      <c r="F485" s="17"/>
      <c r="G485" s="17"/>
      <c r="H485" s="18"/>
      <c r="I485" s="19"/>
      <c r="J485" s="151">
        <f t="shared" si="35"/>
        <v>2000</v>
      </c>
      <c r="O485" s="26" t="e">
        <f t="shared" si="39"/>
        <v>#N/A</v>
      </c>
      <c r="P485" s="138" t="e">
        <f t="shared" si="36"/>
        <v>#N/A</v>
      </c>
      <c r="Q485" s="138" t="e">
        <f t="shared" si="37"/>
        <v>#N/A</v>
      </c>
      <c r="R485" s="138" t="e">
        <f t="shared" si="38"/>
        <v>#N/A</v>
      </c>
      <c r="S485" s="139" t="e">
        <f>VLOOKUP(D485,'PC Receitas'!$N$4:$O$14,2,FALSE)</f>
        <v>#N/A</v>
      </c>
      <c r="T485" s="138">
        <f>Bancos!D485</f>
        <v>0</v>
      </c>
    </row>
    <row r="486" spans="3:20" ht="19.5" customHeight="1" thickTop="1" thickBot="1">
      <c r="C486" s="17"/>
      <c r="D486" s="17"/>
      <c r="E486" s="17"/>
      <c r="F486" s="17"/>
      <c r="G486" s="17"/>
      <c r="H486" s="18"/>
      <c r="I486" s="19"/>
      <c r="J486" s="151">
        <f t="shared" si="35"/>
        <v>2000</v>
      </c>
      <c r="O486" s="26" t="e">
        <f t="shared" si="39"/>
        <v>#N/A</v>
      </c>
      <c r="P486" s="138" t="e">
        <f t="shared" si="36"/>
        <v>#N/A</v>
      </c>
      <c r="Q486" s="138" t="e">
        <f t="shared" si="37"/>
        <v>#N/A</v>
      </c>
      <c r="R486" s="138" t="e">
        <f t="shared" si="38"/>
        <v>#N/A</v>
      </c>
      <c r="S486" s="139" t="e">
        <f>VLOOKUP(D486,'PC Receitas'!$N$4:$O$14,2,FALSE)</f>
        <v>#N/A</v>
      </c>
      <c r="T486" s="138">
        <f>Bancos!D486</f>
        <v>0</v>
      </c>
    </row>
    <row r="487" spans="3:20" ht="19.5" customHeight="1" thickTop="1" thickBot="1">
      <c r="C487" s="17"/>
      <c r="D487" s="17"/>
      <c r="E487" s="17"/>
      <c r="F487" s="17"/>
      <c r="G487" s="17"/>
      <c r="H487" s="18"/>
      <c r="I487" s="19"/>
      <c r="J487" s="151">
        <f t="shared" si="35"/>
        <v>2000</v>
      </c>
      <c r="O487" s="26" t="e">
        <f t="shared" si="39"/>
        <v>#N/A</v>
      </c>
      <c r="P487" s="138" t="e">
        <f t="shared" si="36"/>
        <v>#N/A</v>
      </c>
      <c r="Q487" s="138" t="e">
        <f t="shared" si="37"/>
        <v>#N/A</v>
      </c>
      <c r="R487" s="138" t="e">
        <f t="shared" si="38"/>
        <v>#N/A</v>
      </c>
      <c r="S487" s="139" t="e">
        <f>VLOOKUP(D487,'PC Receitas'!$N$4:$O$14,2,FALSE)</f>
        <v>#N/A</v>
      </c>
      <c r="T487" s="138">
        <f>Bancos!D487</f>
        <v>0</v>
      </c>
    </row>
    <row r="488" spans="3:20" ht="19.5" customHeight="1" thickTop="1" thickBot="1">
      <c r="C488" s="17"/>
      <c r="D488" s="17"/>
      <c r="E488" s="17"/>
      <c r="F488" s="17"/>
      <c r="G488" s="17"/>
      <c r="H488" s="18"/>
      <c r="I488" s="19"/>
      <c r="J488" s="151">
        <f t="shared" si="35"/>
        <v>2000</v>
      </c>
      <c r="O488" s="26" t="e">
        <f t="shared" si="39"/>
        <v>#N/A</v>
      </c>
      <c r="P488" s="138" t="e">
        <f t="shared" si="36"/>
        <v>#N/A</v>
      </c>
      <c r="Q488" s="138" t="e">
        <f t="shared" si="37"/>
        <v>#N/A</v>
      </c>
      <c r="R488" s="138" t="e">
        <f t="shared" si="38"/>
        <v>#N/A</v>
      </c>
      <c r="S488" s="139" t="e">
        <f>VLOOKUP(D488,'PC Receitas'!$N$4:$O$14,2,FALSE)</f>
        <v>#N/A</v>
      </c>
      <c r="T488" s="138">
        <f>Bancos!D488</f>
        <v>0</v>
      </c>
    </row>
    <row r="489" spans="3:20" ht="19.5" customHeight="1" thickTop="1" thickBot="1">
      <c r="C489" s="17"/>
      <c r="D489" s="17"/>
      <c r="E489" s="17"/>
      <c r="F489" s="17"/>
      <c r="G489" s="17"/>
      <c r="H489" s="18"/>
      <c r="I489" s="19"/>
      <c r="J489" s="151">
        <f t="shared" si="35"/>
        <v>2000</v>
      </c>
      <c r="O489" s="26" t="e">
        <f t="shared" si="39"/>
        <v>#N/A</v>
      </c>
      <c r="P489" s="138" t="e">
        <f t="shared" si="36"/>
        <v>#N/A</v>
      </c>
      <c r="Q489" s="138" t="e">
        <f t="shared" si="37"/>
        <v>#N/A</v>
      </c>
      <c r="R489" s="138" t="e">
        <f t="shared" si="38"/>
        <v>#N/A</v>
      </c>
      <c r="S489" s="139" t="e">
        <f>VLOOKUP(D489,'PC Receitas'!$N$4:$O$14,2,FALSE)</f>
        <v>#N/A</v>
      </c>
      <c r="T489" s="138">
        <f>Bancos!D489</f>
        <v>0</v>
      </c>
    </row>
    <row r="490" spans="3:20" ht="19.5" customHeight="1" thickTop="1" thickBot="1">
      <c r="C490" s="17"/>
      <c r="D490" s="17"/>
      <c r="E490" s="17"/>
      <c r="F490" s="17"/>
      <c r="G490" s="17"/>
      <c r="H490" s="18"/>
      <c r="I490" s="19"/>
      <c r="J490" s="151">
        <f t="shared" si="35"/>
        <v>2000</v>
      </c>
      <c r="O490" s="26" t="e">
        <f t="shared" si="39"/>
        <v>#N/A</v>
      </c>
      <c r="P490" s="138" t="e">
        <f t="shared" si="36"/>
        <v>#N/A</v>
      </c>
      <c r="Q490" s="138" t="e">
        <f t="shared" si="37"/>
        <v>#N/A</v>
      </c>
      <c r="R490" s="138" t="e">
        <f t="shared" si="38"/>
        <v>#N/A</v>
      </c>
      <c r="S490" s="139" t="e">
        <f>VLOOKUP(D490,'PC Receitas'!$N$4:$O$14,2,FALSE)</f>
        <v>#N/A</v>
      </c>
      <c r="T490" s="138">
        <f>Bancos!D490</f>
        <v>0</v>
      </c>
    </row>
    <row r="491" spans="3:20" ht="19.5" customHeight="1" thickTop="1" thickBot="1">
      <c r="C491" s="17"/>
      <c r="D491" s="17"/>
      <c r="E491" s="17"/>
      <c r="F491" s="17"/>
      <c r="G491" s="17"/>
      <c r="H491" s="18"/>
      <c r="I491" s="19"/>
      <c r="J491" s="151">
        <f t="shared" si="35"/>
        <v>2000</v>
      </c>
      <c r="O491" s="26" t="e">
        <f t="shared" si="39"/>
        <v>#N/A</v>
      </c>
      <c r="P491" s="138" t="e">
        <f t="shared" si="36"/>
        <v>#N/A</v>
      </c>
      <c r="Q491" s="138" t="e">
        <f t="shared" si="37"/>
        <v>#N/A</v>
      </c>
      <c r="R491" s="138" t="e">
        <f t="shared" si="38"/>
        <v>#N/A</v>
      </c>
      <c r="S491" s="139" t="e">
        <f>VLOOKUP(D491,'PC Receitas'!$N$4:$O$14,2,FALSE)</f>
        <v>#N/A</v>
      </c>
      <c r="T491" s="138">
        <f>Bancos!D491</f>
        <v>0</v>
      </c>
    </row>
    <row r="492" spans="3:20" ht="19.5" customHeight="1" thickTop="1" thickBot="1">
      <c r="C492" s="17"/>
      <c r="D492" s="17"/>
      <c r="E492" s="17"/>
      <c r="F492" s="17"/>
      <c r="G492" s="17"/>
      <c r="H492" s="18"/>
      <c r="I492" s="19"/>
      <c r="J492" s="151">
        <f t="shared" si="35"/>
        <v>2000</v>
      </c>
      <c r="O492" s="26" t="e">
        <f t="shared" si="39"/>
        <v>#N/A</v>
      </c>
      <c r="P492" s="138" t="e">
        <f t="shared" si="36"/>
        <v>#N/A</v>
      </c>
      <c r="Q492" s="138" t="e">
        <f t="shared" si="37"/>
        <v>#N/A</v>
      </c>
      <c r="R492" s="138" t="e">
        <f t="shared" si="38"/>
        <v>#N/A</v>
      </c>
      <c r="S492" s="139" t="e">
        <f>VLOOKUP(D492,'PC Receitas'!$N$4:$O$14,2,FALSE)</f>
        <v>#N/A</v>
      </c>
      <c r="T492" s="138">
        <f>Bancos!D492</f>
        <v>0</v>
      </c>
    </row>
    <row r="493" spans="3:20" ht="19.5" customHeight="1" thickTop="1" thickBot="1">
      <c r="C493" s="17"/>
      <c r="D493" s="17"/>
      <c r="E493" s="17"/>
      <c r="F493" s="17"/>
      <c r="G493" s="17"/>
      <c r="H493" s="18"/>
      <c r="I493" s="19"/>
      <c r="J493" s="151">
        <f t="shared" si="35"/>
        <v>2000</v>
      </c>
      <c r="O493" s="26" t="e">
        <f t="shared" si="39"/>
        <v>#N/A</v>
      </c>
      <c r="P493" s="138" t="e">
        <f t="shared" si="36"/>
        <v>#N/A</v>
      </c>
      <c r="Q493" s="138" t="e">
        <f t="shared" si="37"/>
        <v>#N/A</v>
      </c>
      <c r="R493" s="138" t="e">
        <f t="shared" si="38"/>
        <v>#N/A</v>
      </c>
      <c r="S493" s="139" t="e">
        <f>VLOOKUP(D493,'PC Receitas'!$N$4:$O$14,2,FALSE)</f>
        <v>#N/A</v>
      </c>
      <c r="T493" s="138">
        <f>Bancos!D493</f>
        <v>0</v>
      </c>
    </row>
    <row r="494" spans="3:20" ht="19.5" customHeight="1" thickTop="1" thickBot="1">
      <c r="C494" s="17"/>
      <c r="D494" s="17"/>
      <c r="E494" s="17"/>
      <c r="F494" s="17"/>
      <c r="G494" s="17"/>
      <c r="H494" s="18"/>
      <c r="I494" s="19"/>
      <c r="J494" s="151">
        <f t="shared" si="35"/>
        <v>2000</v>
      </c>
      <c r="O494" s="26" t="e">
        <f t="shared" si="39"/>
        <v>#N/A</v>
      </c>
      <c r="P494" s="138" t="e">
        <f t="shared" si="36"/>
        <v>#N/A</v>
      </c>
      <c r="Q494" s="138" t="e">
        <f t="shared" si="37"/>
        <v>#N/A</v>
      </c>
      <c r="R494" s="138" t="e">
        <f t="shared" si="38"/>
        <v>#N/A</v>
      </c>
      <c r="S494" s="139" t="e">
        <f>VLOOKUP(D494,'PC Receitas'!$N$4:$O$14,2,FALSE)</f>
        <v>#N/A</v>
      </c>
      <c r="T494" s="138">
        <f>Bancos!D494</f>
        <v>0</v>
      </c>
    </row>
    <row r="495" spans="3:20" ht="19.5" customHeight="1" thickTop="1" thickBot="1">
      <c r="C495" s="17"/>
      <c r="D495" s="17"/>
      <c r="E495" s="17"/>
      <c r="F495" s="17"/>
      <c r="G495" s="17"/>
      <c r="H495" s="18"/>
      <c r="I495" s="19"/>
      <c r="J495" s="151">
        <f t="shared" si="35"/>
        <v>2000</v>
      </c>
      <c r="O495" s="26" t="e">
        <f t="shared" si="39"/>
        <v>#N/A</v>
      </c>
      <c r="P495" s="138" t="e">
        <f t="shared" si="36"/>
        <v>#N/A</v>
      </c>
      <c r="Q495" s="138" t="e">
        <f t="shared" si="37"/>
        <v>#N/A</v>
      </c>
      <c r="R495" s="138" t="e">
        <f t="shared" si="38"/>
        <v>#N/A</v>
      </c>
      <c r="S495" s="139" t="e">
        <f>VLOOKUP(D495,'PC Receitas'!$N$4:$O$14,2,FALSE)</f>
        <v>#N/A</v>
      </c>
      <c r="T495" s="138">
        <f>Bancos!D495</f>
        <v>0</v>
      </c>
    </row>
    <row r="496" spans="3:20" ht="19.5" customHeight="1" thickTop="1" thickBot="1">
      <c r="C496" s="17"/>
      <c r="D496" s="17"/>
      <c r="E496" s="17"/>
      <c r="F496" s="17"/>
      <c r="G496" s="17"/>
      <c r="H496" s="18"/>
      <c r="I496" s="19"/>
      <c r="J496" s="151">
        <f t="shared" si="35"/>
        <v>2000</v>
      </c>
      <c r="O496" s="26" t="e">
        <f t="shared" si="39"/>
        <v>#N/A</v>
      </c>
      <c r="P496" s="138" t="e">
        <f t="shared" si="36"/>
        <v>#N/A</v>
      </c>
      <c r="Q496" s="138" t="e">
        <f t="shared" si="37"/>
        <v>#N/A</v>
      </c>
      <c r="R496" s="138" t="e">
        <f t="shared" si="38"/>
        <v>#N/A</v>
      </c>
      <c r="S496" s="139" t="e">
        <f>VLOOKUP(D496,'PC Receitas'!$N$4:$O$14,2,FALSE)</f>
        <v>#N/A</v>
      </c>
      <c r="T496" s="138">
        <f>Bancos!D496</f>
        <v>0</v>
      </c>
    </row>
    <row r="497" spans="3:20" ht="19.5" customHeight="1" thickTop="1" thickBot="1">
      <c r="C497" s="17"/>
      <c r="D497" s="17"/>
      <c r="E497" s="17"/>
      <c r="F497" s="17"/>
      <c r="G497" s="17"/>
      <c r="H497" s="18"/>
      <c r="I497" s="19"/>
      <c r="J497" s="151">
        <f t="shared" si="35"/>
        <v>2000</v>
      </c>
      <c r="O497" s="26" t="e">
        <f t="shared" si="39"/>
        <v>#N/A</v>
      </c>
      <c r="P497" s="138" t="e">
        <f t="shared" si="36"/>
        <v>#N/A</v>
      </c>
      <c r="Q497" s="138" t="e">
        <f t="shared" si="37"/>
        <v>#N/A</v>
      </c>
      <c r="R497" s="138" t="e">
        <f t="shared" si="38"/>
        <v>#N/A</v>
      </c>
      <c r="S497" s="139" t="e">
        <f>VLOOKUP(D497,'PC Receitas'!$N$4:$O$14,2,FALSE)</f>
        <v>#N/A</v>
      </c>
      <c r="T497" s="138">
        <f>Bancos!D497</f>
        <v>0</v>
      </c>
    </row>
    <row r="498" spans="3:20" ht="19.5" customHeight="1" thickTop="1" thickBot="1">
      <c r="C498" s="17"/>
      <c r="D498" s="17"/>
      <c r="E498" s="17"/>
      <c r="F498" s="17"/>
      <c r="G498" s="17"/>
      <c r="H498" s="18"/>
      <c r="I498" s="19"/>
      <c r="J498" s="151">
        <f t="shared" si="35"/>
        <v>2000</v>
      </c>
      <c r="O498" s="26" t="e">
        <f t="shared" si="39"/>
        <v>#N/A</v>
      </c>
      <c r="P498" s="138" t="e">
        <f t="shared" si="36"/>
        <v>#N/A</v>
      </c>
      <c r="Q498" s="138" t="e">
        <f t="shared" si="37"/>
        <v>#N/A</v>
      </c>
      <c r="R498" s="138" t="e">
        <f t="shared" si="38"/>
        <v>#N/A</v>
      </c>
      <c r="S498" s="139" t="e">
        <f>VLOOKUP(D498,'PC Receitas'!$N$4:$O$14,2,FALSE)</f>
        <v>#N/A</v>
      </c>
      <c r="T498" s="138">
        <f>Bancos!D498</f>
        <v>0</v>
      </c>
    </row>
    <row r="499" spans="3:20" ht="19.5" customHeight="1" thickTop="1" thickBot="1">
      <c r="C499" s="17"/>
      <c r="D499" s="17"/>
      <c r="E499" s="17"/>
      <c r="F499" s="17"/>
      <c r="G499" s="17"/>
      <c r="H499" s="18"/>
      <c r="I499" s="19"/>
      <c r="J499" s="151">
        <f t="shared" si="35"/>
        <v>2000</v>
      </c>
      <c r="O499" s="26" t="e">
        <f t="shared" si="39"/>
        <v>#N/A</v>
      </c>
      <c r="P499" s="138" t="e">
        <f t="shared" si="36"/>
        <v>#N/A</v>
      </c>
      <c r="Q499" s="138" t="e">
        <f t="shared" si="37"/>
        <v>#N/A</v>
      </c>
      <c r="R499" s="138" t="e">
        <f t="shared" si="38"/>
        <v>#N/A</v>
      </c>
      <c r="S499" s="139" t="e">
        <f>VLOOKUP(D499,'PC Receitas'!$N$4:$O$14,2,FALSE)</f>
        <v>#N/A</v>
      </c>
      <c r="T499" s="138">
        <f>Bancos!D499</f>
        <v>0</v>
      </c>
    </row>
    <row r="500" spans="3:20" ht="19.5" customHeight="1" thickTop="1" thickBot="1">
      <c r="C500" s="17"/>
      <c r="D500" s="17"/>
      <c r="E500" s="17"/>
      <c r="F500" s="17"/>
      <c r="G500" s="17"/>
      <c r="H500" s="18"/>
      <c r="I500" s="19"/>
      <c r="J500" s="151">
        <f t="shared" si="35"/>
        <v>2000</v>
      </c>
      <c r="O500" s="26" t="e">
        <f t="shared" si="39"/>
        <v>#N/A</v>
      </c>
      <c r="P500" s="138" t="e">
        <f t="shared" si="36"/>
        <v>#N/A</v>
      </c>
      <c r="Q500" s="138" t="e">
        <f t="shared" si="37"/>
        <v>#N/A</v>
      </c>
      <c r="R500" s="138" t="e">
        <f t="shared" si="38"/>
        <v>#N/A</v>
      </c>
      <c r="S500" s="139" t="e">
        <f>VLOOKUP(D500,'PC Receitas'!$N$4:$O$14,2,FALSE)</f>
        <v>#N/A</v>
      </c>
      <c r="T500" s="138">
        <f>Bancos!D500</f>
        <v>0</v>
      </c>
    </row>
    <row r="501" spans="3:20" ht="19.5" customHeight="1" thickTop="1" thickBot="1">
      <c r="C501" s="17"/>
      <c r="D501" s="17"/>
      <c r="E501" s="17"/>
      <c r="F501" s="17"/>
      <c r="G501" s="17"/>
      <c r="H501" s="18"/>
      <c r="I501" s="19"/>
      <c r="J501" s="151">
        <f t="shared" si="35"/>
        <v>2000</v>
      </c>
      <c r="O501" s="26" t="e">
        <f t="shared" si="39"/>
        <v>#N/A</v>
      </c>
      <c r="P501" s="138" t="e">
        <f t="shared" si="36"/>
        <v>#N/A</v>
      </c>
      <c r="Q501" s="138" t="e">
        <f t="shared" si="37"/>
        <v>#N/A</v>
      </c>
      <c r="R501" s="138" t="e">
        <f t="shared" si="38"/>
        <v>#N/A</v>
      </c>
      <c r="S501" s="139" t="e">
        <f>VLOOKUP(D501,'PC Receitas'!$N$4:$O$14,2,FALSE)</f>
        <v>#N/A</v>
      </c>
      <c r="T501" s="138">
        <f>Bancos!D501</f>
        <v>0</v>
      </c>
    </row>
    <row r="502" spans="3:20" ht="19.5" customHeight="1" thickTop="1" thickBot="1">
      <c r="C502" s="17"/>
      <c r="D502" s="17"/>
      <c r="E502" s="17"/>
      <c r="F502" s="17"/>
      <c r="G502" s="17"/>
      <c r="H502" s="18"/>
      <c r="I502" s="19"/>
      <c r="J502" s="151">
        <f t="shared" si="35"/>
        <v>2000</v>
      </c>
      <c r="O502" s="26" t="e">
        <f t="shared" si="39"/>
        <v>#N/A</v>
      </c>
      <c r="P502" s="138" t="e">
        <f t="shared" si="36"/>
        <v>#N/A</v>
      </c>
      <c r="Q502" s="138" t="e">
        <f t="shared" si="37"/>
        <v>#N/A</v>
      </c>
      <c r="R502" s="138" t="e">
        <f t="shared" si="38"/>
        <v>#N/A</v>
      </c>
      <c r="S502" s="139" t="e">
        <f>VLOOKUP(D502,'PC Receitas'!$N$4:$O$14,2,FALSE)</f>
        <v>#N/A</v>
      </c>
      <c r="T502" s="138">
        <f>Bancos!D502</f>
        <v>0</v>
      </c>
    </row>
    <row r="503" spans="3:20" ht="19.5" customHeight="1" thickTop="1" thickBot="1">
      <c r="C503" s="17"/>
      <c r="D503" s="17"/>
      <c r="E503" s="17"/>
      <c r="F503" s="17"/>
      <c r="G503" s="17"/>
      <c r="H503" s="18"/>
      <c r="I503" s="19"/>
      <c r="J503" s="151">
        <f t="shared" si="35"/>
        <v>2000</v>
      </c>
      <c r="O503" s="26" t="e">
        <f t="shared" si="39"/>
        <v>#N/A</v>
      </c>
      <c r="P503" s="138" t="e">
        <f t="shared" si="36"/>
        <v>#N/A</v>
      </c>
      <c r="Q503" s="138" t="e">
        <f t="shared" si="37"/>
        <v>#N/A</v>
      </c>
      <c r="R503" s="138" t="e">
        <f t="shared" si="38"/>
        <v>#N/A</v>
      </c>
      <c r="S503" s="139" t="e">
        <f>VLOOKUP(D503,'PC Receitas'!$N$4:$O$14,2,FALSE)</f>
        <v>#N/A</v>
      </c>
      <c r="T503" s="138">
        <f>Bancos!D503</f>
        <v>0</v>
      </c>
    </row>
    <row r="504" spans="3:20" ht="19.5" customHeight="1" thickTop="1" thickBot="1">
      <c r="C504" s="17"/>
      <c r="D504" s="17"/>
      <c r="E504" s="17"/>
      <c r="F504" s="17"/>
      <c r="G504" s="17"/>
      <c r="H504" s="18"/>
      <c r="I504" s="19"/>
      <c r="J504" s="151">
        <f t="shared" si="35"/>
        <v>2000</v>
      </c>
      <c r="O504" s="26" t="e">
        <f t="shared" si="39"/>
        <v>#N/A</v>
      </c>
      <c r="P504" s="138" t="e">
        <f t="shared" si="36"/>
        <v>#N/A</v>
      </c>
      <c r="Q504" s="138" t="e">
        <f t="shared" si="37"/>
        <v>#N/A</v>
      </c>
      <c r="R504" s="138" t="e">
        <f t="shared" si="38"/>
        <v>#N/A</v>
      </c>
      <c r="S504" s="139" t="e">
        <f>VLOOKUP(D504,'PC Receitas'!$N$4:$O$14,2,FALSE)</f>
        <v>#N/A</v>
      </c>
      <c r="T504" s="138">
        <f>Bancos!D504</f>
        <v>0</v>
      </c>
    </row>
    <row r="505" spans="3:20" ht="19.5" customHeight="1" thickTop="1" thickBot="1">
      <c r="C505" s="17"/>
      <c r="D505" s="17"/>
      <c r="E505" s="17"/>
      <c r="F505" s="17"/>
      <c r="G505" s="17"/>
      <c r="H505" s="18"/>
      <c r="I505" s="19"/>
      <c r="J505" s="151">
        <f t="shared" si="35"/>
        <v>2000</v>
      </c>
      <c r="O505" s="26" t="e">
        <f t="shared" si="39"/>
        <v>#N/A</v>
      </c>
      <c r="P505" s="138" t="e">
        <f t="shared" si="36"/>
        <v>#N/A</v>
      </c>
      <c r="Q505" s="138" t="e">
        <f t="shared" si="37"/>
        <v>#N/A</v>
      </c>
      <c r="R505" s="138" t="e">
        <f t="shared" si="38"/>
        <v>#N/A</v>
      </c>
      <c r="S505" s="139" t="e">
        <f>VLOOKUP(D505,'PC Receitas'!$N$4:$O$14,2,FALSE)</f>
        <v>#N/A</v>
      </c>
      <c r="T505" s="138">
        <f>Bancos!D505</f>
        <v>0</v>
      </c>
    </row>
    <row r="506" spans="3:20" ht="19.5" customHeight="1" thickTop="1" thickBot="1">
      <c r="C506" s="17"/>
      <c r="D506" s="17"/>
      <c r="E506" s="17"/>
      <c r="F506" s="17"/>
      <c r="G506" s="17"/>
      <c r="H506" s="18"/>
      <c r="I506" s="19"/>
      <c r="J506" s="151">
        <f t="shared" si="35"/>
        <v>2000</v>
      </c>
      <c r="O506" s="26" t="e">
        <f t="shared" si="39"/>
        <v>#N/A</v>
      </c>
      <c r="P506" s="138" t="e">
        <f t="shared" si="36"/>
        <v>#N/A</v>
      </c>
      <c r="Q506" s="138" t="e">
        <f t="shared" si="37"/>
        <v>#N/A</v>
      </c>
      <c r="R506" s="138" t="e">
        <f t="shared" si="38"/>
        <v>#N/A</v>
      </c>
      <c r="S506" s="139" t="e">
        <f>VLOOKUP(D506,'PC Receitas'!$N$4:$O$14,2,FALSE)</f>
        <v>#N/A</v>
      </c>
      <c r="T506" s="138">
        <f>Bancos!D506</f>
        <v>0</v>
      </c>
    </row>
    <row r="507" spans="3:20" ht="19.5" customHeight="1" thickTop="1" thickBot="1">
      <c r="C507" s="17"/>
      <c r="D507" s="17"/>
      <c r="E507" s="17"/>
      <c r="F507" s="17"/>
      <c r="G507" s="17"/>
      <c r="H507" s="18"/>
      <c r="I507" s="19"/>
      <c r="J507" s="151">
        <f t="shared" si="35"/>
        <v>2000</v>
      </c>
      <c r="O507" s="26" t="e">
        <f t="shared" si="39"/>
        <v>#N/A</v>
      </c>
      <c r="P507" s="138" t="e">
        <f t="shared" si="36"/>
        <v>#N/A</v>
      </c>
      <c r="Q507" s="138" t="e">
        <f t="shared" si="37"/>
        <v>#N/A</v>
      </c>
      <c r="R507" s="138" t="e">
        <f t="shared" si="38"/>
        <v>#N/A</v>
      </c>
      <c r="S507" s="139" t="e">
        <f>VLOOKUP(D507,'PC Receitas'!$N$4:$O$14,2,FALSE)</f>
        <v>#N/A</v>
      </c>
      <c r="T507" s="138">
        <f>Bancos!D507</f>
        <v>0</v>
      </c>
    </row>
    <row r="508" spans="3:20" ht="19.5" customHeight="1" thickTop="1" thickBot="1">
      <c r="C508" s="17"/>
      <c r="D508" s="17"/>
      <c r="E508" s="17"/>
      <c r="F508" s="17"/>
      <c r="G508" s="17"/>
      <c r="H508" s="18"/>
      <c r="I508" s="19"/>
      <c r="J508" s="151">
        <f t="shared" si="35"/>
        <v>2000</v>
      </c>
      <c r="O508" s="26" t="e">
        <f t="shared" si="39"/>
        <v>#N/A</v>
      </c>
      <c r="P508" s="138" t="e">
        <f t="shared" si="36"/>
        <v>#N/A</v>
      </c>
      <c r="Q508" s="138" t="e">
        <f t="shared" si="37"/>
        <v>#N/A</v>
      </c>
      <c r="R508" s="138" t="e">
        <f t="shared" si="38"/>
        <v>#N/A</v>
      </c>
      <c r="S508" s="139" t="e">
        <f>VLOOKUP(D508,'PC Receitas'!$N$4:$O$14,2,FALSE)</f>
        <v>#N/A</v>
      </c>
      <c r="T508" s="138">
        <f>Bancos!D508</f>
        <v>0</v>
      </c>
    </row>
    <row r="509" spans="3:20" ht="19.5" customHeight="1" thickTop="1" thickBot="1">
      <c r="C509" s="17"/>
      <c r="D509" s="17"/>
      <c r="E509" s="17"/>
      <c r="F509" s="17"/>
      <c r="G509" s="17"/>
      <c r="H509" s="18"/>
      <c r="I509" s="19"/>
      <c r="J509" s="151">
        <f t="shared" si="35"/>
        <v>2000</v>
      </c>
      <c r="O509" s="26" t="e">
        <f t="shared" si="39"/>
        <v>#N/A</v>
      </c>
      <c r="P509" s="138" t="e">
        <f t="shared" si="36"/>
        <v>#N/A</v>
      </c>
      <c r="Q509" s="138" t="e">
        <f t="shared" si="37"/>
        <v>#N/A</v>
      </c>
      <c r="R509" s="138" t="e">
        <f t="shared" si="38"/>
        <v>#N/A</v>
      </c>
      <c r="S509" s="139" t="e">
        <f>VLOOKUP(D509,'PC Receitas'!$N$4:$O$14,2,FALSE)</f>
        <v>#N/A</v>
      </c>
      <c r="T509" s="138">
        <f>Bancos!D509</f>
        <v>0</v>
      </c>
    </row>
    <row r="510" spans="3:20" ht="19.5" customHeight="1" thickTop="1" thickBot="1">
      <c r="C510" s="17"/>
      <c r="D510" s="17"/>
      <c r="E510" s="17"/>
      <c r="F510" s="17"/>
      <c r="G510" s="17"/>
      <c r="H510" s="18"/>
      <c r="I510" s="19"/>
      <c r="J510" s="151">
        <f t="shared" si="35"/>
        <v>2000</v>
      </c>
      <c r="O510" s="26" t="e">
        <f t="shared" si="39"/>
        <v>#N/A</v>
      </c>
      <c r="P510" s="138" t="e">
        <f t="shared" si="36"/>
        <v>#N/A</v>
      </c>
      <c r="Q510" s="138" t="e">
        <f t="shared" si="37"/>
        <v>#N/A</v>
      </c>
      <c r="R510" s="138" t="e">
        <f t="shared" si="38"/>
        <v>#N/A</v>
      </c>
      <c r="S510" s="139" t="e">
        <f>VLOOKUP(D510,'PC Receitas'!$N$4:$O$14,2,FALSE)</f>
        <v>#N/A</v>
      </c>
      <c r="T510" s="138">
        <f>Bancos!D510</f>
        <v>0</v>
      </c>
    </row>
    <row r="511" spans="3:20" ht="19.5" customHeight="1" thickTop="1" thickBot="1">
      <c r="C511" s="17"/>
      <c r="D511" s="17"/>
      <c r="E511" s="17"/>
      <c r="F511" s="17"/>
      <c r="G511" s="17"/>
      <c r="H511" s="18"/>
      <c r="I511" s="19"/>
      <c r="J511" s="151">
        <f t="shared" si="35"/>
        <v>2000</v>
      </c>
      <c r="O511" s="26" t="e">
        <f t="shared" si="39"/>
        <v>#N/A</v>
      </c>
      <c r="P511" s="138" t="e">
        <f t="shared" si="36"/>
        <v>#N/A</v>
      </c>
      <c r="Q511" s="138" t="e">
        <f t="shared" si="37"/>
        <v>#N/A</v>
      </c>
      <c r="R511" s="138" t="e">
        <f t="shared" si="38"/>
        <v>#N/A</v>
      </c>
      <c r="S511" s="139" t="e">
        <f>VLOOKUP(D511,'PC Receitas'!$N$4:$O$14,2,FALSE)</f>
        <v>#N/A</v>
      </c>
      <c r="T511" s="138">
        <f>Bancos!D511</f>
        <v>0</v>
      </c>
    </row>
    <row r="512" spans="3:20" ht="19.5" customHeight="1" thickTop="1" thickBot="1">
      <c r="C512" s="17"/>
      <c r="D512" s="17"/>
      <c r="E512" s="17"/>
      <c r="F512" s="17"/>
      <c r="G512" s="17"/>
      <c r="H512" s="18"/>
      <c r="I512" s="19"/>
      <c r="J512" s="151">
        <f t="shared" si="35"/>
        <v>2000</v>
      </c>
      <c r="O512" s="26" t="e">
        <f t="shared" si="39"/>
        <v>#N/A</v>
      </c>
      <c r="P512" s="138" t="e">
        <f t="shared" si="36"/>
        <v>#N/A</v>
      </c>
      <c r="Q512" s="138" t="e">
        <f t="shared" si="37"/>
        <v>#N/A</v>
      </c>
      <c r="R512" s="138" t="e">
        <f t="shared" si="38"/>
        <v>#N/A</v>
      </c>
      <c r="S512" s="139" t="e">
        <f>VLOOKUP(D512,'PC Receitas'!$N$4:$O$14,2,FALSE)</f>
        <v>#N/A</v>
      </c>
      <c r="T512" s="138">
        <f>Bancos!D512</f>
        <v>0</v>
      </c>
    </row>
    <row r="513" spans="3:20" ht="19.5" customHeight="1" thickTop="1" thickBot="1">
      <c r="C513" s="17"/>
      <c r="D513" s="17"/>
      <c r="E513" s="17"/>
      <c r="F513" s="17"/>
      <c r="G513" s="17"/>
      <c r="H513" s="18"/>
      <c r="I513" s="19"/>
      <c r="J513" s="151">
        <f t="shared" si="35"/>
        <v>2000</v>
      </c>
      <c r="O513" s="26" t="e">
        <f t="shared" si="39"/>
        <v>#N/A</v>
      </c>
      <c r="P513" s="138" t="e">
        <f t="shared" si="36"/>
        <v>#N/A</v>
      </c>
      <c r="Q513" s="138" t="e">
        <f t="shared" si="37"/>
        <v>#N/A</v>
      </c>
      <c r="R513" s="138" t="e">
        <f t="shared" si="38"/>
        <v>#N/A</v>
      </c>
      <c r="S513" s="139" t="e">
        <f>VLOOKUP(D513,'PC Receitas'!$N$4:$O$14,2,FALSE)</f>
        <v>#N/A</v>
      </c>
      <c r="T513" s="138">
        <f>Bancos!D513</f>
        <v>0</v>
      </c>
    </row>
    <row r="514" spans="3:20" ht="19.5" customHeight="1" thickTop="1" thickBot="1">
      <c r="C514" s="17"/>
      <c r="D514" s="17"/>
      <c r="E514" s="17"/>
      <c r="F514" s="17"/>
      <c r="G514" s="17"/>
      <c r="H514" s="18"/>
      <c r="I514" s="19"/>
      <c r="J514" s="151">
        <f t="shared" si="35"/>
        <v>2000</v>
      </c>
      <c r="O514" s="26" t="e">
        <f t="shared" si="39"/>
        <v>#N/A</v>
      </c>
      <c r="P514" s="138" t="e">
        <f t="shared" si="36"/>
        <v>#N/A</v>
      </c>
      <c r="Q514" s="138" t="e">
        <f t="shared" si="37"/>
        <v>#N/A</v>
      </c>
      <c r="R514" s="138" t="e">
        <f t="shared" si="38"/>
        <v>#N/A</v>
      </c>
      <c r="S514" s="139" t="e">
        <f>VLOOKUP(D514,'PC Receitas'!$N$4:$O$14,2,FALSE)</f>
        <v>#N/A</v>
      </c>
      <c r="T514" s="138">
        <f>Bancos!D514</f>
        <v>0</v>
      </c>
    </row>
    <row r="515" spans="3:20" ht="19.5" customHeight="1" thickTop="1" thickBot="1">
      <c r="C515" s="17"/>
      <c r="D515" s="17"/>
      <c r="E515" s="17"/>
      <c r="F515" s="17"/>
      <c r="G515" s="17"/>
      <c r="H515" s="18"/>
      <c r="I515" s="19"/>
      <c r="J515" s="151">
        <f t="shared" si="35"/>
        <v>2000</v>
      </c>
      <c r="O515" s="26" t="e">
        <f t="shared" si="39"/>
        <v>#N/A</v>
      </c>
      <c r="P515" s="138" t="e">
        <f t="shared" si="36"/>
        <v>#N/A</v>
      </c>
      <c r="Q515" s="138" t="e">
        <f t="shared" si="37"/>
        <v>#N/A</v>
      </c>
      <c r="R515" s="138" t="e">
        <f t="shared" si="38"/>
        <v>#N/A</v>
      </c>
      <c r="S515" s="139" t="e">
        <f>VLOOKUP(D515,'PC Receitas'!$N$4:$O$14,2,FALSE)</f>
        <v>#N/A</v>
      </c>
      <c r="T515" s="138">
        <f>Bancos!D515</f>
        <v>0</v>
      </c>
    </row>
    <row r="516" spans="3:20" ht="19.5" customHeight="1" thickTop="1" thickBot="1">
      <c r="C516" s="17"/>
      <c r="D516" s="17"/>
      <c r="E516" s="17"/>
      <c r="F516" s="17"/>
      <c r="G516" s="17"/>
      <c r="H516" s="18"/>
      <c r="I516" s="19"/>
      <c r="J516" s="151">
        <f t="shared" si="35"/>
        <v>2000</v>
      </c>
      <c r="O516" s="26" t="e">
        <f t="shared" si="39"/>
        <v>#N/A</v>
      </c>
      <c r="P516" s="138" t="e">
        <f t="shared" si="36"/>
        <v>#N/A</v>
      </c>
      <c r="Q516" s="138" t="e">
        <f t="shared" si="37"/>
        <v>#N/A</v>
      </c>
      <c r="R516" s="138" t="e">
        <f t="shared" si="38"/>
        <v>#N/A</v>
      </c>
      <c r="S516" s="139" t="e">
        <f>VLOOKUP(D516,'PC Receitas'!$N$4:$O$14,2,FALSE)</f>
        <v>#N/A</v>
      </c>
      <c r="T516" s="138">
        <f>Bancos!D516</f>
        <v>0</v>
      </c>
    </row>
    <row r="517" spans="3:20" ht="19.5" customHeight="1" thickTop="1" thickBot="1">
      <c r="C517" s="17"/>
      <c r="D517" s="17"/>
      <c r="E517" s="17"/>
      <c r="F517" s="17"/>
      <c r="G517" s="17"/>
      <c r="H517" s="18"/>
      <c r="I517" s="19"/>
      <c r="J517" s="151">
        <f t="shared" si="35"/>
        <v>2000</v>
      </c>
      <c r="O517" s="26" t="e">
        <f t="shared" si="39"/>
        <v>#N/A</v>
      </c>
      <c r="P517" s="138" t="e">
        <f t="shared" si="36"/>
        <v>#N/A</v>
      </c>
      <c r="Q517" s="138" t="e">
        <f t="shared" si="37"/>
        <v>#N/A</v>
      </c>
      <c r="R517" s="138" t="e">
        <f t="shared" si="38"/>
        <v>#N/A</v>
      </c>
      <c r="S517" s="139" t="e">
        <f>VLOOKUP(D517,'PC Receitas'!$N$4:$O$14,2,FALSE)</f>
        <v>#N/A</v>
      </c>
      <c r="T517" s="138">
        <f>Bancos!D517</f>
        <v>0</v>
      </c>
    </row>
    <row r="518" spans="3:20" ht="19.5" customHeight="1" thickTop="1" thickBot="1">
      <c r="C518" s="17"/>
      <c r="D518" s="17"/>
      <c r="E518" s="17"/>
      <c r="F518" s="17"/>
      <c r="G518" s="17"/>
      <c r="H518" s="18"/>
      <c r="I518" s="19"/>
      <c r="J518" s="151">
        <f t="shared" ref="J518:J581" si="40">J517+IF(AND(I518="Pago",OR(D518="Receitas com Produtos",D518="Receitas com Serviços",D518="Receitas Não Operacionais")),H518,IF(AND(I518="Pago",OR(D518="Despesas com Produtos",D518="Despesas com Serviços",D518="Despesas Não Operacionais",D518="Despesas com RH",D518="Despesas com Marketing",D518="Despesas Operacionais",D518="Impostos",D518="Investimentos")),-H518,0))</f>
        <v>2000</v>
      </c>
      <c r="O518" s="26" t="e">
        <f t="shared" si="39"/>
        <v>#N/A</v>
      </c>
      <c r="P518" s="138" t="e">
        <f t="shared" ref="P518:P581" si="41">IF(S518="Despesas_com_Produtos","Despesa",IF(S518="Despesas_com_Serviços","Despesa",IF(S518="Despesas_Não_Operacionais","Despesa","")))</f>
        <v>#N/A</v>
      </c>
      <c r="Q518" s="138" t="e">
        <f t="shared" ref="Q518:Q581" si="42">IF(S518="Receitas_com_Produtos","Receita",IF(S518="Receitas_com_Serviços","Receita",IF(S518="Receitas_Não_Operacionais","Receita","")))</f>
        <v>#N/A</v>
      </c>
      <c r="R518" s="138" t="e">
        <f t="shared" ref="R518:R581" si="43">IF(O518&lt;&gt;"",O518,IF(P518&lt;&gt;"",P518,IF(Q518&lt;&gt;"",Q518,"")))</f>
        <v>#N/A</v>
      </c>
      <c r="S518" s="139" t="e">
        <f>VLOOKUP(D518,'PC Receitas'!$N$4:$O$14,2,FALSE)</f>
        <v>#N/A</v>
      </c>
      <c r="T518" s="138">
        <f>Bancos!D518</f>
        <v>0</v>
      </c>
    </row>
    <row r="519" spans="3:20" ht="19.5" customHeight="1" thickTop="1" thickBot="1">
      <c r="C519" s="17"/>
      <c r="D519" s="17"/>
      <c r="E519" s="17"/>
      <c r="F519" s="17"/>
      <c r="G519" s="17"/>
      <c r="H519" s="18"/>
      <c r="I519" s="19"/>
      <c r="J519" s="151">
        <f t="shared" si="40"/>
        <v>2000</v>
      </c>
      <c r="O519" s="26" t="e">
        <f t="shared" ref="O519:O582" si="44">IF(S519="Despesas_com_RH","Despesa",IF(S519="Despesas_Operacionais","Despesa",IF(S519="Despesas_com_Marketing","Despesa",IF(S519="Impostos","Despesa",IF(S519="Investimentos","Despesa","")))))</f>
        <v>#N/A</v>
      </c>
      <c r="P519" s="138" t="e">
        <f t="shared" si="41"/>
        <v>#N/A</v>
      </c>
      <c r="Q519" s="138" t="e">
        <f t="shared" si="42"/>
        <v>#N/A</v>
      </c>
      <c r="R519" s="138" t="e">
        <f t="shared" si="43"/>
        <v>#N/A</v>
      </c>
      <c r="S519" s="139" t="e">
        <f>VLOOKUP(D519,'PC Receitas'!$N$4:$O$14,2,FALSE)</f>
        <v>#N/A</v>
      </c>
      <c r="T519" s="138">
        <f>Bancos!D519</f>
        <v>0</v>
      </c>
    </row>
    <row r="520" spans="3:20" ht="19.5" customHeight="1" thickTop="1" thickBot="1">
      <c r="C520" s="17"/>
      <c r="D520" s="17"/>
      <c r="E520" s="17"/>
      <c r="F520" s="17"/>
      <c r="G520" s="17"/>
      <c r="H520" s="18"/>
      <c r="I520" s="19"/>
      <c r="J520" s="151">
        <f t="shared" si="40"/>
        <v>2000</v>
      </c>
      <c r="O520" s="26" t="e">
        <f t="shared" si="44"/>
        <v>#N/A</v>
      </c>
      <c r="P520" s="138" t="e">
        <f t="shared" si="41"/>
        <v>#N/A</v>
      </c>
      <c r="Q520" s="138" t="e">
        <f t="shared" si="42"/>
        <v>#N/A</v>
      </c>
      <c r="R520" s="138" t="e">
        <f t="shared" si="43"/>
        <v>#N/A</v>
      </c>
      <c r="S520" s="139" t="e">
        <f>VLOOKUP(D520,'PC Receitas'!$N$4:$O$14,2,FALSE)</f>
        <v>#N/A</v>
      </c>
      <c r="T520" s="138">
        <f>Bancos!D520</f>
        <v>0</v>
      </c>
    </row>
    <row r="521" spans="3:20" ht="19.5" customHeight="1" thickTop="1" thickBot="1">
      <c r="C521" s="17"/>
      <c r="D521" s="17"/>
      <c r="E521" s="17"/>
      <c r="F521" s="17"/>
      <c r="G521" s="17"/>
      <c r="H521" s="18"/>
      <c r="I521" s="19"/>
      <c r="J521" s="151">
        <f t="shared" si="40"/>
        <v>2000</v>
      </c>
      <c r="O521" s="26" t="e">
        <f t="shared" si="44"/>
        <v>#N/A</v>
      </c>
      <c r="P521" s="138" t="e">
        <f t="shared" si="41"/>
        <v>#N/A</v>
      </c>
      <c r="Q521" s="138" t="e">
        <f t="shared" si="42"/>
        <v>#N/A</v>
      </c>
      <c r="R521" s="138" t="e">
        <f t="shared" si="43"/>
        <v>#N/A</v>
      </c>
      <c r="S521" s="139" t="e">
        <f>VLOOKUP(D521,'PC Receitas'!$N$4:$O$14,2,FALSE)</f>
        <v>#N/A</v>
      </c>
      <c r="T521" s="138">
        <f>Bancos!D521</f>
        <v>0</v>
      </c>
    </row>
    <row r="522" spans="3:20" ht="19.5" customHeight="1" thickTop="1" thickBot="1">
      <c r="C522" s="17"/>
      <c r="D522" s="17"/>
      <c r="E522" s="17"/>
      <c r="F522" s="17"/>
      <c r="G522" s="17"/>
      <c r="H522" s="18"/>
      <c r="I522" s="19"/>
      <c r="J522" s="151">
        <f t="shared" si="40"/>
        <v>2000</v>
      </c>
      <c r="O522" s="26" t="e">
        <f t="shared" si="44"/>
        <v>#N/A</v>
      </c>
      <c r="P522" s="138" t="e">
        <f t="shared" si="41"/>
        <v>#N/A</v>
      </c>
      <c r="Q522" s="138" t="e">
        <f t="shared" si="42"/>
        <v>#N/A</v>
      </c>
      <c r="R522" s="138" t="e">
        <f t="shared" si="43"/>
        <v>#N/A</v>
      </c>
      <c r="S522" s="139" t="e">
        <f>VLOOKUP(D522,'PC Receitas'!$N$4:$O$14,2,FALSE)</f>
        <v>#N/A</v>
      </c>
      <c r="T522" s="138">
        <f>Bancos!D522</f>
        <v>0</v>
      </c>
    </row>
    <row r="523" spans="3:20" ht="19.5" customHeight="1" thickTop="1" thickBot="1">
      <c r="C523" s="17"/>
      <c r="D523" s="17"/>
      <c r="E523" s="17"/>
      <c r="F523" s="17"/>
      <c r="G523" s="17"/>
      <c r="H523" s="18"/>
      <c r="I523" s="19"/>
      <c r="J523" s="151">
        <f t="shared" si="40"/>
        <v>2000</v>
      </c>
      <c r="O523" s="26" t="e">
        <f t="shared" si="44"/>
        <v>#N/A</v>
      </c>
      <c r="P523" s="138" t="e">
        <f t="shared" si="41"/>
        <v>#N/A</v>
      </c>
      <c r="Q523" s="138" t="e">
        <f t="shared" si="42"/>
        <v>#N/A</v>
      </c>
      <c r="R523" s="138" t="e">
        <f t="shared" si="43"/>
        <v>#N/A</v>
      </c>
      <c r="S523" s="139" t="e">
        <f>VLOOKUP(D523,'PC Receitas'!$N$4:$O$14,2,FALSE)</f>
        <v>#N/A</v>
      </c>
      <c r="T523" s="138">
        <f>Bancos!D523</f>
        <v>0</v>
      </c>
    </row>
    <row r="524" spans="3:20" ht="19.5" customHeight="1" thickTop="1" thickBot="1">
      <c r="C524" s="17"/>
      <c r="D524" s="17"/>
      <c r="E524" s="17"/>
      <c r="F524" s="17"/>
      <c r="G524" s="17"/>
      <c r="H524" s="18"/>
      <c r="I524" s="19"/>
      <c r="J524" s="151">
        <f t="shared" si="40"/>
        <v>2000</v>
      </c>
      <c r="O524" s="26" t="e">
        <f t="shared" si="44"/>
        <v>#N/A</v>
      </c>
      <c r="P524" s="138" t="e">
        <f t="shared" si="41"/>
        <v>#N/A</v>
      </c>
      <c r="Q524" s="138" t="e">
        <f t="shared" si="42"/>
        <v>#N/A</v>
      </c>
      <c r="R524" s="138" t="e">
        <f t="shared" si="43"/>
        <v>#N/A</v>
      </c>
      <c r="S524" s="139" t="e">
        <f>VLOOKUP(D524,'PC Receitas'!$N$4:$O$14,2,FALSE)</f>
        <v>#N/A</v>
      </c>
      <c r="T524" s="138">
        <f>Bancos!D524</f>
        <v>0</v>
      </c>
    </row>
    <row r="525" spans="3:20" ht="19.5" customHeight="1" thickTop="1" thickBot="1">
      <c r="C525" s="17"/>
      <c r="D525" s="17"/>
      <c r="E525" s="17"/>
      <c r="F525" s="17"/>
      <c r="G525" s="17"/>
      <c r="H525" s="18"/>
      <c r="I525" s="19"/>
      <c r="J525" s="151">
        <f t="shared" si="40"/>
        <v>2000</v>
      </c>
      <c r="O525" s="26" t="e">
        <f t="shared" si="44"/>
        <v>#N/A</v>
      </c>
      <c r="P525" s="138" t="e">
        <f t="shared" si="41"/>
        <v>#N/A</v>
      </c>
      <c r="Q525" s="138" t="e">
        <f t="shared" si="42"/>
        <v>#N/A</v>
      </c>
      <c r="R525" s="138" t="e">
        <f t="shared" si="43"/>
        <v>#N/A</v>
      </c>
      <c r="S525" s="139" t="e">
        <f>VLOOKUP(D525,'PC Receitas'!$N$4:$O$14,2,FALSE)</f>
        <v>#N/A</v>
      </c>
      <c r="T525" s="138">
        <f>Bancos!D525</f>
        <v>0</v>
      </c>
    </row>
    <row r="526" spans="3:20" ht="19.5" customHeight="1" thickTop="1" thickBot="1">
      <c r="C526" s="17"/>
      <c r="D526" s="17"/>
      <c r="E526" s="17"/>
      <c r="F526" s="17"/>
      <c r="G526" s="17"/>
      <c r="H526" s="18"/>
      <c r="I526" s="19"/>
      <c r="J526" s="151">
        <f t="shared" si="40"/>
        <v>2000</v>
      </c>
      <c r="O526" s="26" t="e">
        <f t="shared" si="44"/>
        <v>#N/A</v>
      </c>
      <c r="P526" s="138" t="e">
        <f t="shared" si="41"/>
        <v>#N/A</v>
      </c>
      <c r="Q526" s="138" t="e">
        <f t="shared" si="42"/>
        <v>#N/A</v>
      </c>
      <c r="R526" s="138" t="e">
        <f t="shared" si="43"/>
        <v>#N/A</v>
      </c>
      <c r="S526" s="139" t="e">
        <f>VLOOKUP(D526,'PC Receitas'!$N$4:$O$14,2,FALSE)</f>
        <v>#N/A</v>
      </c>
      <c r="T526" s="138">
        <f>Bancos!D526</f>
        <v>0</v>
      </c>
    </row>
    <row r="527" spans="3:20" ht="19.5" customHeight="1" thickTop="1" thickBot="1">
      <c r="C527" s="17"/>
      <c r="D527" s="17"/>
      <c r="E527" s="17"/>
      <c r="F527" s="17"/>
      <c r="G527" s="17"/>
      <c r="H527" s="18"/>
      <c r="I527" s="19"/>
      <c r="J527" s="151">
        <f t="shared" si="40"/>
        <v>2000</v>
      </c>
      <c r="O527" s="26" t="e">
        <f t="shared" si="44"/>
        <v>#N/A</v>
      </c>
      <c r="P527" s="138" t="e">
        <f t="shared" si="41"/>
        <v>#N/A</v>
      </c>
      <c r="Q527" s="138" t="e">
        <f t="shared" si="42"/>
        <v>#N/A</v>
      </c>
      <c r="R527" s="138" t="e">
        <f t="shared" si="43"/>
        <v>#N/A</v>
      </c>
      <c r="S527" s="139" t="e">
        <f>VLOOKUP(D527,'PC Receitas'!$N$4:$O$14,2,FALSE)</f>
        <v>#N/A</v>
      </c>
      <c r="T527" s="138">
        <f>Bancos!D527</f>
        <v>0</v>
      </c>
    </row>
    <row r="528" spans="3:20" ht="19.5" customHeight="1" thickTop="1" thickBot="1">
      <c r="C528" s="17"/>
      <c r="D528" s="17"/>
      <c r="E528" s="17"/>
      <c r="F528" s="17"/>
      <c r="G528" s="17"/>
      <c r="H528" s="18"/>
      <c r="I528" s="19"/>
      <c r="J528" s="151">
        <f t="shared" si="40"/>
        <v>2000</v>
      </c>
      <c r="O528" s="26" t="e">
        <f t="shared" si="44"/>
        <v>#N/A</v>
      </c>
      <c r="P528" s="138" t="e">
        <f t="shared" si="41"/>
        <v>#N/A</v>
      </c>
      <c r="Q528" s="138" t="e">
        <f t="shared" si="42"/>
        <v>#N/A</v>
      </c>
      <c r="R528" s="138" t="e">
        <f t="shared" si="43"/>
        <v>#N/A</v>
      </c>
      <c r="S528" s="139" t="e">
        <f>VLOOKUP(D528,'PC Receitas'!$N$4:$O$14,2,FALSE)</f>
        <v>#N/A</v>
      </c>
      <c r="T528" s="138">
        <f>Bancos!D528</f>
        <v>0</v>
      </c>
    </row>
    <row r="529" spans="2:109" ht="19.5" customHeight="1" thickTop="1" thickBot="1">
      <c r="C529" s="17"/>
      <c r="D529" s="17"/>
      <c r="E529" s="17"/>
      <c r="F529" s="17"/>
      <c r="G529" s="17"/>
      <c r="H529" s="18"/>
      <c r="I529" s="19"/>
      <c r="J529" s="151">
        <f t="shared" si="40"/>
        <v>2000</v>
      </c>
      <c r="O529" s="26" t="e">
        <f t="shared" si="44"/>
        <v>#N/A</v>
      </c>
      <c r="P529" s="138" t="e">
        <f t="shared" si="41"/>
        <v>#N/A</v>
      </c>
      <c r="Q529" s="138" t="e">
        <f t="shared" si="42"/>
        <v>#N/A</v>
      </c>
      <c r="R529" s="138" t="e">
        <f t="shared" si="43"/>
        <v>#N/A</v>
      </c>
      <c r="S529" s="139" t="e">
        <f>VLOOKUP(D529,'PC Receitas'!$N$4:$O$14,2,FALSE)</f>
        <v>#N/A</v>
      </c>
      <c r="T529" s="138">
        <f>Bancos!D529</f>
        <v>0</v>
      </c>
    </row>
    <row r="530" spans="2:109" ht="19.5" customHeight="1" thickTop="1" thickBot="1">
      <c r="C530" s="17"/>
      <c r="D530" s="17"/>
      <c r="E530" s="17"/>
      <c r="F530" s="17"/>
      <c r="G530" s="17"/>
      <c r="H530" s="18"/>
      <c r="I530" s="19"/>
      <c r="J530" s="151">
        <f t="shared" si="40"/>
        <v>2000</v>
      </c>
      <c r="O530" s="26" t="e">
        <f t="shared" si="44"/>
        <v>#N/A</v>
      </c>
      <c r="P530" s="138" t="e">
        <f t="shared" si="41"/>
        <v>#N/A</v>
      </c>
      <c r="Q530" s="138" t="e">
        <f t="shared" si="42"/>
        <v>#N/A</v>
      </c>
      <c r="R530" s="138" t="e">
        <f t="shared" si="43"/>
        <v>#N/A</v>
      </c>
      <c r="S530" s="139" t="e">
        <f>VLOOKUP(D530,'PC Receitas'!$N$4:$O$14,2,FALSE)</f>
        <v>#N/A</v>
      </c>
      <c r="T530" s="138">
        <f>Bancos!D530</f>
        <v>0</v>
      </c>
    </row>
    <row r="531" spans="2:109" ht="19.5" customHeight="1" thickTop="1" thickBot="1">
      <c r="C531" s="17"/>
      <c r="D531" s="17"/>
      <c r="E531" s="17"/>
      <c r="F531" s="17"/>
      <c r="G531" s="17"/>
      <c r="H531" s="18"/>
      <c r="I531" s="19"/>
      <c r="J531" s="151">
        <f t="shared" si="40"/>
        <v>2000</v>
      </c>
      <c r="O531" s="26" t="e">
        <f t="shared" si="44"/>
        <v>#N/A</v>
      </c>
      <c r="P531" s="138" t="e">
        <f t="shared" si="41"/>
        <v>#N/A</v>
      </c>
      <c r="Q531" s="138" t="e">
        <f t="shared" si="42"/>
        <v>#N/A</v>
      </c>
      <c r="R531" s="138" t="e">
        <f t="shared" si="43"/>
        <v>#N/A</v>
      </c>
      <c r="S531" s="139" t="e">
        <f>VLOOKUP(D531,'PC Receitas'!$N$4:$O$14,2,FALSE)</f>
        <v>#N/A</v>
      </c>
      <c r="T531" s="138">
        <f>Bancos!D531</f>
        <v>0</v>
      </c>
    </row>
    <row r="532" spans="2:109" ht="19.5" customHeight="1" thickTop="1" thickBot="1">
      <c r="C532" s="17"/>
      <c r="D532" s="17"/>
      <c r="E532" s="17"/>
      <c r="F532" s="17"/>
      <c r="G532" s="17"/>
      <c r="H532" s="18"/>
      <c r="I532" s="19"/>
      <c r="J532" s="151">
        <f t="shared" si="40"/>
        <v>2000</v>
      </c>
      <c r="O532" s="26" t="e">
        <f t="shared" si="44"/>
        <v>#N/A</v>
      </c>
      <c r="P532" s="138" t="e">
        <f t="shared" si="41"/>
        <v>#N/A</v>
      </c>
      <c r="Q532" s="138" t="e">
        <f t="shared" si="42"/>
        <v>#N/A</v>
      </c>
      <c r="R532" s="138" t="e">
        <f t="shared" si="43"/>
        <v>#N/A</v>
      </c>
      <c r="S532" s="139" t="e">
        <f>VLOOKUP(D532,'PC Receitas'!$N$4:$O$14,2,FALSE)</f>
        <v>#N/A</v>
      </c>
      <c r="T532" s="138">
        <f>Bancos!D532</f>
        <v>0</v>
      </c>
    </row>
    <row r="533" spans="2:109" ht="19.5" customHeight="1" thickTop="1" thickBot="1">
      <c r="C533" s="17"/>
      <c r="D533" s="17"/>
      <c r="E533" s="17"/>
      <c r="F533" s="17"/>
      <c r="G533" s="17"/>
      <c r="H533" s="18"/>
      <c r="I533" s="19"/>
      <c r="J533" s="151">
        <f t="shared" si="40"/>
        <v>2000</v>
      </c>
      <c r="O533" s="26" t="e">
        <f t="shared" si="44"/>
        <v>#N/A</v>
      </c>
      <c r="P533" s="138" t="e">
        <f t="shared" si="41"/>
        <v>#N/A</v>
      </c>
      <c r="Q533" s="138" t="e">
        <f t="shared" si="42"/>
        <v>#N/A</v>
      </c>
      <c r="R533" s="138" t="e">
        <f t="shared" si="43"/>
        <v>#N/A</v>
      </c>
      <c r="S533" s="139" t="e">
        <f>VLOOKUP(D533,'PC Receitas'!$N$4:$O$14,2,FALSE)</f>
        <v>#N/A</v>
      </c>
      <c r="T533" s="138">
        <f>Bancos!D533</f>
        <v>0</v>
      </c>
    </row>
    <row r="534" spans="2:109" ht="19.5" customHeight="1" thickTop="1" thickBot="1">
      <c r="C534" s="17"/>
      <c r="D534" s="17"/>
      <c r="E534" s="17"/>
      <c r="F534" s="17"/>
      <c r="G534" s="17"/>
      <c r="H534" s="18"/>
      <c r="I534" s="19"/>
      <c r="J534" s="151">
        <f t="shared" si="40"/>
        <v>2000</v>
      </c>
      <c r="O534" s="26" t="e">
        <f t="shared" si="44"/>
        <v>#N/A</v>
      </c>
      <c r="P534" s="138" t="e">
        <f t="shared" si="41"/>
        <v>#N/A</v>
      </c>
      <c r="Q534" s="138" t="e">
        <f t="shared" si="42"/>
        <v>#N/A</v>
      </c>
      <c r="R534" s="138" t="e">
        <f t="shared" si="43"/>
        <v>#N/A</v>
      </c>
      <c r="S534" s="139" t="e">
        <f>VLOOKUP(D534,'PC Receitas'!$N$4:$O$14,2,FALSE)</f>
        <v>#N/A</v>
      </c>
      <c r="T534" s="138">
        <f>Bancos!D534</f>
        <v>0</v>
      </c>
    </row>
    <row r="535" spans="2:109" ht="19.5" customHeight="1" thickTop="1" thickBot="1">
      <c r="C535" s="17"/>
      <c r="D535" s="17"/>
      <c r="E535" s="17"/>
      <c r="F535" s="17"/>
      <c r="G535" s="17"/>
      <c r="H535" s="18"/>
      <c r="I535" s="19"/>
      <c r="J535" s="151">
        <f t="shared" si="40"/>
        <v>2000</v>
      </c>
      <c r="O535" s="26" t="e">
        <f t="shared" si="44"/>
        <v>#N/A</v>
      </c>
      <c r="P535" s="138" t="e">
        <f t="shared" si="41"/>
        <v>#N/A</v>
      </c>
      <c r="Q535" s="138" t="e">
        <f t="shared" si="42"/>
        <v>#N/A</v>
      </c>
      <c r="R535" s="138" t="e">
        <f t="shared" si="43"/>
        <v>#N/A</v>
      </c>
      <c r="S535" s="139" t="e">
        <f>VLOOKUP(D535,'PC Receitas'!$N$4:$O$14,2,FALSE)</f>
        <v>#N/A</v>
      </c>
      <c r="T535" s="138">
        <f>Bancos!D535</f>
        <v>0</v>
      </c>
    </row>
    <row r="536" spans="2:109" ht="19.5" customHeight="1" thickTop="1" thickBot="1">
      <c r="C536" s="17"/>
      <c r="D536" s="17"/>
      <c r="E536" s="17"/>
      <c r="F536" s="17"/>
      <c r="G536" s="17"/>
      <c r="H536" s="18"/>
      <c r="I536" s="19"/>
      <c r="J536" s="151">
        <f t="shared" si="40"/>
        <v>2000</v>
      </c>
      <c r="O536" s="26" t="e">
        <f t="shared" si="44"/>
        <v>#N/A</v>
      </c>
      <c r="P536" s="138" t="e">
        <f t="shared" si="41"/>
        <v>#N/A</v>
      </c>
      <c r="Q536" s="138" t="e">
        <f t="shared" si="42"/>
        <v>#N/A</v>
      </c>
      <c r="R536" s="138" t="e">
        <f t="shared" si="43"/>
        <v>#N/A</v>
      </c>
      <c r="S536" s="139" t="e">
        <f>VLOOKUP(D536,'PC Receitas'!$N$4:$O$14,2,FALSE)</f>
        <v>#N/A</v>
      </c>
      <c r="T536" s="138">
        <f>Bancos!D536</f>
        <v>0</v>
      </c>
    </row>
    <row r="537" spans="2:109" ht="19.5" customHeight="1" thickTop="1" thickBot="1">
      <c r="C537" s="17"/>
      <c r="D537" s="17"/>
      <c r="E537" s="17"/>
      <c r="F537" s="17"/>
      <c r="G537" s="17"/>
      <c r="H537" s="18"/>
      <c r="I537" s="19"/>
      <c r="J537" s="151">
        <f t="shared" si="40"/>
        <v>2000</v>
      </c>
      <c r="O537" s="26" t="e">
        <f t="shared" si="44"/>
        <v>#N/A</v>
      </c>
      <c r="P537" s="138" t="e">
        <f t="shared" si="41"/>
        <v>#N/A</v>
      </c>
      <c r="Q537" s="138" t="e">
        <f t="shared" si="42"/>
        <v>#N/A</v>
      </c>
      <c r="R537" s="138" t="e">
        <f t="shared" si="43"/>
        <v>#N/A</v>
      </c>
      <c r="S537" s="139" t="e">
        <f>VLOOKUP(D537,'PC Receitas'!$N$4:$O$14,2,FALSE)</f>
        <v>#N/A</v>
      </c>
      <c r="T537" s="138">
        <f>Bancos!D537</f>
        <v>0</v>
      </c>
    </row>
    <row r="538" spans="2:109" ht="19.5" customHeight="1" thickTop="1" thickBot="1">
      <c r="C538" s="17"/>
      <c r="D538" s="17"/>
      <c r="E538" s="17"/>
      <c r="F538" s="17"/>
      <c r="G538" s="17"/>
      <c r="H538" s="18"/>
      <c r="I538" s="19"/>
      <c r="J538" s="151">
        <f t="shared" si="40"/>
        <v>2000</v>
      </c>
      <c r="O538" s="26" t="e">
        <f t="shared" si="44"/>
        <v>#N/A</v>
      </c>
      <c r="P538" s="138" t="e">
        <f t="shared" si="41"/>
        <v>#N/A</v>
      </c>
      <c r="Q538" s="138" t="e">
        <f t="shared" si="42"/>
        <v>#N/A</v>
      </c>
      <c r="R538" s="138" t="e">
        <f t="shared" si="43"/>
        <v>#N/A</v>
      </c>
      <c r="S538" s="139" t="e">
        <f>VLOOKUP(D538,'PC Receitas'!$N$4:$O$14,2,FALSE)</f>
        <v>#N/A</v>
      </c>
      <c r="T538" s="138">
        <f>Bancos!D538</f>
        <v>0</v>
      </c>
    </row>
    <row r="539" spans="2:109" s="31" customFormat="1" ht="19.5" customHeight="1" thickTop="1" thickBot="1">
      <c r="B539" s="11"/>
      <c r="C539" s="17"/>
      <c r="D539" s="17"/>
      <c r="E539" s="17"/>
      <c r="F539" s="17"/>
      <c r="G539" s="17"/>
      <c r="H539" s="18"/>
      <c r="I539" s="19"/>
      <c r="J539" s="151">
        <f t="shared" si="40"/>
        <v>2000</v>
      </c>
      <c r="K539" s="11"/>
      <c r="L539" s="11"/>
      <c r="M539" s="11"/>
      <c r="N539" s="138"/>
      <c r="O539" s="26" t="e">
        <f t="shared" si="44"/>
        <v>#N/A</v>
      </c>
      <c r="P539" s="138" t="e">
        <f t="shared" si="41"/>
        <v>#N/A</v>
      </c>
      <c r="Q539" s="138" t="e">
        <f t="shared" si="42"/>
        <v>#N/A</v>
      </c>
      <c r="R539" s="138" t="e">
        <f t="shared" si="43"/>
        <v>#N/A</v>
      </c>
      <c r="S539" s="139" t="e">
        <f>VLOOKUP(D539,'PC Receitas'!$N$4:$O$14,2,FALSE)</f>
        <v>#N/A</v>
      </c>
      <c r="T539" s="138">
        <f>Bancos!D539</f>
        <v>0</v>
      </c>
      <c r="U539" s="13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c r="CV539" s="142"/>
      <c r="CW539" s="142"/>
      <c r="CX539" s="142"/>
      <c r="CY539" s="142"/>
      <c r="CZ539" s="142"/>
      <c r="DA539" s="142"/>
      <c r="DB539" s="142"/>
      <c r="DC539" s="142"/>
      <c r="DD539" s="142"/>
      <c r="DE539" s="142"/>
    </row>
    <row r="540" spans="2:109" s="31" customFormat="1" ht="19.5" customHeight="1" thickTop="1" thickBot="1">
      <c r="B540" s="11"/>
      <c r="C540" s="17"/>
      <c r="D540" s="17"/>
      <c r="E540" s="17"/>
      <c r="F540" s="17"/>
      <c r="G540" s="17"/>
      <c r="H540" s="18"/>
      <c r="I540" s="19"/>
      <c r="J540" s="151">
        <f t="shared" si="40"/>
        <v>2000</v>
      </c>
      <c r="K540" s="11"/>
      <c r="L540" s="11"/>
      <c r="M540" s="11"/>
      <c r="N540" s="138"/>
      <c r="O540" s="26" t="e">
        <f t="shared" si="44"/>
        <v>#N/A</v>
      </c>
      <c r="P540" s="138" t="e">
        <f t="shared" si="41"/>
        <v>#N/A</v>
      </c>
      <c r="Q540" s="138" t="e">
        <f t="shared" si="42"/>
        <v>#N/A</v>
      </c>
      <c r="R540" s="138" t="e">
        <f t="shared" si="43"/>
        <v>#N/A</v>
      </c>
      <c r="S540" s="139" t="e">
        <f>VLOOKUP(D540,'PC Receitas'!$N$4:$O$14,2,FALSE)</f>
        <v>#N/A</v>
      </c>
      <c r="T540" s="138">
        <f>Bancos!D540</f>
        <v>0</v>
      </c>
      <c r="U540" s="13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c r="CV540" s="142"/>
      <c r="CW540" s="142"/>
      <c r="CX540" s="142"/>
      <c r="CY540" s="142"/>
      <c r="CZ540" s="142"/>
      <c r="DA540" s="142"/>
      <c r="DB540" s="142"/>
      <c r="DC540" s="142"/>
      <c r="DD540" s="142"/>
      <c r="DE540" s="142"/>
    </row>
    <row r="541" spans="2:109" s="31" customFormat="1" ht="19.5" customHeight="1" thickTop="1" thickBot="1">
      <c r="B541" s="11"/>
      <c r="C541" s="17"/>
      <c r="D541" s="17"/>
      <c r="E541" s="17"/>
      <c r="F541" s="17"/>
      <c r="G541" s="17"/>
      <c r="H541" s="18"/>
      <c r="I541" s="19"/>
      <c r="J541" s="151">
        <f t="shared" si="40"/>
        <v>2000</v>
      </c>
      <c r="K541" s="11"/>
      <c r="L541" s="11"/>
      <c r="M541" s="11"/>
      <c r="N541" s="138"/>
      <c r="O541" s="26" t="e">
        <f t="shared" si="44"/>
        <v>#N/A</v>
      </c>
      <c r="P541" s="138" t="e">
        <f t="shared" si="41"/>
        <v>#N/A</v>
      </c>
      <c r="Q541" s="138" t="e">
        <f t="shared" si="42"/>
        <v>#N/A</v>
      </c>
      <c r="R541" s="138" t="e">
        <f t="shared" si="43"/>
        <v>#N/A</v>
      </c>
      <c r="S541" s="139" t="e">
        <f>VLOOKUP(D541,'PC Receitas'!$N$4:$O$14,2,FALSE)</f>
        <v>#N/A</v>
      </c>
      <c r="T541" s="138">
        <f>Bancos!D541</f>
        <v>0</v>
      </c>
      <c r="U541" s="13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c r="CV541" s="142"/>
      <c r="CW541" s="142"/>
      <c r="CX541" s="142"/>
      <c r="CY541" s="142"/>
      <c r="CZ541" s="142"/>
      <c r="DA541" s="142"/>
      <c r="DB541" s="142"/>
      <c r="DC541" s="142"/>
      <c r="DD541" s="142"/>
      <c r="DE541" s="142"/>
    </row>
    <row r="542" spans="2:109" s="31" customFormat="1" ht="19.5" customHeight="1" thickTop="1" thickBot="1">
      <c r="B542" s="11"/>
      <c r="C542" s="17"/>
      <c r="D542" s="17"/>
      <c r="E542" s="17"/>
      <c r="F542" s="17"/>
      <c r="G542" s="17"/>
      <c r="H542" s="18"/>
      <c r="I542" s="19"/>
      <c r="J542" s="151">
        <f t="shared" si="40"/>
        <v>2000</v>
      </c>
      <c r="K542" s="11"/>
      <c r="L542" s="11"/>
      <c r="M542" s="11"/>
      <c r="N542" s="138"/>
      <c r="O542" s="26" t="e">
        <f t="shared" si="44"/>
        <v>#N/A</v>
      </c>
      <c r="P542" s="138" t="e">
        <f t="shared" si="41"/>
        <v>#N/A</v>
      </c>
      <c r="Q542" s="138" t="e">
        <f t="shared" si="42"/>
        <v>#N/A</v>
      </c>
      <c r="R542" s="138" t="e">
        <f t="shared" si="43"/>
        <v>#N/A</v>
      </c>
      <c r="S542" s="139" t="e">
        <f>VLOOKUP(D542,'PC Receitas'!$N$4:$O$14,2,FALSE)</f>
        <v>#N/A</v>
      </c>
      <c r="T542" s="138">
        <f>Bancos!D542</f>
        <v>0</v>
      </c>
      <c r="U542" s="13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c r="CV542" s="142"/>
      <c r="CW542" s="142"/>
      <c r="CX542" s="142"/>
      <c r="CY542" s="142"/>
      <c r="CZ542" s="142"/>
      <c r="DA542" s="142"/>
      <c r="DB542" s="142"/>
      <c r="DC542" s="142"/>
      <c r="DD542" s="142"/>
      <c r="DE542" s="142"/>
    </row>
    <row r="543" spans="2:109" s="31" customFormat="1" ht="19.5" customHeight="1" thickTop="1" thickBot="1">
      <c r="B543" s="11"/>
      <c r="C543" s="17"/>
      <c r="D543" s="17"/>
      <c r="E543" s="17"/>
      <c r="F543" s="17"/>
      <c r="G543" s="17"/>
      <c r="H543" s="18"/>
      <c r="I543" s="19"/>
      <c r="J543" s="151">
        <f t="shared" si="40"/>
        <v>2000</v>
      </c>
      <c r="K543" s="11"/>
      <c r="L543" s="11"/>
      <c r="M543" s="11"/>
      <c r="N543" s="138"/>
      <c r="O543" s="26" t="e">
        <f t="shared" si="44"/>
        <v>#N/A</v>
      </c>
      <c r="P543" s="138" t="e">
        <f t="shared" si="41"/>
        <v>#N/A</v>
      </c>
      <c r="Q543" s="138" t="e">
        <f t="shared" si="42"/>
        <v>#N/A</v>
      </c>
      <c r="R543" s="138" t="e">
        <f t="shared" si="43"/>
        <v>#N/A</v>
      </c>
      <c r="S543" s="139" t="e">
        <f>VLOOKUP(D543,'PC Receitas'!$N$4:$O$14,2,FALSE)</f>
        <v>#N/A</v>
      </c>
      <c r="T543" s="138">
        <f>Bancos!D543</f>
        <v>0</v>
      </c>
      <c r="U543" s="13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c r="CV543" s="142"/>
      <c r="CW543" s="142"/>
      <c r="CX543" s="142"/>
      <c r="CY543" s="142"/>
      <c r="CZ543" s="142"/>
      <c r="DA543" s="142"/>
      <c r="DB543" s="142"/>
      <c r="DC543" s="142"/>
      <c r="DD543" s="142"/>
      <c r="DE543" s="142"/>
    </row>
    <row r="544" spans="2:109" s="31" customFormat="1" ht="19.5" customHeight="1" thickTop="1" thickBot="1">
      <c r="B544" s="11"/>
      <c r="C544" s="17"/>
      <c r="D544" s="17"/>
      <c r="E544" s="17"/>
      <c r="F544" s="17"/>
      <c r="G544" s="17"/>
      <c r="H544" s="18"/>
      <c r="I544" s="19"/>
      <c r="J544" s="151">
        <f t="shared" si="40"/>
        <v>2000</v>
      </c>
      <c r="K544" s="11"/>
      <c r="L544" s="11"/>
      <c r="M544" s="11"/>
      <c r="N544" s="138"/>
      <c r="O544" s="26" t="e">
        <f t="shared" si="44"/>
        <v>#N/A</v>
      </c>
      <c r="P544" s="138" t="e">
        <f t="shared" si="41"/>
        <v>#N/A</v>
      </c>
      <c r="Q544" s="138" t="e">
        <f t="shared" si="42"/>
        <v>#N/A</v>
      </c>
      <c r="R544" s="138" t="e">
        <f t="shared" si="43"/>
        <v>#N/A</v>
      </c>
      <c r="S544" s="139" t="e">
        <f>VLOOKUP(D544,'PC Receitas'!$N$4:$O$14,2,FALSE)</f>
        <v>#N/A</v>
      </c>
      <c r="T544" s="138">
        <f>Bancos!D544</f>
        <v>0</v>
      </c>
      <c r="U544" s="13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c r="CV544" s="142"/>
      <c r="CW544" s="142"/>
      <c r="CX544" s="142"/>
      <c r="CY544" s="142"/>
      <c r="CZ544" s="142"/>
      <c r="DA544" s="142"/>
      <c r="DB544" s="142"/>
      <c r="DC544" s="142"/>
      <c r="DD544" s="142"/>
      <c r="DE544" s="142"/>
    </row>
    <row r="545" spans="2:109" s="31" customFormat="1" ht="19.5" customHeight="1" thickTop="1" thickBot="1">
      <c r="B545" s="11"/>
      <c r="C545" s="17"/>
      <c r="D545" s="17"/>
      <c r="E545" s="17"/>
      <c r="F545" s="17"/>
      <c r="G545" s="17"/>
      <c r="H545" s="18"/>
      <c r="I545" s="19"/>
      <c r="J545" s="151">
        <f t="shared" si="40"/>
        <v>2000</v>
      </c>
      <c r="K545" s="11"/>
      <c r="L545" s="11"/>
      <c r="M545" s="11"/>
      <c r="N545" s="138"/>
      <c r="O545" s="26" t="e">
        <f t="shared" si="44"/>
        <v>#N/A</v>
      </c>
      <c r="P545" s="138" t="e">
        <f t="shared" si="41"/>
        <v>#N/A</v>
      </c>
      <c r="Q545" s="138" t="e">
        <f t="shared" si="42"/>
        <v>#N/A</v>
      </c>
      <c r="R545" s="138" t="e">
        <f t="shared" si="43"/>
        <v>#N/A</v>
      </c>
      <c r="S545" s="139" t="e">
        <f>VLOOKUP(D545,'PC Receitas'!$N$4:$O$14,2,FALSE)</f>
        <v>#N/A</v>
      </c>
      <c r="T545" s="138">
        <f>Bancos!D545</f>
        <v>0</v>
      </c>
      <c r="U545" s="13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c r="CV545" s="142"/>
      <c r="CW545" s="142"/>
      <c r="CX545" s="142"/>
      <c r="CY545" s="142"/>
      <c r="CZ545" s="142"/>
      <c r="DA545" s="142"/>
      <c r="DB545" s="142"/>
      <c r="DC545" s="142"/>
      <c r="DD545" s="142"/>
      <c r="DE545" s="142"/>
    </row>
    <row r="546" spans="2:109" s="31" customFormat="1" ht="19.5" customHeight="1" thickTop="1" thickBot="1">
      <c r="B546" s="11"/>
      <c r="C546" s="17"/>
      <c r="D546" s="17"/>
      <c r="E546" s="17"/>
      <c r="F546" s="17"/>
      <c r="G546" s="17"/>
      <c r="H546" s="18"/>
      <c r="I546" s="19"/>
      <c r="J546" s="151">
        <f t="shared" si="40"/>
        <v>2000</v>
      </c>
      <c r="K546" s="11"/>
      <c r="L546" s="11"/>
      <c r="M546" s="11"/>
      <c r="N546" s="138"/>
      <c r="O546" s="26" t="e">
        <f t="shared" si="44"/>
        <v>#N/A</v>
      </c>
      <c r="P546" s="138" t="e">
        <f t="shared" si="41"/>
        <v>#N/A</v>
      </c>
      <c r="Q546" s="138" t="e">
        <f t="shared" si="42"/>
        <v>#N/A</v>
      </c>
      <c r="R546" s="138" t="e">
        <f t="shared" si="43"/>
        <v>#N/A</v>
      </c>
      <c r="S546" s="139" t="e">
        <f>VLOOKUP(D546,'PC Receitas'!$N$4:$O$14,2,FALSE)</f>
        <v>#N/A</v>
      </c>
      <c r="T546" s="138">
        <f>Bancos!D546</f>
        <v>0</v>
      </c>
      <c r="U546" s="13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c r="CV546" s="142"/>
      <c r="CW546" s="142"/>
      <c r="CX546" s="142"/>
      <c r="CY546" s="142"/>
      <c r="CZ546" s="142"/>
      <c r="DA546" s="142"/>
      <c r="DB546" s="142"/>
      <c r="DC546" s="142"/>
      <c r="DD546" s="142"/>
      <c r="DE546" s="142"/>
    </row>
    <row r="547" spans="2:109" s="31" customFormat="1" ht="19.5" customHeight="1" thickTop="1" thickBot="1">
      <c r="B547" s="11"/>
      <c r="C547" s="17"/>
      <c r="D547" s="17"/>
      <c r="E547" s="17"/>
      <c r="F547" s="17"/>
      <c r="G547" s="17"/>
      <c r="H547" s="18"/>
      <c r="I547" s="19"/>
      <c r="J547" s="151">
        <f t="shared" si="40"/>
        <v>2000</v>
      </c>
      <c r="K547" s="11"/>
      <c r="L547" s="11"/>
      <c r="M547" s="11"/>
      <c r="N547" s="138"/>
      <c r="O547" s="26" t="e">
        <f t="shared" si="44"/>
        <v>#N/A</v>
      </c>
      <c r="P547" s="138" t="e">
        <f t="shared" si="41"/>
        <v>#N/A</v>
      </c>
      <c r="Q547" s="138" t="e">
        <f t="shared" si="42"/>
        <v>#N/A</v>
      </c>
      <c r="R547" s="138" t="e">
        <f t="shared" si="43"/>
        <v>#N/A</v>
      </c>
      <c r="S547" s="139" t="e">
        <f>VLOOKUP(D547,'PC Receitas'!$N$4:$O$14,2,FALSE)</f>
        <v>#N/A</v>
      </c>
      <c r="T547" s="138">
        <f>Bancos!D547</f>
        <v>0</v>
      </c>
      <c r="U547" s="13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c r="CV547" s="142"/>
      <c r="CW547" s="142"/>
      <c r="CX547" s="142"/>
      <c r="CY547" s="142"/>
      <c r="CZ547" s="142"/>
      <c r="DA547" s="142"/>
      <c r="DB547" s="142"/>
      <c r="DC547" s="142"/>
      <c r="DD547" s="142"/>
      <c r="DE547" s="142"/>
    </row>
    <row r="548" spans="2:109" s="31" customFormat="1" ht="19.5" customHeight="1" thickTop="1" thickBot="1">
      <c r="B548" s="11"/>
      <c r="C548" s="17"/>
      <c r="D548" s="17"/>
      <c r="E548" s="17"/>
      <c r="F548" s="17"/>
      <c r="G548" s="17"/>
      <c r="H548" s="18"/>
      <c r="I548" s="19"/>
      <c r="J548" s="151">
        <f t="shared" si="40"/>
        <v>2000</v>
      </c>
      <c r="K548" s="11"/>
      <c r="L548" s="11"/>
      <c r="M548" s="11"/>
      <c r="N548" s="138"/>
      <c r="O548" s="26" t="e">
        <f t="shared" si="44"/>
        <v>#N/A</v>
      </c>
      <c r="P548" s="138" t="e">
        <f t="shared" si="41"/>
        <v>#N/A</v>
      </c>
      <c r="Q548" s="138" t="e">
        <f t="shared" si="42"/>
        <v>#N/A</v>
      </c>
      <c r="R548" s="138" t="e">
        <f t="shared" si="43"/>
        <v>#N/A</v>
      </c>
      <c r="S548" s="139" t="e">
        <f>VLOOKUP(D548,'PC Receitas'!$N$4:$O$14,2,FALSE)</f>
        <v>#N/A</v>
      </c>
      <c r="T548" s="138">
        <f>Bancos!D548</f>
        <v>0</v>
      </c>
      <c r="U548" s="13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c r="CV548" s="142"/>
      <c r="CW548" s="142"/>
      <c r="CX548" s="142"/>
      <c r="CY548" s="142"/>
      <c r="CZ548" s="142"/>
      <c r="DA548" s="142"/>
      <c r="DB548" s="142"/>
      <c r="DC548" s="142"/>
      <c r="DD548" s="142"/>
      <c r="DE548" s="142"/>
    </row>
    <row r="549" spans="2:109" s="31" customFormat="1" ht="19.5" customHeight="1" thickTop="1" thickBot="1">
      <c r="B549" s="11"/>
      <c r="C549" s="17"/>
      <c r="D549" s="17"/>
      <c r="E549" s="17"/>
      <c r="F549" s="17"/>
      <c r="G549" s="17"/>
      <c r="H549" s="18"/>
      <c r="I549" s="19"/>
      <c r="J549" s="151">
        <f t="shared" si="40"/>
        <v>2000</v>
      </c>
      <c r="K549" s="11"/>
      <c r="L549" s="11"/>
      <c r="M549" s="11"/>
      <c r="N549" s="138"/>
      <c r="O549" s="26" t="e">
        <f t="shared" si="44"/>
        <v>#N/A</v>
      </c>
      <c r="P549" s="138" t="e">
        <f t="shared" si="41"/>
        <v>#N/A</v>
      </c>
      <c r="Q549" s="138" t="e">
        <f t="shared" si="42"/>
        <v>#N/A</v>
      </c>
      <c r="R549" s="138" t="e">
        <f t="shared" si="43"/>
        <v>#N/A</v>
      </c>
      <c r="S549" s="139" t="e">
        <f>VLOOKUP(D549,'PC Receitas'!$N$4:$O$14,2,FALSE)</f>
        <v>#N/A</v>
      </c>
      <c r="T549" s="138">
        <f>Bancos!D549</f>
        <v>0</v>
      </c>
      <c r="U549" s="13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c r="CV549" s="142"/>
      <c r="CW549" s="142"/>
      <c r="CX549" s="142"/>
      <c r="CY549" s="142"/>
      <c r="CZ549" s="142"/>
      <c r="DA549" s="142"/>
      <c r="DB549" s="142"/>
      <c r="DC549" s="142"/>
      <c r="DD549" s="142"/>
      <c r="DE549" s="142"/>
    </row>
    <row r="550" spans="2:109" s="31" customFormat="1" ht="19.5" customHeight="1" thickTop="1" thickBot="1">
      <c r="B550" s="11"/>
      <c r="C550" s="17"/>
      <c r="D550" s="17"/>
      <c r="E550" s="17"/>
      <c r="F550" s="17"/>
      <c r="G550" s="17"/>
      <c r="H550" s="18"/>
      <c r="I550" s="19"/>
      <c r="J550" s="151">
        <f t="shared" si="40"/>
        <v>2000</v>
      </c>
      <c r="K550" s="11"/>
      <c r="L550" s="11"/>
      <c r="M550" s="11"/>
      <c r="N550" s="138"/>
      <c r="O550" s="26" t="e">
        <f t="shared" si="44"/>
        <v>#N/A</v>
      </c>
      <c r="P550" s="138" t="e">
        <f t="shared" si="41"/>
        <v>#N/A</v>
      </c>
      <c r="Q550" s="138" t="e">
        <f t="shared" si="42"/>
        <v>#N/A</v>
      </c>
      <c r="R550" s="138" t="e">
        <f t="shared" si="43"/>
        <v>#N/A</v>
      </c>
      <c r="S550" s="139" t="e">
        <f>VLOOKUP(D550,'PC Receitas'!$N$4:$O$14,2,FALSE)</f>
        <v>#N/A</v>
      </c>
      <c r="T550" s="138">
        <f>Bancos!D550</f>
        <v>0</v>
      </c>
      <c r="U550" s="13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c r="CV550" s="142"/>
      <c r="CW550" s="142"/>
      <c r="CX550" s="142"/>
      <c r="CY550" s="142"/>
      <c r="CZ550" s="142"/>
      <c r="DA550" s="142"/>
      <c r="DB550" s="142"/>
      <c r="DC550" s="142"/>
      <c r="DD550" s="142"/>
      <c r="DE550" s="142"/>
    </row>
    <row r="551" spans="2:109" s="31" customFormat="1" ht="19.5" customHeight="1" thickTop="1" thickBot="1">
      <c r="B551" s="11"/>
      <c r="C551" s="17"/>
      <c r="D551" s="17"/>
      <c r="E551" s="17"/>
      <c r="F551" s="17"/>
      <c r="G551" s="17"/>
      <c r="H551" s="18"/>
      <c r="I551" s="19"/>
      <c r="J551" s="151">
        <f t="shared" si="40"/>
        <v>2000</v>
      </c>
      <c r="K551" s="11"/>
      <c r="L551" s="11"/>
      <c r="M551" s="11"/>
      <c r="N551" s="138"/>
      <c r="O551" s="26" t="e">
        <f t="shared" si="44"/>
        <v>#N/A</v>
      </c>
      <c r="P551" s="138" t="e">
        <f t="shared" si="41"/>
        <v>#N/A</v>
      </c>
      <c r="Q551" s="138" t="e">
        <f t="shared" si="42"/>
        <v>#N/A</v>
      </c>
      <c r="R551" s="138" t="e">
        <f t="shared" si="43"/>
        <v>#N/A</v>
      </c>
      <c r="S551" s="139" t="e">
        <f>VLOOKUP(D551,'PC Receitas'!$N$4:$O$14,2,FALSE)</f>
        <v>#N/A</v>
      </c>
      <c r="T551" s="138">
        <f>Bancos!D551</f>
        <v>0</v>
      </c>
      <c r="U551" s="13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c r="CV551" s="142"/>
      <c r="CW551" s="142"/>
      <c r="CX551" s="142"/>
      <c r="CY551" s="142"/>
      <c r="CZ551" s="142"/>
      <c r="DA551" s="142"/>
      <c r="DB551" s="142"/>
      <c r="DC551" s="142"/>
      <c r="DD551" s="142"/>
      <c r="DE551" s="142"/>
    </row>
    <row r="552" spans="2:109" s="31" customFormat="1" ht="19.5" customHeight="1" thickTop="1" thickBot="1">
      <c r="B552" s="11"/>
      <c r="C552" s="17"/>
      <c r="D552" s="17"/>
      <c r="E552" s="17"/>
      <c r="F552" s="17"/>
      <c r="G552" s="17"/>
      <c r="H552" s="18"/>
      <c r="I552" s="19"/>
      <c r="J552" s="151">
        <f t="shared" si="40"/>
        <v>2000</v>
      </c>
      <c r="K552" s="11"/>
      <c r="L552" s="11"/>
      <c r="M552" s="11"/>
      <c r="N552" s="138"/>
      <c r="O552" s="26" t="e">
        <f t="shared" si="44"/>
        <v>#N/A</v>
      </c>
      <c r="P552" s="138" t="e">
        <f t="shared" si="41"/>
        <v>#N/A</v>
      </c>
      <c r="Q552" s="138" t="e">
        <f t="shared" si="42"/>
        <v>#N/A</v>
      </c>
      <c r="R552" s="138" t="e">
        <f t="shared" si="43"/>
        <v>#N/A</v>
      </c>
      <c r="S552" s="139" t="e">
        <f>VLOOKUP(D552,'PC Receitas'!$N$4:$O$14,2,FALSE)</f>
        <v>#N/A</v>
      </c>
      <c r="T552" s="138">
        <f>Bancos!D552</f>
        <v>0</v>
      </c>
      <c r="U552" s="13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c r="CV552" s="142"/>
      <c r="CW552" s="142"/>
      <c r="CX552" s="142"/>
      <c r="CY552" s="142"/>
      <c r="CZ552" s="142"/>
      <c r="DA552" s="142"/>
      <c r="DB552" s="142"/>
      <c r="DC552" s="142"/>
      <c r="DD552" s="142"/>
      <c r="DE552" s="142"/>
    </row>
    <row r="553" spans="2:109" s="31" customFormat="1" ht="19.5" customHeight="1" thickTop="1" thickBot="1">
      <c r="B553" s="11"/>
      <c r="C553" s="17"/>
      <c r="D553" s="17"/>
      <c r="E553" s="17"/>
      <c r="F553" s="17"/>
      <c r="G553" s="17"/>
      <c r="H553" s="18"/>
      <c r="I553" s="19"/>
      <c r="J553" s="151">
        <f t="shared" si="40"/>
        <v>2000</v>
      </c>
      <c r="K553" s="11"/>
      <c r="L553" s="11"/>
      <c r="M553" s="11"/>
      <c r="N553" s="138"/>
      <c r="O553" s="26" t="e">
        <f t="shared" si="44"/>
        <v>#N/A</v>
      </c>
      <c r="P553" s="138" t="e">
        <f t="shared" si="41"/>
        <v>#N/A</v>
      </c>
      <c r="Q553" s="138" t="e">
        <f t="shared" si="42"/>
        <v>#N/A</v>
      </c>
      <c r="R553" s="138" t="e">
        <f t="shared" si="43"/>
        <v>#N/A</v>
      </c>
      <c r="S553" s="139" t="e">
        <f>VLOOKUP(D553,'PC Receitas'!$N$4:$O$14,2,FALSE)</f>
        <v>#N/A</v>
      </c>
      <c r="T553" s="138">
        <f>Bancos!D553</f>
        <v>0</v>
      </c>
      <c r="U553" s="13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c r="CV553" s="142"/>
      <c r="CW553" s="142"/>
      <c r="CX553" s="142"/>
      <c r="CY553" s="142"/>
      <c r="CZ553" s="142"/>
      <c r="DA553" s="142"/>
      <c r="DB553" s="142"/>
      <c r="DC553" s="142"/>
      <c r="DD553" s="142"/>
      <c r="DE553" s="142"/>
    </row>
    <row r="554" spans="2:109" s="31" customFormat="1" ht="19.5" customHeight="1" thickTop="1" thickBot="1">
      <c r="B554" s="11"/>
      <c r="C554" s="17"/>
      <c r="D554" s="17"/>
      <c r="E554" s="17"/>
      <c r="F554" s="17"/>
      <c r="G554" s="17"/>
      <c r="H554" s="18"/>
      <c r="I554" s="19"/>
      <c r="J554" s="151">
        <f t="shared" si="40"/>
        <v>2000</v>
      </c>
      <c r="K554" s="11"/>
      <c r="L554" s="11"/>
      <c r="M554" s="11"/>
      <c r="N554" s="138"/>
      <c r="O554" s="26" t="e">
        <f t="shared" si="44"/>
        <v>#N/A</v>
      </c>
      <c r="P554" s="138" t="e">
        <f t="shared" si="41"/>
        <v>#N/A</v>
      </c>
      <c r="Q554" s="138" t="e">
        <f t="shared" si="42"/>
        <v>#N/A</v>
      </c>
      <c r="R554" s="138" t="e">
        <f t="shared" si="43"/>
        <v>#N/A</v>
      </c>
      <c r="S554" s="139" t="e">
        <f>VLOOKUP(D554,'PC Receitas'!$N$4:$O$14,2,FALSE)</f>
        <v>#N/A</v>
      </c>
      <c r="T554" s="138">
        <f>Bancos!D554</f>
        <v>0</v>
      </c>
      <c r="U554" s="13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c r="CV554" s="142"/>
      <c r="CW554" s="142"/>
      <c r="CX554" s="142"/>
      <c r="CY554" s="142"/>
      <c r="CZ554" s="142"/>
      <c r="DA554" s="142"/>
      <c r="DB554" s="142"/>
      <c r="DC554" s="142"/>
      <c r="DD554" s="142"/>
      <c r="DE554" s="142"/>
    </row>
    <row r="555" spans="2:109" s="31" customFormat="1" ht="19.5" customHeight="1" thickTop="1" thickBot="1">
      <c r="B555" s="11"/>
      <c r="C555" s="17"/>
      <c r="D555" s="17"/>
      <c r="E555" s="17"/>
      <c r="F555" s="17"/>
      <c r="G555" s="17"/>
      <c r="H555" s="18"/>
      <c r="I555" s="19"/>
      <c r="J555" s="151">
        <f t="shared" si="40"/>
        <v>2000</v>
      </c>
      <c r="K555" s="11"/>
      <c r="L555" s="11"/>
      <c r="M555" s="11"/>
      <c r="N555" s="138"/>
      <c r="O555" s="26" t="e">
        <f t="shared" si="44"/>
        <v>#N/A</v>
      </c>
      <c r="P555" s="138" t="e">
        <f t="shared" si="41"/>
        <v>#N/A</v>
      </c>
      <c r="Q555" s="138" t="e">
        <f t="shared" si="42"/>
        <v>#N/A</v>
      </c>
      <c r="R555" s="138" t="e">
        <f t="shared" si="43"/>
        <v>#N/A</v>
      </c>
      <c r="S555" s="139" t="e">
        <f>VLOOKUP(D555,'PC Receitas'!$N$4:$O$14,2,FALSE)</f>
        <v>#N/A</v>
      </c>
      <c r="T555" s="138">
        <f>Bancos!D555</f>
        <v>0</v>
      </c>
      <c r="U555" s="13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c r="CV555" s="142"/>
      <c r="CW555" s="142"/>
      <c r="CX555" s="142"/>
      <c r="CY555" s="142"/>
      <c r="CZ555" s="142"/>
      <c r="DA555" s="142"/>
      <c r="DB555" s="142"/>
      <c r="DC555" s="142"/>
      <c r="DD555" s="142"/>
      <c r="DE555" s="142"/>
    </row>
    <row r="556" spans="2:109" s="31" customFormat="1" ht="19.5" customHeight="1" thickTop="1" thickBot="1">
      <c r="B556" s="11"/>
      <c r="C556" s="17"/>
      <c r="D556" s="17"/>
      <c r="E556" s="17"/>
      <c r="F556" s="17"/>
      <c r="G556" s="17"/>
      <c r="H556" s="18"/>
      <c r="I556" s="19"/>
      <c r="J556" s="151">
        <f t="shared" si="40"/>
        <v>2000</v>
      </c>
      <c r="K556" s="11"/>
      <c r="L556" s="11"/>
      <c r="M556" s="11"/>
      <c r="N556" s="138"/>
      <c r="O556" s="26" t="e">
        <f t="shared" si="44"/>
        <v>#N/A</v>
      </c>
      <c r="P556" s="138" t="e">
        <f t="shared" si="41"/>
        <v>#N/A</v>
      </c>
      <c r="Q556" s="138" t="e">
        <f t="shared" si="42"/>
        <v>#N/A</v>
      </c>
      <c r="R556" s="138" t="e">
        <f t="shared" si="43"/>
        <v>#N/A</v>
      </c>
      <c r="S556" s="139" t="e">
        <f>VLOOKUP(D556,'PC Receitas'!$N$4:$O$14,2,FALSE)</f>
        <v>#N/A</v>
      </c>
      <c r="T556" s="138">
        <f>Bancos!D556</f>
        <v>0</v>
      </c>
      <c r="U556" s="13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c r="CV556" s="142"/>
      <c r="CW556" s="142"/>
      <c r="CX556" s="142"/>
      <c r="CY556" s="142"/>
      <c r="CZ556" s="142"/>
      <c r="DA556" s="142"/>
      <c r="DB556" s="142"/>
      <c r="DC556" s="142"/>
      <c r="DD556" s="142"/>
      <c r="DE556" s="142"/>
    </row>
    <row r="557" spans="2:109" s="31" customFormat="1" ht="19.5" customHeight="1" thickTop="1" thickBot="1">
      <c r="B557" s="11"/>
      <c r="C557" s="17"/>
      <c r="D557" s="17"/>
      <c r="E557" s="17"/>
      <c r="F557" s="17"/>
      <c r="G557" s="17"/>
      <c r="H557" s="18"/>
      <c r="I557" s="19"/>
      <c r="J557" s="151">
        <f t="shared" si="40"/>
        <v>2000</v>
      </c>
      <c r="K557" s="11"/>
      <c r="L557" s="11"/>
      <c r="M557" s="11"/>
      <c r="N557" s="138"/>
      <c r="O557" s="26" t="e">
        <f t="shared" si="44"/>
        <v>#N/A</v>
      </c>
      <c r="P557" s="138" t="e">
        <f t="shared" si="41"/>
        <v>#N/A</v>
      </c>
      <c r="Q557" s="138" t="e">
        <f t="shared" si="42"/>
        <v>#N/A</v>
      </c>
      <c r="R557" s="138" t="e">
        <f t="shared" si="43"/>
        <v>#N/A</v>
      </c>
      <c r="S557" s="139" t="e">
        <f>VLOOKUP(D557,'PC Receitas'!$N$4:$O$14,2,FALSE)</f>
        <v>#N/A</v>
      </c>
      <c r="T557" s="138">
        <f>Bancos!D557</f>
        <v>0</v>
      </c>
      <c r="U557" s="13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c r="CV557" s="142"/>
      <c r="CW557" s="142"/>
      <c r="CX557" s="142"/>
      <c r="CY557" s="142"/>
      <c r="CZ557" s="142"/>
      <c r="DA557" s="142"/>
      <c r="DB557" s="142"/>
      <c r="DC557" s="142"/>
      <c r="DD557" s="142"/>
      <c r="DE557" s="142"/>
    </row>
    <row r="558" spans="2:109" s="31" customFormat="1" ht="19.5" customHeight="1" thickTop="1" thickBot="1">
      <c r="B558" s="11"/>
      <c r="C558" s="17"/>
      <c r="D558" s="17"/>
      <c r="E558" s="17"/>
      <c r="F558" s="17"/>
      <c r="G558" s="17"/>
      <c r="H558" s="18"/>
      <c r="I558" s="19"/>
      <c r="J558" s="151">
        <f t="shared" si="40"/>
        <v>2000</v>
      </c>
      <c r="K558" s="11"/>
      <c r="L558" s="11"/>
      <c r="M558" s="11"/>
      <c r="N558" s="138"/>
      <c r="O558" s="26" t="e">
        <f t="shared" si="44"/>
        <v>#N/A</v>
      </c>
      <c r="P558" s="138" t="e">
        <f t="shared" si="41"/>
        <v>#N/A</v>
      </c>
      <c r="Q558" s="138" t="e">
        <f t="shared" si="42"/>
        <v>#N/A</v>
      </c>
      <c r="R558" s="138" t="e">
        <f t="shared" si="43"/>
        <v>#N/A</v>
      </c>
      <c r="S558" s="139" t="e">
        <f>VLOOKUP(D558,'PC Receitas'!$N$4:$O$14,2,FALSE)</f>
        <v>#N/A</v>
      </c>
      <c r="T558" s="138">
        <f>Bancos!D558</f>
        <v>0</v>
      </c>
      <c r="U558" s="13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c r="CV558" s="142"/>
      <c r="CW558" s="142"/>
      <c r="CX558" s="142"/>
      <c r="CY558" s="142"/>
      <c r="CZ558" s="142"/>
      <c r="DA558" s="142"/>
      <c r="DB558" s="142"/>
      <c r="DC558" s="142"/>
      <c r="DD558" s="142"/>
      <c r="DE558" s="142"/>
    </row>
    <row r="559" spans="2:109" s="31" customFormat="1" ht="19.5" customHeight="1" thickTop="1" thickBot="1">
      <c r="B559" s="11"/>
      <c r="C559" s="17"/>
      <c r="D559" s="17"/>
      <c r="E559" s="17"/>
      <c r="F559" s="17"/>
      <c r="G559" s="17"/>
      <c r="H559" s="18"/>
      <c r="I559" s="19"/>
      <c r="J559" s="151">
        <f t="shared" si="40"/>
        <v>2000</v>
      </c>
      <c r="K559" s="11"/>
      <c r="L559" s="11"/>
      <c r="M559" s="11"/>
      <c r="N559" s="138"/>
      <c r="O559" s="26" t="e">
        <f t="shared" si="44"/>
        <v>#N/A</v>
      </c>
      <c r="P559" s="138" t="e">
        <f t="shared" si="41"/>
        <v>#N/A</v>
      </c>
      <c r="Q559" s="138" t="e">
        <f t="shared" si="42"/>
        <v>#N/A</v>
      </c>
      <c r="R559" s="138" t="e">
        <f t="shared" si="43"/>
        <v>#N/A</v>
      </c>
      <c r="S559" s="139" t="e">
        <f>VLOOKUP(D559,'PC Receitas'!$N$4:$O$14,2,FALSE)</f>
        <v>#N/A</v>
      </c>
      <c r="T559" s="138">
        <f>Bancos!D559</f>
        <v>0</v>
      </c>
      <c r="U559" s="13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c r="CV559" s="142"/>
      <c r="CW559" s="142"/>
      <c r="CX559" s="142"/>
      <c r="CY559" s="142"/>
      <c r="CZ559" s="142"/>
      <c r="DA559" s="142"/>
      <c r="DB559" s="142"/>
      <c r="DC559" s="142"/>
      <c r="DD559" s="142"/>
      <c r="DE559" s="142"/>
    </row>
    <row r="560" spans="2:109" s="31" customFormat="1" ht="19.5" customHeight="1" thickTop="1" thickBot="1">
      <c r="B560" s="11"/>
      <c r="C560" s="17"/>
      <c r="D560" s="17"/>
      <c r="E560" s="17"/>
      <c r="F560" s="17"/>
      <c r="G560" s="17"/>
      <c r="H560" s="18"/>
      <c r="I560" s="19"/>
      <c r="J560" s="151">
        <f t="shared" si="40"/>
        <v>2000</v>
      </c>
      <c r="K560" s="11"/>
      <c r="L560" s="11"/>
      <c r="M560" s="11"/>
      <c r="N560" s="138"/>
      <c r="O560" s="26" t="e">
        <f t="shared" si="44"/>
        <v>#N/A</v>
      </c>
      <c r="P560" s="138" t="e">
        <f t="shared" si="41"/>
        <v>#N/A</v>
      </c>
      <c r="Q560" s="138" t="e">
        <f t="shared" si="42"/>
        <v>#N/A</v>
      </c>
      <c r="R560" s="138" t="e">
        <f t="shared" si="43"/>
        <v>#N/A</v>
      </c>
      <c r="S560" s="139" t="e">
        <f>VLOOKUP(D560,'PC Receitas'!$N$4:$O$14,2,FALSE)</f>
        <v>#N/A</v>
      </c>
      <c r="T560" s="138">
        <f>Bancos!D560</f>
        <v>0</v>
      </c>
      <c r="U560" s="13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c r="CV560" s="142"/>
      <c r="CW560" s="142"/>
      <c r="CX560" s="142"/>
      <c r="CY560" s="142"/>
      <c r="CZ560" s="142"/>
      <c r="DA560" s="142"/>
      <c r="DB560" s="142"/>
      <c r="DC560" s="142"/>
      <c r="DD560" s="142"/>
      <c r="DE560" s="142"/>
    </row>
    <row r="561" spans="2:109" s="31" customFormat="1" ht="19.5" customHeight="1" thickTop="1" thickBot="1">
      <c r="B561" s="11"/>
      <c r="C561" s="17"/>
      <c r="D561" s="17"/>
      <c r="E561" s="17"/>
      <c r="F561" s="17"/>
      <c r="G561" s="17"/>
      <c r="H561" s="18"/>
      <c r="I561" s="19"/>
      <c r="J561" s="151">
        <f t="shared" si="40"/>
        <v>2000</v>
      </c>
      <c r="K561" s="11"/>
      <c r="L561" s="11"/>
      <c r="M561" s="11"/>
      <c r="N561" s="138"/>
      <c r="O561" s="26" t="e">
        <f t="shared" si="44"/>
        <v>#N/A</v>
      </c>
      <c r="P561" s="138" t="e">
        <f t="shared" si="41"/>
        <v>#N/A</v>
      </c>
      <c r="Q561" s="138" t="e">
        <f t="shared" si="42"/>
        <v>#N/A</v>
      </c>
      <c r="R561" s="138" t="e">
        <f t="shared" si="43"/>
        <v>#N/A</v>
      </c>
      <c r="S561" s="139" t="e">
        <f>VLOOKUP(D561,'PC Receitas'!$N$4:$O$14,2,FALSE)</f>
        <v>#N/A</v>
      </c>
      <c r="T561" s="138">
        <f>Bancos!D561</f>
        <v>0</v>
      </c>
      <c r="U561" s="13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c r="CV561" s="142"/>
      <c r="CW561" s="142"/>
      <c r="CX561" s="142"/>
      <c r="CY561" s="142"/>
      <c r="CZ561" s="142"/>
      <c r="DA561" s="142"/>
      <c r="DB561" s="142"/>
      <c r="DC561" s="142"/>
      <c r="DD561" s="142"/>
      <c r="DE561" s="142"/>
    </row>
    <row r="562" spans="2:109" s="31" customFormat="1" ht="19.5" customHeight="1" thickTop="1" thickBot="1">
      <c r="B562" s="11"/>
      <c r="C562" s="17"/>
      <c r="D562" s="17"/>
      <c r="E562" s="17"/>
      <c r="F562" s="17"/>
      <c r="G562" s="17"/>
      <c r="H562" s="18"/>
      <c r="I562" s="19"/>
      <c r="J562" s="151">
        <f t="shared" si="40"/>
        <v>2000</v>
      </c>
      <c r="K562" s="11"/>
      <c r="L562" s="11"/>
      <c r="M562" s="11"/>
      <c r="N562" s="138"/>
      <c r="O562" s="26" t="e">
        <f t="shared" si="44"/>
        <v>#N/A</v>
      </c>
      <c r="P562" s="138" t="e">
        <f t="shared" si="41"/>
        <v>#N/A</v>
      </c>
      <c r="Q562" s="138" t="e">
        <f t="shared" si="42"/>
        <v>#N/A</v>
      </c>
      <c r="R562" s="138" t="e">
        <f t="shared" si="43"/>
        <v>#N/A</v>
      </c>
      <c r="S562" s="139" t="e">
        <f>VLOOKUP(D562,'PC Receitas'!$N$4:$O$14,2,FALSE)</f>
        <v>#N/A</v>
      </c>
      <c r="T562" s="138">
        <f>Bancos!D562</f>
        <v>0</v>
      </c>
      <c r="U562" s="13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c r="CV562" s="142"/>
      <c r="CW562" s="142"/>
      <c r="CX562" s="142"/>
      <c r="CY562" s="142"/>
      <c r="CZ562" s="142"/>
      <c r="DA562" s="142"/>
      <c r="DB562" s="142"/>
      <c r="DC562" s="142"/>
      <c r="DD562" s="142"/>
      <c r="DE562" s="142"/>
    </row>
    <row r="563" spans="2:109" s="31" customFormat="1" ht="19.5" customHeight="1" thickTop="1" thickBot="1">
      <c r="B563" s="11"/>
      <c r="C563" s="17"/>
      <c r="D563" s="17"/>
      <c r="E563" s="17"/>
      <c r="F563" s="17"/>
      <c r="G563" s="17"/>
      <c r="H563" s="18"/>
      <c r="I563" s="19"/>
      <c r="J563" s="151">
        <f t="shared" si="40"/>
        <v>2000</v>
      </c>
      <c r="K563" s="11"/>
      <c r="L563" s="11"/>
      <c r="M563" s="11"/>
      <c r="N563" s="138"/>
      <c r="O563" s="26" t="e">
        <f t="shared" si="44"/>
        <v>#N/A</v>
      </c>
      <c r="P563" s="138" t="e">
        <f t="shared" si="41"/>
        <v>#N/A</v>
      </c>
      <c r="Q563" s="138" t="e">
        <f t="shared" si="42"/>
        <v>#N/A</v>
      </c>
      <c r="R563" s="138" t="e">
        <f t="shared" si="43"/>
        <v>#N/A</v>
      </c>
      <c r="S563" s="139" t="e">
        <f>VLOOKUP(D563,'PC Receitas'!$N$4:$O$14,2,FALSE)</f>
        <v>#N/A</v>
      </c>
      <c r="T563" s="138">
        <f>Bancos!D563</f>
        <v>0</v>
      </c>
      <c r="U563" s="13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c r="CV563" s="142"/>
      <c r="CW563" s="142"/>
      <c r="CX563" s="142"/>
      <c r="CY563" s="142"/>
      <c r="CZ563" s="142"/>
      <c r="DA563" s="142"/>
      <c r="DB563" s="142"/>
      <c r="DC563" s="142"/>
      <c r="DD563" s="142"/>
      <c r="DE563" s="142"/>
    </row>
    <row r="564" spans="2:109" s="31" customFormat="1" ht="19.5" customHeight="1" thickTop="1" thickBot="1">
      <c r="B564" s="11"/>
      <c r="C564" s="17"/>
      <c r="D564" s="17"/>
      <c r="E564" s="17"/>
      <c r="F564" s="17"/>
      <c r="G564" s="17"/>
      <c r="H564" s="18"/>
      <c r="I564" s="19"/>
      <c r="J564" s="151">
        <f t="shared" si="40"/>
        <v>2000</v>
      </c>
      <c r="K564" s="11"/>
      <c r="L564" s="11"/>
      <c r="M564" s="11"/>
      <c r="N564" s="138"/>
      <c r="O564" s="26" t="e">
        <f t="shared" si="44"/>
        <v>#N/A</v>
      </c>
      <c r="P564" s="138" t="e">
        <f t="shared" si="41"/>
        <v>#N/A</v>
      </c>
      <c r="Q564" s="138" t="e">
        <f t="shared" si="42"/>
        <v>#N/A</v>
      </c>
      <c r="R564" s="138" t="e">
        <f t="shared" si="43"/>
        <v>#N/A</v>
      </c>
      <c r="S564" s="139" t="e">
        <f>VLOOKUP(D564,'PC Receitas'!$N$4:$O$14,2,FALSE)</f>
        <v>#N/A</v>
      </c>
      <c r="T564" s="138">
        <f>Bancos!D564</f>
        <v>0</v>
      </c>
      <c r="U564" s="13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c r="CV564" s="142"/>
      <c r="CW564" s="142"/>
      <c r="CX564" s="142"/>
      <c r="CY564" s="142"/>
      <c r="CZ564" s="142"/>
      <c r="DA564" s="142"/>
      <c r="DB564" s="142"/>
      <c r="DC564" s="142"/>
      <c r="DD564" s="142"/>
      <c r="DE564" s="142"/>
    </row>
    <row r="565" spans="2:109" s="31" customFormat="1" ht="19.5" customHeight="1" thickTop="1" thickBot="1">
      <c r="B565" s="11"/>
      <c r="C565" s="17"/>
      <c r="D565" s="17"/>
      <c r="E565" s="17"/>
      <c r="F565" s="17"/>
      <c r="G565" s="17"/>
      <c r="H565" s="18"/>
      <c r="I565" s="19"/>
      <c r="J565" s="151">
        <f t="shared" si="40"/>
        <v>2000</v>
      </c>
      <c r="K565" s="11"/>
      <c r="L565" s="11"/>
      <c r="M565" s="11"/>
      <c r="N565" s="138"/>
      <c r="O565" s="26" t="e">
        <f t="shared" si="44"/>
        <v>#N/A</v>
      </c>
      <c r="P565" s="138" t="e">
        <f t="shared" si="41"/>
        <v>#N/A</v>
      </c>
      <c r="Q565" s="138" t="e">
        <f t="shared" si="42"/>
        <v>#N/A</v>
      </c>
      <c r="R565" s="138" t="e">
        <f t="shared" si="43"/>
        <v>#N/A</v>
      </c>
      <c r="S565" s="139" t="e">
        <f>VLOOKUP(D565,'PC Receitas'!$N$4:$O$14,2,FALSE)</f>
        <v>#N/A</v>
      </c>
      <c r="T565" s="138">
        <f>Bancos!D565</f>
        <v>0</v>
      </c>
      <c r="U565" s="13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c r="CV565" s="142"/>
      <c r="CW565" s="142"/>
      <c r="CX565" s="142"/>
      <c r="CY565" s="142"/>
      <c r="CZ565" s="142"/>
      <c r="DA565" s="142"/>
      <c r="DB565" s="142"/>
      <c r="DC565" s="142"/>
      <c r="DD565" s="142"/>
      <c r="DE565" s="142"/>
    </row>
    <row r="566" spans="2:109" s="31" customFormat="1" ht="19.5" customHeight="1" thickTop="1" thickBot="1">
      <c r="B566" s="11"/>
      <c r="C566" s="17"/>
      <c r="D566" s="17"/>
      <c r="E566" s="17"/>
      <c r="F566" s="17"/>
      <c r="G566" s="17"/>
      <c r="H566" s="18"/>
      <c r="I566" s="19"/>
      <c r="J566" s="151">
        <f t="shared" si="40"/>
        <v>2000</v>
      </c>
      <c r="K566" s="11"/>
      <c r="L566" s="11"/>
      <c r="M566" s="11"/>
      <c r="N566" s="138"/>
      <c r="O566" s="26" t="e">
        <f t="shared" si="44"/>
        <v>#N/A</v>
      </c>
      <c r="P566" s="138" t="e">
        <f t="shared" si="41"/>
        <v>#N/A</v>
      </c>
      <c r="Q566" s="138" t="e">
        <f t="shared" si="42"/>
        <v>#N/A</v>
      </c>
      <c r="R566" s="138" t="e">
        <f t="shared" si="43"/>
        <v>#N/A</v>
      </c>
      <c r="S566" s="139" t="e">
        <f>VLOOKUP(D566,'PC Receitas'!$N$4:$O$14,2,FALSE)</f>
        <v>#N/A</v>
      </c>
      <c r="T566" s="138">
        <f>Bancos!D566</f>
        <v>0</v>
      </c>
      <c r="U566" s="13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c r="CV566" s="142"/>
      <c r="CW566" s="142"/>
      <c r="CX566" s="142"/>
      <c r="CY566" s="142"/>
      <c r="CZ566" s="142"/>
      <c r="DA566" s="142"/>
      <c r="DB566" s="142"/>
      <c r="DC566" s="142"/>
      <c r="DD566" s="142"/>
      <c r="DE566" s="142"/>
    </row>
    <row r="567" spans="2:109" s="31" customFormat="1" ht="19.5" customHeight="1" thickTop="1" thickBot="1">
      <c r="B567" s="11"/>
      <c r="C567" s="17"/>
      <c r="D567" s="17"/>
      <c r="E567" s="17"/>
      <c r="F567" s="17"/>
      <c r="G567" s="17"/>
      <c r="H567" s="18"/>
      <c r="I567" s="19"/>
      <c r="J567" s="151">
        <f t="shared" si="40"/>
        <v>2000</v>
      </c>
      <c r="K567" s="11"/>
      <c r="L567" s="11"/>
      <c r="M567" s="11"/>
      <c r="N567" s="138"/>
      <c r="O567" s="26" t="e">
        <f t="shared" si="44"/>
        <v>#N/A</v>
      </c>
      <c r="P567" s="138" t="e">
        <f t="shared" si="41"/>
        <v>#N/A</v>
      </c>
      <c r="Q567" s="138" t="e">
        <f t="shared" si="42"/>
        <v>#N/A</v>
      </c>
      <c r="R567" s="138" t="e">
        <f t="shared" si="43"/>
        <v>#N/A</v>
      </c>
      <c r="S567" s="139" t="e">
        <f>VLOOKUP(D567,'PC Receitas'!$N$4:$O$14,2,FALSE)</f>
        <v>#N/A</v>
      </c>
      <c r="T567" s="138">
        <f>Bancos!D567</f>
        <v>0</v>
      </c>
      <c r="U567" s="13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c r="CV567" s="142"/>
      <c r="CW567" s="142"/>
      <c r="CX567" s="142"/>
      <c r="CY567" s="142"/>
      <c r="CZ567" s="142"/>
      <c r="DA567" s="142"/>
      <c r="DB567" s="142"/>
      <c r="DC567" s="142"/>
      <c r="DD567" s="142"/>
      <c r="DE567" s="142"/>
    </row>
    <row r="568" spans="2:109" s="31" customFormat="1" ht="19.5" customHeight="1" thickTop="1" thickBot="1">
      <c r="B568" s="11"/>
      <c r="C568" s="17"/>
      <c r="D568" s="17"/>
      <c r="E568" s="17"/>
      <c r="F568" s="17"/>
      <c r="G568" s="17"/>
      <c r="H568" s="18"/>
      <c r="I568" s="19"/>
      <c r="J568" s="151">
        <f t="shared" si="40"/>
        <v>2000</v>
      </c>
      <c r="K568" s="11"/>
      <c r="L568" s="11"/>
      <c r="M568" s="11"/>
      <c r="N568" s="138"/>
      <c r="O568" s="26" t="e">
        <f t="shared" si="44"/>
        <v>#N/A</v>
      </c>
      <c r="P568" s="138" t="e">
        <f t="shared" si="41"/>
        <v>#N/A</v>
      </c>
      <c r="Q568" s="138" t="e">
        <f t="shared" si="42"/>
        <v>#N/A</v>
      </c>
      <c r="R568" s="138" t="e">
        <f t="shared" si="43"/>
        <v>#N/A</v>
      </c>
      <c r="S568" s="139" t="e">
        <f>VLOOKUP(D568,'PC Receitas'!$N$4:$O$14,2,FALSE)</f>
        <v>#N/A</v>
      </c>
      <c r="T568" s="138">
        <f>Bancos!D568</f>
        <v>0</v>
      </c>
      <c r="U568" s="13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c r="CV568" s="142"/>
      <c r="CW568" s="142"/>
      <c r="CX568" s="142"/>
      <c r="CY568" s="142"/>
      <c r="CZ568" s="142"/>
      <c r="DA568" s="142"/>
      <c r="DB568" s="142"/>
      <c r="DC568" s="142"/>
      <c r="DD568" s="142"/>
      <c r="DE568" s="142"/>
    </row>
    <row r="569" spans="2:109" s="31" customFormat="1" ht="19.5" customHeight="1" thickTop="1" thickBot="1">
      <c r="B569" s="11"/>
      <c r="C569" s="17"/>
      <c r="D569" s="17"/>
      <c r="E569" s="17"/>
      <c r="F569" s="17"/>
      <c r="G569" s="17"/>
      <c r="H569" s="18"/>
      <c r="I569" s="19"/>
      <c r="J569" s="151">
        <f t="shared" si="40"/>
        <v>2000</v>
      </c>
      <c r="K569" s="11"/>
      <c r="L569" s="11"/>
      <c r="M569" s="11"/>
      <c r="N569" s="138"/>
      <c r="O569" s="26" t="e">
        <f t="shared" si="44"/>
        <v>#N/A</v>
      </c>
      <c r="P569" s="138" t="e">
        <f t="shared" si="41"/>
        <v>#N/A</v>
      </c>
      <c r="Q569" s="138" t="e">
        <f t="shared" si="42"/>
        <v>#N/A</v>
      </c>
      <c r="R569" s="138" t="e">
        <f t="shared" si="43"/>
        <v>#N/A</v>
      </c>
      <c r="S569" s="139" t="e">
        <f>VLOOKUP(D569,'PC Receitas'!$N$4:$O$14,2,FALSE)</f>
        <v>#N/A</v>
      </c>
      <c r="T569" s="138">
        <f>Bancos!D569</f>
        <v>0</v>
      </c>
      <c r="U569" s="13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c r="CV569" s="142"/>
      <c r="CW569" s="142"/>
      <c r="CX569" s="142"/>
      <c r="CY569" s="142"/>
      <c r="CZ569" s="142"/>
      <c r="DA569" s="142"/>
      <c r="DB569" s="142"/>
      <c r="DC569" s="142"/>
      <c r="DD569" s="142"/>
      <c r="DE569" s="142"/>
    </row>
    <row r="570" spans="2:109" s="31" customFormat="1" ht="19.5" customHeight="1" thickTop="1" thickBot="1">
      <c r="B570" s="11"/>
      <c r="C570" s="17"/>
      <c r="D570" s="17"/>
      <c r="E570" s="17"/>
      <c r="F570" s="17"/>
      <c r="G570" s="17"/>
      <c r="H570" s="18"/>
      <c r="I570" s="19"/>
      <c r="J570" s="151">
        <f t="shared" si="40"/>
        <v>2000</v>
      </c>
      <c r="K570" s="11"/>
      <c r="L570" s="11"/>
      <c r="M570" s="11"/>
      <c r="N570" s="138"/>
      <c r="O570" s="26" t="e">
        <f t="shared" si="44"/>
        <v>#N/A</v>
      </c>
      <c r="P570" s="138" t="e">
        <f t="shared" si="41"/>
        <v>#N/A</v>
      </c>
      <c r="Q570" s="138" t="e">
        <f t="shared" si="42"/>
        <v>#N/A</v>
      </c>
      <c r="R570" s="138" t="e">
        <f t="shared" si="43"/>
        <v>#N/A</v>
      </c>
      <c r="S570" s="139" t="e">
        <f>VLOOKUP(D570,'PC Receitas'!$N$4:$O$14,2,FALSE)</f>
        <v>#N/A</v>
      </c>
      <c r="T570" s="138">
        <f>Bancos!D570</f>
        <v>0</v>
      </c>
      <c r="U570" s="13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c r="CV570" s="142"/>
      <c r="CW570" s="142"/>
      <c r="CX570" s="142"/>
      <c r="CY570" s="142"/>
      <c r="CZ570" s="142"/>
      <c r="DA570" s="142"/>
      <c r="DB570" s="142"/>
      <c r="DC570" s="142"/>
      <c r="DD570" s="142"/>
      <c r="DE570" s="142"/>
    </row>
    <row r="571" spans="2:109" s="31" customFormat="1" ht="19.5" customHeight="1" thickTop="1" thickBot="1">
      <c r="B571" s="11"/>
      <c r="C571" s="17"/>
      <c r="D571" s="17"/>
      <c r="E571" s="17"/>
      <c r="F571" s="17"/>
      <c r="G571" s="17"/>
      <c r="H571" s="18"/>
      <c r="I571" s="19"/>
      <c r="J571" s="151">
        <f t="shared" si="40"/>
        <v>2000</v>
      </c>
      <c r="K571" s="11"/>
      <c r="L571" s="11"/>
      <c r="M571" s="11"/>
      <c r="N571" s="138"/>
      <c r="O571" s="26" t="e">
        <f t="shared" si="44"/>
        <v>#N/A</v>
      </c>
      <c r="P571" s="138" t="e">
        <f t="shared" si="41"/>
        <v>#N/A</v>
      </c>
      <c r="Q571" s="138" t="e">
        <f t="shared" si="42"/>
        <v>#N/A</v>
      </c>
      <c r="R571" s="138" t="e">
        <f t="shared" si="43"/>
        <v>#N/A</v>
      </c>
      <c r="S571" s="139" t="e">
        <f>VLOOKUP(D571,'PC Receitas'!$N$4:$O$14,2,FALSE)</f>
        <v>#N/A</v>
      </c>
      <c r="T571" s="138">
        <f>Bancos!D571</f>
        <v>0</v>
      </c>
      <c r="U571" s="13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c r="CV571" s="142"/>
      <c r="CW571" s="142"/>
      <c r="CX571" s="142"/>
      <c r="CY571" s="142"/>
      <c r="CZ571" s="142"/>
      <c r="DA571" s="142"/>
      <c r="DB571" s="142"/>
      <c r="DC571" s="142"/>
      <c r="DD571" s="142"/>
      <c r="DE571" s="142"/>
    </row>
    <row r="572" spans="2:109" s="31" customFormat="1" ht="19.5" customHeight="1" thickTop="1" thickBot="1">
      <c r="B572" s="11"/>
      <c r="C572" s="17"/>
      <c r="D572" s="17"/>
      <c r="E572" s="17"/>
      <c r="F572" s="17"/>
      <c r="G572" s="17"/>
      <c r="H572" s="18"/>
      <c r="I572" s="19"/>
      <c r="J572" s="151">
        <f t="shared" si="40"/>
        <v>2000</v>
      </c>
      <c r="K572" s="11"/>
      <c r="L572" s="11"/>
      <c r="M572" s="11"/>
      <c r="N572" s="138"/>
      <c r="O572" s="26" t="e">
        <f t="shared" si="44"/>
        <v>#N/A</v>
      </c>
      <c r="P572" s="138" t="e">
        <f t="shared" si="41"/>
        <v>#N/A</v>
      </c>
      <c r="Q572" s="138" t="e">
        <f t="shared" si="42"/>
        <v>#N/A</v>
      </c>
      <c r="R572" s="138" t="e">
        <f t="shared" si="43"/>
        <v>#N/A</v>
      </c>
      <c r="S572" s="139" t="e">
        <f>VLOOKUP(D572,'PC Receitas'!$N$4:$O$14,2,FALSE)</f>
        <v>#N/A</v>
      </c>
      <c r="T572" s="138">
        <f>Bancos!D572</f>
        <v>0</v>
      </c>
      <c r="U572" s="13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c r="CV572" s="142"/>
      <c r="CW572" s="142"/>
      <c r="CX572" s="142"/>
      <c r="CY572" s="142"/>
      <c r="CZ572" s="142"/>
      <c r="DA572" s="142"/>
      <c r="DB572" s="142"/>
      <c r="DC572" s="142"/>
      <c r="DD572" s="142"/>
      <c r="DE572" s="142"/>
    </row>
    <row r="573" spans="2:109" s="31" customFormat="1" ht="19.5" customHeight="1" thickTop="1" thickBot="1">
      <c r="B573" s="11"/>
      <c r="C573" s="17"/>
      <c r="D573" s="17"/>
      <c r="E573" s="17"/>
      <c r="F573" s="17"/>
      <c r="G573" s="17"/>
      <c r="H573" s="18"/>
      <c r="I573" s="19"/>
      <c r="J573" s="151">
        <f t="shared" si="40"/>
        <v>2000</v>
      </c>
      <c r="K573" s="11"/>
      <c r="L573" s="11"/>
      <c r="M573" s="11"/>
      <c r="N573" s="138"/>
      <c r="O573" s="26" t="e">
        <f t="shared" si="44"/>
        <v>#N/A</v>
      </c>
      <c r="P573" s="138" t="e">
        <f t="shared" si="41"/>
        <v>#N/A</v>
      </c>
      <c r="Q573" s="138" t="e">
        <f t="shared" si="42"/>
        <v>#N/A</v>
      </c>
      <c r="R573" s="138" t="e">
        <f t="shared" si="43"/>
        <v>#N/A</v>
      </c>
      <c r="S573" s="139" t="e">
        <f>VLOOKUP(D573,'PC Receitas'!$N$4:$O$14,2,FALSE)</f>
        <v>#N/A</v>
      </c>
      <c r="T573" s="138">
        <f>Bancos!D573</f>
        <v>0</v>
      </c>
      <c r="U573" s="13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c r="CV573" s="142"/>
      <c r="CW573" s="142"/>
      <c r="CX573" s="142"/>
      <c r="CY573" s="142"/>
      <c r="CZ573" s="142"/>
      <c r="DA573" s="142"/>
      <c r="DB573" s="142"/>
      <c r="DC573" s="142"/>
      <c r="DD573" s="142"/>
      <c r="DE573" s="142"/>
    </row>
    <row r="574" spans="2:109" s="31" customFormat="1" ht="19.5" customHeight="1" thickTop="1" thickBot="1">
      <c r="B574" s="11"/>
      <c r="C574" s="17"/>
      <c r="D574" s="17"/>
      <c r="E574" s="17"/>
      <c r="F574" s="17"/>
      <c r="G574" s="17"/>
      <c r="H574" s="18"/>
      <c r="I574" s="19"/>
      <c r="J574" s="151">
        <f t="shared" si="40"/>
        <v>2000</v>
      </c>
      <c r="K574" s="11"/>
      <c r="L574" s="11"/>
      <c r="M574" s="11"/>
      <c r="N574" s="138"/>
      <c r="O574" s="26" t="e">
        <f t="shared" si="44"/>
        <v>#N/A</v>
      </c>
      <c r="P574" s="138" t="e">
        <f t="shared" si="41"/>
        <v>#N/A</v>
      </c>
      <c r="Q574" s="138" t="e">
        <f t="shared" si="42"/>
        <v>#N/A</v>
      </c>
      <c r="R574" s="138" t="e">
        <f t="shared" si="43"/>
        <v>#N/A</v>
      </c>
      <c r="S574" s="139" t="e">
        <f>VLOOKUP(D574,'PC Receitas'!$N$4:$O$14,2,FALSE)</f>
        <v>#N/A</v>
      </c>
      <c r="T574" s="138">
        <f>Bancos!D574</f>
        <v>0</v>
      </c>
      <c r="U574" s="13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c r="CV574" s="142"/>
      <c r="CW574" s="142"/>
      <c r="CX574" s="142"/>
      <c r="CY574" s="142"/>
      <c r="CZ574" s="142"/>
      <c r="DA574" s="142"/>
      <c r="DB574" s="142"/>
      <c r="DC574" s="142"/>
      <c r="DD574" s="142"/>
      <c r="DE574" s="142"/>
    </row>
    <row r="575" spans="2:109" s="31" customFormat="1" ht="19.5" customHeight="1" thickTop="1" thickBot="1">
      <c r="B575" s="11"/>
      <c r="C575" s="17"/>
      <c r="D575" s="17"/>
      <c r="E575" s="17"/>
      <c r="F575" s="17"/>
      <c r="G575" s="17"/>
      <c r="H575" s="18"/>
      <c r="I575" s="19"/>
      <c r="J575" s="151">
        <f t="shared" si="40"/>
        <v>2000</v>
      </c>
      <c r="K575" s="11"/>
      <c r="L575" s="11"/>
      <c r="M575" s="11"/>
      <c r="N575" s="138"/>
      <c r="O575" s="26" t="e">
        <f t="shared" si="44"/>
        <v>#N/A</v>
      </c>
      <c r="P575" s="138" t="e">
        <f t="shared" si="41"/>
        <v>#N/A</v>
      </c>
      <c r="Q575" s="138" t="e">
        <f t="shared" si="42"/>
        <v>#N/A</v>
      </c>
      <c r="R575" s="138" t="e">
        <f t="shared" si="43"/>
        <v>#N/A</v>
      </c>
      <c r="S575" s="139" t="e">
        <f>VLOOKUP(D575,'PC Receitas'!$N$4:$O$14,2,FALSE)</f>
        <v>#N/A</v>
      </c>
      <c r="T575" s="138">
        <f>Bancos!D575</f>
        <v>0</v>
      </c>
      <c r="U575" s="13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c r="CV575" s="142"/>
      <c r="CW575" s="142"/>
      <c r="CX575" s="142"/>
      <c r="CY575" s="142"/>
      <c r="CZ575" s="142"/>
      <c r="DA575" s="142"/>
      <c r="DB575" s="142"/>
      <c r="DC575" s="142"/>
      <c r="DD575" s="142"/>
      <c r="DE575" s="142"/>
    </row>
    <row r="576" spans="2:109" s="31" customFormat="1" ht="19.5" customHeight="1" thickTop="1" thickBot="1">
      <c r="B576" s="11"/>
      <c r="C576" s="17"/>
      <c r="D576" s="17"/>
      <c r="E576" s="17"/>
      <c r="F576" s="17"/>
      <c r="G576" s="17"/>
      <c r="H576" s="18"/>
      <c r="I576" s="19"/>
      <c r="J576" s="151">
        <f t="shared" si="40"/>
        <v>2000</v>
      </c>
      <c r="K576" s="11"/>
      <c r="L576" s="11"/>
      <c r="M576" s="11"/>
      <c r="N576" s="138"/>
      <c r="O576" s="26" t="e">
        <f t="shared" si="44"/>
        <v>#N/A</v>
      </c>
      <c r="P576" s="138" t="e">
        <f t="shared" si="41"/>
        <v>#N/A</v>
      </c>
      <c r="Q576" s="138" t="e">
        <f t="shared" si="42"/>
        <v>#N/A</v>
      </c>
      <c r="R576" s="138" t="e">
        <f t="shared" si="43"/>
        <v>#N/A</v>
      </c>
      <c r="S576" s="139" t="e">
        <f>VLOOKUP(D576,'PC Receitas'!$N$4:$O$14,2,FALSE)</f>
        <v>#N/A</v>
      </c>
      <c r="T576" s="138">
        <f>Bancos!D576</f>
        <v>0</v>
      </c>
      <c r="U576" s="13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c r="CV576" s="142"/>
      <c r="CW576" s="142"/>
      <c r="CX576" s="142"/>
      <c r="CY576" s="142"/>
      <c r="CZ576" s="142"/>
      <c r="DA576" s="142"/>
      <c r="DB576" s="142"/>
      <c r="DC576" s="142"/>
      <c r="DD576" s="142"/>
      <c r="DE576" s="142"/>
    </row>
    <row r="577" spans="2:109" s="31" customFormat="1" ht="19.5" customHeight="1" thickTop="1" thickBot="1">
      <c r="B577" s="11"/>
      <c r="C577" s="17"/>
      <c r="D577" s="17"/>
      <c r="E577" s="17"/>
      <c r="F577" s="17"/>
      <c r="G577" s="17"/>
      <c r="H577" s="18"/>
      <c r="I577" s="19"/>
      <c r="J577" s="151">
        <f t="shared" si="40"/>
        <v>2000</v>
      </c>
      <c r="K577" s="11"/>
      <c r="L577" s="11"/>
      <c r="M577" s="11"/>
      <c r="N577" s="138"/>
      <c r="O577" s="26" t="e">
        <f t="shared" si="44"/>
        <v>#N/A</v>
      </c>
      <c r="P577" s="138" t="e">
        <f t="shared" si="41"/>
        <v>#N/A</v>
      </c>
      <c r="Q577" s="138" t="e">
        <f t="shared" si="42"/>
        <v>#N/A</v>
      </c>
      <c r="R577" s="138" t="e">
        <f t="shared" si="43"/>
        <v>#N/A</v>
      </c>
      <c r="S577" s="139" t="e">
        <f>VLOOKUP(D577,'PC Receitas'!$N$4:$O$14,2,FALSE)</f>
        <v>#N/A</v>
      </c>
      <c r="T577" s="138">
        <f>Bancos!D577</f>
        <v>0</v>
      </c>
      <c r="U577" s="13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c r="CV577" s="142"/>
      <c r="CW577" s="142"/>
      <c r="CX577" s="142"/>
      <c r="CY577" s="142"/>
      <c r="CZ577" s="142"/>
      <c r="DA577" s="142"/>
      <c r="DB577" s="142"/>
      <c r="DC577" s="142"/>
      <c r="DD577" s="142"/>
      <c r="DE577" s="142"/>
    </row>
    <row r="578" spans="2:109" s="31" customFormat="1" ht="19.5" customHeight="1" thickTop="1" thickBot="1">
      <c r="B578" s="11"/>
      <c r="C578" s="17"/>
      <c r="D578" s="17"/>
      <c r="E578" s="17"/>
      <c r="F578" s="17"/>
      <c r="G578" s="17"/>
      <c r="H578" s="18"/>
      <c r="I578" s="19"/>
      <c r="J578" s="151">
        <f t="shared" si="40"/>
        <v>2000</v>
      </c>
      <c r="K578" s="11"/>
      <c r="L578" s="11"/>
      <c r="M578" s="11"/>
      <c r="N578" s="138"/>
      <c r="O578" s="26" t="e">
        <f t="shared" si="44"/>
        <v>#N/A</v>
      </c>
      <c r="P578" s="138" t="e">
        <f t="shared" si="41"/>
        <v>#N/A</v>
      </c>
      <c r="Q578" s="138" t="e">
        <f t="shared" si="42"/>
        <v>#N/A</v>
      </c>
      <c r="R578" s="138" t="e">
        <f t="shared" si="43"/>
        <v>#N/A</v>
      </c>
      <c r="S578" s="139" t="e">
        <f>VLOOKUP(D578,'PC Receitas'!$N$4:$O$14,2,FALSE)</f>
        <v>#N/A</v>
      </c>
      <c r="T578" s="138">
        <f>Bancos!D578</f>
        <v>0</v>
      </c>
      <c r="U578" s="13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c r="CV578" s="142"/>
      <c r="CW578" s="142"/>
      <c r="CX578" s="142"/>
      <c r="CY578" s="142"/>
      <c r="CZ578" s="142"/>
      <c r="DA578" s="142"/>
      <c r="DB578" s="142"/>
      <c r="DC578" s="142"/>
      <c r="DD578" s="142"/>
      <c r="DE578" s="142"/>
    </row>
    <row r="579" spans="2:109" s="31" customFormat="1" ht="19.5" customHeight="1" thickTop="1" thickBot="1">
      <c r="B579" s="11"/>
      <c r="C579" s="17"/>
      <c r="D579" s="17"/>
      <c r="E579" s="17"/>
      <c r="F579" s="17"/>
      <c r="G579" s="17"/>
      <c r="H579" s="18"/>
      <c r="I579" s="19"/>
      <c r="J579" s="151">
        <f t="shared" si="40"/>
        <v>2000</v>
      </c>
      <c r="K579" s="11"/>
      <c r="L579" s="11"/>
      <c r="M579" s="11"/>
      <c r="N579" s="138"/>
      <c r="O579" s="26" t="e">
        <f t="shared" si="44"/>
        <v>#N/A</v>
      </c>
      <c r="P579" s="138" t="e">
        <f t="shared" si="41"/>
        <v>#N/A</v>
      </c>
      <c r="Q579" s="138" t="e">
        <f t="shared" si="42"/>
        <v>#N/A</v>
      </c>
      <c r="R579" s="138" t="e">
        <f t="shared" si="43"/>
        <v>#N/A</v>
      </c>
      <c r="S579" s="139" t="e">
        <f>VLOOKUP(D579,'PC Receitas'!$N$4:$O$14,2,FALSE)</f>
        <v>#N/A</v>
      </c>
      <c r="T579" s="138">
        <f>Bancos!D579</f>
        <v>0</v>
      </c>
      <c r="U579" s="13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c r="CV579" s="142"/>
      <c r="CW579" s="142"/>
      <c r="CX579" s="142"/>
      <c r="CY579" s="142"/>
      <c r="CZ579" s="142"/>
      <c r="DA579" s="142"/>
      <c r="DB579" s="142"/>
      <c r="DC579" s="142"/>
      <c r="DD579" s="142"/>
      <c r="DE579" s="142"/>
    </row>
    <row r="580" spans="2:109" s="31" customFormat="1" ht="19.5" customHeight="1" thickTop="1" thickBot="1">
      <c r="B580" s="11"/>
      <c r="C580" s="17"/>
      <c r="D580" s="17"/>
      <c r="E580" s="17"/>
      <c r="F580" s="17"/>
      <c r="G580" s="17"/>
      <c r="H580" s="18"/>
      <c r="I580" s="19"/>
      <c r="J580" s="151">
        <f t="shared" si="40"/>
        <v>2000</v>
      </c>
      <c r="K580" s="11"/>
      <c r="L580" s="11"/>
      <c r="M580" s="11"/>
      <c r="N580" s="138"/>
      <c r="O580" s="26" t="e">
        <f t="shared" si="44"/>
        <v>#N/A</v>
      </c>
      <c r="P580" s="138" t="e">
        <f t="shared" si="41"/>
        <v>#N/A</v>
      </c>
      <c r="Q580" s="138" t="e">
        <f t="shared" si="42"/>
        <v>#N/A</v>
      </c>
      <c r="R580" s="138" t="e">
        <f t="shared" si="43"/>
        <v>#N/A</v>
      </c>
      <c r="S580" s="139" t="e">
        <f>VLOOKUP(D580,'PC Receitas'!$N$4:$O$14,2,FALSE)</f>
        <v>#N/A</v>
      </c>
      <c r="T580" s="138">
        <f>Bancos!D580</f>
        <v>0</v>
      </c>
      <c r="U580" s="13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c r="CV580" s="142"/>
      <c r="CW580" s="142"/>
      <c r="CX580" s="142"/>
      <c r="CY580" s="142"/>
      <c r="CZ580" s="142"/>
      <c r="DA580" s="142"/>
      <c r="DB580" s="142"/>
      <c r="DC580" s="142"/>
      <c r="DD580" s="142"/>
      <c r="DE580" s="142"/>
    </row>
    <row r="581" spans="2:109" s="31" customFormat="1" ht="19.5" customHeight="1" thickTop="1" thickBot="1">
      <c r="B581" s="11"/>
      <c r="C581" s="17"/>
      <c r="D581" s="17"/>
      <c r="E581" s="17"/>
      <c r="F581" s="17"/>
      <c r="G581" s="17"/>
      <c r="H581" s="18"/>
      <c r="I581" s="19"/>
      <c r="J581" s="151">
        <f t="shared" si="40"/>
        <v>2000</v>
      </c>
      <c r="K581" s="11"/>
      <c r="L581" s="11"/>
      <c r="M581" s="11"/>
      <c r="N581" s="138"/>
      <c r="O581" s="26" t="e">
        <f t="shared" si="44"/>
        <v>#N/A</v>
      </c>
      <c r="P581" s="138" t="e">
        <f t="shared" si="41"/>
        <v>#N/A</v>
      </c>
      <c r="Q581" s="138" t="e">
        <f t="shared" si="42"/>
        <v>#N/A</v>
      </c>
      <c r="R581" s="138" t="e">
        <f t="shared" si="43"/>
        <v>#N/A</v>
      </c>
      <c r="S581" s="139" t="e">
        <f>VLOOKUP(D581,'PC Receitas'!$N$4:$O$14,2,FALSE)</f>
        <v>#N/A</v>
      </c>
      <c r="T581" s="138">
        <f>Bancos!D581</f>
        <v>0</v>
      </c>
      <c r="U581" s="13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c r="CV581" s="142"/>
      <c r="CW581" s="142"/>
      <c r="CX581" s="142"/>
      <c r="CY581" s="142"/>
      <c r="CZ581" s="142"/>
      <c r="DA581" s="142"/>
      <c r="DB581" s="142"/>
      <c r="DC581" s="142"/>
      <c r="DD581" s="142"/>
      <c r="DE581" s="142"/>
    </row>
    <row r="582" spans="2:109" s="31" customFormat="1" ht="19.5" customHeight="1" thickTop="1" thickBot="1">
      <c r="B582" s="11"/>
      <c r="C582" s="17"/>
      <c r="D582" s="17"/>
      <c r="E582" s="17"/>
      <c r="F582" s="17"/>
      <c r="G582" s="17"/>
      <c r="H582" s="18"/>
      <c r="I582" s="19"/>
      <c r="J582" s="151">
        <f t="shared" ref="J582:J605" si="45">J581+IF(AND(I582="Pago",OR(D582="Receitas com Produtos",D582="Receitas com Serviços",D582="Receitas Não Operacionais")),H582,IF(AND(I582="Pago",OR(D582="Despesas com Produtos",D582="Despesas com Serviços",D582="Despesas Não Operacionais",D582="Despesas com RH",D582="Despesas com Marketing",D582="Despesas Operacionais",D582="Impostos",D582="Investimentos")),-H582,0))</f>
        <v>2000</v>
      </c>
      <c r="K582" s="11"/>
      <c r="L582" s="11"/>
      <c r="M582" s="11"/>
      <c r="N582" s="138"/>
      <c r="O582" s="26" t="e">
        <f t="shared" si="44"/>
        <v>#N/A</v>
      </c>
      <c r="P582" s="138" t="e">
        <f t="shared" ref="P582:P605" si="46">IF(S582="Despesas_com_Produtos","Despesa",IF(S582="Despesas_com_Serviços","Despesa",IF(S582="Despesas_Não_Operacionais","Despesa","")))</f>
        <v>#N/A</v>
      </c>
      <c r="Q582" s="138" t="e">
        <f t="shared" ref="Q582:Q605" si="47">IF(S582="Receitas_com_Produtos","Receita",IF(S582="Receitas_com_Serviços","Receita",IF(S582="Receitas_Não_Operacionais","Receita","")))</f>
        <v>#N/A</v>
      </c>
      <c r="R582" s="138" t="e">
        <f t="shared" ref="R582:R605" si="48">IF(O582&lt;&gt;"",O582,IF(P582&lt;&gt;"",P582,IF(Q582&lt;&gt;"",Q582,"")))</f>
        <v>#N/A</v>
      </c>
      <c r="S582" s="139" t="e">
        <f>VLOOKUP(D582,'PC Receitas'!$N$4:$O$14,2,FALSE)</f>
        <v>#N/A</v>
      </c>
      <c r="T582" s="138">
        <f>Bancos!D582</f>
        <v>0</v>
      </c>
      <c r="U582" s="13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c r="CV582" s="142"/>
      <c r="CW582" s="142"/>
      <c r="CX582" s="142"/>
      <c r="CY582" s="142"/>
      <c r="CZ582" s="142"/>
      <c r="DA582" s="142"/>
      <c r="DB582" s="142"/>
      <c r="DC582" s="142"/>
      <c r="DD582" s="142"/>
      <c r="DE582" s="142"/>
    </row>
    <row r="583" spans="2:109" s="31" customFormat="1" ht="19.5" customHeight="1" thickTop="1" thickBot="1">
      <c r="B583" s="11"/>
      <c r="C583" s="17"/>
      <c r="D583" s="17"/>
      <c r="E583" s="17"/>
      <c r="F583" s="17"/>
      <c r="G583" s="17"/>
      <c r="H583" s="18"/>
      <c r="I583" s="19"/>
      <c r="J583" s="151">
        <f t="shared" si="45"/>
        <v>2000</v>
      </c>
      <c r="K583" s="11"/>
      <c r="L583" s="11"/>
      <c r="M583" s="11"/>
      <c r="N583" s="138"/>
      <c r="O583" s="26" t="e">
        <f t="shared" ref="O583:O605" si="49">IF(S583="Despesas_com_RH","Despesa",IF(S583="Despesas_Operacionais","Despesa",IF(S583="Despesas_com_Marketing","Despesa",IF(S583="Impostos","Despesa",IF(S583="Investimentos","Despesa","")))))</f>
        <v>#N/A</v>
      </c>
      <c r="P583" s="138" t="e">
        <f t="shared" si="46"/>
        <v>#N/A</v>
      </c>
      <c r="Q583" s="138" t="e">
        <f t="shared" si="47"/>
        <v>#N/A</v>
      </c>
      <c r="R583" s="138" t="e">
        <f t="shared" si="48"/>
        <v>#N/A</v>
      </c>
      <c r="S583" s="139" t="e">
        <f>VLOOKUP(D583,'PC Receitas'!$N$4:$O$14,2,FALSE)</f>
        <v>#N/A</v>
      </c>
      <c r="T583" s="138">
        <f>Bancos!D583</f>
        <v>0</v>
      </c>
      <c r="U583" s="13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c r="CV583" s="142"/>
      <c r="CW583" s="142"/>
      <c r="CX583" s="142"/>
      <c r="CY583" s="142"/>
      <c r="CZ583" s="142"/>
      <c r="DA583" s="142"/>
      <c r="DB583" s="142"/>
      <c r="DC583" s="142"/>
      <c r="DD583" s="142"/>
      <c r="DE583" s="142"/>
    </row>
    <row r="584" spans="2:109" s="31" customFormat="1" ht="19.5" customHeight="1" thickTop="1" thickBot="1">
      <c r="B584" s="11"/>
      <c r="C584" s="17"/>
      <c r="D584" s="17"/>
      <c r="E584" s="17"/>
      <c r="F584" s="17"/>
      <c r="G584" s="17"/>
      <c r="H584" s="18"/>
      <c r="I584" s="19"/>
      <c r="J584" s="151">
        <f t="shared" si="45"/>
        <v>2000</v>
      </c>
      <c r="K584" s="11"/>
      <c r="L584" s="11"/>
      <c r="M584" s="11"/>
      <c r="N584" s="138"/>
      <c r="O584" s="26" t="e">
        <f t="shared" si="49"/>
        <v>#N/A</v>
      </c>
      <c r="P584" s="138" t="e">
        <f t="shared" si="46"/>
        <v>#N/A</v>
      </c>
      <c r="Q584" s="138" t="e">
        <f t="shared" si="47"/>
        <v>#N/A</v>
      </c>
      <c r="R584" s="138" t="e">
        <f t="shared" si="48"/>
        <v>#N/A</v>
      </c>
      <c r="S584" s="139" t="e">
        <f>VLOOKUP(D584,'PC Receitas'!$N$4:$O$14,2,FALSE)</f>
        <v>#N/A</v>
      </c>
      <c r="T584" s="138">
        <f>Bancos!D584</f>
        <v>0</v>
      </c>
      <c r="U584" s="13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c r="CV584" s="142"/>
      <c r="CW584" s="142"/>
      <c r="CX584" s="142"/>
      <c r="CY584" s="142"/>
      <c r="CZ584" s="142"/>
      <c r="DA584" s="142"/>
      <c r="DB584" s="142"/>
      <c r="DC584" s="142"/>
      <c r="DD584" s="142"/>
      <c r="DE584" s="142"/>
    </row>
    <row r="585" spans="2:109" s="31" customFormat="1" ht="19.5" customHeight="1" thickTop="1" thickBot="1">
      <c r="B585" s="11"/>
      <c r="C585" s="17"/>
      <c r="D585" s="17"/>
      <c r="E585" s="17"/>
      <c r="F585" s="17"/>
      <c r="G585" s="17"/>
      <c r="H585" s="18"/>
      <c r="I585" s="19"/>
      <c r="J585" s="151">
        <f t="shared" si="45"/>
        <v>2000</v>
      </c>
      <c r="K585" s="11"/>
      <c r="L585" s="11"/>
      <c r="M585" s="11"/>
      <c r="N585" s="138"/>
      <c r="O585" s="26" t="e">
        <f t="shared" si="49"/>
        <v>#N/A</v>
      </c>
      <c r="P585" s="138" t="e">
        <f t="shared" si="46"/>
        <v>#N/A</v>
      </c>
      <c r="Q585" s="138" t="e">
        <f t="shared" si="47"/>
        <v>#N/A</v>
      </c>
      <c r="R585" s="138" t="e">
        <f t="shared" si="48"/>
        <v>#N/A</v>
      </c>
      <c r="S585" s="139" t="e">
        <f>VLOOKUP(D585,'PC Receitas'!$N$4:$O$14,2,FALSE)</f>
        <v>#N/A</v>
      </c>
      <c r="T585" s="138">
        <f>Bancos!D585</f>
        <v>0</v>
      </c>
      <c r="U585" s="13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c r="CV585" s="142"/>
      <c r="CW585" s="142"/>
      <c r="CX585" s="142"/>
      <c r="CY585" s="142"/>
      <c r="CZ585" s="142"/>
      <c r="DA585" s="142"/>
      <c r="DB585" s="142"/>
      <c r="DC585" s="142"/>
      <c r="DD585" s="142"/>
      <c r="DE585" s="142"/>
    </row>
    <row r="586" spans="2:109" s="31" customFormat="1" ht="19.5" customHeight="1" thickTop="1" thickBot="1">
      <c r="B586" s="11"/>
      <c r="C586" s="17"/>
      <c r="D586" s="17"/>
      <c r="E586" s="17"/>
      <c r="F586" s="17"/>
      <c r="G586" s="17"/>
      <c r="H586" s="18"/>
      <c r="I586" s="19"/>
      <c r="J586" s="151">
        <f t="shared" si="45"/>
        <v>2000</v>
      </c>
      <c r="K586" s="11"/>
      <c r="L586" s="11"/>
      <c r="M586" s="11"/>
      <c r="N586" s="138"/>
      <c r="O586" s="26" t="e">
        <f t="shared" si="49"/>
        <v>#N/A</v>
      </c>
      <c r="P586" s="138" t="e">
        <f t="shared" si="46"/>
        <v>#N/A</v>
      </c>
      <c r="Q586" s="138" t="e">
        <f t="shared" si="47"/>
        <v>#N/A</v>
      </c>
      <c r="R586" s="138" t="e">
        <f t="shared" si="48"/>
        <v>#N/A</v>
      </c>
      <c r="S586" s="139" t="e">
        <f>VLOOKUP(D586,'PC Receitas'!$N$4:$O$14,2,FALSE)</f>
        <v>#N/A</v>
      </c>
      <c r="T586" s="138">
        <f>Bancos!D586</f>
        <v>0</v>
      </c>
      <c r="U586" s="13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c r="CV586" s="142"/>
      <c r="CW586" s="142"/>
      <c r="CX586" s="142"/>
      <c r="CY586" s="142"/>
      <c r="CZ586" s="142"/>
      <c r="DA586" s="142"/>
      <c r="DB586" s="142"/>
      <c r="DC586" s="142"/>
      <c r="DD586" s="142"/>
      <c r="DE586" s="142"/>
    </row>
    <row r="587" spans="2:109" s="31" customFormat="1" ht="19.5" customHeight="1" thickTop="1" thickBot="1">
      <c r="B587" s="11"/>
      <c r="C587" s="17"/>
      <c r="D587" s="17"/>
      <c r="E587" s="17"/>
      <c r="F587" s="17"/>
      <c r="G587" s="17"/>
      <c r="H587" s="18"/>
      <c r="I587" s="19"/>
      <c r="J587" s="151">
        <f t="shared" si="45"/>
        <v>2000</v>
      </c>
      <c r="K587" s="11"/>
      <c r="L587" s="11"/>
      <c r="M587" s="11"/>
      <c r="N587" s="138"/>
      <c r="O587" s="26" t="e">
        <f t="shared" si="49"/>
        <v>#N/A</v>
      </c>
      <c r="P587" s="138" t="e">
        <f t="shared" si="46"/>
        <v>#N/A</v>
      </c>
      <c r="Q587" s="138" t="e">
        <f t="shared" si="47"/>
        <v>#N/A</v>
      </c>
      <c r="R587" s="138" t="e">
        <f t="shared" si="48"/>
        <v>#N/A</v>
      </c>
      <c r="S587" s="139" t="e">
        <f>VLOOKUP(D587,'PC Receitas'!$N$4:$O$14,2,FALSE)</f>
        <v>#N/A</v>
      </c>
      <c r="T587" s="138">
        <f>Bancos!D587</f>
        <v>0</v>
      </c>
      <c r="U587" s="13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c r="CV587" s="142"/>
      <c r="CW587" s="142"/>
      <c r="CX587" s="142"/>
      <c r="CY587" s="142"/>
      <c r="CZ587" s="142"/>
      <c r="DA587" s="142"/>
      <c r="DB587" s="142"/>
      <c r="DC587" s="142"/>
      <c r="DD587" s="142"/>
      <c r="DE587" s="142"/>
    </row>
    <row r="588" spans="2:109" s="31" customFormat="1" ht="19.5" customHeight="1" thickTop="1" thickBot="1">
      <c r="B588" s="11"/>
      <c r="C588" s="17"/>
      <c r="D588" s="17"/>
      <c r="E588" s="17"/>
      <c r="F588" s="17"/>
      <c r="G588" s="17"/>
      <c r="H588" s="18"/>
      <c r="I588" s="19"/>
      <c r="J588" s="151">
        <f t="shared" si="45"/>
        <v>2000</v>
      </c>
      <c r="K588" s="11"/>
      <c r="L588" s="11"/>
      <c r="M588" s="11"/>
      <c r="N588" s="138"/>
      <c r="O588" s="26" t="e">
        <f t="shared" si="49"/>
        <v>#N/A</v>
      </c>
      <c r="P588" s="138" t="e">
        <f t="shared" si="46"/>
        <v>#N/A</v>
      </c>
      <c r="Q588" s="138" t="e">
        <f t="shared" si="47"/>
        <v>#N/A</v>
      </c>
      <c r="R588" s="138" t="e">
        <f t="shared" si="48"/>
        <v>#N/A</v>
      </c>
      <c r="S588" s="139" t="e">
        <f>VLOOKUP(D588,'PC Receitas'!$N$4:$O$14,2,FALSE)</f>
        <v>#N/A</v>
      </c>
      <c r="T588" s="138">
        <f>Bancos!D588</f>
        <v>0</v>
      </c>
      <c r="U588" s="13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c r="CV588" s="142"/>
      <c r="CW588" s="142"/>
      <c r="CX588" s="142"/>
      <c r="CY588" s="142"/>
      <c r="CZ588" s="142"/>
      <c r="DA588" s="142"/>
      <c r="DB588" s="142"/>
      <c r="DC588" s="142"/>
      <c r="DD588" s="142"/>
      <c r="DE588" s="142"/>
    </row>
    <row r="589" spans="2:109" s="31" customFormat="1" ht="19.5" customHeight="1" thickTop="1" thickBot="1">
      <c r="B589" s="11"/>
      <c r="C589" s="17"/>
      <c r="D589" s="17"/>
      <c r="E589" s="17"/>
      <c r="F589" s="17"/>
      <c r="G589" s="17"/>
      <c r="H589" s="18"/>
      <c r="I589" s="19"/>
      <c r="J589" s="151">
        <f t="shared" si="45"/>
        <v>2000</v>
      </c>
      <c r="K589" s="11"/>
      <c r="L589" s="11"/>
      <c r="M589" s="11"/>
      <c r="N589" s="138"/>
      <c r="O589" s="26" t="e">
        <f t="shared" si="49"/>
        <v>#N/A</v>
      </c>
      <c r="P589" s="138" t="e">
        <f t="shared" si="46"/>
        <v>#N/A</v>
      </c>
      <c r="Q589" s="138" t="e">
        <f t="shared" si="47"/>
        <v>#N/A</v>
      </c>
      <c r="R589" s="138" t="e">
        <f t="shared" si="48"/>
        <v>#N/A</v>
      </c>
      <c r="S589" s="139" t="e">
        <f>VLOOKUP(D589,'PC Receitas'!$N$4:$O$14,2,FALSE)</f>
        <v>#N/A</v>
      </c>
      <c r="T589" s="138">
        <f>Bancos!D589</f>
        <v>0</v>
      </c>
      <c r="U589" s="13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c r="CV589" s="142"/>
      <c r="CW589" s="142"/>
      <c r="CX589" s="142"/>
      <c r="CY589" s="142"/>
      <c r="CZ589" s="142"/>
      <c r="DA589" s="142"/>
      <c r="DB589" s="142"/>
      <c r="DC589" s="142"/>
      <c r="DD589" s="142"/>
      <c r="DE589" s="142"/>
    </row>
    <row r="590" spans="2:109" s="31" customFormat="1" ht="19.5" customHeight="1" thickTop="1" thickBot="1">
      <c r="B590" s="11"/>
      <c r="C590" s="17"/>
      <c r="D590" s="17"/>
      <c r="E590" s="17"/>
      <c r="F590" s="17"/>
      <c r="G590" s="17"/>
      <c r="H590" s="18"/>
      <c r="I590" s="19"/>
      <c r="J590" s="151">
        <f t="shared" si="45"/>
        <v>2000</v>
      </c>
      <c r="K590" s="11"/>
      <c r="L590" s="11"/>
      <c r="M590" s="11"/>
      <c r="N590" s="138"/>
      <c r="O590" s="26" t="e">
        <f t="shared" si="49"/>
        <v>#N/A</v>
      </c>
      <c r="P590" s="138" t="e">
        <f t="shared" si="46"/>
        <v>#N/A</v>
      </c>
      <c r="Q590" s="138" t="e">
        <f t="shared" si="47"/>
        <v>#N/A</v>
      </c>
      <c r="R590" s="138" t="e">
        <f t="shared" si="48"/>
        <v>#N/A</v>
      </c>
      <c r="S590" s="139" t="e">
        <f>VLOOKUP(D590,'PC Receitas'!$N$4:$O$14,2,FALSE)</f>
        <v>#N/A</v>
      </c>
      <c r="T590" s="138">
        <f>Bancos!D590</f>
        <v>0</v>
      </c>
      <c r="U590" s="13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c r="CV590" s="142"/>
      <c r="CW590" s="142"/>
      <c r="CX590" s="142"/>
      <c r="CY590" s="142"/>
      <c r="CZ590" s="142"/>
      <c r="DA590" s="142"/>
      <c r="DB590" s="142"/>
      <c r="DC590" s="142"/>
      <c r="DD590" s="142"/>
      <c r="DE590" s="142"/>
    </row>
    <row r="591" spans="2:109" s="31" customFormat="1" ht="19.5" customHeight="1" thickTop="1" thickBot="1">
      <c r="B591" s="11"/>
      <c r="C591" s="17"/>
      <c r="D591" s="17"/>
      <c r="E591" s="17"/>
      <c r="F591" s="17"/>
      <c r="G591" s="17"/>
      <c r="H591" s="18"/>
      <c r="I591" s="19"/>
      <c r="J591" s="151">
        <f t="shared" si="45"/>
        <v>2000</v>
      </c>
      <c r="K591" s="11"/>
      <c r="L591" s="11"/>
      <c r="M591" s="11"/>
      <c r="N591" s="138"/>
      <c r="O591" s="26" t="e">
        <f t="shared" si="49"/>
        <v>#N/A</v>
      </c>
      <c r="P591" s="138" t="e">
        <f t="shared" si="46"/>
        <v>#N/A</v>
      </c>
      <c r="Q591" s="138" t="e">
        <f t="shared" si="47"/>
        <v>#N/A</v>
      </c>
      <c r="R591" s="138" t="e">
        <f t="shared" si="48"/>
        <v>#N/A</v>
      </c>
      <c r="S591" s="139" t="e">
        <f>VLOOKUP(D591,'PC Receitas'!$N$4:$O$14,2,FALSE)</f>
        <v>#N/A</v>
      </c>
      <c r="T591" s="138">
        <f>Bancos!D591</f>
        <v>0</v>
      </c>
      <c r="U591" s="13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c r="CV591" s="142"/>
      <c r="CW591" s="142"/>
      <c r="CX591" s="142"/>
      <c r="CY591" s="142"/>
      <c r="CZ591" s="142"/>
      <c r="DA591" s="142"/>
      <c r="DB591" s="142"/>
      <c r="DC591" s="142"/>
      <c r="DD591" s="142"/>
      <c r="DE591" s="142"/>
    </row>
    <row r="592" spans="2:109" s="31" customFormat="1" ht="19.5" customHeight="1" thickTop="1" thickBot="1">
      <c r="B592" s="11"/>
      <c r="C592" s="17"/>
      <c r="D592" s="17"/>
      <c r="E592" s="17"/>
      <c r="F592" s="17"/>
      <c r="G592" s="17"/>
      <c r="H592" s="18"/>
      <c r="I592" s="19"/>
      <c r="J592" s="151">
        <f t="shared" si="45"/>
        <v>2000</v>
      </c>
      <c r="K592" s="11"/>
      <c r="L592" s="11"/>
      <c r="M592" s="11"/>
      <c r="N592" s="138"/>
      <c r="O592" s="26" t="e">
        <f t="shared" si="49"/>
        <v>#N/A</v>
      </c>
      <c r="P592" s="138" t="e">
        <f t="shared" si="46"/>
        <v>#N/A</v>
      </c>
      <c r="Q592" s="138" t="e">
        <f t="shared" si="47"/>
        <v>#N/A</v>
      </c>
      <c r="R592" s="138" t="e">
        <f t="shared" si="48"/>
        <v>#N/A</v>
      </c>
      <c r="S592" s="139" t="e">
        <f>VLOOKUP(D592,'PC Receitas'!$N$4:$O$14,2,FALSE)</f>
        <v>#N/A</v>
      </c>
      <c r="T592" s="138">
        <f>Bancos!D592</f>
        <v>0</v>
      </c>
      <c r="U592" s="13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c r="CV592" s="142"/>
      <c r="CW592" s="142"/>
      <c r="CX592" s="142"/>
      <c r="CY592" s="142"/>
      <c r="CZ592" s="142"/>
      <c r="DA592" s="142"/>
      <c r="DB592" s="142"/>
      <c r="DC592" s="142"/>
      <c r="DD592" s="142"/>
      <c r="DE592" s="142"/>
    </row>
    <row r="593" spans="2:109" s="31" customFormat="1" ht="19.5" customHeight="1" thickTop="1" thickBot="1">
      <c r="B593" s="11"/>
      <c r="C593" s="17"/>
      <c r="D593" s="17"/>
      <c r="E593" s="17"/>
      <c r="F593" s="17"/>
      <c r="G593" s="17"/>
      <c r="H593" s="18"/>
      <c r="I593" s="19"/>
      <c r="J593" s="151">
        <f t="shared" si="45"/>
        <v>2000</v>
      </c>
      <c r="K593" s="11"/>
      <c r="L593" s="11"/>
      <c r="M593" s="11"/>
      <c r="N593" s="138"/>
      <c r="O593" s="26" t="e">
        <f t="shared" si="49"/>
        <v>#N/A</v>
      </c>
      <c r="P593" s="138" t="e">
        <f t="shared" si="46"/>
        <v>#N/A</v>
      </c>
      <c r="Q593" s="138" t="e">
        <f t="shared" si="47"/>
        <v>#N/A</v>
      </c>
      <c r="R593" s="138" t="e">
        <f t="shared" si="48"/>
        <v>#N/A</v>
      </c>
      <c r="S593" s="139" t="e">
        <f>VLOOKUP(D593,'PC Receitas'!$N$4:$O$14,2,FALSE)</f>
        <v>#N/A</v>
      </c>
      <c r="T593" s="138">
        <f>Bancos!D593</f>
        <v>0</v>
      </c>
      <c r="U593" s="13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c r="CV593" s="142"/>
      <c r="CW593" s="142"/>
      <c r="CX593" s="142"/>
      <c r="CY593" s="142"/>
      <c r="CZ593" s="142"/>
      <c r="DA593" s="142"/>
      <c r="DB593" s="142"/>
      <c r="DC593" s="142"/>
      <c r="DD593" s="142"/>
      <c r="DE593" s="142"/>
    </row>
    <row r="594" spans="2:109" s="31" customFormat="1" ht="19.5" customHeight="1" thickTop="1" thickBot="1">
      <c r="B594" s="11"/>
      <c r="C594" s="17"/>
      <c r="D594" s="17"/>
      <c r="E594" s="17"/>
      <c r="F594" s="17"/>
      <c r="G594" s="17"/>
      <c r="H594" s="18"/>
      <c r="I594" s="19"/>
      <c r="J594" s="151">
        <f t="shared" si="45"/>
        <v>2000</v>
      </c>
      <c r="K594" s="11"/>
      <c r="L594" s="11"/>
      <c r="M594" s="11"/>
      <c r="N594" s="138"/>
      <c r="O594" s="26" t="e">
        <f t="shared" si="49"/>
        <v>#N/A</v>
      </c>
      <c r="P594" s="138" t="e">
        <f t="shared" si="46"/>
        <v>#N/A</v>
      </c>
      <c r="Q594" s="138" t="e">
        <f t="shared" si="47"/>
        <v>#N/A</v>
      </c>
      <c r="R594" s="138" t="e">
        <f t="shared" si="48"/>
        <v>#N/A</v>
      </c>
      <c r="S594" s="139" t="e">
        <f>VLOOKUP(D594,'PC Receitas'!$N$4:$O$14,2,FALSE)</f>
        <v>#N/A</v>
      </c>
      <c r="T594" s="138">
        <f>Bancos!D594</f>
        <v>0</v>
      </c>
      <c r="U594" s="13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c r="CV594" s="142"/>
      <c r="CW594" s="142"/>
      <c r="CX594" s="142"/>
      <c r="CY594" s="142"/>
      <c r="CZ594" s="142"/>
      <c r="DA594" s="142"/>
      <c r="DB594" s="142"/>
      <c r="DC594" s="142"/>
      <c r="DD594" s="142"/>
      <c r="DE594" s="142"/>
    </row>
    <row r="595" spans="2:109" s="31" customFormat="1" ht="19.5" customHeight="1" thickTop="1" thickBot="1">
      <c r="B595" s="11"/>
      <c r="C595" s="17"/>
      <c r="D595" s="17"/>
      <c r="E595" s="17"/>
      <c r="F595" s="17"/>
      <c r="G595" s="17"/>
      <c r="H595" s="18"/>
      <c r="I595" s="19"/>
      <c r="J595" s="151">
        <f t="shared" si="45"/>
        <v>2000</v>
      </c>
      <c r="K595" s="11"/>
      <c r="L595" s="11"/>
      <c r="M595" s="11"/>
      <c r="N595" s="138"/>
      <c r="O595" s="26" t="e">
        <f t="shared" si="49"/>
        <v>#N/A</v>
      </c>
      <c r="P595" s="138" t="e">
        <f t="shared" si="46"/>
        <v>#N/A</v>
      </c>
      <c r="Q595" s="138" t="e">
        <f t="shared" si="47"/>
        <v>#N/A</v>
      </c>
      <c r="R595" s="138" t="e">
        <f t="shared" si="48"/>
        <v>#N/A</v>
      </c>
      <c r="S595" s="139" t="e">
        <f>VLOOKUP(D595,'PC Receitas'!$N$4:$O$14,2,FALSE)</f>
        <v>#N/A</v>
      </c>
      <c r="T595" s="138">
        <f>Bancos!D595</f>
        <v>0</v>
      </c>
      <c r="U595" s="13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c r="CV595" s="142"/>
      <c r="CW595" s="142"/>
      <c r="CX595" s="142"/>
      <c r="CY595" s="142"/>
      <c r="CZ595" s="142"/>
      <c r="DA595" s="142"/>
      <c r="DB595" s="142"/>
      <c r="DC595" s="142"/>
      <c r="DD595" s="142"/>
      <c r="DE595" s="142"/>
    </row>
    <row r="596" spans="2:109" s="31" customFormat="1" ht="19.5" customHeight="1" thickTop="1" thickBot="1">
      <c r="B596" s="11"/>
      <c r="C596" s="17"/>
      <c r="D596" s="17"/>
      <c r="E596" s="17"/>
      <c r="F596" s="17"/>
      <c r="G596" s="17"/>
      <c r="H596" s="18"/>
      <c r="I596" s="19"/>
      <c r="J596" s="151">
        <f t="shared" si="45"/>
        <v>2000</v>
      </c>
      <c r="K596" s="11"/>
      <c r="L596" s="11"/>
      <c r="M596" s="11"/>
      <c r="N596" s="138"/>
      <c r="O596" s="26" t="e">
        <f t="shared" si="49"/>
        <v>#N/A</v>
      </c>
      <c r="P596" s="138" t="e">
        <f t="shared" si="46"/>
        <v>#N/A</v>
      </c>
      <c r="Q596" s="138" t="e">
        <f t="shared" si="47"/>
        <v>#N/A</v>
      </c>
      <c r="R596" s="138" t="e">
        <f t="shared" si="48"/>
        <v>#N/A</v>
      </c>
      <c r="S596" s="139" t="e">
        <f>VLOOKUP(D596,'PC Receitas'!$N$4:$O$14,2,FALSE)</f>
        <v>#N/A</v>
      </c>
      <c r="T596" s="138">
        <f>Bancos!D596</f>
        <v>0</v>
      </c>
      <c r="U596" s="13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c r="CV596" s="142"/>
      <c r="CW596" s="142"/>
      <c r="CX596" s="142"/>
      <c r="CY596" s="142"/>
      <c r="CZ596" s="142"/>
      <c r="DA596" s="142"/>
      <c r="DB596" s="142"/>
      <c r="DC596" s="142"/>
      <c r="DD596" s="142"/>
      <c r="DE596" s="142"/>
    </row>
    <row r="597" spans="2:109" s="31" customFormat="1" ht="19.5" customHeight="1" thickTop="1" thickBot="1">
      <c r="B597" s="11"/>
      <c r="C597" s="17"/>
      <c r="D597" s="17"/>
      <c r="E597" s="17"/>
      <c r="F597" s="17"/>
      <c r="G597" s="17"/>
      <c r="H597" s="18"/>
      <c r="I597" s="19"/>
      <c r="J597" s="151">
        <f t="shared" si="45"/>
        <v>2000</v>
      </c>
      <c r="K597" s="11"/>
      <c r="L597" s="11"/>
      <c r="M597" s="11"/>
      <c r="N597" s="138"/>
      <c r="O597" s="26" t="e">
        <f t="shared" si="49"/>
        <v>#N/A</v>
      </c>
      <c r="P597" s="138" t="e">
        <f t="shared" si="46"/>
        <v>#N/A</v>
      </c>
      <c r="Q597" s="138" t="e">
        <f t="shared" si="47"/>
        <v>#N/A</v>
      </c>
      <c r="R597" s="138" t="e">
        <f t="shared" si="48"/>
        <v>#N/A</v>
      </c>
      <c r="S597" s="139" t="e">
        <f>VLOOKUP(D597,'PC Receitas'!$N$4:$O$14,2,FALSE)</f>
        <v>#N/A</v>
      </c>
      <c r="T597" s="138">
        <f>Bancos!D597</f>
        <v>0</v>
      </c>
      <c r="U597" s="13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c r="CV597" s="142"/>
      <c r="CW597" s="142"/>
      <c r="CX597" s="142"/>
      <c r="CY597" s="142"/>
      <c r="CZ597" s="142"/>
      <c r="DA597" s="142"/>
      <c r="DB597" s="142"/>
      <c r="DC597" s="142"/>
      <c r="DD597" s="142"/>
      <c r="DE597" s="142"/>
    </row>
    <row r="598" spans="2:109" s="31" customFormat="1" ht="19.5" customHeight="1" thickTop="1" thickBot="1">
      <c r="B598" s="11"/>
      <c r="C598" s="17"/>
      <c r="D598" s="17"/>
      <c r="E598" s="17"/>
      <c r="F598" s="17"/>
      <c r="G598" s="17"/>
      <c r="H598" s="18"/>
      <c r="I598" s="19"/>
      <c r="J598" s="151">
        <f t="shared" si="45"/>
        <v>2000</v>
      </c>
      <c r="K598" s="11"/>
      <c r="L598" s="11"/>
      <c r="M598" s="11"/>
      <c r="N598" s="138"/>
      <c r="O598" s="26" t="e">
        <f t="shared" si="49"/>
        <v>#N/A</v>
      </c>
      <c r="P598" s="138" t="e">
        <f t="shared" si="46"/>
        <v>#N/A</v>
      </c>
      <c r="Q598" s="138" t="e">
        <f t="shared" si="47"/>
        <v>#N/A</v>
      </c>
      <c r="R598" s="138" t="e">
        <f t="shared" si="48"/>
        <v>#N/A</v>
      </c>
      <c r="S598" s="139" t="e">
        <f>VLOOKUP(D598,'PC Receitas'!$N$4:$O$14,2,FALSE)</f>
        <v>#N/A</v>
      </c>
      <c r="T598" s="138">
        <f>Bancos!D598</f>
        <v>0</v>
      </c>
      <c r="U598" s="13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c r="CV598" s="142"/>
      <c r="CW598" s="142"/>
      <c r="CX598" s="142"/>
      <c r="CY598" s="142"/>
      <c r="CZ598" s="142"/>
      <c r="DA598" s="142"/>
      <c r="DB598" s="142"/>
      <c r="DC598" s="142"/>
      <c r="DD598" s="142"/>
      <c r="DE598" s="142"/>
    </row>
    <row r="599" spans="2:109" s="31" customFormat="1" ht="19.5" customHeight="1" thickTop="1" thickBot="1">
      <c r="B599" s="11"/>
      <c r="C599" s="17"/>
      <c r="D599" s="17"/>
      <c r="E599" s="17"/>
      <c r="F599" s="17"/>
      <c r="G599" s="17"/>
      <c r="H599" s="18"/>
      <c r="I599" s="19"/>
      <c r="J599" s="151">
        <f t="shared" si="45"/>
        <v>2000</v>
      </c>
      <c r="K599" s="11"/>
      <c r="L599" s="11"/>
      <c r="M599" s="11"/>
      <c r="N599" s="138"/>
      <c r="O599" s="26" t="e">
        <f t="shared" si="49"/>
        <v>#N/A</v>
      </c>
      <c r="P599" s="138" t="e">
        <f t="shared" si="46"/>
        <v>#N/A</v>
      </c>
      <c r="Q599" s="138" t="e">
        <f t="shared" si="47"/>
        <v>#N/A</v>
      </c>
      <c r="R599" s="138" t="e">
        <f t="shared" si="48"/>
        <v>#N/A</v>
      </c>
      <c r="S599" s="139" t="e">
        <f>VLOOKUP(D599,'PC Receitas'!$N$4:$O$14,2,FALSE)</f>
        <v>#N/A</v>
      </c>
      <c r="T599" s="138">
        <f>Bancos!D599</f>
        <v>0</v>
      </c>
      <c r="U599" s="13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c r="CV599" s="142"/>
      <c r="CW599" s="142"/>
      <c r="CX599" s="142"/>
      <c r="CY599" s="142"/>
      <c r="CZ599" s="142"/>
      <c r="DA599" s="142"/>
      <c r="DB599" s="142"/>
      <c r="DC599" s="142"/>
      <c r="DD599" s="142"/>
      <c r="DE599" s="142"/>
    </row>
    <row r="600" spans="2:109" s="31" customFormat="1" ht="19.5" customHeight="1" thickTop="1" thickBot="1">
      <c r="B600" s="11"/>
      <c r="C600" s="17"/>
      <c r="D600" s="17"/>
      <c r="E600" s="17"/>
      <c r="F600" s="17"/>
      <c r="G600" s="17"/>
      <c r="H600" s="18"/>
      <c r="I600" s="19"/>
      <c r="J600" s="151">
        <f t="shared" si="45"/>
        <v>2000</v>
      </c>
      <c r="K600" s="11"/>
      <c r="L600" s="11"/>
      <c r="M600" s="11"/>
      <c r="N600" s="138"/>
      <c r="O600" s="26" t="e">
        <f t="shared" si="49"/>
        <v>#N/A</v>
      </c>
      <c r="P600" s="138" t="e">
        <f t="shared" si="46"/>
        <v>#N/A</v>
      </c>
      <c r="Q600" s="138" t="e">
        <f t="shared" si="47"/>
        <v>#N/A</v>
      </c>
      <c r="R600" s="138" t="e">
        <f t="shared" si="48"/>
        <v>#N/A</v>
      </c>
      <c r="S600" s="139" t="e">
        <f>VLOOKUP(D600,'PC Receitas'!$N$4:$O$14,2,FALSE)</f>
        <v>#N/A</v>
      </c>
      <c r="T600" s="138">
        <f>Bancos!D600</f>
        <v>0</v>
      </c>
      <c r="U600" s="13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c r="CV600" s="142"/>
      <c r="CW600" s="142"/>
      <c r="CX600" s="142"/>
      <c r="CY600" s="142"/>
      <c r="CZ600" s="142"/>
      <c r="DA600" s="142"/>
      <c r="DB600" s="142"/>
      <c r="DC600" s="142"/>
      <c r="DD600" s="142"/>
      <c r="DE600" s="142"/>
    </row>
    <row r="601" spans="2:109" s="31" customFormat="1" ht="19.5" customHeight="1" thickTop="1" thickBot="1">
      <c r="B601" s="11"/>
      <c r="C601" s="17"/>
      <c r="D601" s="17"/>
      <c r="E601" s="17"/>
      <c r="F601" s="17"/>
      <c r="G601" s="17"/>
      <c r="H601" s="18"/>
      <c r="I601" s="19"/>
      <c r="J601" s="151">
        <f t="shared" si="45"/>
        <v>2000</v>
      </c>
      <c r="K601" s="11"/>
      <c r="L601" s="11"/>
      <c r="M601" s="11"/>
      <c r="N601" s="138"/>
      <c r="O601" s="26" t="e">
        <f t="shared" si="49"/>
        <v>#N/A</v>
      </c>
      <c r="P601" s="138" t="e">
        <f t="shared" si="46"/>
        <v>#N/A</v>
      </c>
      <c r="Q601" s="138" t="e">
        <f t="shared" si="47"/>
        <v>#N/A</v>
      </c>
      <c r="R601" s="138" t="e">
        <f t="shared" si="48"/>
        <v>#N/A</v>
      </c>
      <c r="S601" s="139" t="e">
        <f>VLOOKUP(D601,'PC Receitas'!$N$4:$O$14,2,FALSE)</f>
        <v>#N/A</v>
      </c>
      <c r="T601" s="138">
        <f>Bancos!D601</f>
        <v>0</v>
      </c>
      <c r="U601" s="13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c r="CV601" s="142"/>
      <c r="CW601" s="142"/>
      <c r="CX601" s="142"/>
      <c r="CY601" s="142"/>
      <c r="CZ601" s="142"/>
      <c r="DA601" s="142"/>
      <c r="DB601" s="142"/>
      <c r="DC601" s="142"/>
      <c r="DD601" s="142"/>
      <c r="DE601" s="142"/>
    </row>
    <row r="602" spans="2:109" s="31" customFormat="1" ht="19.5" customHeight="1" thickTop="1" thickBot="1">
      <c r="B602" s="11"/>
      <c r="C602" s="17"/>
      <c r="D602" s="17"/>
      <c r="E602" s="17"/>
      <c r="F602" s="17"/>
      <c r="G602" s="17"/>
      <c r="H602" s="18"/>
      <c r="I602" s="19"/>
      <c r="J602" s="151">
        <f t="shared" si="45"/>
        <v>2000</v>
      </c>
      <c r="K602" s="11"/>
      <c r="L602" s="11"/>
      <c r="M602" s="11"/>
      <c r="N602" s="138"/>
      <c r="O602" s="26" t="e">
        <f t="shared" si="49"/>
        <v>#N/A</v>
      </c>
      <c r="P602" s="138" t="e">
        <f t="shared" si="46"/>
        <v>#N/A</v>
      </c>
      <c r="Q602" s="138" t="e">
        <f t="shared" si="47"/>
        <v>#N/A</v>
      </c>
      <c r="R602" s="138" t="e">
        <f t="shared" si="48"/>
        <v>#N/A</v>
      </c>
      <c r="S602" s="139" t="e">
        <f>VLOOKUP(D602,'PC Receitas'!$N$4:$O$14,2,FALSE)</f>
        <v>#N/A</v>
      </c>
      <c r="T602" s="138">
        <f>Bancos!D602</f>
        <v>0</v>
      </c>
      <c r="U602" s="13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c r="CV602" s="142"/>
      <c r="CW602" s="142"/>
      <c r="CX602" s="142"/>
      <c r="CY602" s="142"/>
      <c r="CZ602" s="142"/>
      <c r="DA602" s="142"/>
      <c r="DB602" s="142"/>
      <c r="DC602" s="142"/>
      <c r="DD602" s="142"/>
      <c r="DE602" s="142"/>
    </row>
    <row r="603" spans="2:109" s="31" customFormat="1" ht="19.5" customHeight="1" thickTop="1" thickBot="1">
      <c r="B603" s="11"/>
      <c r="C603" s="17"/>
      <c r="D603" s="17"/>
      <c r="E603" s="17"/>
      <c r="F603" s="17"/>
      <c r="G603" s="17"/>
      <c r="H603" s="18"/>
      <c r="I603" s="19"/>
      <c r="J603" s="151">
        <f t="shared" si="45"/>
        <v>2000</v>
      </c>
      <c r="K603" s="11"/>
      <c r="L603" s="11"/>
      <c r="M603" s="11"/>
      <c r="N603" s="138"/>
      <c r="O603" s="26" t="e">
        <f t="shared" si="49"/>
        <v>#N/A</v>
      </c>
      <c r="P603" s="138" t="e">
        <f t="shared" si="46"/>
        <v>#N/A</v>
      </c>
      <c r="Q603" s="138" t="e">
        <f t="shared" si="47"/>
        <v>#N/A</v>
      </c>
      <c r="R603" s="138" t="e">
        <f t="shared" si="48"/>
        <v>#N/A</v>
      </c>
      <c r="S603" s="139" t="e">
        <f>VLOOKUP(D603,'PC Receitas'!$N$4:$O$14,2,FALSE)</f>
        <v>#N/A</v>
      </c>
      <c r="T603" s="138">
        <f>Bancos!D603</f>
        <v>0</v>
      </c>
      <c r="U603" s="13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c r="CV603" s="142"/>
      <c r="CW603" s="142"/>
      <c r="CX603" s="142"/>
      <c r="CY603" s="142"/>
      <c r="CZ603" s="142"/>
      <c r="DA603" s="142"/>
      <c r="DB603" s="142"/>
      <c r="DC603" s="142"/>
      <c r="DD603" s="142"/>
      <c r="DE603" s="142"/>
    </row>
    <row r="604" spans="2:109" s="31" customFormat="1" ht="19.5" customHeight="1" thickTop="1" thickBot="1">
      <c r="B604" s="11"/>
      <c r="C604" s="17"/>
      <c r="D604" s="17"/>
      <c r="E604" s="17"/>
      <c r="F604" s="17"/>
      <c r="G604" s="17"/>
      <c r="H604" s="18"/>
      <c r="I604" s="19"/>
      <c r="J604" s="151">
        <f t="shared" si="45"/>
        <v>2000</v>
      </c>
      <c r="K604" s="11"/>
      <c r="L604" s="11"/>
      <c r="M604" s="11"/>
      <c r="N604" s="138"/>
      <c r="O604" s="26" t="e">
        <f t="shared" si="49"/>
        <v>#N/A</v>
      </c>
      <c r="P604" s="138" t="e">
        <f t="shared" si="46"/>
        <v>#N/A</v>
      </c>
      <c r="Q604" s="138" t="e">
        <f t="shared" si="47"/>
        <v>#N/A</v>
      </c>
      <c r="R604" s="138" t="e">
        <f t="shared" si="48"/>
        <v>#N/A</v>
      </c>
      <c r="S604" s="139" t="e">
        <f>VLOOKUP(D604,'PC Receitas'!$N$4:$O$14,2,FALSE)</f>
        <v>#N/A</v>
      </c>
      <c r="T604" s="138">
        <f>Bancos!D604</f>
        <v>0</v>
      </c>
      <c r="U604" s="13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c r="CV604" s="142"/>
      <c r="CW604" s="142"/>
      <c r="CX604" s="142"/>
      <c r="CY604" s="142"/>
      <c r="CZ604" s="142"/>
      <c r="DA604" s="142"/>
      <c r="DB604" s="142"/>
      <c r="DC604" s="142"/>
      <c r="DD604" s="142"/>
      <c r="DE604" s="142"/>
    </row>
    <row r="605" spans="2:109" s="31" customFormat="1" ht="19.5" customHeight="1" thickTop="1" thickBot="1">
      <c r="B605" s="11"/>
      <c r="C605" s="17"/>
      <c r="D605" s="17"/>
      <c r="E605" s="17"/>
      <c r="F605" s="17"/>
      <c r="G605" s="17"/>
      <c r="H605" s="18"/>
      <c r="I605" s="19"/>
      <c r="J605" s="151">
        <f t="shared" si="45"/>
        <v>2000</v>
      </c>
      <c r="K605" s="11"/>
      <c r="L605" s="11"/>
      <c r="M605" s="11"/>
      <c r="N605" s="138"/>
      <c r="O605" s="26" t="e">
        <f t="shared" si="49"/>
        <v>#N/A</v>
      </c>
      <c r="P605" s="138" t="e">
        <f t="shared" si="46"/>
        <v>#N/A</v>
      </c>
      <c r="Q605" s="138" t="e">
        <f t="shared" si="47"/>
        <v>#N/A</v>
      </c>
      <c r="R605" s="138" t="e">
        <f t="shared" si="48"/>
        <v>#N/A</v>
      </c>
      <c r="S605" s="139" t="e">
        <f>VLOOKUP(D605,'PC Receitas'!$N$4:$O$14,2,FALSE)</f>
        <v>#N/A</v>
      </c>
      <c r="T605" s="138">
        <f>Bancos!D605</f>
        <v>0</v>
      </c>
      <c r="U605" s="13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c r="CV605" s="142"/>
      <c r="CW605" s="142"/>
      <c r="CX605" s="142"/>
      <c r="CY605" s="142"/>
      <c r="CZ605" s="142"/>
      <c r="DA605" s="142"/>
      <c r="DB605" s="142"/>
      <c r="DC605" s="142"/>
      <c r="DD605" s="142"/>
      <c r="DE605" s="142"/>
    </row>
    <row r="606" spans="2:109" s="31" customFormat="1" ht="19.5" customHeight="1" thickTop="1">
      <c r="B606" s="11"/>
      <c r="C606" s="11"/>
      <c r="D606" s="11"/>
      <c r="E606" s="146"/>
      <c r="F606" s="11"/>
      <c r="G606" s="11"/>
      <c r="H606" s="11"/>
      <c r="I606" s="11"/>
      <c r="J606" s="152"/>
      <c r="K606" s="11"/>
      <c r="L606" s="11"/>
      <c r="M606" s="11"/>
      <c r="N606" s="138"/>
      <c r="O606" s="138"/>
      <c r="P606" s="138"/>
      <c r="Q606" s="138"/>
      <c r="R606" s="138"/>
      <c r="S606" s="139"/>
      <c r="T606" s="138"/>
      <c r="U606" s="13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c r="CV606" s="142"/>
      <c r="CW606" s="142"/>
      <c r="CX606" s="142"/>
      <c r="CY606" s="142"/>
      <c r="CZ606" s="142"/>
      <c r="DA606" s="142"/>
      <c r="DB606" s="142"/>
      <c r="DC606" s="142"/>
      <c r="DD606" s="142"/>
      <c r="DE606" s="142"/>
    </row>
    <row r="607" spans="2:109" s="31" customFormat="1" ht="19.5" customHeight="1">
      <c r="B607" s="11"/>
      <c r="C607" s="11"/>
      <c r="D607" s="11"/>
      <c r="E607" s="146"/>
      <c r="F607" s="11"/>
      <c r="G607" s="11"/>
      <c r="H607" s="11"/>
      <c r="I607" s="11"/>
      <c r="J607" s="152"/>
      <c r="K607" s="11"/>
      <c r="L607" s="11"/>
      <c r="M607" s="11"/>
      <c r="N607" s="138"/>
      <c r="O607" s="138"/>
      <c r="P607" s="138"/>
      <c r="Q607" s="138"/>
      <c r="R607" s="138"/>
      <c r="S607" s="139"/>
      <c r="T607" s="138"/>
      <c r="U607" s="13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c r="CV607" s="142"/>
      <c r="CW607" s="142"/>
      <c r="CX607" s="142"/>
      <c r="CY607" s="142"/>
      <c r="CZ607" s="142"/>
      <c r="DA607" s="142"/>
      <c r="DB607" s="142"/>
      <c r="DC607" s="142"/>
      <c r="DD607" s="142"/>
      <c r="DE607" s="142"/>
    </row>
    <row r="608" spans="2:109" s="31" customFormat="1" ht="19.5" customHeight="1">
      <c r="B608" s="11"/>
      <c r="C608" s="11"/>
      <c r="D608" s="11"/>
      <c r="E608" s="11"/>
      <c r="F608" s="11"/>
      <c r="G608" s="11"/>
      <c r="H608" s="11"/>
      <c r="I608" s="11"/>
      <c r="J608" s="152"/>
      <c r="K608" s="11"/>
      <c r="L608" s="11"/>
      <c r="M608" s="11"/>
      <c r="N608" s="138"/>
      <c r="O608" s="138"/>
      <c r="P608" s="138"/>
      <c r="Q608" s="138"/>
      <c r="R608" s="138"/>
      <c r="S608" s="139"/>
      <c r="T608" s="138"/>
      <c r="U608" s="13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c r="CV608" s="142"/>
      <c r="CW608" s="142"/>
      <c r="CX608" s="142"/>
      <c r="CY608" s="142"/>
      <c r="CZ608" s="142"/>
      <c r="DA608" s="142"/>
      <c r="DB608" s="142"/>
      <c r="DC608" s="142"/>
      <c r="DD608" s="142"/>
      <c r="DE608" s="142"/>
    </row>
    <row r="609" spans="2:109" s="31" customFormat="1" ht="19.5" customHeight="1">
      <c r="B609" s="11"/>
      <c r="C609" s="11"/>
      <c r="D609" s="11"/>
      <c r="E609" s="11"/>
      <c r="F609" s="11"/>
      <c r="G609" s="11"/>
      <c r="H609" s="11"/>
      <c r="I609" s="11"/>
      <c r="J609" s="152"/>
      <c r="K609" s="11"/>
      <c r="L609" s="11"/>
      <c r="M609" s="11"/>
      <c r="N609" s="138"/>
      <c r="O609" s="138"/>
      <c r="P609" s="138"/>
      <c r="Q609" s="138"/>
      <c r="R609" s="138"/>
      <c r="S609" s="139"/>
      <c r="T609" s="138"/>
      <c r="U609" s="13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c r="CV609" s="142"/>
      <c r="CW609" s="142"/>
      <c r="CX609" s="142"/>
      <c r="CY609" s="142"/>
      <c r="CZ609" s="142"/>
      <c r="DA609" s="142"/>
      <c r="DB609" s="142"/>
      <c r="DC609" s="142"/>
      <c r="DD609" s="142"/>
      <c r="DE609" s="142"/>
    </row>
    <row r="610" spans="2:109" s="31" customFormat="1" ht="19.5" customHeight="1">
      <c r="B610" s="11"/>
      <c r="C610" s="11"/>
      <c r="D610" s="11"/>
      <c r="E610" s="11"/>
      <c r="F610" s="11"/>
      <c r="G610" s="11"/>
      <c r="H610" s="11"/>
      <c r="I610" s="11"/>
      <c r="J610" s="152"/>
      <c r="K610" s="11"/>
      <c r="L610" s="11"/>
      <c r="M610" s="11"/>
      <c r="N610" s="138"/>
      <c r="O610" s="138"/>
      <c r="P610" s="138"/>
      <c r="Q610" s="138"/>
      <c r="R610" s="138"/>
      <c r="S610" s="139"/>
      <c r="T610" s="138"/>
      <c r="U610" s="13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c r="CV610" s="142"/>
      <c r="CW610" s="142"/>
      <c r="CX610" s="142"/>
      <c r="CY610" s="142"/>
      <c r="CZ610" s="142"/>
      <c r="DA610" s="142"/>
      <c r="DB610" s="142"/>
      <c r="DC610" s="142"/>
      <c r="DD610" s="142"/>
      <c r="DE610" s="142"/>
    </row>
    <row r="611" spans="2:109" ht="15" customHeight="1">
      <c r="J611" s="152"/>
    </row>
    <row r="612" spans="2:109" ht="15" customHeight="1">
      <c r="J612" s="152"/>
    </row>
    <row r="613" spans="2:109" ht="15" customHeight="1">
      <c r="J613" s="152"/>
    </row>
    <row r="614" spans="2:109" ht="15" customHeight="1">
      <c r="J614" s="152"/>
    </row>
    <row r="615" spans="2:109" ht="15" customHeight="1">
      <c r="J615" s="152"/>
    </row>
    <row r="616" spans="2:109" ht="15" customHeight="1">
      <c r="J616" s="152"/>
    </row>
    <row r="617" spans="2:109" ht="15" customHeight="1">
      <c r="J617" s="152"/>
    </row>
    <row r="618" spans="2:109" ht="15" customHeight="1">
      <c r="J618" s="152"/>
    </row>
    <row r="619" spans="2:109" ht="15" customHeight="1">
      <c r="J619" s="152"/>
    </row>
    <row r="620" spans="2:109" ht="15" customHeight="1">
      <c r="J620" s="152"/>
    </row>
    <row r="621" spans="2:109" ht="15" customHeight="1">
      <c r="J621" s="152"/>
    </row>
    <row r="622" spans="2:109" ht="15" customHeight="1">
      <c r="J622" s="152"/>
    </row>
    <row r="623" spans="2:109" ht="0" hidden="1" customHeight="1">
      <c r="J623" s="152"/>
    </row>
    <row r="624" spans="2:109" ht="0" hidden="1" customHeight="1">
      <c r="J624" s="152"/>
    </row>
    <row r="625" spans="10:10" ht="0" hidden="1" customHeight="1">
      <c r="J625" s="152"/>
    </row>
    <row r="626" spans="10:10" ht="0" hidden="1" customHeight="1">
      <c r="J626" s="152"/>
    </row>
    <row r="627" spans="10:10" ht="0" hidden="1" customHeight="1">
      <c r="J627" s="152"/>
    </row>
    <row r="628" spans="10:10" ht="0" hidden="1" customHeight="1">
      <c r="J628" s="152"/>
    </row>
    <row r="629" spans="10:10" ht="0" hidden="1" customHeight="1">
      <c r="J629" s="152"/>
    </row>
    <row r="630" spans="10:10" ht="0" hidden="1" customHeight="1">
      <c r="J630" s="152"/>
    </row>
    <row r="631" spans="10:10" ht="0" hidden="1" customHeight="1">
      <c r="J631" s="152"/>
    </row>
    <row r="632" spans="10:10" ht="0" hidden="1" customHeight="1">
      <c r="J632" s="152"/>
    </row>
    <row r="633" spans="10:10" ht="0" hidden="1" customHeight="1">
      <c r="J633" s="152"/>
    </row>
    <row r="634" spans="10:10" ht="0" hidden="1" customHeight="1">
      <c r="J634" s="152"/>
    </row>
    <row r="635" spans="10:10" ht="0" hidden="1" customHeight="1">
      <c r="J635" s="152"/>
    </row>
    <row r="636" spans="10:10" ht="0" hidden="1" customHeight="1">
      <c r="J636" s="152"/>
    </row>
    <row r="637" spans="10:10" ht="0" hidden="1" customHeight="1">
      <c r="J637" s="152"/>
    </row>
    <row r="638" spans="10:10" ht="0" hidden="1" customHeight="1">
      <c r="J638" s="152"/>
    </row>
    <row r="639" spans="10:10" ht="0" hidden="1" customHeight="1">
      <c r="J639" s="152"/>
    </row>
    <row r="640" spans="10:10" ht="0" hidden="1" customHeight="1">
      <c r="J640" s="152"/>
    </row>
    <row r="641" spans="10:10" ht="0" hidden="1" customHeight="1">
      <c r="J641" s="152"/>
    </row>
    <row r="642" spans="10:10" ht="0" hidden="1" customHeight="1">
      <c r="J642" s="152"/>
    </row>
    <row r="643" spans="10:10" ht="0" hidden="1" customHeight="1">
      <c r="J643" s="152"/>
    </row>
    <row r="644" spans="10:10" ht="0" hidden="1" customHeight="1">
      <c r="J644" s="152"/>
    </row>
    <row r="645" spans="10:10" ht="0" hidden="1" customHeight="1">
      <c r="J645" s="152"/>
    </row>
    <row r="646" spans="10:10" ht="0" hidden="1" customHeight="1">
      <c r="J646" s="152"/>
    </row>
    <row r="647" spans="10:10" ht="0" hidden="1" customHeight="1">
      <c r="J647" s="152"/>
    </row>
    <row r="648" spans="10:10" ht="0" hidden="1" customHeight="1">
      <c r="J648" s="152"/>
    </row>
    <row r="649" spans="10:10" ht="0" hidden="1" customHeight="1">
      <c r="J649" s="152"/>
    </row>
    <row r="650" spans="10:10" ht="0" hidden="1" customHeight="1">
      <c r="J650" s="152"/>
    </row>
    <row r="651" spans="10:10" ht="0" hidden="1" customHeight="1">
      <c r="J651" s="152"/>
    </row>
    <row r="652" spans="10:10" ht="0" hidden="1" customHeight="1">
      <c r="J652" s="152"/>
    </row>
    <row r="653" spans="10:10" ht="0" hidden="1" customHeight="1">
      <c r="J653" s="152"/>
    </row>
    <row r="654" spans="10:10" ht="0" hidden="1" customHeight="1">
      <c r="J654" s="152"/>
    </row>
    <row r="655" spans="10:10" ht="0" hidden="1" customHeight="1">
      <c r="J655" s="152"/>
    </row>
    <row r="656" spans="10:10" ht="0" hidden="1" customHeight="1">
      <c r="J656" s="152"/>
    </row>
    <row r="657" spans="10:10" ht="0" hidden="1" customHeight="1">
      <c r="J657" s="152"/>
    </row>
    <row r="658" spans="10:10" ht="0" hidden="1" customHeight="1">
      <c r="J658" s="153"/>
    </row>
  </sheetData>
  <sheetProtection formatColumns="0" formatRows="0" selectLockedCells="1" autoFilter="0"/>
  <mergeCells count="11">
    <mergeCell ref="L11:L12"/>
    <mergeCell ref="M11:M12"/>
    <mergeCell ref="L13:L14"/>
    <mergeCell ref="M13:M14"/>
    <mergeCell ref="L4:M4"/>
    <mergeCell ref="L5:L6"/>
    <mergeCell ref="M5:M6"/>
    <mergeCell ref="L7:L8"/>
    <mergeCell ref="M7:M8"/>
    <mergeCell ref="L9:L10"/>
    <mergeCell ref="M9:M10"/>
  </mergeCells>
  <conditionalFormatting sqref="D17:D21">
    <cfRule type="beginsWith" dxfId="81" priority="7" operator="beginsWith" text="impostos">
      <formula>LEFT(D17,LEN("impostos"))="impostos"</formula>
    </cfRule>
    <cfRule type="containsText" dxfId="80" priority="8" operator="containsText" text="Investimentos">
      <formula>NOT(ISERROR(SEARCH("Investimentos",D17)))</formula>
    </cfRule>
  </conditionalFormatting>
  <conditionalFormatting sqref="J5:J605">
    <cfRule type="cellIs" dxfId="79" priority="26" operator="greaterThan">
      <formula>0</formula>
    </cfRule>
    <cfRule type="cellIs" dxfId="78" priority="27" operator="lessThan">
      <formula>0</formula>
    </cfRule>
  </conditionalFormatting>
  <conditionalFormatting sqref="D22:D605">
    <cfRule type="containsText" dxfId="77" priority="24" operator="containsText" text="Despesa">
      <formula>NOT(ISERROR(SEARCH("Despesa",D22)))</formula>
    </cfRule>
    <cfRule type="containsText" dxfId="76" priority="25" operator="containsText" text="Receita">
      <formula>NOT(ISERROR(SEARCH("Receita",D22)))</formula>
    </cfRule>
  </conditionalFormatting>
  <conditionalFormatting sqref="I22:I605">
    <cfRule type="containsText" dxfId="75" priority="22" operator="containsText" text="Não Pago">
      <formula>NOT(ISERROR(SEARCH("Não Pago",I22)))</formula>
    </cfRule>
    <cfRule type="containsText" dxfId="74" priority="23" operator="containsText" text="Pago">
      <formula>NOT(ISERROR(SEARCH("Pago",I22)))</formula>
    </cfRule>
  </conditionalFormatting>
  <conditionalFormatting sqref="M5:M6">
    <cfRule type="cellIs" dxfId="73" priority="21" operator="greaterThan">
      <formula>0</formula>
    </cfRule>
  </conditionalFormatting>
  <conditionalFormatting sqref="M7:M8">
    <cfRule type="cellIs" dxfId="72" priority="20" operator="greaterThan">
      <formula>0</formula>
    </cfRule>
  </conditionalFormatting>
  <conditionalFormatting sqref="M9:M10">
    <cfRule type="cellIs" dxfId="71" priority="19" operator="greaterThan">
      <formula>0</formula>
    </cfRule>
  </conditionalFormatting>
  <conditionalFormatting sqref="M11:M12">
    <cfRule type="cellIs" dxfId="70" priority="17" operator="greaterThan">
      <formula>0</formula>
    </cfRule>
    <cfRule type="cellIs" dxfId="69" priority="18" operator="lessThan">
      <formula>0</formula>
    </cfRule>
  </conditionalFormatting>
  <conditionalFormatting sqref="M13:M14">
    <cfRule type="cellIs" dxfId="68" priority="15" operator="lessThan">
      <formula>0</formula>
    </cfRule>
    <cfRule type="cellIs" dxfId="67" priority="16" operator="greaterThan">
      <formula>0</formula>
    </cfRule>
  </conditionalFormatting>
  <conditionalFormatting sqref="D22:D605">
    <cfRule type="beginsWith" dxfId="66" priority="13" operator="beginsWith" text="impostos">
      <formula>LEFT(D22,LEN("impostos"))="impostos"</formula>
    </cfRule>
    <cfRule type="containsText" dxfId="65" priority="14" operator="containsText" text="Investimentos">
      <formula>NOT(ISERROR(SEARCH("Investimentos",D22)))</formula>
    </cfRule>
  </conditionalFormatting>
  <conditionalFormatting sqref="D17:D21">
    <cfRule type="containsText" dxfId="64" priority="11" operator="containsText" text="Despesa">
      <formula>NOT(ISERROR(SEARCH("Despesa",D17)))</formula>
    </cfRule>
    <cfRule type="containsText" dxfId="63" priority="12" operator="containsText" text="Receita">
      <formula>NOT(ISERROR(SEARCH("Receita",D17)))</formula>
    </cfRule>
  </conditionalFormatting>
  <conditionalFormatting sqref="I17:I21">
    <cfRule type="containsText" dxfId="62" priority="9" operator="containsText" text="Não Pago">
      <formula>NOT(ISERROR(SEARCH("Não Pago",I17)))</formula>
    </cfRule>
    <cfRule type="containsText" dxfId="61" priority="10" operator="containsText" text="Pago">
      <formula>NOT(ISERROR(SEARCH("Pago",I17)))</formula>
    </cfRule>
  </conditionalFormatting>
  <conditionalFormatting sqref="D5:D16">
    <cfRule type="beginsWith" dxfId="60" priority="1" operator="beginsWith" text="impostos">
      <formula>LEFT(D5,LEN("impostos"))="impostos"</formula>
    </cfRule>
    <cfRule type="containsText" dxfId="59" priority="2" operator="containsText" text="Investimentos">
      <formula>NOT(ISERROR(SEARCH("Investimentos",D5)))</formula>
    </cfRule>
  </conditionalFormatting>
  <conditionalFormatting sqref="D5:D16">
    <cfRule type="containsText" dxfId="58" priority="5" operator="containsText" text="Despesa">
      <formula>NOT(ISERROR(SEARCH("Despesa",D5)))</formula>
    </cfRule>
    <cfRule type="containsText" dxfId="57" priority="6" operator="containsText" text="Receita">
      <formula>NOT(ISERROR(SEARCH("Receita",D5)))</formula>
    </cfRule>
  </conditionalFormatting>
  <conditionalFormatting sqref="I5:I16">
    <cfRule type="containsText" dxfId="56" priority="3" operator="containsText" text="Não Pago">
      <formula>NOT(ISERROR(SEARCH("Não Pago",I5)))</formula>
    </cfRule>
    <cfRule type="containsText" dxfId="55" priority="4" operator="containsText" text="Pago">
      <formula>NOT(ISERROR(SEARCH("Pago",I5)))</formula>
    </cfRule>
  </conditionalFormatting>
  <dataValidations count="5">
    <dataValidation type="list" allowBlank="1" showInputMessage="1" showErrorMessage="1" sqref="G5:G605">
      <formula1>$T$5:$T$103</formula1>
    </dataValidation>
    <dataValidation type="list" allowBlank="1" showInputMessage="1" showErrorMessage="1" sqref="F5:F605">
      <formula1>INDIRECT(S5)</formula1>
    </dataValidation>
    <dataValidation type="list" allowBlank="1" showInputMessage="1" showErrorMessage="1" sqref="I5:I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"Receitas com Produtos,Receitas com Serviços,Receitas Não Operacionais,Despesas com Produtos, Despesas com Serviços,Despesas com RH,Despesas Operacionais,Despesas com Marketing,Despesas Não Operacionais,Impostos,Investimentos"</formula1>
    </dataValidation>
  </dataValidations>
  <pageMargins left="0.511811024" right="0.511811024" top="0.78740157499999996" bottom="0.78740157499999996" header="0.31496062000000002" footer="0.31496062000000002"/>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sheetPr codeName="Plan17" enableFormatConditionsCalculation="0"/>
  <dimension ref="A1:XEY50"/>
  <sheetViews>
    <sheetView showGridLines="0" zoomScale="90" zoomScaleNormal="90" zoomScalePageLayoutView="90" workbookViewId="0">
      <pane xSplit="1" ySplit="6" topLeftCell="B7" activePane="bottomRight" state="frozen"/>
      <selection activeCell="E11" sqref="E11:M11"/>
      <selection pane="topRight" activeCell="E11" sqref="E11:M11"/>
      <selection pane="bottomLeft" activeCell="E11" sqref="E11:M11"/>
      <selection pane="bottomRight"/>
    </sheetView>
  </sheetViews>
  <sheetFormatPr defaultColWidth="0"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3" width="8.85546875" style="12" customWidth="1"/>
    <col min="14" max="14" width="8.85546875" style="157" customWidth="1"/>
    <col min="15" max="15" width="8.85546875" style="133" customWidth="1"/>
    <col min="16" max="42" width="0.140625" style="133" customWidth="1"/>
    <col min="43" max="43" width="0.140625" style="157" customWidth="1"/>
    <col min="44" max="16374" width="8.85546875" style="157" hidden="1"/>
    <col min="16375" max="16379" width="0" style="157" hidden="1"/>
    <col min="16380" max="16384" width="8.85546875" style="157" hidden="1"/>
  </cols>
  <sheetData>
    <row r="1" spans="1:42" s="33" customFormat="1" ht="33.950000000000003" customHeight="1">
      <c r="A1" s="142"/>
      <c r="B1" s="32"/>
      <c r="C1" s="223" t="s">
        <v>1269</v>
      </c>
      <c r="D1" s="223"/>
      <c r="E1" s="223"/>
      <c r="F1" s="223"/>
      <c r="G1" s="223"/>
      <c r="H1" s="223"/>
      <c r="I1" s="223"/>
      <c r="J1" s="223"/>
      <c r="K1" s="223"/>
      <c r="L1" s="32"/>
      <c r="M1" s="32"/>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row>
    <row r="2" spans="1:42" s="33" customFormat="1" ht="37.5" customHeight="1">
      <c r="A2" s="142"/>
      <c r="B2" s="32"/>
      <c r="C2" s="35"/>
      <c r="D2" s="35"/>
      <c r="E2" s="35"/>
      <c r="F2" s="35"/>
      <c r="G2" s="35"/>
      <c r="H2" s="35"/>
      <c r="I2" s="35"/>
      <c r="J2" s="35"/>
      <c r="K2" s="35"/>
      <c r="L2" s="35"/>
      <c r="M2" s="35"/>
      <c r="N2" s="36"/>
      <c r="O2" s="37"/>
      <c r="P2" s="37"/>
      <c r="Q2" s="34"/>
      <c r="R2" s="34"/>
      <c r="S2" s="34"/>
      <c r="T2" s="34"/>
      <c r="U2" s="34"/>
      <c r="V2" s="34"/>
      <c r="W2" s="34"/>
      <c r="X2" s="34"/>
      <c r="Y2" s="34"/>
      <c r="Z2" s="34"/>
      <c r="AA2" s="34"/>
      <c r="AB2" s="34"/>
      <c r="AC2" s="34"/>
      <c r="AD2" s="34"/>
      <c r="AE2" s="34"/>
      <c r="AF2" s="34"/>
      <c r="AG2" s="34"/>
      <c r="AH2" s="34"/>
      <c r="AI2" s="34"/>
      <c r="AJ2" s="34"/>
      <c r="AK2" s="34"/>
      <c r="AL2" s="34"/>
      <c r="AM2" s="34"/>
      <c r="AN2" s="34"/>
      <c r="AO2" s="34"/>
      <c r="AP2" s="34"/>
    </row>
    <row r="3" spans="1:42" ht="9" customHeight="1">
      <c r="D3" s="156"/>
    </row>
    <row r="4" spans="1:42" ht="22.5" customHeight="1">
      <c r="C4" s="158" t="s">
        <v>1270</v>
      </c>
      <c r="D4" s="156"/>
      <c r="E4" s="224" t="s">
        <v>1271</v>
      </c>
      <c r="F4" s="225"/>
      <c r="G4" s="225"/>
      <c r="H4" s="226"/>
      <c r="J4" s="227" t="s">
        <v>1232</v>
      </c>
      <c r="K4" s="227"/>
    </row>
    <row r="5" spans="1:42" ht="5.25" customHeight="1">
      <c r="C5" s="159"/>
      <c r="D5" s="156"/>
      <c r="E5" s="160"/>
      <c r="F5" s="160"/>
      <c r="G5" s="160"/>
      <c r="H5" s="160"/>
      <c r="J5" s="227"/>
      <c r="K5" s="227"/>
    </row>
    <row r="6" spans="1:42" ht="24.75" customHeight="1" thickBot="1">
      <c r="C6" s="160"/>
      <c r="D6" s="161"/>
      <c r="E6" s="162" t="s">
        <v>1225</v>
      </c>
      <c r="F6" s="163" t="s">
        <v>1272</v>
      </c>
      <c r="G6" s="163" t="s">
        <v>1273</v>
      </c>
      <c r="H6" s="163" t="s">
        <v>1274</v>
      </c>
      <c r="J6" s="228"/>
      <c r="K6" s="228"/>
      <c r="P6" s="133" t="s">
        <v>1275</v>
      </c>
      <c r="Q6" s="133" t="s">
        <v>1271</v>
      </c>
      <c r="R6" s="133" t="s">
        <v>1276</v>
      </c>
      <c r="S6" s="133" t="s">
        <v>1277</v>
      </c>
      <c r="T6" s="133" t="s">
        <v>1278</v>
      </c>
      <c r="U6" s="133" t="s">
        <v>1279</v>
      </c>
      <c r="V6" s="133" t="s">
        <v>1280</v>
      </c>
      <c r="W6" s="133" t="s">
        <v>1281</v>
      </c>
      <c r="X6" s="133" t="s">
        <v>1282</v>
      </c>
      <c r="Y6" s="133" t="s">
        <v>1283</v>
      </c>
      <c r="Z6" s="133" t="s">
        <v>1284</v>
      </c>
      <c r="AA6" s="133" t="s">
        <v>1285</v>
      </c>
      <c r="AB6" s="133" t="s">
        <v>1286</v>
      </c>
      <c r="AD6" s="133" t="s">
        <v>1287</v>
      </c>
      <c r="AE6" s="133" t="s">
        <v>1271</v>
      </c>
      <c r="AF6" s="133" t="s">
        <v>1276</v>
      </c>
      <c r="AG6" s="133" t="s">
        <v>1277</v>
      </c>
      <c r="AH6" s="133" t="s">
        <v>1278</v>
      </c>
      <c r="AI6" s="133" t="s">
        <v>1279</v>
      </c>
      <c r="AJ6" s="133" t="s">
        <v>1280</v>
      </c>
      <c r="AK6" s="133" t="s">
        <v>1281</v>
      </c>
      <c r="AL6" s="133" t="s">
        <v>1282</v>
      </c>
      <c r="AM6" s="133" t="s">
        <v>1283</v>
      </c>
      <c r="AN6" s="133" t="s">
        <v>1284</v>
      </c>
      <c r="AO6" s="133" t="s">
        <v>1285</v>
      </c>
      <c r="AP6" s="133" t="s">
        <v>1286</v>
      </c>
    </row>
    <row r="7" spans="1:42" ht="18.75" customHeight="1" thickTop="1" thickBot="1">
      <c r="E7" s="164">
        <v>1</v>
      </c>
      <c r="F7" s="165">
        <f>HLOOKUP($E$4,$Q$6:$AB$37,ROW(AM2),FALSE)</f>
        <v>0</v>
      </c>
      <c r="G7" s="165">
        <f>HLOOKUP($E$4,$AE$6:$AP$37,ROW(AN2),FALSE)</f>
        <v>0</v>
      </c>
      <c r="H7" s="165">
        <f>IF(ISERROR(F7-G7),"",F7-G7)</f>
        <v>0</v>
      </c>
      <c r="J7" s="213" t="s">
        <v>1234</v>
      </c>
      <c r="K7" s="214">
        <f>SUM(F7:F37)</f>
        <v>0</v>
      </c>
      <c r="P7" s="133">
        <f>E7</f>
        <v>1</v>
      </c>
      <c r="Q7" s="133">
        <f>SUMIFS(Jan!$H$5:$H$605,Jan!$C$5:$C$605,Resumo!E7,Jan!$Q$5:$Q$605,"Receita",Jan!$I$5:$I$605,"Pago")</f>
        <v>0</v>
      </c>
      <c r="R7" s="133">
        <f>SUMIFS(Fev!$H$5:$H$605,Fev!$C$5:$C$605,Resumo!E7,Fev!$Q$5:$Q$605,"Receita",Fev!$I$5:$I$605,"Pago")</f>
        <v>600</v>
      </c>
      <c r="S7" s="133">
        <f>SUMIFS(Mar!$H$5:$H$605,Mar!$C$5:$C$605,Resumo!E7,Mar!$Q$5:$Q$605,"Receita",Mar!$I$5:$I$605,"Pago")</f>
        <v>600</v>
      </c>
      <c r="T7" s="133">
        <f>SUMIFS(Abr!$H$5:$H$605,Abr!$C$5:$C$605,Resumo!E7,Abr!$Q$5:$Q$605,"Receita",Abr!$I$5:$I$605,"Pago")</f>
        <v>300</v>
      </c>
      <c r="U7" s="133">
        <f>SUMIFS(Mai!$H$5:$H$605,Mai!$C$5:$C$605,Resumo!E7,Mai!$Q$5:$Q$605,"Receita",Mai!$I$5:$I$605,"Pago")</f>
        <v>1300</v>
      </c>
      <c r="V7" s="133">
        <f>SUMIFS(Jun!$H$5:$H$605,Jun!$C$5:$C$605,Resumo!E7,Jun!$Q$5:$Q$605,"Receita",Jun!$I$5:$I$605,"Pago")</f>
        <v>300</v>
      </c>
      <c r="W7" s="133">
        <f>SUMIFS(Jul!$H$5:$H$605,Jul!$C$5:$C$605,Resumo!E7,Jul!$Q$5:$Q$605,"Receita",Jul!$I$5:$I$605,"Pago")</f>
        <v>300</v>
      </c>
      <c r="X7" s="133">
        <f>SUMIFS(Ago!$H$5:$H$605,Ago!$C$5:$C$605,Resumo!E7,Ago!$Q$5:$Q$605,"Receita",Ago!$I$5:$I$605,"Pago")</f>
        <v>2100</v>
      </c>
      <c r="Y7" s="133">
        <f>SUMIFS(Set!$H$5:$H$605,Set!$C$5:$C$605,Resumo!E7,Set!$Q$5:$Q$605,"Receita",Set!$I$5:$I$605,"Pago")</f>
        <v>300</v>
      </c>
      <c r="Z7" s="133">
        <f>SUMIFS(Out!$H$5:$H$605,Out!$C$5:$C$605,Resumo!E7,Out!$Q$5:$Q$605,"Receita",Out!$I$5:$I$605,"Pago")</f>
        <v>2100</v>
      </c>
      <c r="AA7" s="133">
        <f>SUMIFS(Nov!$H$5:$H$605,Nov!$C$5:$C$605,Resumo!E7,Nov!$Q$5:$Q$605,"Receita",Nov!$I$5:$I$605,"Pago")</f>
        <v>2200</v>
      </c>
      <c r="AB7" s="133">
        <f>SUMIFS(Dez!$H$5:$H$605,Dez!$C$5:$C$605,Resumo!E7,Dez!$Q$5:$Q$605,"Receita",Dez!$I$5:$I$605,"Pago")</f>
        <v>1500</v>
      </c>
      <c r="AD7" s="133">
        <f>P7</f>
        <v>1</v>
      </c>
      <c r="AE7" s="133">
        <f>SUMIFS(Jan!$H$5:$H$605,Jan!$C$5:$C$605,Resumo!E7,Jan!$R$5:$R$605,"Despesa",Jan!$I$5:$I$605,"Pago")</f>
        <v>0</v>
      </c>
      <c r="AF7" s="133">
        <f>SUMIFS(Fev!$H$5:$H$605,Fev!$C$5:$C$605,Resumo!E7,Fev!$R$5:$R$605,"Despesa",Fev!$I$5:$I$605,"Pago")</f>
        <v>500</v>
      </c>
      <c r="AG7" s="133">
        <f>SUMIFS(Mar!$H$5:$H$605,Mar!$C$5:$C$605,Resumo!E7,Mar!$R$5:$R$605,"Despesa",Mar!$I$5:$I$605,"Pago")</f>
        <v>500</v>
      </c>
      <c r="AH7" s="133">
        <f>SUMIFS(Abr!$H$5:$H$605,Abr!$C$5:$C$605,Resumo!E7,Abr!$R$5:$R$605,"Despesa",Abr!$I$5:$I$605,"Pago")</f>
        <v>500</v>
      </c>
      <c r="AI7" s="133">
        <f>SUMIFS(Mai!$H$5:$H$605,Mai!$C$5:$C$605,Resumo!E7,Mai!$R$5:$R$605,"Despesa",Mai!$I$5:$I$605,"Pago")</f>
        <v>500</v>
      </c>
      <c r="AJ7" s="133">
        <f>SUMIFS(Jun!$H$5:$H$605,Jun!$C$5:$C$605,Resumo!E7,Jun!$R$5:$R$605,"Despesa",Jun!$I$5:$I$605,"Pago")</f>
        <v>500</v>
      </c>
      <c r="AK7" s="133">
        <f>SUMIFS(Jul!$H$5:$H$605,Jul!$C$5:$C$605,Resumo!E7,Jul!$R$5:$R$605,"Despesa",Jul!$I$5:$I$605,"Pago")</f>
        <v>500</v>
      </c>
      <c r="AL7" s="133">
        <f>SUMIFS(Ago!$H$5:$H$605,Ago!$C$5:$C$605,Resumo!E7,Ago!$R$5:$R$605,"Despesa",Ago!$I$5:$I$605,"Pago")</f>
        <v>500</v>
      </c>
      <c r="AM7" s="133">
        <f>SUMIFS(Set!$H$5:$H$605,Set!$C$5:$C$605,Resumo!E7,Set!$R$5:$R$605,"Despesa",Set!$I$5:$I$605,"Pago")</f>
        <v>500</v>
      </c>
      <c r="AN7" s="133">
        <f>SUMIFS(Out!$H$5:$H$605,Out!$C$5:$C$605,Resumo!E7,Out!$R$5:$R$605,"Despesa",Out!$I$5:$I$605,"Pago")</f>
        <v>500</v>
      </c>
      <c r="AO7" s="133">
        <f>SUMIFS(Nov!$H$5:$H$605,Nov!$C$5:$C$605,Resumo!E7,Nov!$R$5:$R$605,"Despesa",Nov!$I$5:$I$605,"Pago")</f>
        <v>500</v>
      </c>
      <c r="AP7" s="133">
        <f>SUMIFS(Dez!$H$5:$H$605,Dez!$C$5:$C$605,Resumo!E7,Dez!$R$5:$R$605,"Despesa",Dez!$I$5:$I$605,"Pago")</f>
        <v>500</v>
      </c>
    </row>
    <row r="8" spans="1:42" ht="25.5" customHeight="1" thickTop="1" thickBot="1">
      <c r="E8" s="164">
        <v>2</v>
      </c>
      <c r="F8" s="165">
        <f t="shared" ref="F8:F37" si="0">HLOOKUP($E$4,$Q$6:$AB$37,ROW(AM3),FALSE)</f>
        <v>0</v>
      </c>
      <c r="G8" s="165">
        <f t="shared" ref="G8:G37" si="1">HLOOKUP($E$4,$AE$6:$AP$37,ROW(AN3),FALSE)</f>
        <v>0</v>
      </c>
      <c r="H8" s="165">
        <f t="shared" ref="H8:H37" si="2">IF(ISERROR(F8-G8),"",F8-G8)</f>
        <v>0</v>
      </c>
      <c r="J8" s="213"/>
      <c r="K8" s="215"/>
      <c r="P8" s="133">
        <f t="shared" ref="P8:P37" si="3">E8</f>
        <v>2</v>
      </c>
      <c r="Q8" s="133">
        <f>SUMIFS(Jan!$H$5:$H$605,Jan!$C$5:$C$605,Resumo!E8,Jan!$Q$5:$Q$605,"Receita",Jan!$I$5:$I$605,"Pago")</f>
        <v>0</v>
      </c>
      <c r="R8" s="133">
        <f>SUMIFS(Fev!$H$5:$H$605,Fev!$C$5:$C$605,Resumo!E8,Fev!$Q$5:$Q$605,"Receita",Fev!$I$5:$I$605,"Pago")</f>
        <v>200</v>
      </c>
      <c r="S8" s="133">
        <f>SUMIFS(Mar!$H$5:$H$605,Mar!$C$5:$C$605,Resumo!E8,Mar!$Q$5:$Q$605,"Receita",Mar!$I$5:$I$605,"Pago")</f>
        <v>200</v>
      </c>
      <c r="T8" s="133">
        <f>SUMIFS(Abr!$H$5:$H$605,Abr!$C$5:$C$605,Resumo!E8,Abr!$Q$5:$Q$605,"Receita",Abr!$I$5:$I$605,"Pago")</f>
        <v>200</v>
      </c>
      <c r="U8" s="133">
        <f>SUMIFS(Mai!$H$5:$H$605,Mai!$C$5:$C$605,Resumo!E8,Mai!$Q$5:$Q$605,"Receita",Mai!$I$5:$I$605,"Pago")</f>
        <v>200</v>
      </c>
      <c r="V8" s="133">
        <f>SUMIFS(Jun!$H$5:$H$605,Jun!$C$5:$C$605,Resumo!E8,Jun!$Q$5:$Q$605,"Receita",Jun!$I$5:$I$605,"Pago")</f>
        <v>200</v>
      </c>
      <c r="W8" s="133">
        <f>SUMIFS(Jul!$H$5:$H$605,Jul!$C$5:$C$605,Resumo!E8,Jul!$Q$5:$Q$605,"Receita",Jul!$I$5:$I$605,"Pago")</f>
        <v>200</v>
      </c>
      <c r="X8" s="133">
        <f>SUMIFS(Ago!$H$5:$H$605,Ago!$C$5:$C$605,Resumo!E8,Ago!$Q$5:$Q$605,"Receita",Ago!$I$5:$I$605,"Pago")</f>
        <v>200</v>
      </c>
      <c r="Y8" s="133">
        <f>SUMIFS(Set!$H$5:$H$605,Set!$C$5:$C$605,Resumo!E8,Set!$Q$5:$Q$605,"Receita",Set!$I$5:$I$605,"Pago")</f>
        <v>200</v>
      </c>
      <c r="Z8" s="133">
        <f>SUMIFS(Out!$H$5:$H$605,Out!$C$5:$C$605,Resumo!E8,Out!$Q$5:$Q$605,"Receita",Out!$I$5:$I$605,"Pago")</f>
        <v>200</v>
      </c>
      <c r="AA8" s="133">
        <f>SUMIFS(Nov!$H$5:$H$605,Nov!$C$5:$C$605,Resumo!E8,Nov!$Q$5:$Q$605,"Receita",Nov!$I$5:$I$605,"Pago")</f>
        <v>200</v>
      </c>
      <c r="AB8" s="133">
        <f>SUMIFS(Dez!$H$5:$H$605,Dez!$C$5:$C$605,Resumo!E8,Dez!$Q$5:$Q$605,"Receita",Dez!$I$5:$I$605,"Pago")</f>
        <v>200</v>
      </c>
      <c r="AD8" s="133">
        <f t="shared" ref="AD8:AD37" si="4">P8</f>
        <v>2</v>
      </c>
      <c r="AE8" s="133">
        <f>SUMIFS(Jan!$H$5:$H$605,Jan!$C$5:$C$605,Resumo!E8,Jan!$R$5:$R$605,"Despesa",Jan!$I$5:$I$605,"Pago")</f>
        <v>0</v>
      </c>
      <c r="AF8" s="133">
        <f>SUMIFS(Fev!$H$5:$H$605,Fev!$C$5:$C$605,Resumo!E8,Fev!$R$5:$R$605,"Despesa",Fev!$I$5:$I$605,"Pago")</f>
        <v>400</v>
      </c>
      <c r="AG8" s="133">
        <f>SUMIFS(Mar!$H$5:$H$605,Mar!$C$5:$C$605,Resumo!E8,Mar!$R$5:$R$605,"Despesa",Mar!$I$5:$I$605,"Pago")</f>
        <v>400</v>
      </c>
      <c r="AH8" s="133">
        <f>SUMIFS(Abr!$H$5:$H$605,Abr!$C$5:$C$605,Resumo!E8,Abr!$R$5:$R$605,"Despesa",Abr!$I$5:$I$605,"Pago")</f>
        <v>400</v>
      </c>
      <c r="AI8" s="133">
        <f>SUMIFS(Mai!$H$5:$H$605,Mai!$C$5:$C$605,Resumo!E8,Mai!$R$5:$R$605,"Despesa",Mai!$I$5:$I$605,"Pago")</f>
        <v>400</v>
      </c>
      <c r="AJ8" s="133">
        <f>SUMIFS(Jun!$H$5:$H$605,Jun!$C$5:$C$605,Resumo!E8,Jun!$R$5:$R$605,"Despesa",Jun!$I$5:$I$605,"Pago")</f>
        <v>1200</v>
      </c>
      <c r="AK8" s="133">
        <f>SUMIFS(Jul!$H$5:$H$605,Jul!$C$5:$C$605,Resumo!E8,Jul!$R$5:$R$605,"Despesa",Jul!$I$5:$I$605,"Pago")</f>
        <v>400</v>
      </c>
      <c r="AL8" s="133">
        <f>SUMIFS(Ago!$H$5:$H$605,Ago!$C$5:$C$605,Resumo!E8,Ago!$Q$5:$Q$605,"Despesa",Ago!$I$5:$I$605,"Pago")</f>
        <v>0</v>
      </c>
      <c r="AM8" s="133">
        <f>SUMIFS(Set!$H$5:$H$605,Set!$C$5:$C$605,Resumo!E8,Set!$R$5:$R$605,"Despesa",Set!$I$5:$I$605,"Pago")</f>
        <v>400</v>
      </c>
      <c r="AN8" s="133">
        <f>SUMIFS(Out!$H$5:$H$605,Out!$C$5:$C$605,Resumo!E8,Out!$R$5:$R$605,"Despesa",Out!$I$5:$I$605,"Pago")</f>
        <v>400</v>
      </c>
      <c r="AO8" s="133">
        <f>SUMIFS(Nov!$H$5:$H$605,Nov!$C$5:$C$605,Resumo!E8,Nov!$R$5:$R$605,"Despesa",Nov!$I$5:$I$605,"Pago")</f>
        <v>400</v>
      </c>
      <c r="AP8" s="133">
        <f>SUMIFS(Dez!$H$5:$H$605,Dez!$C$5:$C$605,Resumo!E8,Dez!$R$5:$R$605,"Despesa",Dez!$I$5:$I$605,"Pago")</f>
        <v>400</v>
      </c>
    </row>
    <row r="9" spans="1:42" ht="25.5" customHeight="1" thickTop="1" thickBot="1">
      <c r="E9" s="164">
        <v>3</v>
      </c>
      <c r="F9" s="165">
        <f t="shared" si="0"/>
        <v>0</v>
      </c>
      <c r="G9" s="165">
        <f t="shared" si="1"/>
        <v>0</v>
      </c>
      <c r="H9" s="165">
        <f t="shared" si="2"/>
        <v>0</v>
      </c>
      <c r="J9" s="229" t="s">
        <v>1235</v>
      </c>
      <c r="K9" s="214">
        <f>SUM(G7:G37)</f>
        <v>0</v>
      </c>
      <c r="P9" s="133">
        <f t="shared" si="3"/>
        <v>3</v>
      </c>
      <c r="Q9" s="133">
        <f>SUMIFS(Jan!$H$5:$H$605,Jan!$C$5:$C$605,Resumo!E9,Jan!$Q$5:$Q$605,"Receita",Jan!$I$5:$I$605,"Pago")</f>
        <v>0</v>
      </c>
      <c r="R9" s="133">
        <f>SUMIFS(Fev!$H$5:$H$605,Fev!$C$5:$C$605,Resumo!E9,Fev!$Q$5:$Q$605,"Receita",Fev!$I$5:$I$605,"Pago")</f>
        <v>100</v>
      </c>
      <c r="S9" s="133">
        <f>SUMIFS(Mar!$H$5:$H$605,Mar!$C$5:$C$605,Resumo!E9,Mar!$Q$5:$Q$605,"Receita",Mar!$I$5:$I$605,"Pago")</f>
        <v>100</v>
      </c>
      <c r="T9" s="133">
        <f>SUMIFS(Abr!$H$5:$H$605,Abr!$C$5:$C$605,Resumo!E9,Abr!$Q$5:$Q$605,"Receita",Abr!$I$5:$I$605,"Pago")</f>
        <v>100</v>
      </c>
      <c r="U9" s="133">
        <f>SUMIFS(Mai!$H$5:$H$605,Mai!$C$5:$C$605,Resumo!E9,Mai!$Q$5:$Q$605,"Receita",Mai!$I$5:$I$605,"Pago")</f>
        <v>100</v>
      </c>
      <c r="V9" s="133">
        <f>SUMIFS(Jun!$H$5:$H$605,Jun!$C$5:$C$605,Resumo!E9,Jun!$Q$5:$Q$605,"Receita",Jun!$I$5:$I$605,"Pago")</f>
        <v>100</v>
      </c>
      <c r="W9" s="133">
        <f>SUMIFS(Jul!$H$5:$H$605,Jul!$C$5:$C$605,Resumo!E9,Jul!$Q$5:$Q$605,"Receita",Jul!$I$5:$I$605,"Pago")</f>
        <v>100</v>
      </c>
      <c r="X9" s="133">
        <f>SUMIFS(Ago!$H$5:$H$605,Ago!$C$5:$C$605,Resumo!E9,Ago!$Q$5:$Q$605,"Receita",Ago!$I$5:$I$605,"Pago")</f>
        <v>100</v>
      </c>
      <c r="Y9" s="133">
        <f>SUMIFS(Set!$H$5:$H$605,Set!$C$5:$C$605,Resumo!E9,Set!$Q$5:$Q$605,"Receita",Set!$I$5:$I$605,"Pago")</f>
        <v>100</v>
      </c>
      <c r="Z9" s="133">
        <f>SUMIFS(Out!$H$5:$H$605,Out!$C$5:$C$605,Resumo!E9,Out!$Q$5:$Q$605,"Receita",Out!$I$5:$I$605,"Pago")</f>
        <v>100</v>
      </c>
      <c r="AA9" s="133">
        <f>SUMIFS(Nov!$H$5:$H$605,Nov!$C$5:$C$605,Resumo!E9,Nov!$Q$5:$Q$605,"Receita",Nov!$I$5:$I$605,"Pago")</f>
        <v>100</v>
      </c>
      <c r="AB9" s="133">
        <f>SUMIFS(Dez!$H$5:$H$605,Dez!$C$5:$C$605,Resumo!E9,Dez!$Q$5:$Q$605,"Receita",Dez!$I$5:$I$605,"Pago")</f>
        <v>100</v>
      </c>
      <c r="AD9" s="133">
        <f t="shared" si="4"/>
        <v>3</v>
      </c>
      <c r="AE9" s="133">
        <f>SUMIFS(Jan!$H$5:$H$605,Jan!$C$5:$C$605,Resumo!E9,Jan!$R$5:$R$605,"Despesa",Jan!$I$5:$I$605,"Pago")</f>
        <v>0</v>
      </c>
      <c r="AF9" s="133">
        <f>SUMIFS(Fev!$H$5:$H$605,Fev!$C$5:$C$605,Resumo!E9,Fev!$R$5:$R$605,"Despesa",Fev!$I$5:$I$605,"Pago")</f>
        <v>0</v>
      </c>
      <c r="AG9" s="133">
        <f>SUMIFS(Mar!$H$5:$H$605,Mar!$C$5:$C$605,Resumo!E9,Mar!$R$5:$R$605,"Despesa",Mar!$I$5:$I$605,"Pago")</f>
        <v>0</v>
      </c>
      <c r="AH9" s="133">
        <f>SUMIFS(Abr!$H$5:$H$605,Abr!$C$5:$C$605,Resumo!E9,Abr!$R$5:$R$605,"Despesa",Abr!$I$5:$I$605,"Pago")</f>
        <v>0</v>
      </c>
      <c r="AI9" s="133">
        <f>SUMIFS(Mai!$H$5:$H$605,Mai!$C$5:$C$605,Resumo!E9,Mai!$R$5:$R$605,"Despesa",Mai!$I$5:$I$605,"Pago")</f>
        <v>0</v>
      </c>
      <c r="AJ9" s="133">
        <f>SUMIFS(Jun!$H$5:$H$605,Jun!$C$5:$C$605,Resumo!E9,Jun!$R$5:$R$605,"Despesa",Jun!$I$5:$I$605,"Pago")</f>
        <v>0</v>
      </c>
      <c r="AK9" s="133">
        <f>SUMIFS(Jul!$H$5:$H$605,Jul!$C$5:$C$605,Resumo!E9,Jul!$R$5:$R$605,"Despesa",Jul!$I$5:$I$605,"Pago")</f>
        <v>0</v>
      </c>
      <c r="AL9" s="133">
        <f>SUMIFS(Ago!$H$5:$H$605,Ago!$C$5:$C$605,Resumo!E9,Ago!$Q$5:$Q$605,"Despesa",Ago!$I$5:$I$605,"Pago")</f>
        <v>0</v>
      </c>
      <c r="AM9" s="133">
        <f>SUMIFS(Set!$H$5:$H$605,Set!$C$5:$C$605,Resumo!E9,Set!$R$5:$R$605,"Despesa",Set!$I$5:$I$605,"Pago")</f>
        <v>0</v>
      </c>
      <c r="AN9" s="133">
        <f>SUMIFS(Out!$H$5:$H$605,Out!$C$5:$C$605,Resumo!E9,Out!$R$5:$R$605,"Despesa",Out!$I$5:$I$605,"Pago")</f>
        <v>0</v>
      </c>
      <c r="AO9" s="133">
        <f>SUMIFS(Nov!$H$5:$H$605,Nov!$C$5:$C$605,Resumo!E9,Nov!$R$5:$R$605,"Despesa",Nov!$I$5:$I$605,"Pago")</f>
        <v>0</v>
      </c>
      <c r="AP9" s="133">
        <f>SUMIFS(Dez!$H$5:$H$605,Dez!$C$5:$C$605,Resumo!E9,Dez!$R$5:$R$605,"Despesa",Dez!$I$5:$I$605,"Pago")</f>
        <v>0</v>
      </c>
    </row>
    <row r="10" spans="1:42" ht="25.5" customHeight="1" thickTop="1" thickBot="1">
      <c r="E10" s="164">
        <v>4</v>
      </c>
      <c r="F10" s="165">
        <f t="shared" si="0"/>
        <v>0</v>
      </c>
      <c r="G10" s="165">
        <f t="shared" si="1"/>
        <v>0</v>
      </c>
      <c r="H10" s="165">
        <f t="shared" si="2"/>
        <v>0</v>
      </c>
      <c r="J10" s="230"/>
      <c r="K10" s="215"/>
      <c r="P10" s="133">
        <f t="shared" si="3"/>
        <v>4</v>
      </c>
      <c r="Q10" s="133">
        <f>SUMIFS(Jan!$H$5:$H$605,Jan!$C$5:$C$605,Resumo!E10,Jan!$Q$5:$Q$605,"Receita",Jan!$I$5:$I$605,"Pago")</f>
        <v>0</v>
      </c>
      <c r="R10" s="133">
        <f>SUMIFS(Fev!$H$5:$H$605,Fev!$C$5:$C$605,Resumo!E10,Fev!$Q$5:$Q$605,"Receita",Fev!$I$5:$I$605,"Pago")</f>
        <v>0</v>
      </c>
      <c r="S10" s="133">
        <f>SUMIFS(Mar!$H$5:$H$605,Mar!$C$5:$C$605,Resumo!E10,Mar!$Q$5:$Q$605,"Receita",Mar!$I$5:$I$605,"Pago")</f>
        <v>0</v>
      </c>
      <c r="T10" s="133">
        <f>SUMIFS(Abr!$H$5:$H$605,Abr!$C$5:$C$605,Resumo!E10,Abr!$Q$5:$Q$605,"Receita",Abr!$I$5:$I$605,"Pago")</f>
        <v>0</v>
      </c>
      <c r="U10" s="133">
        <f>SUMIFS(Mai!$H$5:$H$605,Mai!$C$5:$C$605,Resumo!E10,Mai!$Q$5:$Q$605,"Receita",Mai!$I$5:$I$605,"Pago")</f>
        <v>0</v>
      </c>
      <c r="V10" s="133">
        <f>SUMIFS(Jun!$H$5:$H$605,Jun!$C$5:$C$605,Resumo!E10,Jun!$Q$5:$Q$605,"Receita",Jun!$I$5:$I$605,"Pago")</f>
        <v>0</v>
      </c>
      <c r="W10" s="133">
        <f>SUMIFS(Jul!$H$5:$H$605,Jul!$C$5:$C$605,Resumo!E10,Jul!$Q$5:$Q$605,"Receita",Jul!$I$5:$I$605,"Pago")</f>
        <v>0</v>
      </c>
      <c r="X10" s="133">
        <f>SUMIFS(Ago!$H$5:$H$605,Ago!$C$5:$C$605,Resumo!E10,Ago!$Q$5:$Q$605,"Receita",Ago!$I$5:$I$605,"Pago")</f>
        <v>0</v>
      </c>
      <c r="Y10" s="133">
        <f>SUMIFS(Set!$H$5:$H$605,Set!$C$5:$C$605,Resumo!E10,Set!$Q$5:$Q$605,"Receita",Set!$I$5:$I$605,"Pago")</f>
        <v>0</v>
      </c>
      <c r="Z10" s="133">
        <f>SUMIFS(Out!$H$5:$H$605,Out!$C$5:$C$605,Resumo!E10,Out!$Q$5:$Q$605,"Receita",Out!$I$5:$I$605,"Pago")</f>
        <v>0</v>
      </c>
      <c r="AA10" s="133">
        <f>SUMIFS(Nov!$H$5:$H$605,Nov!$C$5:$C$605,Resumo!E10,Nov!$Q$5:$Q$605,"Receita",Nov!$I$5:$I$605,"Pago")</f>
        <v>0</v>
      </c>
      <c r="AB10" s="133">
        <f>SUMIFS(Dez!$H$5:$H$605,Dez!$C$5:$C$605,Resumo!E10,Dez!$Q$5:$Q$605,"Receita",Dez!$I$5:$I$605,"Pago")</f>
        <v>0</v>
      </c>
      <c r="AD10" s="133">
        <f t="shared" si="4"/>
        <v>4</v>
      </c>
      <c r="AE10" s="133">
        <f>SUMIFS(Jan!$H$5:$H$605,Jan!$C$5:$C$605,Resumo!E10,Jan!$R$5:$R$605,"Despesa",Jan!$I$5:$I$605,"Pago")</f>
        <v>0</v>
      </c>
      <c r="AF10" s="133">
        <f>SUMIFS(Fev!$H$5:$H$605,Fev!$C$5:$C$605,Resumo!E10,Fev!$R$5:$R$605,"Despesa",Fev!$I$5:$I$605,"Pago")</f>
        <v>0</v>
      </c>
      <c r="AG10" s="133">
        <f>SUMIFS(Mar!$H$5:$H$605,Mar!$C$5:$C$605,Resumo!E10,Mar!$R$5:$R$605,"Despesa",Mar!$I$5:$I$605,"Pago")</f>
        <v>0</v>
      </c>
      <c r="AH10" s="133">
        <f>SUMIFS(Abr!$H$5:$H$605,Abr!$C$5:$C$605,Resumo!E10,Abr!$R$5:$R$605,"Despesa",Abr!$I$5:$I$605,"Pago")</f>
        <v>0</v>
      </c>
      <c r="AI10" s="133">
        <f>SUMIFS(Mai!$H$5:$H$605,Mai!$C$5:$C$605,Resumo!E10,Mai!$R$5:$R$605,"Despesa",Mai!$I$5:$I$605,"Pago")</f>
        <v>0</v>
      </c>
      <c r="AJ10" s="133">
        <f>SUMIFS(Jun!$H$5:$H$605,Jun!$C$5:$C$605,Resumo!E10,Jun!$R$5:$R$605,"Despesa",Jun!$I$5:$I$605,"Pago")</f>
        <v>0</v>
      </c>
      <c r="AK10" s="133">
        <f>SUMIFS(Jul!$H$5:$H$605,Jul!$C$5:$C$605,Resumo!E10,Jul!$R$5:$R$605,"Despesa",Jul!$I$5:$I$605,"Pago")</f>
        <v>0</v>
      </c>
      <c r="AL10" s="133">
        <f>SUMIFS(Ago!$H$5:$H$605,Ago!$C$5:$C$605,Resumo!E10,Ago!$Q$5:$Q$605,"Despesa",Ago!$I$5:$I$605,"Pago")</f>
        <v>0</v>
      </c>
      <c r="AM10" s="133">
        <f>SUMIFS(Set!$H$5:$H$605,Set!$C$5:$C$605,Resumo!E10,Set!$R$5:$R$605,"Despesa",Set!$I$5:$I$605,"Pago")</f>
        <v>0</v>
      </c>
      <c r="AN10" s="133">
        <f>SUMIFS(Out!$H$5:$H$605,Out!$C$5:$C$605,Resumo!E10,Out!$R$5:$R$605,"Despesa",Out!$I$5:$I$605,"Pago")</f>
        <v>0</v>
      </c>
      <c r="AO10" s="133">
        <f>SUMIFS(Nov!$H$5:$H$605,Nov!$C$5:$C$605,Resumo!E10,Nov!$R$5:$R$605,"Despesa",Nov!$I$5:$I$605,"Pago")</f>
        <v>0</v>
      </c>
      <c r="AP10" s="133">
        <f>SUMIFS(Dez!$H$5:$H$605,Dez!$C$5:$C$605,Resumo!E10,Dez!$R$5:$R$605,"Despesa",Dez!$I$5:$I$605,"Pago")</f>
        <v>0</v>
      </c>
    </row>
    <row r="11" spans="1:42" ht="25.5" customHeight="1" thickTop="1" thickBot="1">
      <c r="E11" s="164">
        <v>5</v>
      </c>
      <c r="F11" s="165">
        <f t="shared" si="0"/>
        <v>0</v>
      </c>
      <c r="G11" s="165">
        <f t="shared" si="1"/>
        <v>0</v>
      </c>
      <c r="H11" s="165">
        <f t="shared" si="2"/>
        <v>0</v>
      </c>
      <c r="J11" s="213" t="s">
        <v>1236</v>
      </c>
      <c r="K11" s="214">
        <f>K7-K9</f>
        <v>0</v>
      </c>
      <c r="P11" s="133">
        <f t="shared" si="3"/>
        <v>5</v>
      </c>
      <c r="Q11" s="133">
        <f>SUMIFS(Jan!$H$5:$H$605,Jan!$C$5:$C$605,Resumo!E11,Jan!$Q$5:$Q$605,"Receita",Jan!$I$5:$I$605,"Pago")</f>
        <v>0</v>
      </c>
      <c r="R11" s="133">
        <f>SUMIFS(Fev!$H$5:$H$605,Fev!$C$5:$C$605,Resumo!E11,Fev!$Q$5:$Q$605,"Receita",Fev!$I$5:$I$605,"Pago")</f>
        <v>0</v>
      </c>
      <c r="S11" s="133">
        <f>SUMIFS(Mar!$H$5:$H$605,Mar!$C$5:$C$605,Resumo!E11,Mar!$Q$5:$Q$605,"Receita",Mar!$I$5:$I$605,"Pago")</f>
        <v>0</v>
      </c>
      <c r="T11" s="133">
        <f>SUMIFS(Abr!$H$5:$H$605,Abr!$C$5:$C$605,Resumo!E11,Abr!$Q$5:$Q$605,"Receita",Abr!$I$5:$I$605,"Pago")</f>
        <v>0</v>
      </c>
      <c r="U11" s="133">
        <f>SUMIFS(Mai!$H$5:$H$605,Mai!$C$5:$C$605,Resumo!E11,Mai!$Q$5:$Q$605,"Receita",Mai!$I$5:$I$605,"Pago")</f>
        <v>0</v>
      </c>
      <c r="V11" s="133">
        <f>SUMIFS(Jun!$H$5:$H$605,Jun!$C$5:$C$605,Resumo!E11,Jun!$Q$5:$Q$605,"Receita",Jun!$I$5:$I$605,"Pago")</f>
        <v>0</v>
      </c>
      <c r="W11" s="133">
        <f>SUMIFS(Jul!$H$5:$H$605,Jul!$C$5:$C$605,Resumo!E11,Jul!$Q$5:$Q$605,"Receita",Jul!$I$5:$I$605,"Pago")</f>
        <v>0</v>
      </c>
      <c r="X11" s="133">
        <f>SUMIFS(Ago!$H$5:$H$605,Ago!$C$5:$C$605,Resumo!E11,Ago!$Q$5:$Q$605,"Receita",Ago!$I$5:$I$605,"Pago")</f>
        <v>0</v>
      </c>
      <c r="Y11" s="133">
        <f>SUMIFS(Set!$H$5:$H$605,Set!$C$5:$C$605,Resumo!E11,Set!$Q$5:$Q$605,"Receita",Set!$I$5:$I$605,"Pago")</f>
        <v>0</v>
      </c>
      <c r="Z11" s="133">
        <f>SUMIFS(Out!$H$5:$H$605,Out!$C$5:$C$605,Resumo!E11,Out!$Q$5:$Q$605,"Receita",Out!$I$5:$I$605,"Pago")</f>
        <v>0</v>
      </c>
      <c r="AA11" s="133">
        <f>SUMIFS(Nov!$H$5:$H$605,Nov!$C$5:$C$605,Resumo!E11,Nov!$Q$5:$Q$605,"Receita",Nov!$I$5:$I$605,"Pago")</f>
        <v>0</v>
      </c>
      <c r="AB11" s="133">
        <f>SUMIFS(Dez!$H$5:$H$605,Dez!$C$5:$C$605,Resumo!E11,Dez!$Q$5:$Q$605,"Receita",Dez!$I$5:$I$605,"Pago")</f>
        <v>0</v>
      </c>
      <c r="AD11" s="133">
        <f t="shared" si="4"/>
        <v>5</v>
      </c>
      <c r="AE11" s="133">
        <f>SUMIFS(Jan!$H$5:$H$605,Jan!$C$5:$C$605,Resumo!E11,Jan!$R$5:$R$605,"Despesa",Jan!$I$5:$I$605,"Pago")</f>
        <v>0</v>
      </c>
      <c r="AF11" s="133">
        <f>SUMIFS(Fev!$H$5:$H$605,Fev!$C$5:$C$605,Resumo!E11,Fev!$R$5:$R$605,"Despesa",Fev!$I$5:$I$605,"Pago")</f>
        <v>200</v>
      </c>
      <c r="AG11" s="133">
        <f>SUMIFS(Mar!$H$5:$H$605,Mar!$C$5:$C$605,Resumo!E11,Mar!$R$5:$R$605,"Despesa",Mar!$I$5:$I$605,"Pago")</f>
        <v>200</v>
      </c>
      <c r="AH11" s="133">
        <f>SUMIFS(Abr!$H$5:$H$605,Abr!$C$5:$C$605,Resumo!E11,Abr!$R$5:$R$605,"Despesa",Abr!$I$5:$I$605,"Pago")</f>
        <v>200</v>
      </c>
      <c r="AI11" s="133">
        <f>SUMIFS(Mai!$H$5:$H$605,Mai!$C$5:$C$605,Resumo!E11,Mai!$R$5:$R$605,"Despesa",Mai!$I$5:$I$605,"Pago")</f>
        <v>200</v>
      </c>
      <c r="AJ11" s="133">
        <f>SUMIFS(Jun!$H$5:$H$605,Jun!$C$5:$C$605,Resumo!E11,Jun!$R$5:$R$605,"Despesa",Jun!$I$5:$I$605,"Pago")</f>
        <v>200</v>
      </c>
      <c r="AK11" s="133">
        <f>SUMIFS(Jul!$H$5:$H$605,Jul!$C$5:$C$605,Resumo!E11,Jul!$R$5:$R$605,"Despesa",Jul!$I$5:$I$605,"Pago")</f>
        <v>200</v>
      </c>
      <c r="AL11" s="133">
        <f>SUMIFS(Ago!$H$5:$H$605,Ago!$C$5:$C$605,Resumo!E11,Ago!$Q$5:$Q$605,"Despesa",Ago!$I$5:$I$605,"Pago")</f>
        <v>0</v>
      </c>
      <c r="AM11" s="133">
        <f>SUMIFS(Set!$H$5:$H$605,Set!$C$5:$C$605,Resumo!E11,Set!$R$5:$R$605,"Despesa",Set!$I$5:$I$605,"Pago")</f>
        <v>200</v>
      </c>
      <c r="AN11" s="133">
        <f>SUMIFS(Out!$H$5:$H$605,Out!$C$5:$C$605,Resumo!E11,Out!$R$5:$R$605,"Despesa",Out!$I$5:$I$605,"Pago")</f>
        <v>200</v>
      </c>
      <c r="AO11" s="133">
        <f>SUMIFS(Nov!$H$5:$H$605,Nov!$C$5:$C$605,Resumo!E11,Nov!$R$5:$R$605,"Despesa",Nov!$I$5:$I$605,"Pago")</f>
        <v>200</v>
      </c>
      <c r="AP11" s="133">
        <f>SUMIFS(Dez!$H$5:$H$605,Dez!$C$5:$C$605,Resumo!E11,Dez!$R$5:$R$605,"Despesa",Dez!$I$5:$I$605,"Pago")</f>
        <v>200</v>
      </c>
    </row>
    <row r="12" spans="1:42" ht="25.5" customHeight="1" thickTop="1" thickBot="1">
      <c r="E12" s="164">
        <v>6</v>
      </c>
      <c r="F12" s="165">
        <f t="shared" si="0"/>
        <v>0</v>
      </c>
      <c r="G12" s="165">
        <f t="shared" si="1"/>
        <v>0</v>
      </c>
      <c r="H12" s="165">
        <f t="shared" si="2"/>
        <v>0</v>
      </c>
      <c r="J12" s="213"/>
      <c r="K12" s="215"/>
      <c r="P12" s="133">
        <f t="shared" si="3"/>
        <v>6</v>
      </c>
      <c r="Q12" s="133">
        <f>SUMIFS(Jan!$H$5:$H$605,Jan!$C$5:$C$605,Resumo!E12,Jan!$Q$5:$Q$605,"Receita",Jan!$I$5:$I$605,"Pago")</f>
        <v>0</v>
      </c>
      <c r="R12" s="133">
        <f>SUMIFS(Fev!$H$5:$H$605,Fev!$C$5:$C$605,Resumo!E12,Fev!$Q$5:$Q$605,"Receita",Fev!$I$5:$I$605,"Pago")</f>
        <v>0</v>
      </c>
      <c r="S12" s="133">
        <f>SUMIFS(Mar!$H$5:$H$605,Mar!$C$5:$C$605,Resumo!E12,Mar!$Q$5:$Q$605,"Receita",Mar!$I$5:$I$605,"Pago")</f>
        <v>0</v>
      </c>
      <c r="T12" s="133">
        <f>SUMIFS(Abr!$H$5:$H$605,Abr!$C$5:$C$605,Resumo!E12,Abr!$Q$5:$Q$605,"Receita",Abr!$I$5:$I$605,"Pago")</f>
        <v>0</v>
      </c>
      <c r="U12" s="133">
        <f>SUMIFS(Mai!$H$5:$H$605,Mai!$C$5:$C$605,Resumo!E12,Mai!$Q$5:$Q$605,"Receita",Mai!$I$5:$I$605,"Pago")</f>
        <v>0</v>
      </c>
      <c r="V12" s="133">
        <f>SUMIFS(Jun!$H$5:$H$605,Jun!$C$5:$C$605,Resumo!E12,Jun!$Q$5:$Q$605,"Receita",Jun!$I$5:$I$605,"Pago")</f>
        <v>0</v>
      </c>
      <c r="W12" s="133">
        <f>SUMIFS(Jul!$H$5:$H$605,Jul!$C$5:$C$605,Resumo!E12,Jul!$Q$5:$Q$605,"Receita",Jul!$I$5:$I$605,"Pago")</f>
        <v>0</v>
      </c>
      <c r="X12" s="133">
        <f>SUMIFS(Ago!$H$5:$H$605,Ago!$C$5:$C$605,Resumo!E12,Ago!$Q$5:$Q$605,"Receita",Ago!$I$5:$I$605,"Pago")</f>
        <v>0</v>
      </c>
      <c r="Y12" s="133">
        <f>SUMIFS(Set!$H$5:$H$605,Set!$C$5:$C$605,Resumo!E12,Set!$Q$5:$Q$605,"Receita",Set!$I$5:$I$605,"Pago")</f>
        <v>0</v>
      </c>
      <c r="Z12" s="133">
        <f>SUMIFS(Out!$H$5:$H$605,Out!$C$5:$C$605,Resumo!E12,Out!$Q$5:$Q$605,"Receita",Out!$I$5:$I$605,"Pago")</f>
        <v>0</v>
      </c>
      <c r="AA12" s="133">
        <f>SUMIFS(Nov!$H$5:$H$605,Nov!$C$5:$C$605,Resumo!E12,Nov!$Q$5:$Q$605,"Receita",Nov!$I$5:$I$605,"Pago")</f>
        <v>0</v>
      </c>
      <c r="AB12" s="133">
        <f>SUMIFS(Dez!$H$5:$H$605,Dez!$C$5:$C$605,Resumo!E12,Dez!$Q$5:$Q$605,"Receita",Dez!$I$5:$I$605,"Pago")</f>
        <v>0</v>
      </c>
      <c r="AD12" s="133">
        <f t="shared" si="4"/>
        <v>6</v>
      </c>
      <c r="AE12" s="133">
        <f>SUMIFS(Jan!$H$5:$H$605,Jan!$C$5:$C$605,Resumo!E12,Jan!$R$5:$R$605,"Despesa",Jan!$I$5:$I$605,"Pago")</f>
        <v>0</v>
      </c>
      <c r="AF12" s="133">
        <f>SUMIFS(Fev!$H$5:$H$605,Fev!$C$5:$C$605,Resumo!E12,Fev!$R$5:$R$605,"Despesa",Fev!$I$5:$I$605,"Pago")</f>
        <v>0</v>
      </c>
      <c r="AG12" s="133">
        <f>SUMIFS(Mar!$H$5:$H$605,Mar!$C$5:$C$605,Resumo!E12,Mar!$R$5:$R$605,"Despesa",Mar!$I$5:$I$605,"Pago")</f>
        <v>0</v>
      </c>
      <c r="AH12" s="133">
        <f>SUMIFS(Abr!$H$5:$H$605,Abr!$C$5:$C$605,Resumo!E12,Abr!$R$5:$R$605,"Despesa",Abr!$I$5:$I$605,"Pago")</f>
        <v>0</v>
      </c>
      <c r="AI12" s="133">
        <f>SUMIFS(Mai!$H$5:$H$605,Mai!$C$5:$C$605,Resumo!E12,Mai!$R$5:$R$605,"Despesa",Mai!$I$5:$I$605,"Pago")</f>
        <v>0</v>
      </c>
      <c r="AJ12" s="133">
        <f>SUMIFS(Jun!$H$5:$H$605,Jun!$C$5:$C$605,Resumo!E12,Jun!$R$5:$R$605,"Despesa",Jun!$I$5:$I$605,"Pago")</f>
        <v>0</v>
      </c>
      <c r="AK12" s="133">
        <f>SUMIFS(Jul!$H$5:$H$605,Jul!$C$5:$C$605,Resumo!E12,Jul!$R$5:$R$605,"Despesa",Jul!$I$5:$I$605,"Pago")</f>
        <v>0</v>
      </c>
      <c r="AL12" s="133">
        <f>SUMIFS(Ago!$H$5:$H$605,Ago!$C$5:$C$605,Resumo!E12,Ago!$Q$5:$Q$605,"Despesa",Ago!$I$5:$I$605,"Pago")</f>
        <v>0</v>
      </c>
      <c r="AM12" s="133">
        <f>SUMIFS(Set!$H$5:$H$605,Set!$C$5:$C$605,Resumo!E12,Set!$R$5:$R$605,"Despesa",Set!$I$5:$I$605,"Pago")</f>
        <v>0</v>
      </c>
      <c r="AN12" s="133">
        <f>SUMIFS(Out!$H$5:$H$605,Out!$C$5:$C$605,Resumo!E12,Out!$R$5:$R$605,"Despesa",Out!$I$5:$I$605,"Pago")</f>
        <v>0</v>
      </c>
      <c r="AO12" s="133">
        <f>SUMIFS(Nov!$H$5:$H$605,Nov!$C$5:$C$605,Resumo!E12,Nov!$R$5:$R$605,"Despesa",Nov!$I$5:$I$605,"Pago")</f>
        <v>0</v>
      </c>
      <c r="AP12" s="133">
        <f>SUMIFS(Dez!$H$5:$H$605,Dez!$C$5:$C$605,Resumo!E12,Dez!$R$5:$R$605,"Despesa",Dez!$I$5:$I$605,"Pago")</f>
        <v>0</v>
      </c>
    </row>
    <row r="13" spans="1:42" ht="25.5" customHeight="1" thickTop="1" thickBot="1">
      <c r="E13" s="164">
        <v>7</v>
      </c>
      <c r="F13" s="165">
        <f t="shared" si="0"/>
        <v>0</v>
      </c>
      <c r="G13" s="165">
        <f t="shared" si="1"/>
        <v>0</v>
      </c>
      <c r="H13" s="165">
        <f t="shared" si="2"/>
        <v>0</v>
      </c>
      <c r="P13" s="133">
        <f t="shared" si="3"/>
        <v>7</v>
      </c>
      <c r="Q13" s="133">
        <f>SUMIFS(Jan!$H$5:$H$605,Jan!$C$5:$C$605,Resumo!E13,Jan!$Q$5:$Q$605,"Receita",Jan!$I$5:$I$605,"Pago")</f>
        <v>0</v>
      </c>
      <c r="R13" s="133">
        <f>SUMIFS(Fev!$H$5:$H$605,Fev!$C$5:$C$605,Resumo!E13,Fev!$Q$5:$Q$605,"Receita",Fev!$I$5:$I$605,"Pago")</f>
        <v>0</v>
      </c>
      <c r="S13" s="133">
        <f>SUMIFS(Mar!$H$5:$H$605,Mar!$C$5:$C$605,Resumo!E13,Mar!$Q$5:$Q$605,"Receita",Mar!$I$5:$I$605,"Pago")</f>
        <v>0</v>
      </c>
      <c r="T13" s="133">
        <f>SUMIFS(Abr!$H$5:$H$605,Abr!$C$5:$C$605,Resumo!E13,Abr!$Q$5:$Q$605,"Receita",Abr!$I$5:$I$605,"Pago")</f>
        <v>0</v>
      </c>
      <c r="U13" s="133">
        <f>SUMIFS(Mai!$H$5:$H$605,Mai!$C$5:$C$605,Resumo!E13,Mai!$Q$5:$Q$605,"Receita",Mai!$I$5:$I$605,"Pago")</f>
        <v>0</v>
      </c>
      <c r="V13" s="133">
        <f>SUMIFS(Jun!$H$5:$H$605,Jun!$C$5:$C$605,Resumo!E13,Jun!$Q$5:$Q$605,"Receita",Jun!$I$5:$I$605,"Pago")</f>
        <v>0</v>
      </c>
      <c r="W13" s="133">
        <f>SUMIFS(Jul!$H$5:$H$605,Jul!$C$5:$C$605,Resumo!E13,Jul!$Q$5:$Q$605,"Receita",Jul!$I$5:$I$605,"Pago")</f>
        <v>0</v>
      </c>
      <c r="X13" s="133">
        <f>SUMIFS(Ago!$H$5:$H$605,Ago!$C$5:$C$605,Resumo!E13,Ago!$Q$5:$Q$605,"Receita",Ago!$I$5:$I$605,"Pago")</f>
        <v>0</v>
      </c>
      <c r="Y13" s="133">
        <f>SUMIFS(Set!$H$5:$H$605,Set!$C$5:$C$605,Resumo!E13,Set!$Q$5:$Q$605,"Receita",Set!$I$5:$I$605,"Pago")</f>
        <v>0</v>
      </c>
      <c r="Z13" s="133">
        <f>SUMIFS(Out!$H$5:$H$605,Out!$C$5:$C$605,Resumo!E13,Out!$Q$5:$Q$605,"Receita",Out!$I$5:$I$605,"Pago")</f>
        <v>0</v>
      </c>
      <c r="AA13" s="133">
        <f>SUMIFS(Nov!$H$5:$H$605,Nov!$C$5:$C$605,Resumo!E13,Nov!$Q$5:$Q$605,"Receita",Nov!$I$5:$I$605,"Pago")</f>
        <v>0</v>
      </c>
      <c r="AB13" s="133">
        <f>SUMIFS(Dez!$H$5:$H$605,Dez!$C$5:$C$605,Resumo!E13,Dez!$Q$5:$Q$605,"Receita",Dez!$I$5:$I$605,"Pago")</f>
        <v>0</v>
      </c>
      <c r="AD13" s="133">
        <f t="shared" si="4"/>
        <v>7</v>
      </c>
      <c r="AE13" s="133">
        <f>SUMIFS(Jan!$H$5:$H$605,Jan!$C$5:$C$605,Resumo!E13,Jan!$R$5:$R$605,"Despesa",Jan!$I$5:$I$605,"Pago")</f>
        <v>0</v>
      </c>
      <c r="AF13" s="133">
        <f>SUMIFS(Fev!$H$5:$H$605,Fev!$C$5:$C$605,Resumo!E13,Fev!$R$5:$R$605,"Despesa",Fev!$I$5:$I$605,"Pago")</f>
        <v>0</v>
      </c>
      <c r="AG13" s="133">
        <f>SUMIFS(Mar!$H$5:$H$605,Mar!$C$5:$C$605,Resumo!E13,Mar!$R$5:$R$605,"Despesa",Mar!$I$5:$I$605,"Pago")</f>
        <v>0</v>
      </c>
      <c r="AH13" s="133">
        <f>SUMIFS(Abr!$H$5:$H$605,Abr!$C$5:$C$605,Resumo!E13,Abr!$R$5:$R$605,"Despesa",Abr!$I$5:$I$605,"Pago")</f>
        <v>0</v>
      </c>
      <c r="AI13" s="133">
        <f>SUMIFS(Mai!$H$5:$H$605,Mai!$C$5:$C$605,Resumo!E13,Mai!$R$5:$R$605,"Despesa",Mai!$I$5:$I$605,"Pago")</f>
        <v>0</v>
      </c>
      <c r="AJ13" s="133">
        <f>SUMIFS(Jun!$H$5:$H$605,Jun!$C$5:$C$605,Resumo!E13,Jun!$R$5:$R$605,"Despesa",Jun!$I$5:$I$605,"Pago")</f>
        <v>0</v>
      </c>
      <c r="AK13" s="133">
        <f>SUMIFS(Jul!$H$5:$H$605,Jul!$C$5:$C$605,Resumo!E13,Jul!$R$5:$R$605,"Despesa",Jul!$I$5:$I$605,"Pago")</f>
        <v>0</v>
      </c>
      <c r="AL13" s="133">
        <f>SUMIFS(Ago!$H$5:$H$605,Ago!$C$5:$C$605,Resumo!E13,Ago!$Q$5:$Q$605,"Despesa",Ago!$I$5:$I$605,"Pago")</f>
        <v>0</v>
      </c>
      <c r="AM13" s="133">
        <f>SUMIFS(Set!$H$5:$H$605,Set!$C$5:$C$605,Resumo!E13,Set!$R$5:$R$605,"Despesa",Set!$I$5:$I$605,"Pago")</f>
        <v>0</v>
      </c>
      <c r="AN13" s="133">
        <f>SUMIFS(Out!$H$5:$H$605,Out!$C$5:$C$605,Resumo!E13,Out!$R$5:$R$605,"Despesa",Out!$I$5:$I$605,"Pago")</f>
        <v>0</v>
      </c>
      <c r="AO13" s="133">
        <f>SUMIFS(Nov!$H$5:$H$605,Nov!$C$5:$C$605,Resumo!E13,Nov!$R$5:$R$605,"Despesa",Nov!$I$5:$I$605,"Pago")</f>
        <v>0</v>
      </c>
      <c r="AP13" s="133">
        <f>SUMIFS(Dez!$H$5:$H$605,Dez!$C$5:$C$605,Resumo!E13,Dez!$R$5:$R$605,"Despesa",Dez!$I$5:$I$605,"Pago")</f>
        <v>0</v>
      </c>
    </row>
    <row r="14" spans="1:42" ht="25.5" customHeight="1" thickTop="1" thickBot="1">
      <c r="E14" s="164">
        <v>8</v>
      </c>
      <c r="F14" s="165">
        <f t="shared" si="0"/>
        <v>0</v>
      </c>
      <c r="G14" s="165">
        <f t="shared" si="1"/>
        <v>0</v>
      </c>
      <c r="H14" s="165">
        <f t="shared" si="2"/>
        <v>0</v>
      </c>
      <c r="P14" s="133">
        <f t="shared" si="3"/>
        <v>8</v>
      </c>
      <c r="Q14" s="133">
        <f>SUMIFS(Jan!$H$5:$H$605,Jan!$C$5:$C$605,Resumo!E14,Jan!$Q$5:$Q$605,"Receita",Jan!$I$5:$I$605,"Pago")</f>
        <v>0</v>
      </c>
      <c r="R14" s="133">
        <f>SUMIFS(Fev!$H$5:$H$605,Fev!$C$5:$C$605,Resumo!E14,Fev!$Q$5:$Q$605,"Receita",Fev!$I$5:$I$605,"Pago")</f>
        <v>0</v>
      </c>
      <c r="S14" s="133">
        <f>SUMIFS(Mar!$H$5:$H$605,Mar!$C$5:$C$605,Resumo!E14,Mar!$Q$5:$Q$605,"Receita",Mar!$I$5:$I$605,"Pago")</f>
        <v>0</v>
      </c>
      <c r="T14" s="133">
        <f>SUMIFS(Abr!$H$5:$H$605,Abr!$C$5:$C$605,Resumo!E14,Abr!$Q$5:$Q$605,"Receita",Abr!$I$5:$I$605,"Pago")</f>
        <v>0</v>
      </c>
      <c r="U14" s="133">
        <f>SUMIFS(Mai!$H$5:$H$605,Mai!$C$5:$C$605,Resumo!E14,Mai!$Q$5:$Q$605,"Receita",Mai!$I$5:$I$605,"Pago")</f>
        <v>0</v>
      </c>
      <c r="V14" s="133">
        <f>SUMIFS(Jun!$H$5:$H$605,Jun!$C$5:$C$605,Resumo!E14,Jun!$Q$5:$Q$605,"Receita",Jun!$I$5:$I$605,"Pago")</f>
        <v>0</v>
      </c>
      <c r="W14" s="133">
        <f>SUMIFS(Jul!$H$5:$H$605,Jul!$C$5:$C$605,Resumo!E14,Jul!$Q$5:$Q$605,"Receita",Jul!$I$5:$I$605,"Pago")</f>
        <v>0</v>
      </c>
      <c r="X14" s="133">
        <f>SUMIFS(Ago!$H$5:$H$605,Ago!$C$5:$C$605,Resumo!E14,Ago!$Q$5:$Q$605,"Receita",Ago!$I$5:$I$605,"Pago")</f>
        <v>0</v>
      </c>
      <c r="Y14" s="133">
        <f>SUMIFS(Set!$H$5:$H$605,Set!$C$5:$C$605,Resumo!E14,Set!$Q$5:$Q$605,"Receita",Set!$I$5:$I$605,"Pago")</f>
        <v>0</v>
      </c>
      <c r="Z14" s="133">
        <f>SUMIFS(Out!$H$5:$H$605,Out!$C$5:$C$605,Resumo!E14,Out!$Q$5:$Q$605,"Receita",Out!$I$5:$I$605,"Pago")</f>
        <v>0</v>
      </c>
      <c r="AA14" s="133">
        <f>SUMIFS(Nov!$H$5:$H$605,Nov!$C$5:$C$605,Resumo!E14,Nov!$Q$5:$Q$605,"Receita",Nov!$I$5:$I$605,"Pago")</f>
        <v>0</v>
      </c>
      <c r="AB14" s="133">
        <f>SUMIFS(Dez!$H$5:$H$605,Dez!$C$5:$C$605,Resumo!E14,Dez!$Q$5:$Q$605,"Receita",Dez!$I$5:$I$605,"Pago")</f>
        <v>0</v>
      </c>
      <c r="AD14" s="133">
        <f t="shared" si="4"/>
        <v>8</v>
      </c>
      <c r="AE14" s="133">
        <f>SUMIFS(Jan!$H$5:$H$605,Jan!$C$5:$C$605,Resumo!E14,Jan!$R$5:$R$605,"Despesa",Jan!$I$5:$I$605,"Pago")</f>
        <v>0</v>
      </c>
      <c r="AF14" s="133">
        <f>SUMIFS(Fev!$H$5:$H$605,Fev!$C$5:$C$605,Resumo!E14,Fev!$R$5:$R$605,"Despesa",Fev!$I$5:$I$605,"Pago")</f>
        <v>0</v>
      </c>
      <c r="AG14" s="133">
        <f>SUMIFS(Mar!$H$5:$H$605,Mar!$C$5:$C$605,Resumo!E14,Mar!$R$5:$R$605,"Despesa",Mar!$I$5:$I$605,"Pago")</f>
        <v>0</v>
      </c>
      <c r="AH14" s="133">
        <f>SUMIFS(Abr!$H$5:$H$605,Abr!$C$5:$C$605,Resumo!E14,Abr!$R$5:$R$605,"Despesa",Abr!$I$5:$I$605,"Pago")</f>
        <v>0</v>
      </c>
      <c r="AI14" s="133">
        <f>SUMIFS(Mai!$H$5:$H$605,Mai!$C$5:$C$605,Resumo!E14,Mai!$R$5:$R$605,"Despesa",Mai!$I$5:$I$605,"Pago")</f>
        <v>0</v>
      </c>
      <c r="AJ14" s="133">
        <f>SUMIFS(Jun!$H$5:$H$605,Jun!$C$5:$C$605,Resumo!E14,Jun!$R$5:$R$605,"Despesa",Jun!$I$5:$I$605,"Pago")</f>
        <v>0</v>
      </c>
      <c r="AK14" s="133">
        <f>SUMIFS(Jul!$H$5:$H$605,Jul!$C$5:$C$605,Resumo!E14,Jul!$R$5:$R$605,"Despesa",Jul!$I$5:$I$605,"Pago")</f>
        <v>0</v>
      </c>
      <c r="AL14" s="133">
        <f>SUMIFS(Ago!$H$5:$H$605,Ago!$C$5:$C$605,Resumo!E14,Ago!$Q$5:$Q$605,"Despesa",Ago!$I$5:$I$605,"Pago")</f>
        <v>0</v>
      </c>
      <c r="AM14" s="133">
        <f>SUMIFS(Set!$H$5:$H$605,Set!$C$5:$C$605,Resumo!E14,Set!$R$5:$R$605,"Despesa",Set!$I$5:$I$605,"Pago")</f>
        <v>0</v>
      </c>
      <c r="AN14" s="133">
        <f>SUMIFS(Out!$H$5:$H$605,Out!$C$5:$C$605,Resumo!E14,Out!$R$5:$R$605,"Despesa",Out!$I$5:$I$605,"Pago")</f>
        <v>0</v>
      </c>
      <c r="AO14" s="133">
        <f>SUMIFS(Nov!$H$5:$H$605,Nov!$C$5:$C$605,Resumo!E14,Nov!$R$5:$R$605,"Despesa",Nov!$I$5:$I$605,"Pago")</f>
        <v>0</v>
      </c>
      <c r="AP14" s="133">
        <f>SUMIFS(Dez!$H$5:$H$605,Dez!$C$5:$C$605,Resumo!E14,Dez!$R$5:$R$605,"Despesa",Dez!$I$5:$I$605,"Pago")</f>
        <v>0</v>
      </c>
    </row>
    <row r="15" spans="1:42" ht="25.5" customHeight="1" thickTop="1" thickBot="1">
      <c r="E15" s="164">
        <v>9</v>
      </c>
      <c r="F15" s="165">
        <f t="shared" si="0"/>
        <v>0</v>
      </c>
      <c r="G15" s="165">
        <f t="shared" si="1"/>
        <v>0</v>
      </c>
      <c r="H15" s="165">
        <f t="shared" si="2"/>
        <v>0</v>
      </c>
      <c r="P15" s="133">
        <f t="shared" si="3"/>
        <v>9</v>
      </c>
      <c r="Q15" s="133">
        <f>SUMIFS(Jan!$H$5:$H$605,Jan!$C$5:$C$605,Resumo!E15,Jan!$Q$5:$Q$605,"Receita",Jan!$I$5:$I$605,"Pago")</f>
        <v>0</v>
      </c>
      <c r="R15" s="133">
        <f>SUMIFS(Fev!$H$5:$H$605,Fev!$C$5:$C$605,Resumo!E15,Fev!$Q$5:$Q$605,"Receita",Fev!$I$5:$I$605,"Pago")</f>
        <v>0</v>
      </c>
      <c r="S15" s="133">
        <f>SUMIFS(Mar!$H$5:$H$605,Mar!$C$5:$C$605,Resumo!E15,Mar!$Q$5:$Q$605,"Receita",Mar!$I$5:$I$605,"Pago")</f>
        <v>0</v>
      </c>
      <c r="T15" s="133">
        <f>SUMIFS(Abr!$H$5:$H$605,Abr!$C$5:$C$605,Resumo!E15,Abr!$Q$5:$Q$605,"Receita",Abr!$I$5:$I$605,"Pago")</f>
        <v>0</v>
      </c>
      <c r="U15" s="133">
        <f>SUMIFS(Mai!$H$5:$H$605,Mai!$C$5:$C$605,Resumo!E15,Mai!$Q$5:$Q$605,"Receita",Mai!$I$5:$I$605,"Pago")</f>
        <v>0</v>
      </c>
      <c r="V15" s="133">
        <f>SUMIFS(Jun!$H$5:$H$605,Jun!$C$5:$C$605,Resumo!E15,Jun!$Q$5:$Q$605,"Receita",Jun!$I$5:$I$605,"Pago")</f>
        <v>0</v>
      </c>
      <c r="W15" s="133">
        <f>SUMIFS(Jul!$H$5:$H$605,Jul!$C$5:$C$605,Resumo!E15,Jul!$Q$5:$Q$605,"Receita",Jul!$I$5:$I$605,"Pago")</f>
        <v>0</v>
      </c>
      <c r="X15" s="133">
        <f>SUMIFS(Ago!$H$5:$H$605,Ago!$C$5:$C$605,Resumo!E15,Ago!$Q$5:$Q$605,"Receita",Ago!$I$5:$I$605,"Pago")</f>
        <v>0</v>
      </c>
      <c r="Y15" s="133">
        <f>SUMIFS(Set!$H$5:$H$605,Set!$C$5:$C$605,Resumo!E15,Set!$Q$5:$Q$605,"Receita",Set!$I$5:$I$605,"Pago")</f>
        <v>0</v>
      </c>
      <c r="Z15" s="133">
        <f>SUMIFS(Out!$H$5:$H$605,Out!$C$5:$C$605,Resumo!E15,Out!$Q$5:$Q$605,"Receita",Out!$I$5:$I$605,"Pago")</f>
        <v>0</v>
      </c>
      <c r="AA15" s="133">
        <f>SUMIFS(Nov!$H$5:$H$605,Nov!$C$5:$C$605,Resumo!E15,Nov!$Q$5:$Q$605,"Receita",Nov!$I$5:$I$605,"Pago")</f>
        <v>0</v>
      </c>
      <c r="AB15" s="133">
        <f>SUMIFS(Dez!$H$5:$H$605,Dez!$C$5:$C$605,Resumo!E15,Dez!$Q$5:$Q$605,"Receita",Dez!$I$5:$I$605,"Pago")</f>
        <v>0</v>
      </c>
      <c r="AD15" s="133">
        <f t="shared" si="4"/>
        <v>9</v>
      </c>
      <c r="AE15" s="133">
        <f>SUMIFS(Jan!$H$5:$H$605,Jan!$C$5:$C$605,Resumo!E15,Jan!$R$5:$R$605,"Despesa",Jan!$I$5:$I$605,"Pago")</f>
        <v>0</v>
      </c>
      <c r="AF15" s="133">
        <f>SUMIFS(Fev!$H$5:$H$605,Fev!$C$5:$C$605,Resumo!E15,Fev!$R$5:$R$605,"Despesa",Fev!$I$5:$I$605,"Pago")</f>
        <v>0</v>
      </c>
      <c r="AG15" s="133">
        <f>SUMIFS(Mar!$H$5:$H$605,Mar!$C$5:$C$605,Resumo!E15,Mar!$R$5:$R$605,"Despesa",Mar!$I$5:$I$605,"Pago")</f>
        <v>0</v>
      </c>
      <c r="AH15" s="133">
        <f>SUMIFS(Abr!$H$5:$H$605,Abr!$C$5:$C$605,Resumo!E15,Abr!$R$5:$R$605,"Despesa",Abr!$I$5:$I$605,"Pago")</f>
        <v>0</v>
      </c>
      <c r="AI15" s="133">
        <f>SUMIFS(Mai!$H$5:$H$605,Mai!$C$5:$C$605,Resumo!E15,Mai!$R$5:$R$605,"Despesa",Mai!$I$5:$I$605,"Pago")</f>
        <v>0</v>
      </c>
      <c r="AJ15" s="133">
        <f>SUMIFS(Jun!$H$5:$H$605,Jun!$C$5:$C$605,Resumo!E15,Jun!$R$5:$R$605,"Despesa",Jun!$I$5:$I$605,"Pago")</f>
        <v>0</v>
      </c>
      <c r="AK15" s="133">
        <f>SUMIFS(Jul!$H$5:$H$605,Jul!$C$5:$C$605,Resumo!E15,Jul!$R$5:$R$605,"Despesa",Jul!$I$5:$I$605,"Pago")</f>
        <v>0</v>
      </c>
      <c r="AL15" s="133">
        <f>SUMIFS(Ago!$H$5:$H$605,Ago!$C$5:$C$605,Resumo!E15,Ago!$Q$5:$Q$605,"Despesa",Ago!$I$5:$I$605,"Pago")</f>
        <v>0</v>
      </c>
      <c r="AM15" s="133">
        <f>SUMIFS(Set!$H$5:$H$605,Set!$C$5:$C$605,Resumo!E15,Set!$R$5:$R$605,"Despesa",Set!$I$5:$I$605,"Pago")</f>
        <v>0</v>
      </c>
      <c r="AN15" s="133">
        <f>SUMIFS(Out!$H$5:$H$605,Out!$C$5:$C$605,Resumo!E15,Out!$R$5:$R$605,"Despesa",Out!$I$5:$I$605,"Pago")</f>
        <v>0</v>
      </c>
      <c r="AO15" s="133">
        <f>SUMIFS(Nov!$H$5:$H$605,Nov!$C$5:$C$605,Resumo!E15,Nov!$R$5:$R$605,"Despesa",Nov!$I$5:$I$605,"Pago")</f>
        <v>0</v>
      </c>
      <c r="AP15" s="133">
        <f>SUMIFS(Dez!$H$5:$H$605,Dez!$C$5:$C$605,Resumo!E15,Dez!$R$5:$R$605,"Despesa",Dez!$I$5:$I$605,"Pago")</f>
        <v>0</v>
      </c>
    </row>
    <row r="16" spans="1:42" ht="25.5" customHeight="1" thickTop="1" thickBot="1">
      <c r="E16" s="164">
        <v>10</v>
      </c>
      <c r="F16" s="165">
        <f t="shared" si="0"/>
        <v>0</v>
      </c>
      <c r="G16" s="165">
        <f t="shared" si="1"/>
        <v>0</v>
      </c>
      <c r="H16" s="165">
        <f t="shared" si="2"/>
        <v>0</v>
      </c>
      <c r="P16" s="133">
        <f t="shared" si="3"/>
        <v>10</v>
      </c>
      <c r="Q16" s="133">
        <f>SUMIFS(Jan!$H$5:$H$605,Jan!$C$5:$C$605,Resumo!E16,Jan!$Q$5:$Q$605,"Receita",Jan!$I$5:$I$605,"Pago")</f>
        <v>0</v>
      </c>
      <c r="R16" s="133">
        <f>SUMIFS(Fev!$H$5:$H$605,Fev!$C$5:$C$605,Resumo!E16,Fev!$Q$5:$Q$605,"Receita",Fev!$I$5:$I$605,"Pago")</f>
        <v>0</v>
      </c>
      <c r="S16" s="133">
        <f>SUMIFS(Mar!$H$5:$H$605,Mar!$C$5:$C$605,Resumo!E16,Mar!$Q$5:$Q$605,"Receita",Mar!$I$5:$I$605,"Pago")</f>
        <v>0</v>
      </c>
      <c r="T16" s="133">
        <f>SUMIFS(Abr!$H$5:$H$605,Abr!$C$5:$C$605,Resumo!E16,Abr!$Q$5:$Q$605,"Receita",Abr!$I$5:$I$605,"Pago")</f>
        <v>0</v>
      </c>
      <c r="U16" s="133">
        <f>SUMIFS(Mai!$H$5:$H$605,Mai!$C$5:$C$605,Resumo!E16,Mai!$Q$5:$Q$605,"Receita",Mai!$I$5:$I$605,"Pago")</f>
        <v>0</v>
      </c>
      <c r="V16" s="133">
        <f>SUMIFS(Jun!$H$5:$H$605,Jun!$C$5:$C$605,Resumo!E16,Jun!$Q$5:$Q$605,"Receita",Jun!$I$5:$I$605,"Pago")</f>
        <v>0</v>
      </c>
      <c r="W16" s="133">
        <f>SUMIFS(Jul!$H$5:$H$605,Jul!$C$5:$C$605,Resumo!E16,Jul!$Q$5:$Q$605,"Receita",Jul!$I$5:$I$605,"Pago")</f>
        <v>0</v>
      </c>
      <c r="X16" s="133">
        <f>SUMIFS(Ago!$H$5:$H$605,Ago!$C$5:$C$605,Resumo!E16,Ago!$Q$5:$Q$605,"Receita",Ago!$I$5:$I$605,"Pago")</f>
        <v>0</v>
      </c>
      <c r="Y16" s="133">
        <f>SUMIFS(Set!$H$5:$H$605,Set!$C$5:$C$605,Resumo!E16,Set!$Q$5:$Q$605,"Receita",Set!$I$5:$I$605,"Pago")</f>
        <v>0</v>
      </c>
      <c r="Z16" s="133">
        <f>SUMIFS(Out!$H$5:$H$605,Out!$C$5:$C$605,Resumo!E16,Out!$Q$5:$Q$605,"Receita",Out!$I$5:$I$605,"Pago")</f>
        <v>0</v>
      </c>
      <c r="AA16" s="133">
        <f>SUMIFS(Nov!$H$5:$H$605,Nov!$C$5:$C$605,Resumo!E16,Nov!$Q$5:$Q$605,"Receita",Nov!$I$5:$I$605,"Pago")</f>
        <v>0</v>
      </c>
      <c r="AB16" s="133">
        <f>SUMIFS(Dez!$H$5:$H$605,Dez!$C$5:$C$605,Resumo!E16,Dez!$Q$5:$Q$605,"Receita",Dez!$I$5:$I$605,"Pago")</f>
        <v>0</v>
      </c>
      <c r="AD16" s="133">
        <f t="shared" si="4"/>
        <v>10</v>
      </c>
      <c r="AE16" s="133">
        <f>SUMIFS(Jan!$H$5:$H$605,Jan!$C$5:$C$605,Resumo!E16,Jan!$R$5:$R$605,"Despesa",Jan!$I$5:$I$605,"Pago")</f>
        <v>0</v>
      </c>
      <c r="AF16" s="133">
        <f>SUMIFS(Fev!$H$5:$H$605,Fev!$C$5:$C$605,Resumo!E16,Fev!$R$5:$R$605,"Despesa",Fev!$I$5:$I$605,"Pago")</f>
        <v>0</v>
      </c>
      <c r="AG16" s="133">
        <f>SUMIFS(Mar!$H$5:$H$605,Mar!$C$5:$C$605,Resumo!E16,Mar!$R$5:$R$605,"Despesa",Mar!$I$5:$I$605,"Pago")</f>
        <v>0</v>
      </c>
      <c r="AH16" s="133">
        <f>SUMIFS(Abr!$H$5:$H$605,Abr!$C$5:$C$605,Resumo!E16,Abr!$R$5:$R$605,"Despesa",Abr!$I$5:$I$605,"Pago")</f>
        <v>0</v>
      </c>
      <c r="AI16" s="133">
        <f>SUMIFS(Mai!$H$5:$H$605,Mai!$C$5:$C$605,Resumo!E16,Mai!$R$5:$R$605,"Despesa",Mai!$I$5:$I$605,"Pago")</f>
        <v>0</v>
      </c>
      <c r="AJ16" s="133">
        <f>SUMIFS(Jun!$H$5:$H$605,Jun!$C$5:$C$605,Resumo!E16,Jun!$R$5:$R$605,"Despesa",Jun!$I$5:$I$605,"Pago")</f>
        <v>0</v>
      </c>
      <c r="AK16" s="133">
        <f>SUMIFS(Jul!$H$5:$H$605,Jul!$C$5:$C$605,Resumo!E16,Jul!$R$5:$R$605,"Despesa",Jul!$I$5:$I$605,"Pago")</f>
        <v>0</v>
      </c>
      <c r="AL16" s="133">
        <f>SUMIFS(Ago!$H$5:$H$605,Ago!$C$5:$C$605,Resumo!E16,Ago!$Q$5:$Q$605,"Despesa",Ago!$I$5:$I$605,"Pago")</f>
        <v>0</v>
      </c>
      <c r="AM16" s="133">
        <f>SUMIFS(Set!$H$5:$H$605,Set!$C$5:$C$605,Resumo!E16,Set!$R$5:$R$605,"Despesa",Set!$I$5:$I$605,"Pago")</f>
        <v>0</v>
      </c>
      <c r="AN16" s="133">
        <f>SUMIFS(Out!$H$5:$H$605,Out!$C$5:$C$605,Resumo!E16,Out!$R$5:$R$605,"Despesa",Out!$I$5:$I$605,"Pago")</f>
        <v>0</v>
      </c>
      <c r="AO16" s="133">
        <f>SUMIFS(Nov!$H$5:$H$605,Nov!$C$5:$C$605,Resumo!E16,Nov!$R$5:$R$605,"Despesa",Nov!$I$5:$I$605,"Pago")</f>
        <v>0</v>
      </c>
      <c r="AP16" s="133">
        <f>SUMIFS(Dez!$H$5:$H$605,Dez!$C$5:$C$605,Resumo!E16,Dez!$R$5:$R$605,"Despesa",Dez!$I$5:$I$605,"Pago")</f>
        <v>0</v>
      </c>
    </row>
    <row r="17" spans="5:42" ht="25.5" customHeight="1" thickTop="1" thickBot="1">
      <c r="E17" s="164">
        <v>11</v>
      </c>
      <c r="F17" s="165">
        <f t="shared" si="0"/>
        <v>0</v>
      </c>
      <c r="G17" s="165">
        <f t="shared" si="1"/>
        <v>0</v>
      </c>
      <c r="H17" s="165">
        <f t="shared" si="2"/>
        <v>0</v>
      </c>
      <c r="P17" s="133">
        <f t="shared" si="3"/>
        <v>11</v>
      </c>
      <c r="Q17" s="133">
        <f>SUMIFS(Jan!$H$5:$H$605,Jan!$C$5:$C$605,Resumo!E17,Jan!$Q$5:$Q$605,"Receita",Jan!$I$5:$I$605,"Pago")</f>
        <v>0</v>
      </c>
      <c r="R17" s="133">
        <f>SUMIFS(Fev!$H$5:$H$605,Fev!$C$5:$C$605,Resumo!E17,Fev!$Q$5:$Q$605,"Receita",Fev!$I$5:$I$605,"Pago")</f>
        <v>0</v>
      </c>
      <c r="S17" s="133">
        <f>SUMIFS(Mar!$H$5:$H$605,Mar!$C$5:$C$605,Resumo!E17,Mar!$Q$5:$Q$605,"Receita",Mar!$I$5:$I$605,"Pago")</f>
        <v>0</v>
      </c>
      <c r="T17" s="133">
        <f>SUMIFS(Abr!$H$5:$H$605,Abr!$C$5:$C$605,Resumo!E17,Abr!$Q$5:$Q$605,"Receita",Abr!$I$5:$I$605,"Pago")</f>
        <v>0</v>
      </c>
      <c r="U17" s="133">
        <f>SUMIFS(Mai!$H$5:$H$605,Mai!$C$5:$C$605,Resumo!E17,Mai!$Q$5:$Q$605,"Receita",Mai!$I$5:$I$605,"Pago")</f>
        <v>0</v>
      </c>
      <c r="V17" s="133">
        <f>SUMIFS(Jun!$H$5:$H$605,Jun!$C$5:$C$605,Resumo!E17,Jun!$Q$5:$Q$605,"Receita",Jun!$I$5:$I$605,"Pago")</f>
        <v>0</v>
      </c>
      <c r="W17" s="133">
        <f>SUMIFS(Jul!$H$5:$H$605,Jul!$C$5:$C$605,Resumo!E17,Jul!$Q$5:$Q$605,"Receita",Jul!$I$5:$I$605,"Pago")</f>
        <v>0</v>
      </c>
      <c r="X17" s="133">
        <f>SUMIFS(Ago!$H$5:$H$605,Ago!$C$5:$C$605,Resumo!E17,Ago!$Q$5:$Q$605,"Receita",Ago!$I$5:$I$605,"Pago")</f>
        <v>0</v>
      </c>
      <c r="Y17" s="133">
        <f>SUMIFS(Set!$H$5:$H$605,Set!$C$5:$C$605,Resumo!E17,Set!$Q$5:$Q$605,"Receita",Set!$I$5:$I$605,"Pago")</f>
        <v>0</v>
      </c>
      <c r="Z17" s="133">
        <f>SUMIFS(Out!$H$5:$H$605,Out!$C$5:$C$605,Resumo!E17,Out!$Q$5:$Q$605,"Receita",Out!$I$5:$I$605,"Pago")</f>
        <v>0</v>
      </c>
      <c r="AA17" s="133">
        <f>SUMIFS(Nov!$H$5:$H$605,Nov!$C$5:$C$605,Resumo!E17,Nov!$Q$5:$Q$605,"Receita",Nov!$I$5:$I$605,"Pago")</f>
        <v>0</v>
      </c>
      <c r="AB17" s="133">
        <f>SUMIFS(Dez!$H$5:$H$605,Dez!$C$5:$C$605,Resumo!E17,Dez!$Q$5:$Q$605,"Receita",Dez!$I$5:$I$605,"Pago")</f>
        <v>0</v>
      </c>
      <c r="AD17" s="133">
        <f t="shared" si="4"/>
        <v>11</v>
      </c>
      <c r="AE17" s="133">
        <f>SUMIFS(Jan!$H$5:$H$605,Jan!$C$5:$C$605,Resumo!E17,Jan!$R$5:$R$605,"Despesa",Jan!$I$5:$I$605,"Pago")</f>
        <v>0</v>
      </c>
      <c r="AF17" s="133">
        <f>SUMIFS(Fev!$H$5:$H$605,Fev!$C$5:$C$605,Resumo!E17,Fev!$R$5:$R$605,"Despesa",Fev!$I$5:$I$605,"Pago")</f>
        <v>0</v>
      </c>
      <c r="AG17" s="133">
        <f>SUMIFS(Mar!$H$5:$H$605,Mar!$C$5:$C$605,Resumo!E17,Mar!$R$5:$R$605,"Despesa",Mar!$I$5:$I$605,"Pago")</f>
        <v>0</v>
      </c>
      <c r="AH17" s="133">
        <f>SUMIFS(Abr!$H$5:$H$605,Abr!$C$5:$C$605,Resumo!E17,Abr!$R$5:$R$605,"Despesa",Abr!$I$5:$I$605,"Pago")</f>
        <v>0</v>
      </c>
      <c r="AI17" s="133">
        <f>SUMIFS(Mai!$H$5:$H$605,Mai!$C$5:$C$605,Resumo!E17,Mai!$R$5:$R$605,"Despesa",Mai!$I$5:$I$605,"Pago")</f>
        <v>0</v>
      </c>
      <c r="AJ17" s="133">
        <f>SUMIFS(Jun!$H$5:$H$605,Jun!$C$5:$C$605,Resumo!E17,Jun!$R$5:$R$605,"Despesa",Jun!$I$5:$I$605,"Pago")</f>
        <v>0</v>
      </c>
      <c r="AK17" s="133">
        <f>SUMIFS(Jul!$H$5:$H$605,Jul!$C$5:$C$605,Resumo!E17,Jul!$R$5:$R$605,"Despesa",Jul!$I$5:$I$605,"Pago")</f>
        <v>0</v>
      </c>
      <c r="AL17" s="133">
        <f>SUMIFS(Ago!$H$5:$H$605,Ago!$C$5:$C$605,Resumo!E17,Ago!$Q$5:$Q$605,"Despesa",Ago!$I$5:$I$605,"Pago")</f>
        <v>0</v>
      </c>
      <c r="AM17" s="133">
        <f>SUMIFS(Set!$H$5:$H$605,Set!$C$5:$C$605,Resumo!E17,Set!$R$5:$R$605,"Despesa",Set!$I$5:$I$605,"Pago")</f>
        <v>0</v>
      </c>
      <c r="AN17" s="133">
        <f>SUMIFS(Out!$H$5:$H$605,Out!$C$5:$C$605,Resumo!E17,Out!$R$5:$R$605,"Despesa",Out!$I$5:$I$605,"Pago")</f>
        <v>0</v>
      </c>
      <c r="AO17" s="133">
        <f>SUMIFS(Nov!$H$5:$H$605,Nov!$C$5:$C$605,Resumo!E17,Nov!$R$5:$R$605,"Despesa",Nov!$I$5:$I$605,"Pago")</f>
        <v>0</v>
      </c>
      <c r="AP17" s="133">
        <f>SUMIFS(Dez!$H$5:$H$605,Dez!$C$5:$C$605,Resumo!E17,Dez!$R$5:$R$605,"Despesa",Dez!$I$5:$I$605,"Pago")</f>
        <v>0</v>
      </c>
    </row>
    <row r="18" spans="5:42" ht="25.5" customHeight="1" thickTop="1" thickBot="1">
      <c r="E18" s="164">
        <v>12</v>
      </c>
      <c r="F18" s="165">
        <f t="shared" si="0"/>
        <v>0</v>
      </c>
      <c r="G18" s="165">
        <f t="shared" si="1"/>
        <v>0</v>
      </c>
      <c r="H18" s="165">
        <f t="shared" si="2"/>
        <v>0</v>
      </c>
      <c r="P18" s="133">
        <f t="shared" si="3"/>
        <v>12</v>
      </c>
      <c r="Q18" s="133">
        <f>SUMIFS(Jan!$H$5:$H$605,Jan!$C$5:$C$605,Resumo!E18,Jan!$Q$5:$Q$605,"Receita",Jan!$I$5:$I$605,"Pago")</f>
        <v>0</v>
      </c>
      <c r="R18" s="133">
        <f>SUMIFS(Fev!$H$5:$H$605,Fev!$C$5:$C$605,Resumo!E18,Fev!$Q$5:$Q$605,"Receita",Fev!$I$5:$I$605,"Pago")</f>
        <v>0</v>
      </c>
      <c r="S18" s="133">
        <f>SUMIFS(Mar!$H$5:$H$605,Mar!$C$5:$C$605,Resumo!E18,Mar!$Q$5:$Q$605,"Receita",Mar!$I$5:$I$605,"Pago")</f>
        <v>0</v>
      </c>
      <c r="T18" s="133">
        <f>SUMIFS(Abr!$H$5:$H$605,Abr!$C$5:$C$605,Resumo!E18,Abr!$Q$5:$Q$605,"Receita",Abr!$I$5:$I$605,"Pago")</f>
        <v>0</v>
      </c>
      <c r="U18" s="133">
        <f>SUMIFS(Mai!$H$5:$H$605,Mai!$C$5:$C$605,Resumo!E18,Mai!$Q$5:$Q$605,"Receita",Mai!$I$5:$I$605,"Pago")</f>
        <v>0</v>
      </c>
      <c r="V18" s="133">
        <f>SUMIFS(Jun!$H$5:$H$605,Jun!$C$5:$C$605,Resumo!E18,Jun!$Q$5:$Q$605,"Receita",Jun!$I$5:$I$605,"Pago")</f>
        <v>0</v>
      </c>
      <c r="W18" s="133">
        <f>SUMIFS(Jul!$H$5:$H$605,Jul!$C$5:$C$605,Resumo!E18,Jul!$Q$5:$Q$605,"Receita",Jul!$I$5:$I$605,"Pago")</f>
        <v>0</v>
      </c>
      <c r="X18" s="133">
        <f>SUMIFS(Ago!$H$5:$H$605,Ago!$C$5:$C$605,Resumo!E18,Ago!$Q$5:$Q$605,"Receita",Ago!$I$5:$I$605,"Pago")</f>
        <v>0</v>
      </c>
      <c r="Y18" s="133">
        <f>SUMIFS(Set!$H$5:$H$605,Set!$C$5:$C$605,Resumo!E18,Set!$Q$5:$Q$605,"Receita",Set!$I$5:$I$605,"Pago")</f>
        <v>0</v>
      </c>
      <c r="Z18" s="133">
        <f>SUMIFS(Out!$H$5:$H$605,Out!$C$5:$C$605,Resumo!E18,Out!$Q$5:$Q$605,"Receita",Out!$I$5:$I$605,"Pago")</f>
        <v>0</v>
      </c>
      <c r="AA18" s="133">
        <f>SUMIFS(Nov!$H$5:$H$605,Nov!$C$5:$C$605,Resumo!E18,Nov!$Q$5:$Q$605,"Receita",Nov!$I$5:$I$605,"Pago")</f>
        <v>0</v>
      </c>
      <c r="AB18" s="133">
        <f>SUMIFS(Dez!$H$5:$H$605,Dez!$C$5:$C$605,Resumo!E18,Dez!$Q$5:$Q$605,"Receita",Dez!$I$5:$I$605,"Pago")</f>
        <v>0</v>
      </c>
      <c r="AD18" s="133">
        <f t="shared" si="4"/>
        <v>12</v>
      </c>
      <c r="AE18" s="133">
        <f>SUMIFS(Jan!$H$5:$H$605,Jan!$C$5:$C$605,Resumo!E18,Jan!$R$5:$R$605,"Despesa",Jan!$I$5:$I$605,"Pago")</f>
        <v>0</v>
      </c>
      <c r="AF18" s="133">
        <f>SUMIFS(Fev!$H$5:$H$605,Fev!$C$5:$C$605,Resumo!E18,Fev!$R$5:$R$605,"Despesa",Fev!$I$5:$I$605,"Pago")</f>
        <v>0</v>
      </c>
      <c r="AG18" s="133">
        <f>SUMIFS(Mar!$H$5:$H$605,Mar!$C$5:$C$605,Resumo!E18,Mar!$R$5:$R$605,"Despesa",Mar!$I$5:$I$605,"Pago")</f>
        <v>0</v>
      </c>
      <c r="AH18" s="133">
        <f>SUMIFS(Abr!$H$5:$H$605,Abr!$C$5:$C$605,Resumo!E18,Abr!$R$5:$R$605,"Despesa",Abr!$I$5:$I$605,"Pago")</f>
        <v>0</v>
      </c>
      <c r="AI18" s="133">
        <f>SUMIFS(Mai!$H$5:$H$605,Mai!$C$5:$C$605,Resumo!E18,Mai!$R$5:$R$605,"Despesa",Mai!$I$5:$I$605,"Pago")</f>
        <v>0</v>
      </c>
      <c r="AJ18" s="133">
        <f>SUMIFS(Jun!$H$5:$H$605,Jun!$C$5:$C$605,Resumo!E18,Jun!$R$5:$R$605,"Despesa",Jun!$I$5:$I$605,"Pago")</f>
        <v>0</v>
      </c>
      <c r="AK18" s="133">
        <f>SUMIFS(Jul!$H$5:$H$605,Jul!$C$5:$C$605,Resumo!E18,Jul!$R$5:$R$605,"Despesa",Jul!$I$5:$I$605,"Pago")</f>
        <v>0</v>
      </c>
      <c r="AL18" s="133">
        <f>SUMIFS(Ago!$H$5:$H$605,Ago!$C$5:$C$605,Resumo!E18,Ago!$Q$5:$Q$605,"Despesa",Ago!$I$5:$I$605,"Pago")</f>
        <v>0</v>
      </c>
      <c r="AM18" s="133">
        <f>SUMIFS(Set!$H$5:$H$605,Set!$C$5:$C$605,Resumo!E18,Set!$R$5:$R$605,"Despesa",Set!$I$5:$I$605,"Pago")</f>
        <v>0</v>
      </c>
      <c r="AN18" s="133">
        <f>SUMIFS(Out!$H$5:$H$605,Out!$C$5:$C$605,Resumo!E18,Out!$R$5:$R$605,"Despesa",Out!$I$5:$I$605,"Pago")</f>
        <v>0</v>
      </c>
      <c r="AO18" s="133">
        <f>SUMIFS(Nov!$H$5:$H$605,Nov!$C$5:$C$605,Resumo!E18,Nov!$R$5:$R$605,"Despesa",Nov!$I$5:$I$605,"Pago")</f>
        <v>0</v>
      </c>
      <c r="AP18" s="133">
        <f>SUMIFS(Dez!$H$5:$H$605,Dez!$C$5:$C$605,Resumo!E18,Dez!$R$5:$R$605,"Despesa",Dez!$I$5:$I$605,"Pago")</f>
        <v>0</v>
      </c>
    </row>
    <row r="19" spans="5:42" ht="25.5" customHeight="1" thickTop="1" thickBot="1">
      <c r="E19" s="164">
        <v>13</v>
      </c>
      <c r="F19" s="165">
        <f t="shared" si="0"/>
        <v>0</v>
      </c>
      <c r="G19" s="165">
        <f t="shared" si="1"/>
        <v>0</v>
      </c>
      <c r="H19" s="165">
        <f t="shared" si="2"/>
        <v>0</v>
      </c>
      <c r="P19" s="133">
        <f t="shared" si="3"/>
        <v>13</v>
      </c>
      <c r="Q19" s="133">
        <f>SUMIFS(Jan!$H$5:$H$605,Jan!$C$5:$C$605,Resumo!E19,Jan!$Q$5:$Q$605,"Receita",Jan!$I$5:$I$605,"Pago")</f>
        <v>0</v>
      </c>
      <c r="R19" s="133">
        <f>SUMIFS(Fev!$H$5:$H$605,Fev!$C$5:$C$605,Resumo!E19,Fev!$Q$5:$Q$605,"Receita",Fev!$I$5:$I$605,"Pago")</f>
        <v>0</v>
      </c>
      <c r="S19" s="133">
        <f>SUMIFS(Mar!$H$5:$H$605,Mar!$C$5:$C$605,Resumo!E19,Mar!$Q$5:$Q$605,"Receita",Mar!$I$5:$I$605,"Pago")</f>
        <v>0</v>
      </c>
      <c r="T19" s="133">
        <f>SUMIFS(Abr!$H$5:$H$605,Abr!$C$5:$C$605,Resumo!E19,Abr!$Q$5:$Q$605,"Receita",Abr!$I$5:$I$605,"Pago")</f>
        <v>0</v>
      </c>
      <c r="U19" s="133">
        <f>SUMIFS(Mai!$H$5:$H$605,Mai!$C$5:$C$605,Resumo!E19,Mai!$Q$5:$Q$605,"Receita",Mai!$I$5:$I$605,"Pago")</f>
        <v>0</v>
      </c>
      <c r="V19" s="133">
        <f>SUMIFS(Jun!$H$5:$H$605,Jun!$C$5:$C$605,Resumo!E19,Jun!$Q$5:$Q$605,"Receita",Jun!$I$5:$I$605,"Pago")</f>
        <v>0</v>
      </c>
      <c r="W19" s="133">
        <f>SUMIFS(Jul!$H$5:$H$605,Jul!$C$5:$C$605,Resumo!E19,Jul!$Q$5:$Q$605,"Receita",Jul!$I$5:$I$605,"Pago")</f>
        <v>0</v>
      </c>
      <c r="X19" s="133">
        <f>SUMIFS(Ago!$H$5:$H$605,Ago!$C$5:$C$605,Resumo!E19,Ago!$Q$5:$Q$605,"Receita",Ago!$I$5:$I$605,"Pago")</f>
        <v>0</v>
      </c>
      <c r="Y19" s="133">
        <f>SUMIFS(Set!$H$5:$H$605,Set!$C$5:$C$605,Resumo!E19,Set!$Q$5:$Q$605,"Receita",Set!$I$5:$I$605,"Pago")</f>
        <v>0</v>
      </c>
      <c r="Z19" s="133">
        <f>SUMIFS(Out!$H$5:$H$605,Out!$C$5:$C$605,Resumo!E19,Out!$Q$5:$Q$605,"Receita",Out!$I$5:$I$605,"Pago")</f>
        <v>0</v>
      </c>
      <c r="AA19" s="133">
        <f>SUMIFS(Nov!$H$5:$H$605,Nov!$C$5:$C$605,Resumo!E19,Nov!$Q$5:$Q$605,"Receita",Nov!$I$5:$I$605,"Pago")</f>
        <v>0</v>
      </c>
      <c r="AB19" s="133">
        <f>SUMIFS(Dez!$H$5:$H$605,Dez!$C$5:$C$605,Resumo!E19,Dez!$Q$5:$Q$605,"Receita",Dez!$I$5:$I$605,"Pago")</f>
        <v>0</v>
      </c>
      <c r="AD19" s="133">
        <f t="shared" si="4"/>
        <v>13</v>
      </c>
      <c r="AE19" s="133">
        <f>SUMIFS(Jan!$H$5:$H$605,Jan!$C$5:$C$605,Resumo!E19,Jan!$R$5:$R$605,"Despesa",Jan!$I$5:$I$605,"Pago")</f>
        <v>0</v>
      </c>
      <c r="AF19" s="133">
        <f>SUMIFS(Fev!$H$5:$H$605,Fev!$C$5:$C$605,Resumo!E19,Fev!$R$5:$R$605,"Despesa",Fev!$I$5:$I$605,"Pago")</f>
        <v>0</v>
      </c>
      <c r="AG19" s="133">
        <f>SUMIFS(Mar!$H$5:$H$605,Mar!$C$5:$C$605,Resumo!E19,Mar!$R$5:$R$605,"Despesa",Mar!$I$5:$I$605,"Pago")</f>
        <v>0</v>
      </c>
      <c r="AH19" s="133">
        <f>SUMIFS(Abr!$H$5:$H$605,Abr!$C$5:$C$605,Resumo!E19,Abr!$R$5:$R$605,"Despesa",Abr!$I$5:$I$605,"Pago")</f>
        <v>0</v>
      </c>
      <c r="AI19" s="133">
        <f>SUMIFS(Mai!$H$5:$H$605,Mai!$C$5:$C$605,Resumo!E19,Mai!$R$5:$R$605,"Despesa",Mai!$I$5:$I$605,"Pago")</f>
        <v>0</v>
      </c>
      <c r="AJ19" s="133">
        <f>SUMIFS(Jun!$H$5:$H$605,Jun!$C$5:$C$605,Resumo!E19,Jun!$R$5:$R$605,"Despesa",Jun!$I$5:$I$605,"Pago")</f>
        <v>0</v>
      </c>
      <c r="AK19" s="133">
        <f>SUMIFS(Jul!$H$5:$H$605,Jul!$C$5:$C$605,Resumo!E19,Jul!$R$5:$R$605,"Despesa",Jul!$I$5:$I$605,"Pago")</f>
        <v>0</v>
      </c>
      <c r="AL19" s="133">
        <f>SUMIFS(Ago!$H$5:$H$605,Ago!$C$5:$C$605,Resumo!E19,Ago!$Q$5:$Q$605,"Despesa",Ago!$I$5:$I$605,"Pago")</f>
        <v>0</v>
      </c>
      <c r="AM19" s="133">
        <f>SUMIFS(Set!$H$5:$H$605,Set!$C$5:$C$605,Resumo!E19,Set!$R$5:$R$605,"Despesa",Set!$I$5:$I$605,"Pago")</f>
        <v>0</v>
      </c>
      <c r="AN19" s="133">
        <f>SUMIFS(Out!$H$5:$H$605,Out!$C$5:$C$605,Resumo!E19,Out!$R$5:$R$605,"Despesa",Out!$I$5:$I$605,"Pago")</f>
        <v>0</v>
      </c>
      <c r="AO19" s="133">
        <f>SUMIFS(Nov!$H$5:$H$605,Nov!$C$5:$C$605,Resumo!E19,Nov!$R$5:$R$605,"Despesa",Nov!$I$5:$I$605,"Pago")</f>
        <v>0</v>
      </c>
      <c r="AP19" s="133">
        <f>SUMIFS(Dez!$H$5:$H$605,Dez!$C$5:$C$605,Resumo!E19,Dez!$R$5:$R$605,"Despesa",Dez!$I$5:$I$605,"Pago")</f>
        <v>0</v>
      </c>
    </row>
    <row r="20" spans="5:42" ht="25.5" customHeight="1" thickTop="1" thickBot="1">
      <c r="E20" s="164">
        <v>14</v>
      </c>
      <c r="F20" s="165">
        <f t="shared" si="0"/>
        <v>0</v>
      </c>
      <c r="G20" s="165">
        <f t="shared" si="1"/>
        <v>0</v>
      </c>
      <c r="H20" s="165">
        <f t="shared" si="2"/>
        <v>0</v>
      </c>
      <c r="P20" s="133">
        <f t="shared" si="3"/>
        <v>14</v>
      </c>
      <c r="Q20" s="133">
        <f>SUMIFS(Jan!$H$5:$H$605,Jan!$C$5:$C$605,Resumo!E20,Jan!$Q$5:$Q$605,"Receita",Jan!$I$5:$I$605,"Pago")</f>
        <v>0</v>
      </c>
      <c r="R20" s="133">
        <f>SUMIFS(Fev!$H$5:$H$605,Fev!$C$5:$C$605,Resumo!E20,Fev!$Q$5:$Q$605,"Receita",Fev!$I$5:$I$605,"Pago")</f>
        <v>0</v>
      </c>
      <c r="S20" s="133">
        <f>SUMIFS(Mar!$H$5:$H$605,Mar!$C$5:$C$605,Resumo!E20,Mar!$Q$5:$Q$605,"Receita",Mar!$I$5:$I$605,"Pago")</f>
        <v>0</v>
      </c>
      <c r="T20" s="133">
        <f>SUMIFS(Abr!$H$5:$H$605,Abr!$C$5:$C$605,Resumo!E20,Abr!$Q$5:$Q$605,"Receita",Abr!$I$5:$I$605,"Pago")</f>
        <v>0</v>
      </c>
      <c r="U20" s="133">
        <f>SUMIFS(Mai!$H$5:$H$605,Mai!$C$5:$C$605,Resumo!E20,Mai!$Q$5:$Q$605,"Receita",Mai!$I$5:$I$605,"Pago")</f>
        <v>0</v>
      </c>
      <c r="V20" s="133">
        <f>SUMIFS(Jun!$H$5:$H$605,Jun!$C$5:$C$605,Resumo!E20,Jun!$Q$5:$Q$605,"Receita",Jun!$I$5:$I$605,"Pago")</f>
        <v>0</v>
      </c>
      <c r="W20" s="133">
        <f>SUMIFS(Jul!$H$5:$H$605,Jul!$C$5:$C$605,Resumo!E20,Jul!$Q$5:$Q$605,"Receita",Jul!$I$5:$I$605,"Pago")</f>
        <v>0</v>
      </c>
      <c r="X20" s="133">
        <f>SUMIFS(Ago!$H$5:$H$605,Ago!$C$5:$C$605,Resumo!E20,Ago!$Q$5:$Q$605,"Receita",Ago!$I$5:$I$605,"Pago")</f>
        <v>0</v>
      </c>
      <c r="Y20" s="133">
        <f>SUMIFS(Set!$H$5:$H$605,Set!$C$5:$C$605,Resumo!E20,Set!$Q$5:$Q$605,"Receita",Set!$I$5:$I$605,"Pago")</f>
        <v>0</v>
      </c>
      <c r="Z20" s="133">
        <f>SUMIFS(Out!$H$5:$H$605,Out!$C$5:$C$605,Resumo!E20,Out!$Q$5:$Q$605,"Receita",Out!$I$5:$I$605,"Pago")</f>
        <v>0</v>
      </c>
      <c r="AA20" s="133">
        <f>SUMIFS(Nov!$H$5:$H$605,Nov!$C$5:$C$605,Resumo!E20,Nov!$Q$5:$Q$605,"Receita",Nov!$I$5:$I$605,"Pago")</f>
        <v>0</v>
      </c>
      <c r="AB20" s="133">
        <f>SUMIFS(Dez!$H$5:$H$605,Dez!$C$5:$C$605,Resumo!E20,Dez!$Q$5:$Q$605,"Receita",Dez!$I$5:$I$605,"Pago")</f>
        <v>0</v>
      </c>
      <c r="AD20" s="133">
        <f t="shared" si="4"/>
        <v>14</v>
      </c>
      <c r="AE20" s="133">
        <f>SUMIFS(Jan!$H$5:$H$605,Jan!$C$5:$C$605,Resumo!E20,Jan!$R$5:$R$605,"Despesa",Jan!$I$5:$I$605,"Pago")</f>
        <v>0</v>
      </c>
      <c r="AF20" s="133">
        <f>SUMIFS(Fev!$H$5:$H$605,Fev!$C$5:$C$605,Resumo!E20,Fev!$R$5:$R$605,"Despesa",Fev!$I$5:$I$605,"Pago")</f>
        <v>0</v>
      </c>
      <c r="AG20" s="133">
        <f>SUMIFS(Mar!$H$5:$H$605,Mar!$C$5:$C$605,Resumo!E20,Mar!$R$5:$R$605,"Despesa",Mar!$I$5:$I$605,"Pago")</f>
        <v>0</v>
      </c>
      <c r="AH20" s="133">
        <f>SUMIFS(Abr!$H$5:$H$605,Abr!$C$5:$C$605,Resumo!E20,Abr!$R$5:$R$605,"Despesa",Abr!$I$5:$I$605,"Pago")</f>
        <v>0</v>
      </c>
      <c r="AI20" s="133">
        <f>SUMIFS(Mai!$H$5:$H$605,Mai!$C$5:$C$605,Resumo!E20,Mai!$R$5:$R$605,"Despesa",Mai!$I$5:$I$605,"Pago")</f>
        <v>0</v>
      </c>
      <c r="AJ20" s="133">
        <f>SUMIFS(Jun!$H$5:$H$605,Jun!$C$5:$C$605,Resumo!E20,Jun!$R$5:$R$605,"Despesa",Jun!$I$5:$I$605,"Pago")</f>
        <v>0</v>
      </c>
      <c r="AK20" s="133">
        <f>SUMIFS(Jul!$H$5:$H$605,Jul!$C$5:$C$605,Resumo!E20,Jul!$R$5:$R$605,"Despesa",Jul!$I$5:$I$605,"Pago")</f>
        <v>0</v>
      </c>
      <c r="AL20" s="133">
        <f>SUMIFS(Ago!$H$5:$H$605,Ago!$C$5:$C$605,Resumo!E20,Ago!$Q$5:$Q$605,"Despesa",Ago!$I$5:$I$605,"Pago")</f>
        <v>0</v>
      </c>
      <c r="AM20" s="133">
        <f>SUMIFS(Set!$H$5:$H$605,Set!$C$5:$C$605,Resumo!E20,Set!$R$5:$R$605,"Despesa",Set!$I$5:$I$605,"Pago")</f>
        <v>0</v>
      </c>
      <c r="AN20" s="133">
        <f>SUMIFS(Out!$H$5:$H$605,Out!$C$5:$C$605,Resumo!E20,Out!$R$5:$R$605,"Despesa",Out!$I$5:$I$605,"Pago")</f>
        <v>0</v>
      </c>
      <c r="AO20" s="133">
        <f>SUMIFS(Nov!$H$5:$H$605,Nov!$C$5:$C$605,Resumo!E20,Nov!$R$5:$R$605,"Despesa",Nov!$I$5:$I$605,"Pago")</f>
        <v>0</v>
      </c>
      <c r="AP20" s="133">
        <f>SUMIFS(Dez!$H$5:$H$605,Dez!$C$5:$C$605,Resumo!E20,Dez!$R$5:$R$605,"Despesa",Dez!$I$5:$I$605,"Pago")</f>
        <v>0</v>
      </c>
    </row>
    <row r="21" spans="5:42" ht="25.5" customHeight="1" thickTop="1" thickBot="1">
      <c r="E21" s="164">
        <v>15</v>
      </c>
      <c r="F21" s="165">
        <f t="shared" si="0"/>
        <v>0</v>
      </c>
      <c r="G21" s="165">
        <f t="shared" si="1"/>
        <v>0</v>
      </c>
      <c r="H21" s="165">
        <f t="shared" si="2"/>
        <v>0</v>
      </c>
      <c r="P21" s="133">
        <f t="shared" si="3"/>
        <v>15</v>
      </c>
      <c r="Q21" s="133">
        <f>SUMIFS(Jan!$H$5:$H$605,Jan!$C$5:$C$605,Resumo!E21,Jan!$Q$5:$Q$605,"Receita",Jan!$I$5:$I$605,"Pago")</f>
        <v>0</v>
      </c>
      <c r="R21" s="133">
        <f>SUMIFS(Fev!$H$5:$H$605,Fev!$C$5:$C$605,Resumo!E21,Fev!$Q$5:$Q$605,"Receita",Fev!$I$5:$I$605,"Pago")</f>
        <v>0</v>
      </c>
      <c r="S21" s="133">
        <f>SUMIFS(Mar!$H$5:$H$605,Mar!$C$5:$C$605,Resumo!E21,Mar!$Q$5:$Q$605,"Receita",Mar!$I$5:$I$605,"Pago")</f>
        <v>0</v>
      </c>
      <c r="T21" s="133">
        <f>SUMIFS(Abr!$H$5:$H$605,Abr!$C$5:$C$605,Resumo!E21,Abr!$Q$5:$Q$605,"Receita",Abr!$I$5:$I$605,"Pago")</f>
        <v>0</v>
      </c>
      <c r="U21" s="133">
        <f>SUMIFS(Mai!$H$5:$H$605,Mai!$C$5:$C$605,Resumo!E21,Mai!$Q$5:$Q$605,"Receita",Mai!$I$5:$I$605,"Pago")</f>
        <v>0</v>
      </c>
      <c r="V21" s="133">
        <f>SUMIFS(Jun!$H$5:$H$605,Jun!$C$5:$C$605,Resumo!E21,Jun!$Q$5:$Q$605,"Receita",Jun!$I$5:$I$605,"Pago")</f>
        <v>0</v>
      </c>
      <c r="W21" s="133">
        <f>SUMIFS(Jul!$H$5:$H$605,Jul!$C$5:$C$605,Resumo!E21,Jul!$Q$5:$Q$605,"Receita",Jul!$I$5:$I$605,"Pago")</f>
        <v>0</v>
      </c>
      <c r="X21" s="133">
        <f>SUMIFS(Ago!$H$5:$H$605,Ago!$C$5:$C$605,Resumo!E21,Ago!$Q$5:$Q$605,"Receita",Ago!$I$5:$I$605,"Pago")</f>
        <v>0</v>
      </c>
      <c r="Y21" s="133">
        <f>SUMIFS(Set!$H$5:$H$605,Set!$C$5:$C$605,Resumo!E21,Set!$Q$5:$Q$605,"Receita",Set!$I$5:$I$605,"Pago")</f>
        <v>0</v>
      </c>
      <c r="Z21" s="133">
        <f>SUMIFS(Out!$H$5:$H$605,Out!$C$5:$C$605,Resumo!E21,Out!$Q$5:$Q$605,"Receita",Out!$I$5:$I$605,"Pago")</f>
        <v>0</v>
      </c>
      <c r="AA21" s="133">
        <f>SUMIFS(Nov!$H$5:$H$605,Nov!$C$5:$C$605,Resumo!E21,Nov!$Q$5:$Q$605,"Receita",Nov!$I$5:$I$605,"Pago")</f>
        <v>0</v>
      </c>
      <c r="AB21" s="133">
        <f>SUMIFS(Dez!$H$5:$H$605,Dez!$C$5:$C$605,Resumo!E21,Dez!$Q$5:$Q$605,"Receita",Dez!$I$5:$I$605,"Pago")</f>
        <v>0</v>
      </c>
      <c r="AD21" s="133">
        <f t="shared" si="4"/>
        <v>15</v>
      </c>
      <c r="AE21" s="133">
        <f>SUMIFS(Jan!$H$5:$H$605,Jan!$C$5:$C$605,Resumo!E21,Jan!$R$5:$R$605,"Despesa",Jan!$I$5:$I$605,"Pago")</f>
        <v>0</v>
      </c>
      <c r="AF21" s="133">
        <f>SUMIFS(Fev!$H$5:$H$605,Fev!$C$5:$C$605,Resumo!E21,Fev!$R$5:$R$605,"Despesa",Fev!$I$5:$I$605,"Pago")</f>
        <v>0</v>
      </c>
      <c r="AG21" s="133">
        <f>SUMIFS(Mar!$H$5:$H$605,Mar!$C$5:$C$605,Resumo!E21,Mar!$R$5:$R$605,"Despesa",Mar!$I$5:$I$605,"Pago")</f>
        <v>0</v>
      </c>
      <c r="AH21" s="133">
        <f>SUMIFS(Abr!$H$5:$H$605,Abr!$C$5:$C$605,Resumo!E21,Abr!$R$5:$R$605,"Despesa",Abr!$I$5:$I$605,"Pago")</f>
        <v>0</v>
      </c>
      <c r="AI21" s="133">
        <f>SUMIFS(Mai!$H$5:$H$605,Mai!$C$5:$C$605,Resumo!E21,Mai!$R$5:$R$605,"Despesa",Mai!$I$5:$I$605,"Pago")</f>
        <v>0</v>
      </c>
      <c r="AJ21" s="133">
        <f>SUMIFS(Jun!$H$5:$H$605,Jun!$C$5:$C$605,Resumo!E21,Jun!$R$5:$R$605,"Despesa",Jun!$I$5:$I$605,"Pago")</f>
        <v>0</v>
      </c>
      <c r="AK21" s="133">
        <f>SUMIFS(Jul!$H$5:$H$605,Jul!$C$5:$C$605,Resumo!E21,Jul!$R$5:$R$605,"Despesa",Jul!$I$5:$I$605,"Pago")</f>
        <v>0</v>
      </c>
      <c r="AL21" s="133">
        <f>SUMIFS(Ago!$H$5:$H$605,Ago!$C$5:$C$605,Resumo!E21,Ago!$Q$5:$Q$605,"Despesa",Ago!$I$5:$I$605,"Pago")</f>
        <v>0</v>
      </c>
      <c r="AM21" s="133">
        <f>SUMIFS(Set!$H$5:$H$605,Set!$C$5:$C$605,Resumo!E21,Set!$R$5:$R$605,"Despesa",Set!$I$5:$I$605,"Pago")</f>
        <v>0</v>
      </c>
      <c r="AN21" s="133">
        <f>SUMIFS(Out!$H$5:$H$605,Out!$C$5:$C$605,Resumo!E21,Out!$R$5:$R$605,"Despesa",Out!$I$5:$I$605,"Pago")</f>
        <v>0</v>
      </c>
      <c r="AO21" s="133">
        <f>SUMIFS(Nov!$H$5:$H$605,Nov!$C$5:$C$605,Resumo!E21,Nov!$R$5:$R$605,"Despesa",Nov!$I$5:$I$605,"Pago")</f>
        <v>0</v>
      </c>
      <c r="AP21" s="133">
        <f>SUMIFS(Dez!$H$5:$H$605,Dez!$C$5:$C$605,Resumo!E21,Dez!$R$5:$R$605,"Despesa",Dez!$I$5:$I$605,"Pago")</f>
        <v>0</v>
      </c>
    </row>
    <row r="22" spans="5:42" ht="25.5" customHeight="1" thickTop="1" thickBot="1">
      <c r="E22" s="164">
        <v>16</v>
      </c>
      <c r="F22" s="165">
        <f t="shared" si="0"/>
        <v>0</v>
      </c>
      <c r="G22" s="165">
        <f t="shared" si="1"/>
        <v>0</v>
      </c>
      <c r="H22" s="165">
        <f t="shared" si="2"/>
        <v>0</v>
      </c>
      <c r="P22" s="133">
        <f t="shared" si="3"/>
        <v>16</v>
      </c>
      <c r="Q22" s="133">
        <f>SUMIFS(Jan!$H$5:$H$605,Jan!$C$5:$C$605,Resumo!E22,Jan!$Q$5:$Q$605,"Receita",Jan!$I$5:$I$605,"Pago")</f>
        <v>0</v>
      </c>
      <c r="R22" s="133">
        <f>SUMIFS(Fev!$H$5:$H$605,Fev!$C$5:$C$605,Resumo!E22,Fev!$Q$5:$Q$605,"Receita",Fev!$I$5:$I$605,"Pago")</f>
        <v>0</v>
      </c>
      <c r="S22" s="133">
        <f>SUMIFS(Mar!$H$5:$H$605,Mar!$C$5:$C$605,Resumo!E22,Mar!$Q$5:$Q$605,"Receita",Mar!$I$5:$I$605,"Pago")</f>
        <v>0</v>
      </c>
      <c r="T22" s="133">
        <f>SUMIFS(Abr!$H$5:$H$605,Abr!$C$5:$C$605,Resumo!E22,Abr!$Q$5:$Q$605,"Receita",Abr!$I$5:$I$605,"Pago")</f>
        <v>0</v>
      </c>
      <c r="U22" s="133">
        <f>SUMIFS(Mai!$H$5:$H$605,Mai!$C$5:$C$605,Resumo!E22,Mai!$Q$5:$Q$605,"Receita",Mai!$I$5:$I$605,"Pago")</f>
        <v>0</v>
      </c>
      <c r="V22" s="133">
        <f>SUMIFS(Jun!$H$5:$H$605,Jun!$C$5:$C$605,Resumo!E22,Jun!$Q$5:$Q$605,"Receita",Jun!$I$5:$I$605,"Pago")</f>
        <v>0</v>
      </c>
      <c r="W22" s="133">
        <f>SUMIFS(Jul!$H$5:$H$605,Jul!$C$5:$C$605,Resumo!E22,Jul!$Q$5:$Q$605,"Receita",Jul!$I$5:$I$605,"Pago")</f>
        <v>0</v>
      </c>
      <c r="X22" s="133">
        <f>SUMIFS(Ago!$H$5:$H$605,Ago!$C$5:$C$605,Resumo!E22,Ago!$Q$5:$Q$605,"Receita",Ago!$I$5:$I$605,"Pago")</f>
        <v>0</v>
      </c>
      <c r="Y22" s="133">
        <f>SUMIFS(Set!$H$5:$H$605,Set!$C$5:$C$605,Resumo!E22,Set!$Q$5:$Q$605,"Receita",Set!$I$5:$I$605,"Pago")</f>
        <v>0</v>
      </c>
      <c r="Z22" s="133">
        <f>SUMIFS(Out!$H$5:$H$605,Out!$C$5:$C$605,Resumo!E22,Out!$Q$5:$Q$605,"Receita",Out!$I$5:$I$605,"Pago")</f>
        <v>0</v>
      </c>
      <c r="AA22" s="133">
        <f>SUMIFS(Nov!$H$5:$H$605,Nov!$C$5:$C$605,Resumo!E22,Nov!$Q$5:$Q$605,"Receita",Nov!$I$5:$I$605,"Pago")</f>
        <v>0</v>
      </c>
      <c r="AB22" s="133">
        <f>SUMIFS(Dez!$H$5:$H$605,Dez!$C$5:$C$605,Resumo!E22,Dez!$Q$5:$Q$605,"Receita",Dez!$I$5:$I$605,"Pago")</f>
        <v>0</v>
      </c>
      <c r="AD22" s="133">
        <f t="shared" si="4"/>
        <v>16</v>
      </c>
      <c r="AE22" s="133">
        <f>SUMIFS(Jan!$H$5:$H$605,Jan!$C$5:$C$605,Resumo!E22,Jan!$R$5:$R$605,"Despesa",Jan!$I$5:$I$605,"Pago")</f>
        <v>0</v>
      </c>
      <c r="AF22" s="133">
        <f>SUMIFS(Fev!$H$5:$H$605,Fev!$C$5:$C$605,Resumo!E22,Fev!$R$5:$R$605,"Despesa",Fev!$I$5:$I$605,"Pago")</f>
        <v>0</v>
      </c>
      <c r="AG22" s="133">
        <f>SUMIFS(Mar!$H$5:$H$605,Mar!$C$5:$C$605,Resumo!E22,Mar!$R$5:$R$605,"Despesa",Mar!$I$5:$I$605,"Pago")</f>
        <v>0</v>
      </c>
      <c r="AH22" s="133">
        <f>SUMIFS(Abr!$H$5:$H$605,Abr!$C$5:$C$605,Resumo!E22,Abr!$R$5:$R$605,"Despesa",Abr!$I$5:$I$605,"Pago")</f>
        <v>0</v>
      </c>
      <c r="AI22" s="133">
        <f>SUMIFS(Mai!$H$5:$H$605,Mai!$C$5:$C$605,Resumo!E22,Mai!$R$5:$R$605,"Despesa",Mai!$I$5:$I$605,"Pago")</f>
        <v>0</v>
      </c>
      <c r="AJ22" s="133">
        <f>SUMIFS(Jun!$H$5:$H$605,Jun!$C$5:$C$605,Resumo!E22,Jun!$R$5:$R$605,"Despesa",Jun!$I$5:$I$605,"Pago")</f>
        <v>0</v>
      </c>
      <c r="AK22" s="133">
        <f>SUMIFS(Jul!$H$5:$H$605,Jul!$C$5:$C$605,Resumo!E22,Jul!$R$5:$R$605,"Despesa",Jul!$I$5:$I$605,"Pago")</f>
        <v>0</v>
      </c>
      <c r="AL22" s="133">
        <f>SUMIFS(Ago!$H$5:$H$605,Ago!$C$5:$C$605,Resumo!E22,Ago!$Q$5:$Q$605,"Despesa",Ago!$I$5:$I$605,"Pago")</f>
        <v>0</v>
      </c>
      <c r="AM22" s="133">
        <f>SUMIFS(Set!$H$5:$H$605,Set!$C$5:$C$605,Resumo!E22,Set!$R$5:$R$605,"Despesa",Set!$I$5:$I$605,"Pago")</f>
        <v>0</v>
      </c>
      <c r="AN22" s="133">
        <f>SUMIFS(Out!$H$5:$H$605,Out!$C$5:$C$605,Resumo!E22,Out!$R$5:$R$605,"Despesa",Out!$I$5:$I$605,"Pago")</f>
        <v>0</v>
      </c>
      <c r="AO22" s="133">
        <f>SUMIFS(Nov!$H$5:$H$605,Nov!$C$5:$C$605,Resumo!E22,Nov!$R$5:$R$605,"Despesa",Nov!$I$5:$I$605,"Pago")</f>
        <v>0</v>
      </c>
      <c r="AP22" s="133">
        <f>SUMIFS(Dez!$H$5:$H$605,Dez!$C$5:$C$605,Resumo!E22,Dez!$R$5:$R$605,"Despesa",Dez!$I$5:$I$605,"Pago")</f>
        <v>0</v>
      </c>
    </row>
    <row r="23" spans="5:42" ht="25.5" customHeight="1" thickTop="1" thickBot="1">
      <c r="E23" s="164">
        <v>17</v>
      </c>
      <c r="F23" s="165">
        <f t="shared" si="0"/>
        <v>0</v>
      </c>
      <c r="G23" s="165">
        <f t="shared" si="1"/>
        <v>0</v>
      </c>
      <c r="H23" s="165">
        <f t="shared" si="2"/>
        <v>0</v>
      </c>
      <c r="P23" s="133">
        <f t="shared" si="3"/>
        <v>17</v>
      </c>
      <c r="Q23" s="133">
        <f>SUMIFS(Jan!$H$5:$H$605,Jan!$C$5:$C$605,Resumo!E23,Jan!$Q$5:$Q$605,"Receita",Jan!$I$5:$I$605,"Pago")</f>
        <v>0</v>
      </c>
      <c r="R23" s="133">
        <f>SUMIFS(Fev!$H$5:$H$605,Fev!$C$5:$C$605,Resumo!E23,Fev!$Q$5:$Q$605,"Receita",Fev!$I$5:$I$605,"Pago")</f>
        <v>0</v>
      </c>
      <c r="S23" s="133">
        <f>SUMIFS(Mar!$H$5:$H$605,Mar!$C$5:$C$605,Resumo!E23,Mar!$Q$5:$Q$605,"Receita",Mar!$I$5:$I$605,"Pago")</f>
        <v>0</v>
      </c>
      <c r="T23" s="133">
        <f>SUMIFS(Abr!$H$5:$H$605,Abr!$C$5:$C$605,Resumo!E23,Abr!$Q$5:$Q$605,"Receita",Abr!$I$5:$I$605,"Pago")</f>
        <v>0</v>
      </c>
      <c r="U23" s="133">
        <f>SUMIFS(Mai!$H$5:$H$605,Mai!$C$5:$C$605,Resumo!E23,Mai!$Q$5:$Q$605,"Receita",Mai!$I$5:$I$605,"Pago")</f>
        <v>0</v>
      </c>
      <c r="V23" s="133">
        <f>SUMIFS(Jun!$H$5:$H$605,Jun!$C$5:$C$605,Resumo!E23,Jun!$Q$5:$Q$605,"Receita",Jun!$I$5:$I$605,"Pago")</f>
        <v>0</v>
      </c>
      <c r="W23" s="133">
        <f>SUMIFS(Jul!$H$5:$H$605,Jul!$C$5:$C$605,Resumo!E23,Jul!$Q$5:$Q$605,"Receita",Jul!$I$5:$I$605,"Pago")</f>
        <v>0</v>
      </c>
      <c r="X23" s="133">
        <f>SUMIFS(Ago!$H$5:$H$605,Ago!$C$5:$C$605,Resumo!E23,Ago!$Q$5:$Q$605,"Receita",Ago!$I$5:$I$605,"Pago")</f>
        <v>0</v>
      </c>
      <c r="Y23" s="133">
        <f>SUMIFS(Set!$H$5:$H$605,Set!$C$5:$C$605,Resumo!E23,Set!$Q$5:$Q$605,"Receita",Set!$I$5:$I$605,"Pago")</f>
        <v>0</v>
      </c>
      <c r="Z23" s="133">
        <f>SUMIFS(Out!$H$5:$H$605,Out!$C$5:$C$605,Resumo!E23,Out!$Q$5:$Q$605,"Receita",Out!$I$5:$I$605,"Pago")</f>
        <v>0</v>
      </c>
      <c r="AA23" s="133">
        <f>SUMIFS(Nov!$H$5:$H$605,Nov!$C$5:$C$605,Resumo!E23,Nov!$Q$5:$Q$605,"Receita",Nov!$I$5:$I$605,"Pago")</f>
        <v>0</v>
      </c>
      <c r="AB23" s="133">
        <f>SUMIFS(Dez!$H$5:$H$605,Dez!$C$5:$C$605,Resumo!E23,Dez!$Q$5:$Q$605,"Receita",Dez!$I$5:$I$605,"Pago")</f>
        <v>0</v>
      </c>
      <c r="AD23" s="133">
        <f t="shared" si="4"/>
        <v>17</v>
      </c>
      <c r="AE23" s="133">
        <f>SUMIFS(Jan!$H$5:$H$605,Jan!$C$5:$C$605,Resumo!E23,Jan!$R$5:$R$605,"Despesa",Jan!$I$5:$I$605,"Pago")</f>
        <v>0</v>
      </c>
      <c r="AF23" s="133">
        <f>SUMIFS(Fev!$H$5:$H$605,Fev!$C$5:$C$605,Resumo!E23,Fev!$R$5:$R$605,"Despesa",Fev!$I$5:$I$605,"Pago")</f>
        <v>0</v>
      </c>
      <c r="AG23" s="133">
        <f>SUMIFS(Mar!$H$5:$H$605,Mar!$C$5:$C$605,Resumo!E23,Mar!$R$5:$R$605,"Despesa",Mar!$I$5:$I$605,"Pago")</f>
        <v>0</v>
      </c>
      <c r="AH23" s="133">
        <f>SUMIFS(Abr!$H$5:$H$605,Abr!$C$5:$C$605,Resumo!E23,Abr!$R$5:$R$605,"Despesa",Abr!$I$5:$I$605,"Pago")</f>
        <v>0</v>
      </c>
      <c r="AI23" s="133">
        <f>SUMIFS(Mai!$H$5:$H$605,Mai!$C$5:$C$605,Resumo!E23,Mai!$R$5:$R$605,"Despesa",Mai!$I$5:$I$605,"Pago")</f>
        <v>0</v>
      </c>
      <c r="AJ23" s="133">
        <f>SUMIFS(Jun!$H$5:$H$605,Jun!$C$5:$C$605,Resumo!E23,Jun!$R$5:$R$605,"Despesa",Jun!$I$5:$I$605,"Pago")</f>
        <v>0</v>
      </c>
      <c r="AK23" s="133">
        <f>SUMIFS(Jul!$H$5:$H$605,Jul!$C$5:$C$605,Resumo!E23,Jul!$R$5:$R$605,"Despesa",Jul!$I$5:$I$605,"Pago")</f>
        <v>0</v>
      </c>
      <c r="AL23" s="133">
        <f>SUMIFS(Ago!$H$5:$H$605,Ago!$C$5:$C$605,Resumo!E23,Ago!$Q$5:$Q$605,"Despesa",Ago!$I$5:$I$605,"Pago")</f>
        <v>0</v>
      </c>
      <c r="AM23" s="133">
        <f>SUMIFS(Set!$H$5:$H$605,Set!$C$5:$C$605,Resumo!E23,Set!$R$5:$R$605,"Despesa",Set!$I$5:$I$605,"Pago")</f>
        <v>0</v>
      </c>
      <c r="AN23" s="133">
        <f>SUMIFS(Out!$H$5:$H$605,Out!$C$5:$C$605,Resumo!E23,Out!$R$5:$R$605,"Despesa",Out!$I$5:$I$605,"Pago")</f>
        <v>0</v>
      </c>
      <c r="AO23" s="133">
        <f>SUMIFS(Nov!$H$5:$H$605,Nov!$C$5:$C$605,Resumo!E23,Nov!$R$5:$R$605,"Despesa",Nov!$I$5:$I$605,"Pago")</f>
        <v>0</v>
      </c>
      <c r="AP23" s="133">
        <f>SUMIFS(Dez!$H$5:$H$605,Dez!$C$5:$C$605,Resumo!E23,Dez!$R$5:$R$605,"Despesa",Dez!$I$5:$I$605,"Pago")</f>
        <v>0</v>
      </c>
    </row>
    <row r="24" spans="5:42" ht="25.5" customHeight="1" thickTop="1" thickBot="1">
      <c r="E24" s="164">
        <v>18</v>
      </c>
      <c r="F24" s="165">
        <f t="shared" si="0"/>
        <v>0</v>
      </c>
      <c r="G24" s="165">
        <f t="shared" si="1"/>
        <v>0</v>
      </c>
      <c r="H24" s="165">
        <f t="shared" si="2"/>
        <v>0</v>
      </c>
      <c r="P24" s="133">
        <f t="shared" si="3"/>
        <v>18</v>
      </c>
      <c r="Q24" s="133">
        <f>SUMIFS(Jan!$H$5:$H$605,Jan!$C$5:$C$605,Resumo!E24,Jan!$Q$5:$Q$605,"Receita",Jan!$I$5:$I$605,"Pago")</f>
        <v>0</v>
      </c>
      <c r="R24" s="133">
        <f>SUMIFS(Fev!$H$5:$H$605,Fev!$C$5:$C$605,Resumo!E24,Fev!$Q$5:$Q$605,"Receita",Fev!$I$5:$I$605,"Pago")</f>
        <v>0</v>
      </c>
      <c r="S24" s="133">
        <f>SUMIFS(Mar!$H$5:$H$605,Mar!$C$5:$C$605,Resumo!E24,Mar!$Q$5:$Q$605,"Receita",Mar!$I$5:$I$605,"Pago")</f>
        <v>0</v>
      </c>
      <c r="T24" s="133">
        <f>SUMIFS(Abr!$H$5:$H$605,Abr!$C$5:$C$605,Resumo!E24,Abr!$Q$5:$Q$605,"Receita",Abr!$I$5:$I$605,"Pago")</f>
        <v>0</v>
      </c>
      <c r="U24" s="133">
        <f>SUMIFS(Mai!$H$5:$H$605,Mai!$C$5:$C$605,Resumo!E24,Mai!$Q$5:$Q$605,"Receita",Mai!$I$5:$I$605,"Pago")</f>
        <v>0</v>
      </c>
      <c r="V24" s="133">
        <f>SUMIFS(Jun!$H$5:$H$605,Jun!$C$5:$C$605,Resumo!E24,Jun!$Q$5:$Q$605,"Receita",Jun!$I$5:$I$605,"Pago")</f>
        <v>0</v>
      </c>
      <c r="W24" s="133">
        <f>SUMIFS(Jul!$H$5:$H$605,Jul!$C$5:$C$605,Resumo!E24,Jul!$Q$5:$Q$605,"Receita",Jul!$I$5:$I$605,"Pago")</f>
        <v>0</v>
      </c>
      <c r="X24" s="133">
        <f>SUMIFS(Ago!$H$5:$H$605,Ago!$C$5:$C$605,Resumo!E24,Ago!$Q$5:$Q$605,"Receita",Ago!$I$5:$I$605,"Pago")</f>
        <v>0</v>
      </c>
      <c r="Y24" s="133">
        <f>SUMIFS(Set!$H$5:$H$605,Set!$C$5:$C$605,Resumo!E24,Set!$Q$5:$Q$605,"Receita",Set!$I$5:$I$605,"Pago")</f>
        <v>0</v>
      </c>
      <c r="Z24" s="133">
        <f>SUMIFS(Out!$H$5:$H$605,Out!$C$5:$C$605,Resumo!E24,Out!$Q$5:$Q$605,"Receita",Out!$I$5:$I$605,"Pago")</f>
        <v>0</v>
      </c>
      <c r="AA24" s="133">
        <f>SUMIFS(Nov!$H$5:$H$605,Nov!$C$5:$C$605,Resumo!E24,Nov!$Q$5:$Q$605,"Receita",Nov!$I$5:$I$605,"Pago")</f>
        <v>0</v>
      </c>
      <c r="AB24" s="133">
        <f>SUMIFS(Dez!$H$5:$H$605,Dez!$C$5:$C$605,Resumo!E24,Dez!$Q$5:$Q$605,"Receita",Dez!$I$5:$I$605,"Pago")</f>
        <v>0</v>
      </c>
      <c r="AD24" s="133">
        <f t="shared" si="4"/>
        <v>18</v>
      </c>
      <c r="AE24" s="133">
        <f>SUMIFS(Jan!$H$5:$H$605,Jan!$C$5:$C$605,Resumo!E24,Jan!$R$5:$R$605,"Despesa",Jan!$I$5:$I$605,"Pago")</f>
        <v>0</v>
      </c>
      <c r="AF24" s="133">
        <f>SUMIFS(Fev!$H$5:$H$605,Fev!$C$5:$C$605,Resumo!E24,Fev!$R$5:$R$605,"Despesa",Fev!$I$5:$I$605,"Pago")</f>
        <v>0</v>
      </c>
      <c r="AG24" s="133">
        <f>SUMIFS(Mar!$H$5:$H$605,Mar!$C$5:$C$605,Resumo!E24,Mar!$R$5:$R$605,"Despesa",Mar!$I$5:$I$605,"Pago")</f>
        <v>0</v>
      </c>
      <c r="AH24" s="133">
        <f>SUMIFS(Abr!$H$5:$H$605,Abr!$C$5:$C$605,Resumo!E24,Abr!$R$5:$R$605,"Despesa",Abr!$I$5:$I$605,"Pago")</f>
        <v>0</v>
      </c>
      <c r="AI24" s="133">
        <f>SUMIFS(Mai!$H$5:$H$605,Mai!$C$5:$C$605,Resumo!E24,Mai!$R$5:$R$605,"Despesa",Mai!$I$5:$I$605,"Pago")</f>
        <v>0</v>
      </c>
      <c r="AJ24" s="133">
        <f>SUMIFS(Jun!$H$5:$H$605,Jun!$C$5:$C$605,Resumo!E24,Jun!$R$5:$R$605,"Despesa",Jun!$I$5:$I$605,"Pago")</f>
        <v>0</v>
      </c>
      <c r="AK24" s="133">
        <f>SUMIFS(Jul!$H$5:$H$605,Jul!$C$5:$C$605,Resumo!E24,Jul!$R$5:$R$605,"Despesa",Jul!$I$5:$I$605,"Pago")</f>
        <v>0</v>
      </c>
      <c r="AL24" s="133">
        <f>SUMIFS(Ago!$H$5:$H$605,Ago!$C$5:$C$605,Resumo!E24,Ago!$Q$5:$Q$605,"Despesa",Ago!$I$5:$I$605,"Pago")</f>
        <v>0</v>
      </c>
      <c r="AM24" s="133">
        <f>SUMIFS(Set!$H$5:$H$605,Set!$C$5:$C$605,Resumo!E24,Set!$R$5:$R$605,"Despesa",Set!$I$5:$I$605,"Pago")</f>
        <v>0</v>
      </c>
      <c r="AN24" s="133">
        <f>SUMIFS(Out!$H$5:$H$605,Out!$C$5:$C$605,Resumo!E24,Out!$R$5:$R$605,"Despesa",Out!$I$5:$I$605,"Pago")</f>
        <v>0</v>
      </c>
      <c r="AO24" s="133">
        <f>SUMIFS(Nov!$H$5:$H$605,Nov!$C$5:$C$605,Resumo!E24,Nov!$R$5:$R$605,"Despesa",Nov!$I$5:$I$605,"Pago")</f>
        <v>0</v>
      </c>
      <c r="AP24" s="133">
        <f>SUMIFS(Dez!$H$5:$H$605,Dez!$C$5:$C$605,Resumo!E24,Dez!$R$5:$R$605,"Despesa",Dez!$I$5:$I$605,"Pago")</f>
        <v>0</v>
      </c>
    </row>
    <row r="25" spans="5:42" ht="25.5" customHeight="1" thickTop="1" thickBot="1">
      <c r="E25" s="164">
        <v>19</v>
      </c>
      <c r="F25" s="165">
        <f t="shared" si="0"/>
        <v>0</v>
      </c>
      <c r="G25" s="165">
        <f t="shared" si="1"/>
        <v>0</v>
      </c>
      <c r="H25" s="165">
        <f t="shared" si="2"/>
        <v>0</v>
      </c>
      <c r="P25" s="133">
        <f t="shared" si="3"/>
        <v>19</v>
      </c>
      <c r="Q25" s="133">
        <f>SUMIFS(Jan!$H$5:$H$605,Jan!$C$5:$C$605,Resumo!E25,Jan!$Q$5:$Q$605,"Receita",Jan!$I$5:$I$605,"Pago")</f>
        <v>0</v>
      </c>
      <c r="R25" s="133">
        <f>SUMIFS(Fev!$H$5:$H$605,Fev!$C$5:$C$605,Resumo!E25,Fev!$Q$5:$Q$605,"Receita",Fev!$I$5:$I$605,"Pago")</f>
        <v>0</v>
      </c>
      <c r="S25" s="133">
        <f>SUMIFS(Mar!$H$5:$H$605,Mar!$C$5:$C$605,Resumo!E25,Mar!$Q$5:$Q$605,"Receita",Mar!$I$5:$I$605,"Pago")</f>
        <v>0</v>
      </c>
      <c r="T25" s="133">
        <f>SUMIFS(Abr!$H$5:$H$605,Abr!$C$5:$C$605,Resumo!E25,Abr!$Q$5:$Q$605,"Receita",Abr!$I$5:$I$605,"Pago")</f>
        <v>0</v>
      </c>
      <c r="U25" s="133">
        <f>SUMIFS(Mai!$H$5:$H$605,Mai!$C$5:$C$605,Resumo!E25,Mai!$Q$5:$Q$605,"Receita",Mai!$I$5:$I$605,"Pago")</f>
        <v>0</v>
      </c>
      <c r="V25" s="133">
        <f>SUMIFS(Jun!$H$5:$H$605,Jun!$C$5:$C$605,Resumo!E25,Jun!$Q$5:$Q$605,"Receita",Jun!$I$5:$I$605,"Pago")</f>
        <v>0</v>
      </c>
      <c r="W25" s="133">
        <f>SUMIFS(Jul!$H$5:$H$605,Jul!$C$5:$C$605,Resumo!E25,Jul!$Q$5:$Q$605,"Receita",Jul!$I$5:$I$605,"Pago")</f>
        <v>0</v>
      </c>
      <c r="X25" s="133">
        <f>SUMIFS(Ago!$H$5:$H$605,Ago!$C$5:$C$605,Resumo!E25,Ago!$Q$5:$Q$605,"Receita",Ago!$I$5:$I$605,"Pago")</f>
        <v>0</v>
      </c>
      <c r="Y25" s="133">
        <f>SUMIFS(Set!$H$5:$H$605,Set!$C$5:$C$605,Resumo!E25,Set!$Q$5:$Q$605,"Receita",Set!$I$5:$I$605,"Pago")</f>
        <v>0</v>
      </c>
      <c r="Z25" s="133">
        <f>SUMIFS(Out!$H$5:$H$605,Out!$C$5:$C$605,Resumo!E25,Out!$Q$5:$Q$605,"Receita",Out!$I$5:$I$605,"Pago")</f>
        <v>0</v>
      </c>
      <c r="AA25" s="133">
        <f>SUMIFS(Nov!$H$5:$H$605,Nov!$C$5:$C$605,Resumo!E25,Nov!$Q$5:$Q$605,"Receita",Nov!$I$5:$I$605,"Pago")</f>
        <v>0</v>
      </c>
      <c r="AB25" s="133">
        <f>SUMIFS(Dez!$H$5:$H$605,Dez!$C$5:$C$605,Resumo!E25,Dez!$Q$5:$Q$605,"Receita",Dez!$I$5:$I$605,"Pago")</f>
        <v>0</v>
      </c>
      <c r="AD25" s="133">
        <f t="shared" si="4"/>
        <v>19</v>
      </c>
      <c r="AE25" s="133">
        <f>SUMIFS(Jan!$H$5:$H$605,Jan!$C$5:$C$605,Resumo!E25,Jan!$R$5:$R$605,"Despesa",Jan!$I$5:$I$605,"Pago")</f>
        <v>0</v>
      </c>
      <c r="AF25" s="133">
        <f>SUMIFS(Fev!$H$5:$H$605,Fev!$C$5:$C$605,Resumo!E25,Fev!$R$5:$R$605,"Despesa",Fev!$I$5:$I$605,"Pago")</f>
        <v>0</v>
      </c>
      <c r="AG25" s="133">
        <f>SUMIFS(Mar!$H$5:$H$605,Mar!$C$5:$C$605,Resumo!E25,Mar!$R$5:$R$605,"Despesa",Mar!$I$5:$I$605,"Pago")</f>
        <v>0</v>
      </c>
      <c r="AH25" s="133">
        <f>SUMIFS(Abr!$H$5:$H$605,Abr!$C$5:$C$605,Resumo!E25,Abr!$R$5:$R$605,"Despesa",Abr!$I$5:$I$605,"Pago")</f>
        <v>0</v>
      </c>
      <c r="AI25" s="133">
        <f>SUMIFS(Mai!$H$5:$H$605,Mai!$C$5:$C$605,Resumo!E25,Mai!$R$5:$R$605,"Despesa",Mai!$I$5:$I$605,"Pago")</f>
        <v>0</v>
      </c>
      <c r="AJ25" s="133">
        <f>SUMIFS(Jun!$H$5:$H$605,Jun!$C$5:$C$605,Resumo!E25,Jun!$R$5:$R$605,"Despesa",Jun!$I$5:$I$605,"Pago")</f>
        <v>0</v>
      </c>
      <c r="AK25" s="133">
        <f>SUMIFS(Jul!$H$5:$H$605,Jul!$C$5:$C$605,Resumo!E25,Jul!$R$5:$R$605,"Despesa",Jul!$I$5:$I$605,"Pago")</f>
        <v>0</v>
      </c>
      <c r="AL25" s="133">
        <f>SUMIFS(Ago!$H$5:$H$605,Ago!$C$5:$C$605,Resumo!E25,Ago!$Q$5:$Q$605,"Despesa",Ago!$I$5:$I$605,"Pago")</f>
        <v>0</v>
      </c>
      <c r="AM25" s="133">
        <f>SUMIFS(Set!$H$5:$H$605,Set!$C$5:$C$605,Resumo!E25,Set!$R$5:$R$605,"Despesa",Set!$I$5:$I$605,"Pago")</f>
        <v>0</v>
      </c>
      <c r="AN25" s="133">
        <f>SUMIFS(Out!$H$5:$H$605,Out!$C$5:$C$605,Resumo!E25,Out!$R$5:$R$605,"Despesa",Out!$I$5:$I$605,"Pago")</f>
        <v>0</v>
      </c>
      <c r="AO25" s="133">
        <f>SUMIFS(Nov!$H$5:$H$605,Nov!$C$5:$C$605,Resumo!E25,Nov!$R$5:$R$605,"Despesa",Nov!$I$5:$I$605,"Pago")</f>
        <v>0</v>
      </c>
      <c r="AP25" s="133">
        <f>SUMIFS(Dez!$H$5:$H$605,Dez!$C$5:$C$605,Resumo!E25,Dez!$R$5:$R$605,"Despesa",Dez!$I$5:$I$605,"Pago")</f>
        <v>0</v>
      </c>
    </row>
    <row r="26" spans="5:42" ht="25.5" customHeight="1" thickTop="1" thickBot="1">
      <c r="E26" s="164">
        <v>20</v>
      </c>
      <c r="F26" s="165">
        <f t="shared" si="0"/>
        <v>0</v>
      </c>
      <c r="G26" s="165">
        <f t="shared" si="1"/>
        <v>0</v>
      </c>
      <c r="H26" s="165">
        <f t="shared" si="2"/>
        <v>0</v>
      </c>
      <c r="P26" s="133">
        <f t="shared" si="3"/>
        <v>20</v>
      </c>
      <c r="Q26" s="133">
        <f>SUMIFS(Jan!$H$5:$H$605,Jan!$C$5:$C$605,Resumo!E26,Jan!$Q$5:$Q$605,"Receita",Jan!$I$5:$I$605,"Pago")</f>
        <v>0</v>
      </c>
      <c r="R26" s="133">
        <f>SUMIFS(Fev!$H$5:$H$605,Fev!$C$5:$C$605,Resumo!E26,Fev!$Q$5:$Q$605,"Receita",Fev!$I$5:$I$605,"Pago")</f>
        <v>0</v>
      </c>
      <c r="S26" s="133">
        <f>SUMIFS(Mar!$H$5:$H$605,Mar!$C$5:$C$605,Resumo!E26,Mar!$Q$5:$Q$605,"Receita",Mar!$I$5:$I$605,"Pago")</f>
        <v>0</v>
      </c>
      <c r="T26" s="133">
        <f>SUMIFS(Abr!$H$5:$H$605,Abr!$C$5:$C$605,Resumo!E26,Abr!$Q$5:$Q$605,"Receita",Abr!$I$5:$I$605,"Pago")</f>
        <v>0</v>
      </c>
      <c r="U26" s="133">
        <f>SUMIFS(Mai!$H$5:$H$605,Mai!$C$5:$C$605,Resumo!E26,Mai!$Q$5:$Q$605,"Receita",Mai!$I$5:$I$605,"Pago")</f>
        <v>0</v>
      </c>
      <c r="V26" s="133">
        <f>SUMIFS(Jun!$H$5:$H$605,Jun!$C$5:$C$605,Resumo!E26,Jun!$Q$5:$Q$605,"Receita",Jun!$I$5:$I$605,"Pago")</f>
        <v>0</v>
      </c>
      <c r="W26" s="133">
        <f>SUMIFS(Jul!$H$5:$H$605,Jul!$C$5:$C$605,Resumo!E26,Jul!$Q$5:$Q$605,"Receita",Jul!$I$5:$I$605,"Pago")</f>
        <v>0</v>
      </c>
      <c r="X26" s="133">
        <f>SUMIFS(Ago!$H$5:$H$605,Ago!$C$5:$C$605,Resumo!E26,Ago!$Q$5:$Q$605,"Receita",Ago!$I$5:$I$605,"Pago")</f>
        <v>0</v>
      </c>
      <c r="Y26" s="133">
        <f>SUMIFS(Set!$H$5:$H$605,Set!$C$5:$C$605,Resumo!E26,Set!$Q$5:$Q$605,"Receita",Set!$I$5:$I$605,"Pago")</f>
        <v>0</v>
      </c>
      <c r="Z26" s="133">
        <f>SUMIFS(Out!$H$5:$H$605,Out!$C$5:$C$605,Resumo!E26,Out!$Q$5:$Q$605,"Receita",Out!$I$5:$I$605,"Pago")</f>
        <v>0</v>
      </c>
      <c r="AA26" s="133">
        <f>SUMIFS(Nov!$H$5:$H$605,Nov!$C$5:$C$605,Resumo!E26,Nov!$Q$5:$Q$605,"Receita",Nov!$I$5:$I$605,"Pago")</f>
        <v>0</v>
      </c>
      <c r="AB26" s="133">
        <f>SUMIFS(Dez!$H$5:$H$605,Dez!$C$5:$C$605,Resumo!E26,Dez!$Q$5:$Q$605,"Receita",Dez!$I$5:$I$605,"Pago")</f>
        <v>0</v>
      </c>
      <c r="AD26" s="133">
        <f t="shared" si="4"/>
        <v>20</v>
      </c>
      <c r="AE26" s="133">
        <f>SUMIFS(Jan!$H$5:$H$605,Jan!$C$5:$C$605,Resumo!E26,Jan!$R$5:$R$605,"Despesa",Jan!$I$5:$I$605,"Pago")</f>
        <v>0</v>
      </c>
      <c r="AF26" s="133">
        <f>SUMIFS(Fev!$H$5:$H$605,Fev!$C$5:$C$605,Resumo!E26,Fev!$R$5:$R$605,"Despesa",Fev!$I$5:$I$605,"Pago")</f>
        <v>0</v>
      </c>
      <c r="AG26" s="133">
        <f>SUMIFS(Mar!$H$5:$H$605,Mar!$C$5:$C$605,Resumo!E26,Mar!$R$5:$R$605,"Despesa",Mar!$I$5:$I$605,"Pago")</f>
        <v>0</v>
      </c>
      <c r="AH26" s="133">
        <f>SUMIFS(Abr!$H$5:$H$605,Abr!$C$5:$C$605,Resumo!E26,Abr!$R$5:$R$605,"Despesa",Abr!$I$5:$I$605,"Pago")</f>
        <v>0</v>
      </c>
      <c r="AI26" s="133">
        <f>SUMIFS(Mai!$H$5:$H$605,Mai!$C$5:$C$605,Resumo!E26,Mai!$R$5:$R$605,"Despesa",Mai!$I$5:$I$605,"Pago")</f>
        <v>0</v>
      </c>
      <c r="AJ26" s="133">
        <f>SUMIFS(Jun!$H$5:$H$605,Jun!$C$5:$C$605,Resumo!E26,Jun!$R$5:$R$605,"Despesa",Jun!$I$5:$I$605,"Pago")</f>
        <v>0</v>
      </c>
      <c r="AK26" s="133">
        <f>SUMIFS(Jul!$H$5:$H$605,Jul!$C$5:$C$605,Resumo!E26,Jul!$R$5:$R$605,"Despesa",Jul!$I$5:$I$605,"Pago")</f>
        <v>0</v>
      </c>
      <c r="AL26" s="133">
        <f>SUMIFS(Ago!$H$5:$H$605,Ago!$C$5:$C$605,Resumo!E26,Ago!$Q$5:$Q$605,"Despesa",Ago!$I$5:$I$605,"Pago")</f>
        <v>0</v>
      </c>
      <c r="AM26" s="133">
        <f>SUMIFS(Set!$H$5:$H$605,Set!$C$5:$C$605,Resumo!E26,Set!$R$5:$R$605,"Despesa",Set!$I$5:$I$605,"Pago")</f>
        <v>0</v>
      </c>
      <c r="AN26" s="133">
        <f>SUMIFS(Out!$H$5:$H$605,Out!$C$5:$C$605,Resumo!E26,Out!$R$5:$R$605,"Despesa",Out!$I$5:$I$605,"Pago")</f>
        <v>0</v>
      </c>
      <c r="AO26" s="133">
        <f>SUMIFS(Nov!$H$5:$H$605,Nov!$C$5:$C$605,Resumo!E26,Nov!$R$5:$R$605,"Despesa",Nov!$I$5:$I$605,"Pago")</f>
        <v>0</v>
      </c>
      <c r="AP26" s="133">
        <f>SUMIFS(Dez!$H$5:$H$605,Dez!$C$5:$C$605,Resumo!E26,Dez!$R$5:$R$605,"Despesa",Dez!$I$5:$I$605,"Pago")</f>
        <v>0</v>
      </c>
    </row>
    <row r="27" spans="5:42" ht="25.5" customHeight="1" thickTop="1" thickBot="1">
      <c r="E27" s="164">
        <v>21</v>
      </c>
      <c r="F27" s="165">
        <f t="shared" si="0"/>
        <v>0</v>
      </c>
      <c r="G27" s="165">
        <f t="shared" si="1"/>
        <v>0</v>
      </c>
      <c r="H27" s="165">
        <f t="shared" si="2"/>
        <v>0</v>
      </c>
      <c r="P27" s="133">
        <f t="shared" si="3"/>
        <v>21</v>
      </c>
      <c r="Q27" s="133">
        <f>SUMIFS(Jan!$H$5:$H$605,Jan!$C$5:$C$605,Resumo!E27,Jan!$Q$5:$Q$605,"Receita",Jan!$I$5:$I$605,"Pago")</f>
        <v>0</v>
      </c>
      <c r="R27" s="133">
        <f>SUMIFS(Fev!$H$5:$H$605,Fev!$C$5:$C$605,Resumo!E27,Fev!$Q$5:$Q$605,"Receita",Fev!$I$5:$I$605,"Pago")</f>
        <v>0</v>
      </c>
      <c r="S27" s="133">
        <f>SUMIFS(Mar!$H$5:$H$605,Mar!$C$5:$C$605,Resumo!E27,Mar!$Q$5:$Q$605,"Receita",Mar!$I$5:$I$605,"Pago")</f>
        <v>0</v>
      </c>
      <c r="T27" s="133">
        <f>SUMIFS(Abr!$H$5:$H$605,Abr!$C$5:$C$605,Resumo!E27,Abr!$Q$5:$Q$605,"Receita",Abr!$I$5:$I$605,"Pago")</f>
        <v>0</v>
      </c>
      <c r="U27" s="133">
        <f>SUMIFS(Mai!$H$5:$H$605,Mai!$C$5:$C$605,Resumo!E27,Mai!$Q$5:$Q$605,"Receita",Mai!$I$5:$I$605,"Pago")</f>
        <v>0</v>
      </c>
      <c r="V27" s="133">
        <f>SUMIFS(Jun!$H$5:$H$605,Jun!$C$5:$C$605,Resumo!E27,Jun!$Q$5:$Q$605,"Receita",Jun!$I$5:$I$605,"Pago")</f>
        <v>0</v>
      </c>
      <c r="W27" s="133">
        <f>SUMIFS(Jul!$H$5:$H$605,Jul!$C$5:$C$605,Resumo!E27,Jul!$Q$5:$Q$605,"Receita",Jul!$I$5:$I$605,"Pago")</f>
        <v>0</v>
      </c>
      <c r="X27" s="133">
        <f>SUMIFS(Ago!$H$5:$H$605,Ago!$C$5:$C$605,Resumo!E27,Ago!$Q$5:$Q$605,"Receita",Ago!$I$5:$I$605,"Pago")</f>
        <v>0</v>
      </c>
      <c r="Y27" s="133">
        <f>SUMIFS(Set!$H$5:$H$605,Set!$C$5:$C$605,Resumo!E27,Set!$Q$5:$Q$605,"Receita",Set!$I$5:$I$605,"Pago")</f>
        <v>0</v>
      </c>
      <c r="Z27" s="133">
        <f>SUMIFS(Out!$H$5:$H$605,Out!$C$5:$C$605,Resumo!E27,Out!$Q$5:$Q$605,"Receita",Out!$I$5:$I$605,"Pago")</f>
        <v>0</v>
      </c>
      <c r="AA27" s="133">
        <f>SUMIFS(Nov!$H$5:$H$605,Nov!$C$5:$C$605,Resumo!E27,Nov!$Q$5:$Q$605,"Receita",Nov!$I$5:$I$605,"Pago")</f>
        <v>0</v>
      </c>
      <c r="AB27" s="133">
        <f>SUMIFS(Dez!$H$5:$H$605,Dez!$C$5:$C$605,Resumo!E27,Dez!$Q$5:$Q$605,"Receita",Dez!$I$5:$I$605,"Pago")</f>
        <v>0</v>
      </c>
      <c r="AD27" s="133">
        <f t="shared" si="4"/>
        <v>21</v>
      </c>
      <c r="AE27" s="133">
        <f>SUMIFS(Jan!$H$5:$H$605,Jan!$C$5:$C$605,Resumo!E27,Jan!$R$5:$R$605,"Despesa",Jan!$I$5:$I$605,"Pago")</f>
        <v>0</v>
      </c>
      <c r="AF27" s="133">
        <f>SUMIFS(Fev!$H$5:$H$605,Fev!$C$5:$C$605,Resumo!E27,Fev!$R$5:$R$605,"Despesa",Fev!$I$5:$I$605,"Pago")</f>
        <v>0</v>
      </c>
      <c r="AG27" s="133">
        <f>SUMIFS(Mar!$H$5:$H$605,Mar!$C$5:$C$605,Resumo!E27,Mar!$R$5:$R$605,"Despesa",Mar!$I$5:$I$605,"Pago")</f>
        <v>0</v>
      </c>
      <c r="AH27" s="133">
        <f>SUMIFS(Abr!$H$5:$H$605,Abr!$C$5:$C$605,Resumo!E27,Abr!$R$5:$R$605,"Despesa",Abr!$I$5:$I$605,"Pago")</f>
        <v>0</v>
      </c>
      <c r="AI27" s="133">
        <f>SUMIFS(Mai!$H$5:$H$605,Mai!$C$5:$C$605,Resumo!E27,Mai!$R$5:$R$605,"Despesa",Mai!$I$5:$I$605,"Pago")</f>
        <v>0</v>
      </c>
      <c r="AJ27" s="133">
        <f>SUMIFS(Jun!$H$5:$H$605,Jun!$C$5:$C$605,Resumo!E27,Jun!$R$5:$R$605,"Despesa",Jun!$I$5:$I$605,"Pago")</f>
        <v>0</v>
      </c>
      <c r="AK27" s="133">
        <f>SUMIFS(Jul!$H$5:$H$605,Jul!$C$5:$C$605,Resumo!E27,Jul!$R$5:$R$605,"Despesa",Jul!$I$5:$I$605,"Pago")</f>
        <v>0</v>
      </c>
      <c r="AL27" s="133">
        <f>SUMIFS(Ago!$H$5:$H$605,Ago!$C$5:$C$605,Resumo!E27,Ago!$Q$5:$Q$605,"Despesa",Ago!$I$5:$I$605,"Pago")</f>
        <v>0</v>
      </c>
      <c r="AM27" s="133">
        <f>SUMIFS(Set!$H$5:$H$605,Set!$C$5:$C$605,Resumo!E27,Set!$R$5:$R$605,"Despesa",Set!$I$5:$I$605,"Pago")</f>
        <v>0</v>
      </c>
      <c r="AN27" s="133">
        <f>SUMIFS(Out!$H$5:$H$605,Out!$C$5:$C$605,Resumo!E27,Out!$R$5:$R$605,"Despesa",Out!$I$5:$I$605,"Pago")</f>
        <v>0</v>
      </c>
      <c r="AO27" s="133">
        <f>SUMIFS(Nov!$H$5:$H$605,Nov!$C$5:$C$605,Resumo!E27,Nov!$R$5:$R$605,"Despesa",Nov!$I$5:$I$605,"Pago")</f>
        <v>0</v>
      </c>
      <c r="AP27" s="133">
        <f>SUMIFS(Dez!$H$5:$H$605,Dez!$C$5:$C$605,Resumo!E27,Dez!$R$5:$R$605,"Despesa",Dez!$I$5:$I$605,"Pago")</f>
        <v>0</v>
      </c>
    </row>
    <row r="28" spans="5:42" ht="25.5" customHeight="1" thickTop="1" thickBot="1">
      <c r="E28" s="164">
        <v>22</v>
      </c>
      <c r="F28" s="165">
        <f t="shared" si="0"/>
        <v>0</v>
      </c>
      <c r="G28" s="165">
        <f t="shared" si="1"/>
        <v>0</v>
      </c>
      <c r="H28" s="165">
        <f t="shared" si="2"/>
        <v>0</v>
      </c>
      <c r="P28" s="133">
        <f t="shared" si="3"/>
        <v>22</v>
      </c>
      <c r="Q28" s="133">
        <f>SUMIFS(Jan!$H$5:$H$605,Jan!$C$5:$C$605,Resumo!E28,Jan!$Q$5:$Q$605,"Receita",Jan!$I$5:$I$605,"Pago")</f>
        <v>0</v>
      </c>
      <c r="R28" s="133">
        <f>SUMIFS(Fev!$H$5:$H$605,Fev!$C$5:$C$605,Resumo!E28,Fev!$Q$5:$Q$605,"Receita",Fev!$I$5:$I$605,"Pago")</f>
        <v>0</v>
      </c>
      <c r="S28" s="133">
        <f>SUMIFS(Mar!$H$5:$H$605,Mar!$C$5:$C$605,Resumo!E28,Mar!$Q$5:$Q$605,"Receita",Mar!$I$5:$I$605,"Pago")</f>
        <v>0</v>
      </c>
      <c r="T28" s="133">
        <f>SUMIFS(Abr!$H$5:$H$605,Abr!$C$5:$C$605,Resumo!E28,Abr!$Q$5:$Q$605,"Receita",Abr!$I$5:$I$605,"Pago")</f>
        <v>0</v>
      </c>
      <c r="U28" s="133">
        <f>SUMIFS(Mai!$H$5:$H$605,Mai!$C$5:$C$605,Resumo!E28,Mai!$Q$5:$Q$605,"Receita",Mai!$I$5:$I$605,"Pago")</f>
        <v>0</v>
      </c>
      <c r="V28" s="133">
        <f>SUMIFS(Jun!$H$5:$H$605,Jun!$C$5:$C$605,Resumo!E28,Jun!$Q$5:$Q$605,"Receita",Jun!$I$5:$I$605,"Pago")</f>
        <v>0</v>
      </c>
      <c r="W28" s="133">
        <f>SUMIFS(Jul!$H$5:$H$605,Jul!$C$5:$C$605,Resumo!E28,Jul!$Q$5:$Q$605,"Receita",Jul!$I$5:$I$605,"Pago")</f>
        <v>0</v>
      </c>
      <c r="X28" s="133">
        <f>SUMIFS(Ago!$H$5:$H$605,Ago!$C$5:$C$605,Resumo!E28,Ago!$Q$5:$Q$605,"Receita",Ago!$I$5:$I$605,"Pago")</f>
        <v>0</v>
      </c>
      <c r="Y28" s="133">
        <f>SUMIFS(Set!$H$5:$H$605,Set!$C$5:$C$605,Resumo!E28,Set!$Q$5:$Q$605,"Receita",Set!$I$5:$I$605,"Pago")</f>
        <v>0</v>
      </c>
      <c r="Z28" s="133">
        <f>SUMIFS(Out!$H$5:$H$605,Out!$C$5:$C$605,Resumo!E28,Out!$Q$5:$Q$605,"Receita",Out!$I$5:$I$605,"Pago")</f>
        <v>0</v>
      </c>
      <c r="AA28" s="133">
        <f>SUMIFS(Nov!$H$5:$H$605,Nov!$C$5:$C$605,Resumo!E28,Nov!$Q$5:$Q$605,"Receita",Nov!$I$5:$I$605,"Pago")</f>
        <v>0</v>
      </c>
      <c r="AB28" s="133">
        <f>SUMIFS(Dez!$H$5:$H$605,Dez!$C$5:$C$605,Resumo!E28,Dez!$Q$5:$Q$605,"Receita",Dez!$I$5:$I$605,"Pago")</f>
        <v>0</v>
      </c>
      <c r="AD28" s="133">
        <f t="shared" si="4"/>
        <v>22</v>
      </c>
      <c r="AE28" s="133">
        <f>SUMIFS(Jan!$H$5:$H$605,Jan!$C$5:$C$605,Resumo!E28,Jan!$R$5:$R$605,"Despesa",Jan!$I$5:$I$605,"Pago")</f>
        <v>0</v>
      </c>
      <c r="AF28" s="133">
        <f>SUMIFS(Fev!$H$5:$H$605,Fev!$C$5:$C$605,Resumo!E28,Fev!$R$5:$R$605,"Despesa",Fev!$I$5:$I$605,"Pago")</f>
        <v>0</v>
      </c>
      <c r="AG28" s="133">
        <f>SUMIFS(Mar!$H$5:$H$605,Mar!$C$5:$C$605,Resumo!E28,Mar!$R$5:$R$605,"Despesa",Mar!$I$5:$I$605,"Pago")</f>
        <v>0</v>
      </c>
      <c r="AH28" s="133">
        <f>SUMIFS(Abr!$H$5:$H$605,Abr!$C$5:$C$605,Resumo!E28,Abr!$R$5:$R$605,"Despesa",Abr!$I$5:$I$605,"Pago")</f>
        <v>0</v>
      </c>
      <c r="AI28" s="133">
        <f>SUMIFS(Mai!$H$5:$H$605,Mai!$C$5:$C$605,Resumo!E28,Mai!$R$5:$R$605,"Despesa",Mai!$I$5:$I$605,"Pago")</f>
        <v>0</v>
      </c>
      <c r="AJ28" s="133">
        <f>SUMIFS(Jun!$H$5:$H$605,Jun!$C$5:$C$605,Resumo!E28,Jun!$R$5:$R$605,"Despesa",Jun!$I$5:$I$605,"Pago")</f>
        <v>0</v>
      </c>
      <c r="AK28" s="133">
        <f>SUMIFS(Jul!$H$5:$H$605,Jul!$C$5:$C$605,Resumo!E28,Jul!$R$5:$R$605,"Despesa",Jul!$I$5:$I$605,"Pago")</f>
        <v>0</v>
      </c>
      <c r="AL28" s="133">
        <f>SUMIFS(Ago!$H$5:$H$605,Ago!$C$5:$C$605,Resumo!E28,Ago!$Q$5:$Q$605,"Despesa",Ago!$I$5:$I$605,"Pago")</f>
        <v>0</v>
      </c>
      <c r="AM28" s="133">
        <f>SUMIFS(Set!$H$5:$H$605,Set!$C$5:$C$605,Resumo!E28,Set!$R$5:$R$605,"Despesa",Set!$I$5:$I$605,"Pago")</f>
        <v>0</v>
      </c>
      <c r="AN28" s="133">
        <f>SUMIFS(Out!$H$5:$H$605,Out!$C$5:$C$605,Resumo!E28,Out!$R$5:$R$605,"Despesa",Out!$I$5:$I$605,"Pago")</f>
        <v>0</v>
      </c>
      <c r="AO28" s="133">
        <f>SUMIFS(Nov!$H$5:$H$605,Nov!$C$5:$C$605,Resumo!E28,Nov!$R$5:$R$605,"Despesa",Nov!$I$5:$I$605,"Pago")</f>
        <v>0</v>
      </c>
      <c r="AP28" s="133">
        <f>SUMIFS(Dez!$H$5:$H$605,Dez!$C$5:$C$605,Resumo!E28,Dez!$R$5:$R$605,"Despesa",Dez!$I$5:$I$605,"Pago")</f>
        <v>0</v>
      </c>
    </row>
    <row r="29" spans="5:42" ht="25.5" customHeight="1" thickTop="1" thickBot="1">
      <c r="E29" s="164">
        <v>23</v>
      </c>
      <c r="F29" s="165">
        <f t="shared" si="0"/>
        <v>0</v>
      </c>
      <c r="G29" s="165">
        <f t="shared" si="1"/>
        <v>0</v>
      </c>
      <c r="H29" s="165">
        <f t="shared" si="2"/>
        <v>0</v>
      </c>
      <c r="P29" s="133">
        <f t="shared" si="3"/>
        <v>23</v>
      </c>
      <c r="Q29" s="133">
        <f>SUMIFS(Jan!$H$5:$H$605,Jan!$C$5:$C$605,Resumo!E29,Jan!$Q$5:$Q$605,"Receita",Jan!$I$5:$I$605,"Pago")</f>
        <v>0</v>
      </c>
      <c r="R29" s="133">
        <f>SUMIFS(Fev!$H$5:$H$605,Fev!$C$5:$C$605,Resumo!E29,Fev!$Q$5:$Q$605,"Receita",Fev!$I$5:$I$605,"Pago")</f>
        <v>0</v>
      </c>
      <c r="S29" s="133">
        <f>SUMIFS(Mar!$H$5:$H$605,Mar!$C$5:$C$605,Resumo!E29,Mar!$Q$5:$Q$605,"Receita",Mar!$I$5:$I$605,"Pago")</f>
        <v>0</v>
      </c>
      <c r="T29" s="133">
        <f>SUMIFS(Abr!$H$5:$H$605,Abr!$C$5:$C$605,Resumo!E29,Abr!$Q$5:$Q$605,"Receita",Abr!$I$5:$I$605,"Pago")</f>
        <v>0</v>
      </c>
      <c r="U29" s="133">
        <f>SUMIFS(Mai!$H$5:$H$605,Mai!$C$5:$C$605,Resumo!E29,Mai!$Q$5:$Q$605,"Receita",Mai!$I$5:$I$605,"Pago")</f>
        <v>0</v>
      </c>
      <c r="V29" s="133">
        <f>SUMIFS(Jun!$H$5:$H$605,Jun!$C$5:$C$605,Resumo!E29,Jun!$Q$5:$Q$605,"Receita",Jun!$I$5:$I$605,"Pago")</f>
        <v>0</v>
      </c>
      <c r="W29" s="133">
        <f>SUMIFS(Jul!$H$5:$H$605,Jul!$C$5:$C$605,Resumo!E29,Jul!$Q$5:$Q$605,"Receita",Jul!$I$5:$I$605,"Pago")</f>
        <v>0</v>
      </c>
      <c r="X29" s="133">
        <f>SUMIFS(Ago!$H$5:$H$605,Ago!$C$5:$C$605,Resumo!E29,Ago!$Q$5:$Q$605,"Receita",Ago!$I$5:$I$605,"Pago")</f>
        <v>0</v>
      </c>
      <c r="Y29" s="133">
        <f>SUMIFS(Set!$H$5:$H$605,Set!$C$5:$C$605,Resumo!E29,Set!$Q$5:$Q$605,"Receita",Set!$I$5:$I$605,"Pago")</f>
        <v>0</v>
      </c>
      <c r="Z29" s="133">
        <f>SUMIFS(Out!$H$5:$H$605,Out!$C$5:$C$605,Resumo!E29,Out!$Q$5:$Q$605,"Receita",Out!$I$5:$I$605,"Pago")</f>
        <v>0</v>
      </c>
      <c r="AA29" s="133">
        <f>SUMIFS(Nov!$H$5:$H$605,Nov!$C$5:$C$605,Resumo!E29,Nov!$Q$5:$Q$605,"Receita",Nov!$I$5:$I$605,"Pago")</f>
        <v>0</v>
      </c>
      <c r="AB29" s="133">
        <f>SUMIFS(Dez!$H$5:$H$605,Dez!$C$5:$C$605,Resumo!E29,Dez!$Q$5:$Q$605,"Receita",Dez!$I$5:$I$605,"Pago")</f>
        <v>0</v>
      </c>
      <c r="AD29" s="133">
        <f t="shared" si="4"/>
        <v>23</v>
      </c>
      <c r="AE29" s="133">
        <f>SUMIFS(Jan!$H$5:$H$605,Jan!$C$5:$C$605,Resumo!E29,Jan!$R$5:$R$605,"Despesa",Jan!$I$5:$I$605,"Pago")</f>
        <v>0</v>
      </c>
      <c r="AF29" s="133">
        <f>SUMIFS(Fev!$H$5:$H$605,Fev!$C$5:$C$605,Resumo!E29,Fev!$R$5:$R$605,"Despesa",Fev!$I$5:$I$605,"Pago")</f>
        <v>0</v>
      </c>
      <c r="AG29" s="133">
        <f>SUMIFS(Mar!$H$5:$H$605,Mar!$C$5:$C$605,Resumo!E29,Mar!$R$5:$R$605,"Despesa",Mar!$I$5:$I$605,"Pago")</f>
        <v>0</v>
      </c>
      <c r="AH29" s="133">
        <f>SUMIFS(Abr!$H$5:$H$605,Abr!$C$5:$C$605,Resumo!E29,Abr!$R$5:$R$605,"Despesa",Abr!$I$5:$I$605,"Pago")</f>
        <v>0</v>
      </c>
      <c r="AI29" s="133">
        <f>SUMIFS(Mai!$H$5:$H$605,Mai!$C$5:$C$605,Resumo!E29,Mai!$R$5:$R$605,"Despesa",Mai!$I$5:$I$605,"Pago")</f>
        <v>0</v>
      </c>
      <c r="AJ29" s="133">
        <f>SUMIFS(Jun!$H$5:$H$605,Jun!$C$5:$C$605,Resumo!E29,Jun!$R$5:$R$605,"Despesa",Jun!$I$5:$I$605,"Pago")</f>
        <v>0</v>
      </c>
      <c r="AK29" s="133">
        <f>SUMIFS(Jul!$H$5:$H$605,Jul!$C$5:$C$605,Resumo!E29,Jul!$R$5:$R$605,"Despesa",Jul!$I$5:$I$605,"Pago")</f>
        <v>0</v>
      </c>
      <c r="AL29" s="133">
        <f>SUMIFS(Ago!$H$5:$H$605,Ago!$C$5:$C$605,Resumo!E29,Ago!$Q$5:$Q$605,"Despesa",Ago!$I$5:$I$605,"Pago")</f>
        <v>0</v>
      </c>
      <c r="AM29" s="133">
        <f>SUMIFS(Set!$H$5:$H$605,Set!$C$5:$C$605,Resumo!E29,Set!$R$5:$R$605,"Despesa",Set!$I$5:$I$605,"Pago")</f>
        <v>0</v>
      </c>
      <c r="AN29" s="133">
        <f>SUMIFS(Out!$H$5:$H$605,Out!$C$5:$C$605,Resumo!E29,Out!$R$5:$R$605,"Despesa",Out!$I$5:$I$605,"Pago")</f>
        <v>0</v>
      </c>
      <c r="AO29" s="133">
        <f>SUMIFS(Nov!$H$5:$H$605,Nov!$C$5:$C$605,Resumo!E29,Nov!$R$5:$R$605,"Despesa",Nov!$I$5:$I$605,"Pago")</f>
        <v>0</v>
      </c>
      <c r="AP29" s="133">
        <f>SUMIFS(Dez!$H$5:$H$605,Dez!$C$5:$C$605,Resumo!E29,Dez!$R$5:$R$605,"Despesa",Dez!$I$5:$I$605,"Pago")</f>
        <v>0</v>
      </c>
    </row>
    <row r="30" spans="5:42" ht="25.5" customHeight="1" thickTop="1" thickBot="1">
      <c r="E30" s="164">
        <v>24</v>
      </c>
      <c r="F30" s="165">
        <f t="shared" si="0"/>
        <v>0</v>
      </c>
      <c r="G30" s="165">
        <f t="shared" si="1"/>
        <v>0</v>
      </c>
      <c r="H30" s="165">
        <f t="shared" si="2"/>
        <v>0</v>
      </c>
      <c r="P30" s="133">
        <f t="shared" si="3"/>
        <v>24</v>
      </c>
      <c r="Q30" s="133">
        <f>SUMIFS(Jan!$H$5:$H$605,Jan!$C$5:$C$605,Resumo!E30,Jan!$Q$5:$Q$605,"Receita",Jan!$I$5:$I$605,"Pago")</f>
        <v>0</v>
      </c>
      <c r="R30" s="133">
        <f>SUMIFS(Fev!$H$5:$H$605,Fev!$C$5:$C$605,Resumo!E30,Fev!$Q$5:$Q$605,"Receita",Fev!$I$5:$I$605,"Pago")</f>
        <v>0</v>
      </c>
      <c r="S30" s="133">
        <f>SUMIFS(Mar!$H$5:$H$605,Mar!$C$5:$C$605,Resumo!E30,Mar!$Q$5:$Q$605,"Receita",Mar!$I$5:$I$605,"Pago")</f>
        <v>0</v>
      </c>
      <c r="T30" s="133">
        <f>SUMIFS(Abr!$H$5:$H$605,Abr!$C$5:$C$605,Resumo!E30,Abr!$Q$5:$Q$605,"Receita",Abr!$I$5:$I$605,"Pago")</f>
        <v>0</v>
      </c>
      <c r="U30" s="133">
        <f>SUMIFS(Mai!$H$5:$H$605,Mai!$C$5:$C$605,Resumo!E30,Mai!$Q$5:$Q$605,"Receita",Mai!$I$5:$I$605,"Pago")</f>
        <v>0</v>
      </c>
      <c r="V30" s="133">
        <f>SUMIFS(Jun!$H$5:$H$605,Jun!$C$5:$C$605,Resumo!E30,Jun!$Q$5:$Q$605,"Receita",Jun!$I$5:$I$605,"Pago")</f>
        <v>0</v>
      </c>
      <c r="W30" s="133">
        <f>SUMIFS(Jul!$H$5:$H$605,Jul!$C$5:$C$605,Resumo!E30,Jul!$Q$5:$Q$605,"Receita",Jul!$I$5:$I$605,"Pago")</f>
        <v>0</v>
      </c>
      <c r="X30" s="133">
        <f>SUMIFS(Ago!$H$5:$H$605,Ago!$C$5:$C$605,Resumo!E30,Ago!$Q$5:$Q$605,"Receita",Ago!$I$5:$I$605,"Pago")</f>
        <v>0</v>
      </c>
      <c r="Y30" s="133">
        <f>SUMIFS(Set!$H$5:$H$605,Set!$C$5:$C$605,Resumo!E30,Set!$Q$5:$Q$605,"Receita",Set!$I$5:$I$605,"Pago")</f>
        <v>0</v>
      </c>
      <c r="Z30" s="133">
        <f>SUMIFS(Out!$H$5:$H$605,Out!$C$5:$C$605,Resumo!E30,Out!$Q$5:$Q$605,"Receita",Out!$I$5:$I$605,"Pago")</f>
        <v>0</v>
      </c>
      <c r="AA30" s="133">
        <f>SUMIFS(Nov!$H$5:$H$605,Nov!$C$5:$C$605,Resumo!E30,Nov!$Q$5:$Q$605,"Receita",Nov!$I$5:$I$605,"Pago")</f>
        <v>0</v>
      </c>
      <c r="AB30" s="133">
        <f>SUMIFS(Dez!$H$5:$H$605,Dez!$C$5:$C$605,Resumo!E30,Dez!$Q$5:$Q$605,"Receita",Dez!$I$5:$I$605,"Pago")</f>
        <v>0</v>
      </c>
      <c r="AD30" s="133">
        <f t="shared" si="4"/>
        <v>24</v>
      </c>
      <c r="AE30" s="133">
        <f>SUMIFS(Jan!$H$5:$H$605,Jan!$C$5:$C$605,Resumo!E30,Jan!$R$5:$R$605,"Despesa",Jan!$I$5:$I$605,"Pago")</f>
        <v>0</v>
      </c>
      <c r="AF30" s="133">
        <f>SUMIFS(Fev!$H$5:$H$605,Fev!$C$5:$C$605,Resumo!E30,Fev!$R$5:$R$605,"Despesa",Fev!$I$5:$I$605,"Pago")</f>
        <v>0</v>
      </c>
      <c r="AG30" s="133">
        <f>SUMIFS(Mar!$H$5:$H$605,Mar!$C$5:$C$605,Resumo!E30,Mar!$R$5:$R$605,"Despesa",Mar!$I$5:$I$605,"Pago")</f>
        <v>0</v>
      </c>
      <c r="AH30" s="133">
        <f>SUMIFS(Abr!$H$5:$H$605,Abr!$C$5:$C$605,Resumo!E30,Abr!$R$5:$R$605,"Despesa",Abr!$I$5:$I$605,"Pago")</f>
        <v>0</v>
      </c>
      <c r="AI30" s="133">
        <f>SUMIFS(Mai!$H$5:$H$605,Mai!$C$5:$C$605,Resumo!E30,Mai!$R$5:$R$605,"Despesa",Mai!$I$5:$I$605,"Pago")</f>
        <v>0</v>
      </c>
      <c r="AJ30" s="133">
        <f>SUMIFS(Jun!$H$5:$H$605,Jun!$C$5:$C$605,Resumo!E30,Jun!$R$5:$R$605,"Despesa",Jun!$I$5:$I$605,"Pago")</f>
        <v>0</v>
      </c>
      <c r="AK30" s="133">
        <f>SUMIFS(Jul!$H$5:$H$605,Jul!$C$5:$C$605,Resumo!E30,Jul!$R$5:$R$605,"Despesa",Jul!$I$5:$I$605,"Pago")</f>
        <v>0</v>
      </c>
      <c r="AL30" s="133">
        <f>SUMIFS(Ago!$H$5:$H$605,Ago!$C$5:$C$605,Resumo!E30,Ago!$Q$5:$Q$605,"Despesa",Ago!$I$5:$I$605,"Pago")</f>
        <v>0</v>
      </c>
      <c r="AM30" s="133">
        <f>SUMIFS(Set!$H$5:$H$605,Set!$C$5:$C$605,Resumo!E30,Set!$R$5:$R$605,"Despesa",Set!$I$5:$I$605,"Pago")</f>
        <v>0</v>
      </c>
      <c r="AN30" s="133">
        <f>SUMIFS(Out!$H$5:$H$605,Out!$C$5:$C$605,Resumo!E30,Out!$R$5:$R$605,"Despesa",Out!$I$5:$I$605,"Pago")</f>
        <v>0</v>
      </c>
      <c r="AO30" s="133">
        <f>SUMIFS(Nov!$H$5:$H$605,Nov!$C$5:$C$605,Resumo!E30,Nov!$R$5:$R$605,"Despesa",Nov!$I$5:$I$605,"Pago")</f>
        <v>0</v>
      </c>
      <c r="AP30" s="133">
        <f>SUMIFS(Dez!$H$5:$H$605,Dez!$C$5:$C$605,Resumo!E30,Dez!$R$5:$R$605,"Despesa",Dez!$I$5:$I$605,"Pago")</f>
        <v>0</v>
      </c>
    </row>
    <row r="31" spans="5:42" ht="25.5" customHeight="1" thickTop="1" thickBot="1">
      <c r="E31" s="164">
        <v>25</v>
      </c>
      <c r="F31" s="165">
        <f t="shared" si="0"/>
        <v>0</v>
      </c>
      <c r="G31" s="165">
        <f t="shared" si="1"/>
        <v>0</v>
      </c>
      <c r="H31" s="165">
        <f t="shared" si="2"/>
        <v>0</v>
      </c>
      <c r="P31" s="133">
        <f t="shared" si="3"/>
        <v>25</v>
      </c>
      <c r="Q31" s="133">
        <f>SUMIFS(Jan!$H$5:$H$605,Jan!$C$5:$C$605,Resumo!E31,Jan!$Q$5:$Q$605,"Receita",Jan!$I$5:$I$605,"Pago")</f>
        <v>0</v>
      </c>
      <c r="R31" s="133">
        <f>SUMIFS(Fev!$H$5:$H$605,Fev!$C$5:$C$605,Resumo!E31,Fev!$Q$5:$Q$605,"Receita",Fev!$I$5:$I$605,"Pago")</f>
        <v>0</v>
      </c>
      <c r="S31" s="133">
        <f>SUMIFS(Mar!$H$5:$H$605,Mar!$C$5:$C$605,Resumo!E31,Mar!$Q$5:$Q$605,"Receita",Mar!$I$5:$I$605,"Pago")</f>
        <v>0</v>
      </c>
      <c r="T31" s="133">
        <f>SUMIFS(Abr!$H$5:$H$605,Abr!$C$5:$C$605,Resumo!E31,Abr!$Q$5:$Q$605,"Receita",Abr!$I$5:$I$605,"Pago")</f>
        <v>0</v>
      </c>
      <c r="U31" s="133">
        <f>SUMIFS(Mai!$H$5:$H$605,Mai!$C$5:$C$605,Resumo!E31,Mai!$Q$5:$Q$605,"Receita",Mai!$I$5:$I$605,"Pago")</f>
        <v>0</v>
      </c>
      <c r="V31" s="133">
        <f>SUMIFS(Jun!$H$5:$H$605,Jun!$C$5:$C$605,Resumo!E31,Jun!$Q$5:$Q$605,"Receita",Jun!$I$5:$I$605,"Pago")</f>
        <v>0</v>
      </c>
      <c r="W31" s="133">
        <f>SUMIFS(Jul!$H$5:$H$605,Jul!$C$5:$C$605,Resumo!E31,Jul!$Q$5:$Q$605,"Receita",Jul!$I$5:$I$605,"Pago")</f>
        <v>0</v>
      </c>
      <c r="X31" s="133">
        <f>SUMIFS(Ago!$H$5:$H$605,Ago!$C$5:$C$605,Resumo!E31,Ago!$Q$5:$Q$605,"Receita",Ago!$I$5:$I$605,"Pago")</f>
        <v>0</v>
      </c>
      <c r="Y31" s="133">
        <f>SUMIFS(Set!$H$5:$H$605,Set!$C$5:$C$605,Resumo!E31,Set!$Q$5:$Q$605,"Receita",Set!$I$5:$I$605,"Pago")</f>
        <v>0</v>
      </c>
      <c r="Z31" s="133">
        <f>SUMIFS(Out!$H$5:$H$605,Out!$C$5:$C$605,Resumo!E31,Out!$Q$5:$Q$605,"Receita",Out!$I$5:$I$605,"Pago")</f>
        <v>0</v>
      </c>
      <c r="AA31" s="133">
        <f>SUMIFS(Nov!$H$5:$H$605,Nov!$C$5:$C$605,Resumo!E31,Nov!$Q$5:$Q$605,"Receita",Nov!$I$5:$I$605,"Pago")</f>
        <v>0</v>
      </c>
      <c r="AB31" s="133">
        <f>SUMIFS(Dez!$H$5:$H$605,Dez!$C$5:$C$605,Resumo!E31,Dez!$Q$5:$Q$605,"Receita",Dez!$I$5:$I$605,"Pago")</f>
        <v>0</v>
      </c>
      <c r="AD31" s="133">
        <f t="shared" si="4"/>
        <v>25</v>
      </c>
      <c r="AE31" s="133">
        <f>SUMIFS(Jan!$H$5:$H$605,Jan!$C$5:$C$605,Resumo!E31,Jan!$R$5:$R$605,"Despesa",Jan!$I$5:$I$605,"Pago")</f>
        <v>0</v>
      </c>
      <c r="AF31" s="133">
        <f>SUMIFS(Fev!$H$5:$H$605,Fev!$C$5:$C$605,Resumo!E31,Fev!$R$5:$R$605,"Despesa",Fev!$I$5:$I$605,"Pago")</f>
        <v>0</v>
      </c>
      <c r="AG31" s="133">
        <f>SUMIFS(Mar!$H$5:$H$605,Mar!$C$5:$C$605,Resumo!E31,Mar!$R$5:$R$605,"Despesa",Mar!$I$5:$I$605,"Pago")</f>
        <v>0</v>
      </c>
      <c r="AH31" s="133">
        <f>SUMIFS(Abr!$H$5:$H$605,Abr!$C$5:$C$605,Resumo!E31,Abr!$R$5:$R$605,"Despesa",Abr!$I$5:$I$605,"Pago")</f>
        <v>0</v>
      </c>
      <c r="AI31" s="133">
        <f>SUMIFS(Mai!$H$5:$H$605,Mai!$C$5:$C$605,Resumo!E31,Mai!$R$5:$R$605,"Despesa",Mai!$I$5:$I$605,"Pago")</f>
        <v>0</v>
      </c>
      <c r="AJ31" s="133">
        <f>SUMIFS(Jun!$H$5:$H$605,Jun!$C$5:$C$605,Resumo!E31,Jun!$R$5:$R$605,"Despesa",Jun!$I$5:$I$605,"Pago")</f>
        <v>0</v>
      </c>
      <c r="AK31" s="133">
        <f>SUMIFS(Jul!$H$5:$H$605,Jul!$C$5:$C$605,Resumo!E31,Jul!$R$5:$R$605,"Despesa",Jul!$I$5:$I$605,"Pago")</f>
        <v>0</v>
      </c>
      <c r="AL31" s="133">
        <f>SUMIFS(Ago!$H$5:$H$605,Ago!$C$5:$C$605,Resumo!E31,Ago!$Q$5:$Q$605,"Despesa",Ago!$I$5:$I$605,"Pago")</f>
        <v>0</v>
      </c>
      <c r="AM31" s="133">
        <f>SUMIFS(Set!$H$5:$H$605,Set!$C$5:$C$605,Resumo!E31,Set!$R$5:$R$605,"Despesa",Set!$I$5:$I$605,"Pago")</f>
        <v>0</v>
      </c>
      <c r="AN31" s="133">
        <f>SUMIFS(Out!$H$5:$H$605,Out!$C$5:$C$605,Resumo!E31,Out!$R$5:$R$605,"Despesa",Out!$I$5:$I$605,"Pago")</f>
        <v>0</v>
      </c>
      <c r="AO31" s="133">
        <f>SUMIFS(Nov!$H$5:$H$605,Nov!$C$5:$C$605,Resumo!E31,Nov!$R$5:$R$605,"Despesa",Nov!$I$5:$I$605,"Pago")</f>
        <v>0</v>
      </c>
      <c r="AP31" s="133">
        <f>SUMIFS(Dez!$H$5:$H$605,Dez!$C$5:$C$605,Resumo!E31,Dez!$R$5:$R$605,"Despesa",Dez!$I$5:$I$605,"Pago")</f>
        <v>0</v>
      </c>
    </row>
    <row r="32" spans="5:42" ht="25.5" customHeight="1" thickTop="1" thickBot="1">
      <c r="E32" s="164">
        <v>26</v>
      </c>
      <c r="F32" s="165">
        <f t="shared" si="0"/>
        <v>0</v>
      </c>
      <c r="G32" s="165">
        <f t="shared" si="1"/>
        <v>0</v>
      </c>
      <c r="H32" s="165">
        <f t="shared" si="2"/>
        <v>0</v>
      </c>
      <c r="P32" s="133">
        <f t="shared" si="3"/>
        <v>26</v>
      </c>
      <c r="Q32" s="133">
        <f>SUMIFS(Jan!$H$5:$H$605,Jan!$C$5:$C$605,Resumo!E32,Jan!$Q$5:$Q$605,"Receita",Jan!$I$5:$I$605,"Pago")</f>
        <v>0</v>
      </c>
      <c r="R32" s="133">
        <f>SUMIFS(Fev!$H$5:$H$605,Fev!$C$5:$C$605,Resumo!E32,Fev!$Q$5:$Q$605,"Receita",Fev!$I$5:$I$605,"Pago")</f>
        <v>0</v>
      </c>
      <c r="S32" s="133">
        <f>SUMIFS(Mar!$H$5:$H$605,Mar!$C$5:$C$605,Resumo!E32,Mar!$Q$5:$Q$605,"Receita",Mar!$I$5:$I$605,"Pago")</f>
        <v>0</v>
      </c>
      <c r="T32" s="133">
        <f>SUMIFS(Abr!$H$5:$H$605,Abr!$C$5:$C$605,Resumo!E32,Abr!$Q$5:$Q$605,"Receita",Abr!$I$5:$I$605,"Pago")</f>
        <v>0</v>
      </c>
      <c r="U32" s="133">
        <f>SUMIFS(Mai!$H$5:$H$605,Mai!$C$5:$C$605,Resumo!E32,Mai!$Q$5:$Q$605,"Receita",Mai!$I$5:$I$605,"Pago")</f>
        <v>0</v>
      </c>
      <c r="V32" s="133">
        <f>SUMIFS(Jun!$H$5:$H$605,Jun!$C$5:$C$605,Resumo!E32,Jun!$Q$5:$Q$605,"Receita",Jun!$I$5:$I$605,"Pago")</f>
        <v>0</v>
      </c>
      <c r="W32" s="133">
        <f>SUMIFS(Jul!$H$5:$H$605,Jul!$C$5:$C$605,Resumo!E32,Jul!$Q$5:$Q$605,"Receita",Jul!$I$5:$I$605,"Pago")</f>
        <v>0</v>
      </c>
      <c r="X32" s="133">
        <f>SUMIFS(Ago!$H$5:$H$605,Ago!$C$5:$C$605,Resumo!E32,Ago!$Q$5:$Q$605,"Receita",Ago!$I$5:$I$605,"Pago")</f>
        <v>0</v>
      </c>
      <c r="Y32" s="133">
        <f>SUMIFS(Set!$H$5:$H$605,Set!$C$5:$C$605,Resumo!E32,Set!$Q$5:$Q$605,"Receita",Set!$I$5:$I$605,"Pago")</f>
        <v>0</v>
      </c>
      <c r="Z32" s="133">
        <f>SUMIFS(Out!$H$5:$H$605,Out!$C$5:$C$605,Resumo!E32,Out!$Q$5:$Q$605,"Receita",Out!$I$5:$I$605,"Pago")</f>
        <v>0</v>
      </c>
      <c r="AA32" s="133">
        <f>SUMIFS(Nov!$H$5:$H$605,Nov!$C$5:$C$605,Resumo!E32,Nov!$Q$5:$Q$605,"Receita",Nov!$I$5:$I$605,"Pago")</f>
        <v>0</v>
      </c>
      <c r="AB32" s="133">
        <f>SUMIFS(Dez!$H$5:$H$605,Dez!$C$5:$C$605,Resumo!E32,Dez!$Q$5:$Q$605,"Receita",Dez!$I$5:$I$605,"Pago")</f>
        <v>0</v>
      </c>
      <c r="AD32" s="133">
        <f t="shared" si="4"/>
        <v>26</v>
      </c>
      <c r="AE32" s="133">
        <f>SUMIFS(Jan!$H$5:$H$605,Jan!$C$5:$C$605,Resumo!E32,Jan!$R$5:$R$605,"Despesa",Jan!$I$5:$I$605,"Pago")</f>
        <v>0</v>
      </c>
      <c r="AF32" s="133">
        <f>SUMIFS(Fev!$H$5:$H$605,Fev!$C$5:$C$605,Resumo!E32,Fev!$R$5:$R$605,"Despesa",Fev!$I$5:$I$605,"Pago")</f>
        <v>0</v>
      </c>
      <c r="AG32" s="133">
        <f>SUMIFS(Mar!$H$5:$H$605,Mar!$C$5:$C$605,Resumo!E32,Mar!$R$5:$R$605,"Despesa",Mar!$I$5:$I$605,"Pago")</f>
        <v>0</v>
      </c>
      <c r="AH32" s="133">
        <f>SUMIFS(Abr!$H$5:$H$605,Abr!$C$5:$C$605,Resumo!E32,Abr!$R$5:$R$605,"Despesa",Abr!$I$5:$I$605,"Pago")</f>
        <v>0</v>
      </c>
      <c r="AI32" s="133">
        <f>SUMIFS(Mai!$H$5:$H$605,Mai!$C$5:$C$605,Resumo!E32,Mai!$R$5:$R$605,"Despesa",Mai!$I$5:$I$605,"Pago")</f>
        <v>0</v>
      </c>
      <c r="AJ32" s="133">
        <f>SUMIFS(Jun!$H$5:$H$605,Jun!$C$5:$C$605,Resumo!E32,Jun!$R$5:$R$605,"Despesa",Jun!$I$5:$I$605,"Pago")</f>
        <v>0</v>
      </c>
      <c r="AK32" s="133">
        <f>SUMIFS(Jul!$H$5:$H$605,Jul!$C$5:$C$605,Resumo!E32,Jul!$R$5:$R$605,"Despesa",Jul!$I$5:$I$605,"Pago")</f>
        <v>0</v>
      </c>
      <c r="AL32" s="133">
        <f>SUMIFS(Ago!$H$5:$H$605,Ago!$C$5:$C$605,Resumo!E32,Ago!$Q$5:$Q$605,"Despesa",Ago!$I$5:$I$605,"Pago")</f>
        <v>0</v>
      </c>
      <c r="AM32" s="133">
        <f>SUMIFS(Set!$H$5:$H$605,Set!$C$5:$C$605,Resumo!E32,Set!$R$5:$R$605,"Despesa",Set!$I$5:$I$605,"Pago")</f>
        <v>0</v>
      </c>
      <c r="AN32" s="133">
        <f>SUMIFS(Out!$H$5:$H$605,Out!$C$5:$C$605,Resumo!E32,Out!$R$5:$R$605,"Despesa",Out!$I$5:$I$605,"Pago")</f>
        <v>0</v>
      </c>
      <c r="AO32" s="133">
        <f>SUMIFS(Nov!$H$5:$H$605,Nov!$C$5:$C$605,Resumo!E32,Nov!$R$5:$R$605,"Despesa",Nov!$I$5:$I$605,"Pago")</f>
        <v>0</v>
      </c>
      <c r="AP32" s="133">
        <f>SUMIFS(Dez!$H$5:$H$605,Dez!$C$5:$C$605,Resumo!E32,Dez!$R$5:$R$605,"Despesa",Dez!$I$5:$I$605,"Pago")</f>
        <v>0</v>
      </c>
    </row>
    <row r="33" spans="5:42" ht="25.5" customHeight="1" thickTop="1" thickBot="1">
      <c r="E33" s="164">
        <v>27</v>
      </c>
      <c r="F33" s="165">
        <f t="shared" si="0"/>
        <v>0</v>
      </c>
      <c r="G33" s="165">
        <f t="shared" si="1"/>
        <v>0</v>
      </c>
      <c r="H33" s="165">
        <f t="shared" si="2"/>
        <v>0</v>
      </c>
      <c r="P33" s="133">
        <f t="shared" si="3"/>
        <v>27</v>
      </c>
      <c r="Q33" s="133">
        <f>SUMIFS(Jan!$H$5:$H$605,Jan!$C$5:$C$605,Resumo!E33,Jan!$Q$5:$Q$605,"Receita",Jan!$I$5:$I$605,"Pago")</f>
        <v>0</v>
      </c>
      <c r="R33" s="133">
        <f>SUMIFS(Fev!$H$5:$H$605,Fev!$C$5:$C$605,Resumo!E33,Fev!$Q$5:$Q$605,"Receita",Fev!$I$5:$I$605,"Pago")</f>
        <v>0</v>
      </c>
      <c r="S33" s="133">
        <f>SUMIFS(Mar!$H$5:$H$605,Mar!$C$5:$C$605,Resumo!E33,Mar!$Q$5:$Q$605,"Receita",Mar!$I$5:$I$605,"Pago")</f>
        <v>0</v>
      </c>
      <c r="T33" s="133">
        <f>SUMIFS(Abr!$H$5:$H$605,Abr!$C$5:$C$605,Resumo!E33,Abr!$Q$5:$Q$605,"Receita",Abr!$I$5:$I$605,"Pago")</f>
        <v>0</v>
      </c>
      <c r="U33" s="133">
        <f>SUMIFS(Mai!$H$5:$H$605,Mai!$C$5:$C$605,Resumo!E33,Mai!$Q$5:$Q$605,"Receita",Mai!$I$5:$I$605,"Pago")</f>
        <v>0</v>
      </c>
      <c r="V33" s="133">
        <f>SUMIFS(Jun!$H$5:$H$605,Jun!$C$5:$C$605,Resumo!E33,Jun!$Q$5:$Q$605,"Receita",Jun!$I$5:$I$605,"Pago")</f>
        <v>0</v>
      </c>
      <c r="W33" s="133">
        <f>SUMIFS(Jul!$H$5:$H$605,Jul!$C$5:$C$605,Resumo!E33,Jul!$Q$5:$Q$605,"Receita",Jul!$I$5:$I$605,"Pago")</f>
        <v>0</v>
      </c>
      <c r="X33" s="133">
        <f>SUMIFS(Ago!$H$5:$H$605,Ago!$C$5:$C$605,Resumo!E33,Ago!$Q$5:$Q$605,"Receita",Ago!$I$5:$I$605,"Pago")</f>
        <v>0</v>
      </c>
      <c r="Y33" s="133">
        <f>SUMIFS(Set!$H$5:$H$605,Set!$C$5:$C$605,Resumo!E33,Set!$Q$5:$Q$605,"Receita",Set!$I$5:$I$605,"Pago")</f>
        <v>0</v>
      </c>
      <c r="Z33" s="133">
        <f>SUMIFS(Out!$H$5:$H$605,Out!$C$5:$C$605,Resumo!E33,Out!$Q$5:$Q$605,"Receita",Out!$I$5:$I$605,"Pago")</f>
        <v>0</v>
      </c>
      <c r="AA33" s="133">
        <f>SUMIFS(Nov!$H$5:$H$605,Nov!$C$5:$C$605,Resumo!E33,Nov!$Q$5:$Q$605,"Receita",Nov!$I$5:$I$605,"Pago")</f>
        <v>0</v>
      </c>
      <c r="AB33" s="133">
        <f>SUMIFS(Dez!$H$5:$H$605,Dez!$C$5:$C$605,Resumo!E33,Dez!$Q$5:$Q$605,"Receita",Dez!$I$5:$I$605,"Pago")</f>
        <v>0</v>
      </c>
      <c r="AD33" s="133">
        <f t="shared" si="4"/>
        <v>27</v>
      </c>
      <c r="AE33" s="133">
        <f>SUMIFS(Jan!$H$5:$H$605,Jan!$C$5:$C$605,Resumo!E33,Jan!$R$5:$R$605,"Despesa",Jan!$I$5:$I$605,"Pago")</f>
        <v>0</v>
      </c>
      <c r="AF33" s="133">
        <f>SUMIFS(Fev!$H$5:$H$605,Fev!$C$5:$C$605,Resumo!E33,Fev!$R$5:$R$605,"Despesa",Fev!$I$5:$I$605,"Pago")</f>
        <v>0</v>
      </c>
      <c r="AG33" s="133">
        <f>SUMIFS(Mar!$H$5:$H$605,Mar!$C$5:$C$605,Resumo!E33,Mar!$R$5:$R$605,"Despesa",Mar!$I$5:$I$605,"Pago")</f>
        <v>0</v>
      </c>
      <c r="AH33" s="133">
        <f>SUMIFS(Abr!$H$5:$H$605,Abr!$C$5:$C$605,Resumo!E33,Abr!$R$5:$R$605,"Despesa",Abr!$I$5:$I$605,"Pago")</f>
        <v>0</v>
      </c>
      <c r="AI33" s="133">
        <f>SUMIFS(Mai!$H$5:$H$605,Mai!$C$5:$C$605,Resumo!E33,Mai!$R$5:$R$605,"Despesa",Mai!$I$5:$I$605,"Pago")</f>
        <v>0</v>
      </c>
      <c r="AJ33" s="133">
        <f>SUMIFS(Jun!$H$5:$H$605,Jun!$C$5:$C$605,Resumo!E33,Jun!$R$5:$R$605,"Despesa",Jun!$I$5:$I$605,"Pago")</f>
        <v>0</v>
      </c>
      <c r="AK33" s="133">
        <f>SUMIFS(Jul!$H$5:$H$605,Jul!$C$5:$C$605,Resumo!E33,Jul!$R$5:$R$605,"Despesa",Jul!$I$5:$I$605,"Pago")</f>
        <v>0</v>
      </c>
      <c r="AL33" s="133">
        <f>SUMIFS(Ago!$H$5:$H$605,Ago!$C$5:$C$605,Resumo!E33,Ago!$Q$5:$Q$605,"Despesa",Ago!$I$5:$I$605,"Pago")</f>
        <v>0</v>
      </c>
      <c r="AM33" s="133">
        <f>SUMIFS(Set!$H$5:$H$605,Set!$C$5:$C$605,Resumo!E33,Set!$R$5:$R$605,"Despesa",Set!$I$5:$I$605,"Pago")</f>
        <v>0</v>
      </c>
      <c r="AN33" s="133">
        <f>SUMIFS(Out!$H$5:$H$605,Out!$C$5:$C$605,Resumo!E33,Out!$R$5:$R$605,"Despesa",Out!$I$5:$I$605,"Pago")</f>
        <v>0</v>
      </c>
      <c r="AO33" s="133">
        <f>SUMIFS(Nov!$H$5:$H$605,Nov!$C$5:$C$605,Resumo!E33,Nov!$R$5:$R$605,"Despesa",Nov!$I$5:$I$605,"Pago")</f>
        <v>0</v>
      </c>
      <c r="AP33" s="133">
        <f>SUMIFS(Dez!$H$5:$H$605,Dez!$C$5:$C$605,Resumo!E33,Dez!$R$5:$R$605,"Despesa",Dez!$I$5:$I$605,"Pago")</f>
        <v>0</v>
      </c>
    </row>
    <row r="34" spans="5:42" ht="25.5" customHeight="1" thickTop="1" thickBot="1">
      <c r="E34" s="164">
        <v>28</v>
      </c>
      <c r="F34" s="165">
        <f t="shared" si="0"/>
        <v>0</v>
      </c>
      <c r="G34" s="165">
        <f t="shared" si="1"/>
        <v>0</v>
      </c>
      <c r="H34" s="165">
        <f t="shared" si="2"/>
        <v>0</v>
      </c>
      <c r="P34" s="133">
        <f t="shared" si="3"/>
        <v>28</v>
      </c>
      <c r="Q34" s="133">
        <f>SUMIFS(Jan!$H$5:$H$605,Jan!$C$5:$C$605,Resumo!E34,Jan!$Q$5:$Q$605,"Receita",Jan!$I$5:$I$605,"Pago")</f>
        <v>0</v>
      </c>
      <c r="R34" s="133">
        <f>SUMIFS(Fev!$H$5:$H$605,Fev!$C$5:$C$605,Resumo!E34,Fev!$Q$5:$Q$605,"Receita",Fev!$I$5:$I$605,"Pago")</f>
        <v>0</v>
      </c>
      <c r="S34" s="133">
        <f>SUMIFS(Mar!$H$5:$H$605,Mar!$C$5:$C$605,Resumo!E34,Mar!$Q$5:$Q$605,"Receita",Mar!$I$5:$I$605,"Pago")</f>
        <v>0</v>
      </c>
      <c r="T34" s="133">
        <f>SUMIFS(Abr!$H$5:$H$605,Abr!$C$5:$C$605,Resumo!E34,Abr!$Q$5:$Q$605,"Receita",Abr!$I$5:$I$605,"Pago")</f>
        <v>0</v>
      </c>
      <c r="U34" s="133">
        <f>SUMIFS(Mai!$H$5:$H$605,Mai!$C$5:$C$605,Resumo!E34,Mai!$Q$5:$Q$605,"Receita",Mai!$I$5:$I$605,"Pago")</f>
        <v>0</v>
      </c>
      <c r="V34" s="133">
        <f>SUMIFS(Jun!$H$5:$H$605,Jun!$C$5:$C$605,Resumo!E34,Jun!$Q$5:$Q$605,"Receita",Jun!$I$5:$I$605,"Pago")</f>
        <v>0</v>
      </c>
      <c r="W34" s="133">
        <f>SUMIFS(Jul!$H$5:$H$605,Jul!$C$5:$C$605,Resumo!E34,Jul!$Q$5:$Q$605,"Receita",Jul!$I$5:$I$605,"Pago")</f>
        <v>0</v>
      </c>
      <c r="X34" s="133">
        <f>SUMIFS(Ago!$H$5:$H$605,Ago!$C$5:$C$605,Resumo!E34,Ago!$Q$5:$Q$605,"Receita",Ago!$I$5:$I$605,"Pago")</f>
        <v>0</v>
      </c>
      <c r="Y34" s="133">
        <f>SUMIFS(Set!$H$5:$H$605,Set!$C$5:$C$605,Resumo!E34,Set!$Q$5:$Q$605,"Receita",Set!$I$5:$I$605,"Pago")</f>
        <v>0</v>
      </c>
      <c r="Z34" s="133">
        <f>SUMIFS(Out!$H$5:$H$605,Out!$C$5:$C$605,Resumo!E34,Out!$Q$5:$Q$605,"Receita",Out!$I$5:$I$605,"Pago")</f>
        <v>0</v>
      </c>
      <c r="AA34" s="133">
        <f>SUMIFS(Nov!$H$5:$H$605,Nov!$C$5:$C$605,Resumo!E34,Nov!$Q$5:$Q$605,"Receita",Nov!$I$5:$I$605,"Pago")</f>
        <v>0</v>
      </c>
      <c r="AB34" s="133">
        <f>SUMIFS(Dez!$H$5:$H$605,Dez!$C$5:$C$605,Resumo!E34,Dez!$Q$5:$Q$605,"Receita",Dez!$I$5:$I$605,"Pago")</f>
        <v>0</v>
      </c>
      <c r="AD34" s="133">
        <f t="shared" si="4"/>
        <v>28</v>
      </c>
      <c r="AE34" s="133">
        <f>SUMIFS(Jan!$H$5:$H$605,Jan!$C$5:$C$605,Resumo!E34,Jan!$R$5:$R$605,"Despesa",Jan!$I$5:$I$605,"Pago")</f>
        <v>0</v>
      </c>
      <c r="AF34" s="133">
        <f>SUMIFS(Fev!$H$5:$H$605,Fev!$C$5:$C$605,Resumo!E34,Fev!$R$5:$R$605,"Despesa",Fev!$I$5:$I$605,"Pago")</f>
        <v>0</v>
      </c>
      <c r="AG34" s="133">
        <f>SUMIFS(Mar!$H$5:$H$605,Mar!$C$5:$C$605,Resumo!E34,Mar!$R$5:$R$605,"Despesa",Mar!$I$5:$I$605,"Pago")</f>
        <v>0</v>
      </c>
      <c r="AH34" s="133">
        <f>SUMIFS(Abr!$H$5:$H$605,Abr!$C$5:$C$605,Resumo!E34,Abr!$R$5:$R$605,"Despesa",Abr!$I$5:$I$605,"Pago")</f>
        <v>0</v>
      </c>
      <c r="AI34" s="133">
        <f>SUMIFS(Mai!$H$5:$H$605,Mai!$C$5:$C$605,Resumo!E34,Mai!$R$5:$R$605,"Despesa",Mai!$I$5:$I$605,"Pago")</f>
        <v>0</v>
      </c>
      <c r="AJ34" s="133">
        <f>SUMIFS(Jun!$H$5:$H$605,Jun!$C$5:$C$605,Resumo!E34,Jun!$R$5:$R$605,"Despesa",Jun!$I$5:$I$605,"Pago")</f>
        <v>0</v>
      </c>
      <c r="AK34" s="133">
        <f>SUMIFS(Jul!$H$5:$H$605,Jul!$C$5:$C$605,Resumo!E34,Jul!$R$5:$R$605,"Despesa",Jul!$I$5:$I$605,"Pago")</f>
        <v>0</v>
      </c>
      <c r="AL34" s="133">
        <f>SUMIFS(Ago!$H$5:$H$605,Ago!$C$5:$C$605,Resumo!E34,Ago!$Q$5:$Q$605,"Despesa",Ago!$I$5:$I$605,"Pago")</f>
        <v>0</v>
      </c>
      <c r="AM34" s="133">
        <f>SUMIFS(Set!$H$5:$H$605,Set!$C$5:$C$605,Resumo!E34,Set!$R$5:$R$605,"Despesa",Set!$I$5:$I$605,"Pago")</f>
        <v>0</v>
      </c>
      <c r="AN34" s="133">
        <f>SUMIFS(Out!$H$5:$H$605,Out!$C$5:$C$605,Resumo!E34,Out!$R$5:$R$605,"Despesa",Out!$I$5:$I$605,"Pago")</f>
        <v>0</v>
      </c>
      <c r="AO34" s="133">
        <f>SUMIFS(Nov!$H$5:$H$605,Nov!$C$5:$C$605,Resumo!E34,Nov!$R$5:$R$605,"Despesa",Nov!$I$5:$I$605,"Pago")</f>
        <v>0</v>
      </c>
      <c r="AP34" s="133">
        <f>SUMIFS(Dez!$H$5:$H$605,Dez!$C$5:$C$605,Resumo!E34,Dez!$R$5:$R$605,"Despesa",Dez!$I$5:$I$605,"Pago")</f>
        <v>0</v>
      </c>
    </row>
    <row r="35" spans="5:42" ht="25.5" customHeight="1" thickTop="1" thickBot="1">
      <c r="E35" s="164">
        <v>29</v>
      </c>
      <c r="F35" s="165">
        <f t="shared" si="0"/>
        <v>0</v>
      </c>
      <c r="G35" s="165">
        <f t="shared" si="1"/>
        <v>0</v>
      </c>
      <c r="H35" s="165">
        <f t="shared" si="2"/>
        <v>0</v>
      </c>
      <c r="P35" s="133">
        <f t="shared" si="3"/>
        <v>29</v>
      </c>
      <c r="Q35" s="133">
        <f>SUMIFS(Jan!$H$5:$H$605,Jan!$C$5:$C$605,Resumo!E35,Jan!$Q$5:$Q$605,"Receita",Jan!$I$5:$I$605,"Pago")</f>
        <v>0</v>
      </c>
      <c r="R35" s="133">
        <f>SUMIFS(Fev!$H$5:$H$605,Fev!$C$5:$C$605,Resumo!E35,Fev!$Q$5:$Q$605,"Receita",Fev!$I$5:$I$605,"Pago")</f>
        <v>0</v>
      </c>
      <c r="S35" s="133">
        <f>SUMIFS(Mar!$H$5:$H$605,Mar!$C$5:$C$605,Resumo!E35,Mar!$Q$5:$Q$605,"Receita",Mar!$I$5:$I$605,"Pago")</f>
        <v>0</v>
      </c>
      <c r="T35" s="133">
        <f>SUMIFS(Abr!$H$5:$H$605,Abr!$C$5:$C$605,Resumo!E35,Abr!$Q$5:$Q$605,"Receita",Abr!$I$5:$I$605,"Pago")</f>
        <v>0</v>
      </c>
      <c r="U35" s="133">
        <f>SUMIFS(Mai!$H$5:$H$605,Mai!$C$5:$C$605,Resumo!E35,Mai!$Q$5:$Q$605,"Receita",Mai!$I$5:$I$605,"Pago")</f>
        <v>0</v>
      </c>
      <c r="V35" s="133">
        <f>SUMIFS(Jun!$H$5:$H$605,Jun!$C$5:$C$605,Resumo!E35,Jun!$Q$5:$Q$605,"Receita",Jun!$I$5:$I$605,"Pago")</f>
        <v>0</v>
      </c>
      <c r="W35" s="133">
        <f>SUMIFS(Jul!$H$5:$H$605,Jul!$C$5:$C$605,Resumo!E35,Jul!$Q$5:$Q$605,"Receita",Jul!$I$5:$I$605,"Pago")</f>
        <v>0</v>
      </c>
      <c r="X35" s="133">
        <f>SUMIFS(Ago!$H$5:$H$605,Ago!$C$5:$C$605,Resumo!E35,Ago!$Q$5:$Q$605,"Receita",Ago!$I$5:$I$605,"Pago")</f>
        <v>0</v>
      </c>
      <c r="Y35" s="133">
        <f>SUMIFS(Set!$H$5:$H$605,Set!$C$5:$C$605,Resumo!E35,Set!$Q$5:$Q$605,"Receita",Set!$I$5:$I$605,"Pago")</f>
        <v>0</v>
      </c>
      <c r="Z35" s="133">
        <f>SUMIFS(Out!$H$5:$H$605,Out!$C$5:$C$605,Resumo!E35,Out!$Q$5:$Q$605,"Receita",Out!$I$5:$I$605,"Pago")</f>
        <v>0</v>
      </c>
      <c r="AA35" s="133">
        <f>SUMIFS(Nov!$H$5:$H$605,Nov!$C$5:$C$605,Resumo!E35,Nov!$Q$5:$Q$605,"Receita",Nov!$I$5:$I$605,"Pago")</f>
        <v>0</v>
      </c>
      <c r="AB35" s="133">
        <f>SUMIFS(Dez!$H$5:$H$605,Dez!$C$5:$C$605,Resumo!E35,Dez!$Q$5:$Q$605,"Receita",Dez!$I$5:$I$605,"Pago")</f>
        <v>0</v>
      </c>
      <c r="AD35" s="133">
        <f t="shared" si="4"/>
        <v>29</v>
      </c>
      <c r="AE35" s="133">
        <f>SUMIFS(Jan!$H$5:$H$605,Jan!$C$5:$C$605,Resumo!E35,Jan!$R$5:$R$605,"Despesa",Jan!$I$5:$I$605,"Pago")</f>
        <v>0</v>
      </c>
      <c r="AF35" s="133">
        <f>SUMIFS(Fev!$H$5:$H$605,Fev!$C$5:$C$605,Resumo!E35,Fev!$R$5:$R$605,"Despesa",Fev!$I$5:$I$605,"Pago")</f>
        <v>0</v>
      </c>
      <c r="AG35" s="133">
        <f>SUMIFS(Mar!$H$5:$H$605,Mar!$C$5:$C$605,Resumo!E35,Mar!$R$5:$R$605,"Despesa",Mar!$I$5:$I$605,"Pago")</f>
        <v>0</v>
      </c>
      <c r="AH35" s="133">
        <f>SUMIFS(Abr!$H$5:$H$605,Abr!$C$5:$C$605,Resumo!E35,Abr!$R$5:$R$605,"Despesa",Abr!$I$5:$I$605,"Pago")</f>
        <v>0</v>
      </c>
      <c r="AI35" s="133">
        <f>SUMIFS(Mai!$H$5:$H$605,Mai!$C$5:$C$605,Resumo!E35,Mai!$R$5:$R$605,"Despesa",Mai!$I$5:$I$605,"Pago")</f>
        <v>0</v>
      </c>
      <c r="AJ35" s="133">
        <f>SUMIFS(Jun!$H$5:$H$605,Jun!$C$5:$C$605,Resumo!E35,Jun!$R$5:$R$605,"Despesa",Jun!$I$5:$I$605,"Pago")</f>
        <v>0</v>
      </c>
      <c r="AK35" s="133">
        <f>SUMIFS(Jul!$H$5:$H$605,Jul!$C$5:$C$605,Resumo!E35,Jul!$R$5:$R$605,"Despesa",Jul!$I$5:$I$605,"Pago")</f>
        <v>0</v>
      </c>
      <c r="AL35" s="133">
        <f>SUMIFS(Ago!$H$5:$H$605,Ago!$C$5:$C$605,Resumo!E35,Ago!$Q$5:$Q$605,"Despesa",Ago!$I$5:$I$605,"Pago")</f>
        <v>0</v>
      </c>
      <c r="AM35" s="133">
        <f>SUMIFS(Set!$H$5:$H$605,Set!$C$5:$C$605,Resumo!E35,Set!$R$5:$R$605,"Despesa",Set!$I$5:$I$605,"Pago")</f>
        <v>0</v>
      </c>
      <c r="AN35" s="133">
        <f>SUMIFS(Out!$H$5:$H$605,Out!$C$5:$C$605,Resumo!E35,Out!$R$5:$R$605,"Despesa",Out!$I$5:$I$605,"Pago")</f>
        <v>0</v>
      </c>
      <c r="AO35" s="133">
        <f>SUMIFS(Nov!$H$5:$H$605,Nov!$C$5:$C$605,Resumo!E35,Nov!$R$5:$R$605,"Despesa",Nov!$I$5:$I$605,"Pago")</f>
        <v>0</v>
      </c>
      <c r="AP35" s="133">
        <f>SUMIFS(Dez!$H$5:$H$605,Dez!$C$5:$C$605,Resumo!E35,Dez!$R$5:$R$605,"Despesa",Dez!$I$5:$I$605,"Pago")</f>
        <v>0</v>
      </c>
    </row>
    <row r="36" spans="5:42" ht="25.5" customHeight="1" thickTop="1" thickBot="1">
      <c r="E36" s="164">
        <v>30</v>
      </c>
      <c r="F36" s="165">
        <f t="shared" si="0"/>
        <v>0</v>
      </c>
      <c r="G36" s="165">
        <f t="shared" si="1"/>
        <v>0</v>
      </c>
      <c r="H36" s="165">
        <f t="shared" si="2"/>
        <v>0</v>
      </c>
      <c r="P36" s="133">
        <f t="shared" si="3"/>
        <v>30</v>
      </c>
      <c r="Q36" s="133">
        <f>SUMIFS(Jan!$H$5:$H$605,Jan!$C$5:$C$605,Resumo!E36,Jan!$Q$5:$Q$605,"Receita",Jan!$I$5:$I$605,"Pago")</f>
        <v>0</v>
      </c>
      <c r="R36" s="133">
        <f>SUMIFS(Fev!$H$5:$H$605,Fev!$C$5:$C$605,Resumo!E36,Fev!$Q$5:$Q$605,"Receita",Fev!$I$5:$I$605,"Pago")</f>
        <v>0</v>
      </c>
      <c r="S36" s="133">
        <f>SUMIFS(Mar!$H$5:$H$605,Mar!$C$5:$C$605,Resumo!E36,Mar!$Q$5:$Q$605,"Receita",Mar!$I$5:$I$605,"Pago")</f>
        <v>0</v>
      </c>
      <c r="T36" s="133">
        <f>SUMIFS(Abr!$H$5:$H$605,Abr!$C$5:$C$605,Resumo!E36,Abr!$Q$5:$Q$605,"Receita",Abr!$I$5:$I$605,"Pago")</f>
        <v>0</v>
      </c>
      <c r="U36" s="133">
        <f>SUMIFS(Mai!$H$5:$H$605,Mai!$C$5:$C$605,Resumo!E36,Mai!$Q$5:$Q$605,"Receita",Mai!$I$5:$I$605,"Pago")</f>
        <v>0</v>
      </c>
      <c r="V36" s="133">
        <f>SUMIFS(Jun!$H$5:$H$605,Jun!$C$5:$C$605,Resumo!E36,Jun!$Q$5:$Q$605,"Receita",Jun!$I$5:$I$605,"Pago")</f>
        <v>0</v>
      </c>
      <c r="W36" s="133">
        <f>SUMIFS(Jul!$H$5:$H$605,Jul!$C$5:$C$605,Resumo!E36,Jul!$Q$5:$Q$605,"Receita",Jul!$I$5:$I$605,"Pago")</f>
        <v>0</v>
      </c>
      <c r="X36" s="133">
        <f>SUMIFS(Ago!$H$5:$H$605,Ago!$C$5:$C$605,Resumo!E36,Ago!$Q$5:$Q$605,"Receita",Ago!$I$5:$I$605,"Pago")</f>
        <v>0</v>
      </c>
      <c r="Y36" s="133">
        <f>SUMIFS(Set!$H$5:$H$605,Set!$C$5:$C$605,Resumo!E36,Set!$Q$5:$Q$605,"Receita",Set!$I$5:$I$605,"Pago")</f>
        <v>0</v>
      </c>
      <c r="Z36" s="133">
        <f>SUMIFS(Out!$H$5:$H$605,Out!$C$5:$C$605,Resumo!E36,Out!$Q$5:$Q$605,"Receita",Out!$I$5:$I$605,"Pago")</f>
        <v>0</v>
      </c>
      <c r="AA36" s="133">
        <f>SUMIFS(Nov!$H$5:$H$605,Nov!$C$5:$C$605,Resumo!E36,Nov!$Q$5:$Q$605,"Receita",Nov!$I$5:$I$605,"Pago")</f>
        <v>0</v>
      </c>
      <c r="AB36" s="133">
        <f>SUMIFS(Dez!$H$5:$H$605,Dez!$C$5:$C$605,Resumo!E36,Dez!$Q$5:$Q$605,"Receita",Dez!$I$5:$I$605,"Pago")</f>
        <v>0</v>
      </c>
      <c r="AD36" s="133">
        <f t="shared" si="4"/>
        <v>30</v>
      </c>
      <c r="AE36" s="133">
        <f>SUMIFS(Jan!$H$5:$H$605,Jan!$C$5:$C$605,Resumo!E36,Jan!$R$5:$R$605,"Despesa",Jan!$I$5:$I$605,"Pago")</f>
        <v>0</v>
      </c>
      <c r="AF36" s="133">
        <f>SUMIFS(Fev!$H$5:$H$605,Fev!$C$5:$C$605,Resumo!E36,Fev!$R$5:$R$605,"Despesa",Fev!$I$5:$I$605,"Pago")</f>
        <v>0</v>
      </c>
      <c r="AG36" s="133">
        <f>SUMIFS(Mar!$H$5:$H$605,Mar!$C$5:$C$605,Resumo!E36,Mar!$R$5:$R$605,"Despesa",Mar!$I$5:$I$605,"Pago")</f>
        <v>0</v>
      </c>
      <c r="AH36" s="133">
        <f>SUMIFS(Abr!$H$5:$H$605,Abr!$C$5:$C$605,Resumo!E36,Abr!$R$5:$R$605,"Despesa",Abr!$I$5:$I$605,"Pago")</f>
        <v>0</v>
      </c>
      <c r="AI36" s="133">
        <f>SUMIFS(Mai!$H$5:$H$605,Mai!$C$5:$C$605,Resumo!E36,Mai!$R$5:$R$605,"Despesa",Mai!$I$5:$I$605,"Pago")</f>
        <v>0</v>
      </c>
      <c r="AJ36" s="133">
        <f>SUMIFS(Jun!$H$5:$H$605,Jun!$C$5:$C$605,Resumo!E36,Jun!$R$5:$R$605,"Despesa",Jun!$I$5:$I$605,"Pago")</f>
        <v>0</v>
      </c>
      <c r="AK36" s="133">
        <f>SUMIFS(Jul!$H$5:$H$605,Jul!$C$5:$C$605,Resumo!E36,Jul!$R$5:$R$605,"Despesa",Jul!$I$5:$I$605,"Pago")</f>
        <v>0</v>
      </c>
      <c r="AL36" s="133">
        <f>SUMIFS(Ago!$H$5:$H$605,Ago!$C$5:$C$605,Resumo!E36,Ago!$Q$5:$Q$605,"Despesa",Ago!$I$5:$I$605,"Pago")</f>
        <v>0</v>
      </c>
      <c r="AM36" s="133">
        <f>SUMIFS(Set!$H$5:$H$605,Set!$C$5:$C$605,Resumo!E36,Set!$R$5:$R$605,"Despesa",Set!$I$5:$I$605,"Pago")</f>
        <v>0</v>
      </c>
      <c r="AN36" s="133">
        <f>SUMIFS(Out!$H$5:$H$605,Out!$C$5:$C$605,Resumo!E36,Out!$R$5:$R$605,"Despesa",Out!$I$5:$I$605,"Pago")</f>
        <v>0</v>
      </c>
      <c r="AO36" s="133">
        <f>SUMIFS(Nov!$H$5:$H$605,Nov!$C$5:$C$605,Resumo!E36,Nov!$R$5:$R$605,"Despesa",Nov!$I$5:$I$605,"Pago")</f>
        <v>0</v>
      </c>
      <c r="AP36" s="133">
        <f>SUMIFS(Dez!$H$5:$H$605,Dez!$C$5:$C$605,Resumo!E36,Dez!$R$5:$R$605,"Despesa",Dez!$I$5:$I$605,"Pago")</f>
        <v>0</v>
      </c>
    </row>
    <row r="37" spans="5:42" ht="25.5" customHeight="1" thickTop="1">
      <c r="E37" s="164">
        <v>31</v>
      </c>
      <c r="F37" s="165">
        <f t="shared" si="0"/>
        <v>0</v>
      </c>
      <c r="G37" s="165">
        <f t="shared" si="1"/>
        <v>0</v>
      </c>
      <c r="H37" s="165">
        <f t="shared" si="2"/>
        <v>0</v>
      </c>
      <c r="P37" s="133">
        <f t="shared" si="3"/>
        <v>31</v>
      </c>
      <c r="Q37" s="133">
        <f>SUMIFS(Jan!$H$5:$H$605,Jan!$C$5:$C$605,Resumo!E37,Jan!$Q$5:$Q$605,"Receita",Jan!$I$5:$I$605,"Pago")</f>
        <v>0</v>
      </c>
      <c r="R37" s="133">
        <f>SUMIFS(Fev!$H$5:$H$605,Fev!$C$5:$C$605,Resumo!E37,Fev!$Q$5:$Q$605,"Receita",Fev!$I$5:$I$605,"Pago")</f>
        <v>0</v>
      </c>
      <c r="S37" s="133">
        <f>SUMIFS(Mar!$H$5:$H$605,Mar!$C$5:$C$605,Resumo!E37,Mar!$Q$5:$Q$605,"Receita",Mar!$I$5:$I$605,"Pago")</f>
        <v>0</v>
      </c>
      <c r="T37" s="133">
        <f>SUMIFS(Abr!$H$5:$H$605,Abr!$C$5:$C$605,Resumo!E37,Abr!$Q$5:$Q$605,"Receita",Abr!$I$5:$I$605,"Pago")</f>
        <v>0</v>
      </c>
      <c r="U37" s="133">
        <f>SUMIFS(Mai!$H$5:$H$605,Mai!$C$5:$C$605,Resumo!E37,Mai!$Q$5:$Q$605,"Receita",Mai!$I$5:$I$605,"Pago")</f>
        <v>0</v>
      </c>
      <c r="V37" s="133">
        <f>SUMIFS(Jun!$H$5:$H$605,Jun!$C$5:$C$605,Resumo!E37,Jun!$Q$5:$Q$605,"Receita",Jun!$I$5:$I$605,"Pago")</f>
        <v>0</v>
      </c>
      <c r="W37" s="133">
        <f>SUMIFS(Jul!$H$5:$H$605,Jul!$C$5:$C$605,Resumo!E37,Jul!$Q$5:$Q$605,"Receita",Jul!$I$5:$I$605,"Pago")</f>
        <v>0</v>
      </c>
      <c r="X37" s="133">
        <f>SUMIFS(Ago!$H$5:$H$605,Ago!$C$5:$C$605,Resumo!E37,Ago!$Q$5:$Q$605,"Receita",Ago!$I$5:$I$605,"Pago")</f>
        <v>0</v>
      </c>
      <c r="Y37" s="133">
        <f>SUMIFS(Set!$H$5:$H$605,Set!$C$5:$C$605,Resumo!E37,Set!$Q$5:$Q$605,"Receita",Set!$I$5:$I$605,"Pago")</f>
        <v>0</v>
      </c>
      <c r="Z37" s="133">
        <f>SUMIFS(Out!$H$5:$H$605,Out!$C$5:$C$605,Resumo!E37,Out!$Q$5:$Q$605,"Receita",Out!$I$5:$I$605,"Pago")</f>
        <v>0</v>
      </c>
      <c r="AA37" s="133">
        <f>SUMIFS(Nov!$H$5:$H$605,Nov!$C$5:$C$605,Resumo!E37,Nov!$Q$5:$Q$605,"Receita",Nov!$I$5:$I$605,"Pago")</f>
        <v>0</v>
      </c>
      <c r="AB37" s="133">
        <f>SUMIFS(Dez!$H$5:$H$605,Dez!$C$5:$C$605,Resumo!E37,Dez!$Q$5:$Q$605,"Receita",Dez!$I$5:$I$605,"Pago")</f>
        <v>0</v>
      </c>
      <c r="AD37" s="133">
        <f t="shared" si="4"/>
        <v>31</v>
      </c>
      <c r="AE37" s="133">
        <f>SUMIFS(Jan!$H$5:$H$605,Jan!$C$5:$C$605,Resumo!E37,Jan!$R$5:$R$605,"Despesa",Jan!$I$5:$I$605,"Pago")</f>
        <v>0</v>
      </c>
      <c r="AF37" s="133">
        <f>SUMIFS(Fev!$H$5:$H$605,Fev!$C$5:$C$605,Resumo!E37,Fev!$R$5:$R$605,"Despesa",Fev!$I$5:$I$605,"Pago")</f>
        <v>0</v>
      </c>
      <c r="AG37" s="133">
        <f>SUMIFS(Mar!$H$5:$H$605,Mar!$C$5:$C$605,Resumo!E37,Mar!$R$5:$R$605,"Despesa",Mar!$I$5:$I$605,"Pago")</f>
        <v>0</v>
      </c>
      <c r="AH37" s="133">
        <f>SUMIFS(Abr!$H$5:$H$605,Abr!$C$5:$C$605,Resumo!E37,Abr!$R$5:$R$605,"Despesa",Abr!$I$5:$I$605,"Pago")</f>
        <v>0</v>
      </c>
      <c r="AI37" s="133">
        <f>SUMIFS(Mai!$H$5:$H$605,Mai!$C$5:$C$605,Resumo!E37,Mai!$R$5:$R$605,"Despesa",Mai!$I$5:$I$605,"Pago")</f>
        <v>0</v>
      </c>
      <c r="AJ37" s="133">
        <f>SUMIFS(Jun!$H$5:$H$605,Jun!$C$5:$C$605,Resumo!E37,Jun!$R$5:$R$605,"Despesa",Jun!$I$5:$I$605,"Pago")</f>
        <v>0</v>
      </c>
      <c r="AK37" s="133">
        <f>SUMIFS(Jul!$H$5:$H$605,Jul!$C$5:$C$605,Resumo!E37,Jul!$R$5:$R$605,"Despesa",Jul!$I$5:$I$605,"Pago")</f>
        <v>0</v>
      </c>
      <c r="AL37" s="133">
        <f>SUMIFS(Ago!$H$5:$H$605,Ago!$C$5:$C$605,Resumo!E37,Ago!$Q$5:$Q$605,"Despesa",Ago!$I$5:$I$605,"Pago")</f>
        <v>0</v>
      </c>
      <c r="AM37" s="133">
        <f>SUMIFS(Set!$H$5:$H$605,Set!$C$5:$C$605,Resumo!E37,Set!$R$5:$R$605,"Despesa",Set!$I$5:$I$605,"Pago")</f>
        <v>0</v>
      </c>
      <c r="AN37" s="133">
        <f>SUMIFS(Out!$H$5:$H$605,Out!$C$5:$C$605,Resumo!E37,Out!$R$5:$R$605,"Despesa",Out!$I$5:$I$605,"Pago")</f>
        <v>0</v>
      </c>
      <c r="AO37" s="133">
        <f>SUMIFS(Nov!$H$5:$H$605,Nov!$C$5:$C$605,Resumo!E37,Nov!$R$5:$R$605,"Despesa",Nov!$I$5:$I$605,"Pago")</f>
        <v>0</v>
      </c>
      <c r="AP37" s="133">
        <f>SUMIFS(Dez!$H$5:$H$605,Dez!$C$5:$C$605,Resumo!E37,Dez!$R$5:$R$605,"Despesa",Dez!$I$5:$I$605,"Pago")</f>
        <v>0</v>
      </c>
    </row>
    <row r="38" spans="5:42"/>
    <row r="39" spans="5:42"/>
    <row r="40" spans="5:42"/>
    <row r="41" spans="5:42"/>
    <row r="42" spans="5:42"/>
    <row r="43" spans="5:42"/>
    <row r="44" spans="5:42"/>
    <row r="45" spans="5:42"/>
    <row r="46" spans="5:42"/>
    <row r="47" spans="5:42"/>
    <row r="48" spans="5:42"/>
    <row r="49" spans="1:43" s="166" customFormat="1">
      <c r="A49" s="31"/>
      <c r="B49" s="12"/>
      <c r="C49" s="12"/>
      <c r="D49" s="12"/>
      <c r="E49" s="12"/>
      <c r="F49" s="12"/>
      <c r="G49" s="12"/>
      <c r="H49" s="12"/>
      <c r="I49" s="12"/>
      <c r="J49" s="12"/>
      <c r="K49" s="12"/>
      <c r="L49" s="12"/>
      <c r="M49" s="12"/>
      <c r="N49" s="157"/>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57"/>
    </row>
    <row r="50" spans="1:43" s="166" customFormat="1">
      <c r="A50" s="31"/>
      <c r="B50" s="12"/>
      <c r="C50" s="12"/>
      <c r="D50" s="12"/>
      <c r="E50" s="12"/>
      <c r="F50" s="12"/>
      <c r="G50" s="12"/>
      <c r="H50" s="12"/>
      <c r="I50" s="12"/>
      <c r="J50" s="12"/>
      <c r="K50" s="12"/>
      <c r="L50" s="12"/>
      <c r="M50" s="12"/>
      <c r="N50" s="157"/>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57"/>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4" priority="3" operator="lessThan">
      <formula>0</formula>
    </cfRule>
    <cfRule type="cellIs" dxfId="53" priority="4" operator="greaterThan">
      <formula>0</formula>
    </cfRule>
  </conditionalFormatting>
  <conditionalFormatting sqref="K11">
    <cfRule type="cellIs" dxfId="52" priority="1" operator="greaterThan">
      <formula>0</formula>
    </cfRule>
    <cfRule type="cellIs" dxfId="51"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sheetPr codeName="Plan18" enableFormatConditionsCalculation="0"/>
  <dimension ref="A1:AQ50"/>
  <sheetViews>
    <sheetView showGridLines="0" zoomScale="90" zoomScaleNormal="90" zoomScalePageLayoutView="90" workbookViewId="0">
      <pane xSplit="1" ySplit="6" topLeftCell="B7" activePane="bottomRight" state="frozen"/>
      <selection activeCell="E11" sqref="E11:M11"/>
      <selection pane="topRight" activeCell="E11" sqref="E11:M11"/>
      <selection pane="bottomLeft" activeCell="E11" sqref="E11:M11"/>
      <selection pane="bottomRight"/>
    </sheetView>
  </sheetViews>
  <sheetFormatPr defaultColWidth="0.140625"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2" width="8.85546875" style="12" customWidth="1"/>
    <col min="13" max="13" width="8.85546875" style="167" customWidth="1"/>
    <col min="14" max="14" width="8.85546875" style="157" customWidth="1"/>
    <col min="15" max="15" width="8.85546875" style="133" customWidth="1"/>
    <col min="16" max="28" width="0.140625" style="133" customWidth="1"/>
    <col min="29" max="29" width="0.140625" style="133"/>
    <col min="30" max="42" width="0.140625" style="133" customWidth="1"/>
    <col min="43" max="16384" width="0.140625" style="133"/>
  </cols>
  <sheetData>
    <row r="1" spans="1:42" s="34" customFormat="1" ht="33.950000000000003" customHeight="1">
      <c r="A1" s="142"/>
      <c r="B1" s="32"/>
      <c r="C1" s="223" t="s">
        <v>1269</v>
      </c>
      <c r="D1" s="223"/>
      <c r="E1" s="223"/>
      <c r="F1" s="223"/>
      <c r="G1" s="223"/>
      <c r="H1" s="223"/>
      <c r="I1" s="223"/>
      <c r="J1" s="223"/>
      <c r="K1" s="223"/>
      <c r="L1" s="32"/>
      <c r="M1" s="40"/>
      <c r="N1" s="33"/>
    </row>
    <row r="2" spans="1:42" s="34" customFormat="1" ht="37.5" customHeight="1">
      <c r="A2" s="142"/>
      <c r="B2" s="32"/>
      <c r="C2" s="35"/>
      <c r="D2" s="35"/>
      <c r="E2" s="35"/>
      <c r="F2" s="35"/>
      <c r="G2" s="35"/>
      <c r="H2" s="35"/>
      <c r="I2" s="35"/>
      <c r="J2" s="35"/>
      <c r="K2" s="35"/>
      <c r="L2" s="35"/>
      <c r="M2" s="41"/>
      <c r="N2" s="36"/>
      <c r="O2" s="37"/>
      <c r="P2" s="37"/>
    </row>
    <row r="3" spans="1:42" ht="9" customHeight="1">
      <c r="D3" s="156"/>
    </row>
    <row r="4" spans="1:42" ht="22.5" customHeight="1">
      <c r="C4" s="158" t="s">
        <v>1270</v>
      </c>
      <c r="D4" s="156"/>
      <c r="E4" s="224" t="s">
        <v>1271</v>
      </c>
      <c r="F4" s="225"/>
      <c r="G4" s="225"/>
      <c r="H4" s="226"/>
      <c r="J4" s="227" t="s">
        <v>1232</v>
      </c>
      <c r="K4" s="227"/>
    </row>
    <row r="5" spans="1:42" ht="5.25" customHeight="1">
      <c r="C5" s="159"/>
      <c r="D5" s="156"/>
      <c r="E5" s="160"/>
      <c r="F5" s="160"/>
      <c r="G5" s="160"/>
      <c r="H5" s="160"/>
      <c r="J5" s="227"/>
      <c r="K5" s="227"/>
    </row>
    <row r="6" spans="1:42" ht="24.75" customHeight="1" thickBot="1">
      <c r="C6" s="160"/>
      <c r="D6" s="161"/>
      <c r="E6" s="162" t="s">
        <v>1225</v>
      </c>
      <c r="F6" s="163" t="s">
        <v>1288</v>
      </c>
      <c r="G6" s="163" t="s">
        <v>1289</v>
      </c>
      <c r="H6" s="163" t="s">
        <v>1274</v>
      </c>
      <c r="J6" s="228"/>
      <c r="K6" s="228"/>
      <c r="P6" s="133" t="s">
        <v>1275</v>
      </c>
      <c r="Q6" s="133" t="s">
        <v>1271</v>
      </c>
      <c r="R6" s="133" t="s">
        <v>1276</v>
      </c>
      <c r="S6" s="133" t="s">
        <v>1277</v>
      </c>
      <c r="T6" s="133" t="s">
        <v>1278</v>
      </c>
      <c r="U6" s="133" t="s">
        <v>1279</v>
      </c>
      <c r="V6" s="133" t="s">
        <v>1280</v>
      </c>
      <c r="W6" s="133" t="s">
        <v>1281</v>
      </c>
      <c r="X6" s="133" t="s">
        <v>1282</v>
      </c>
      <c r="Y6" s="133" t="s">
        <v>1283</v>
      </c>
      <c r="Z6" s="133" t="s">
        <v>1284</v>
      </c>
      <c r="AA6" s="133" t="s">
        <v>1285</v>
      </c>
      <c r="AB6" s="133" t="s">
        <v>1286</v>
      </c>
      <c r="AD6" s="133" t="s">
        <v>1287</v>
      </c>
      <c r="AE6" s="133" t="s">
        <v>1271</v>
      </c>
      <c r="AF6" s="133" t="s">
        <v>1276</v>
      </c>
      <c r="AG6" s="133" t="s">
        <v>1277</v>
      </c>
      <c r="AH6" s="133" t="s">
        <v>1278</v>
      </c>
      <c r="AI6" s="133" t="s">
        <v>1279</v>
      </c>
      <c r="AJ6" s="133" t="s">
        <v>1280</v>
      </c>
      <c r="AK6" s="133" t="s">
        <v>1281</v>
      </c>
      <c r="AL6" s="133" t="s">
        <v>1282</v>
      </c>
      <c r="AM6" s="133" t="s">
        <v>1283</v>
      </c>
      <c r="AN6" s="133" t="s">
        <v>1284</v>
      </c>
      <c r="AO6" s="133" t="s">
        <v>1285</v>
      </c>
      <c r="AP6" s="133" t="s">
        <v>1286</v>
      </c>
    </row>
    <row r="7" spans="1:42" ht="18.75" customHeight="1" thickTop="1" thickBot="1">
      <c r="E7" s="164">
        <v>1</v>
      </c>
      <c r="F7" s="165">
        <f>HLOOKUP($E$4,$Q$6:$AB$37,ROW(AM2),FALSE)</f>
        <v>0</v>
      </c>
      <c r="G7" s="165">
        <f>HLOOKUP($E$4,$AE$6:$AP$37,ROW(AN2),FALSE)</f>
        <v>0</v>
      </c>
      <c r="H7" s="165">
        <f>IF(ISERROR(F7-G7),"",F7-G7)</f>
        <v>0</v>
      </c>
      <c r="J7" s="213" t="s">
        <v>1290</v>
      </c>
      <c r="K7" s="214">
        <f>SUM(F7:F37)</f>
        <v>0</v>
      </c>
      <c r="P7" s="133">
        <f>E7</f>
        <v>1</v>
      </c>
      <c r="Q7" s="133">
        <f>SUMIFS(Jan!$H$5:$H$605,Jan!$C$5:$C$605,'Resumo (2)'!E7,Jan!$Q$5:$Q$605,"Receita",Jan!$I$5:$I$605,"Não Pago")</f>
        <v>0</v>
      </c>
      <c r="R7" s="133">
        <f>SUMIFS(Fev!$H$5:$H$605,Fev!$C$5:$C$605,'Resumo (2)'!E7,Fev!$Q$5:$Q$605,"Receita",Fev!$I$5:$I$605,"Não Pago")</f>
        <v>0</v>
      </c>
      <c r="S7" s="133">
        <f>SUMIFS(Mar!$H$5:$H$605,Mar!$C$5:$C$605,'Resumo (2)'!E7,Mar!$Q$5:$Q$605,"Receita",Mar!$I$5:$I$605,"Não Pago")</f>
        <v>0</v>
      </c>
      <c r="T7" s="133">
        <f>SUMIFS(Abr!$H$5:$H$605,Abr!$C$5:$C$605,'Resumo (2)'!E7,Abr!$Q$5:$Q$605,"Receita",Abr!$I$5:$I$605,"Não Pago")</f>
        <v>0</v>
      </c>
      <c r="U7" s="133">
        <f>SUMIFS(Mai!$H$5:$H$605,Mai!$C$5:$C$605,'Resumo (2)'!E7,Mai!$Q$5:$Q$605,"Receita",Mai!$I$5:$I$605,"Não Pago")</f>
        <v>0</v>
      </c>
      <c r="V7" s="133">
        <f>SUMIFS(Jun!$H$5:$H$605,Jun!$C$5:$C$605,'Resumo (2)'!E7,Jun!$Q$5:$Q$605,"Receita",Jun!$I$5:$I$605,"Não Pago")</f>
        <v>0</v>
      </c>
      <c r="W7" s="133">
        <f>SUMIFS(Jul!$H$5:$H$605,Jul!$C$5:$C$605,'Resumo (2)'!E7,Jul!$Q$5:$Q$605,"Receita",Jul!$I$5:$I$605,"Não Pago")</f>
        <v>0</v>
      </c>
      <c r="X7" s="133">
        <f>SUMIFS(Ago!$H$5:$H$605,Ago!$C$5:$C$605,'Resumo (2)'!E7,Ago!$Q$5:$Q$605,"Receita",Ago!$I$5:$I$605,"Não Pago")</f>
        <v>0</v>
      </c>
      <c r="Y7" s="133">
        <f>SUMIFS(Set!$H$5:$H$605,Set!$C$5:$C$605,'Resumo (2)'!E7,Set!$Q$5:$Q$605,"Receita",Set!$I$5:$I$605,"Não Pago")</f>
        <v>0</v>
      </c>
      <c r="Z7" s="133">
        <f>SUMIFS(Out!$H$5:$H$605,Out!$C$5:$C$605,'Resumo (2)'!E7,Out!$Q$5:$Q$605,"Receita",Out!$I$5:$I$605,"Não Pago")</f>
        <v>0</v>
      </c>
      <c r="AA7" s="133">
        <f>SUMIFS(Nov!$H$5:$H$605,Nov!$C$5:$C$605,'Resumo (2)'!E7,Nov!$Q$5:$Q$605,"Receita",Nov!$I$5:$I$605,"Não Pago")</f>
        <v>0</v>
      </c>
      <c r="AB7" s="133">
        <f>SUMIFS(Dez!$H$5:$H$605,Dez!$C$5:$C$605,'Resumo (2)'!E7,Dez!$Q$5:$Q$605,"Receita",Dez!$I$5:$I$605,"Não Pago")</f>
        <v>0</v>
      </c>
      <c r="AD7" s="133">
        <f>P7</f>
        <v>1</v>
      </c>
      <c r="AE7" s="133">
        <f>SUMIFS(Jan!$H$5:$H$605,Jan!$C$5:$C$605,'Resumo (2)'!E7,Jan!$R$5:$R$605,"Despesa",Jan!$I$5:$I$605,"Não Pago")</f>
        <v>0</v>
      </c>
      <c r="AF7" s="133">
        <f>SUMIFS(Fev!$H$5:$H$605,Fev!$C$5:$C$605,'Resumo (2)'!E7,Fev!$R$5:$R$605,"Despesa",Fev!$I$5:$I$605,"Não Pago")</f>
        <v>0</v>
      </c>
      <c r="AG7" s="133">
        <f>SUMIFS(Mar!$H$5:$H$605,Mar!$C$5:$C$605,'Resumo (2)'!E7,Mar!$R$5:$R$605,"Despesa",Mar!$I$5:$I$605,"Não Pago")</f>
        <v>0</v>
      </c>
      <c r="AH7" s="133">
        <f>SUMIFS(Abr!$H$5:$H$605,Abr!$C$5:$C$605,'Resumo (2)'!E7,Abr!$R$5:$R$605,"Despesa",Abr!$I$5:$I$605,"Não Pago")</f>
        <v>0</v>
      </c>
      <c r="AI7" s="133">
        <f>SUMIFS(Mai!$H$5:$H$605,Mai!$C$5:$C$605,'Resumo (2)'!E7,Mai!$R$5:$R$605,"Despesa",Mai!$I$5:$I$605,"Não Pago")</f>
        <v>0</v>
      </c>
      <c r="AJ7" s="133">
        <f>SUMIFS(Jun!$H$5:$H$605,Jun!$C$5:$C$605,'Resumo (2)'!E7,Jun!$R$5:$R$605,"Despesa",Jun!$I$5:$I$605,"Não Pago")</f>
        <v>0</v>
      </c>
      <c r="AK7" s="133">
        <f>SUMIFS(Jul!$H$5:$H$605,Jul!$C$5:$C$605,'Resumo (2)'!E7,Jul!$R$5:$R$605,"Despesa",Jul!$I$5:$I$605,"Não Pago")</f>
        <v>0</v>
      </c>
      <c r="AL7" s="133">
        <f>SUMIFS(Ago!$H$5:$H$605,Ago!$C$5:$C$605,'Resumo (2)'!E7,Ago!$R$5:$R$605,"Despesa",Ago!$I$5:$I$605,"Não Pago")</f>
        <v>0</v>
      </c>
      <c r="AM7" s="133">
        <f>SUMIFS(Set!$H$5:$H$605,Set!$C$5:$C$605,'Resumo (2)'!E7,Set!$R$5:$R$605,"Despesa",Set!$I$5:$I$605,"Não Pago")</f>
        <v>0</v>
      </c>
      <c r="AN7" s="133">
        <f>SUMIFS(Out!$H$5:$H$605,Out!$C$5:$C$605,'Resumo (2)'!E7,Out!$R$5:$R$605,"Despesa",Out!$I$5:$I$605,"Não Pago")</f>
        <v>0</v>
      </c>
      <c r="AO7" s="133">
        <f>SUMIFS(Nov!$H$5:$H$605,Nov!$C$5:$C$605,'Resumo (2)'!E7,Nov!$R$5:$R$605,"Despesa",Nov!$I$5:$I$605,"Não Pago")</f>
        <v>0</v>
      </c>
      <c r="AP7" s="133">
        <f>SUMIFS(Dez!$H$5:$H$605,Dez!$C$5:$C$605,'Resumo (2)'!E7,Dez!$R$5:$R$605,"Despesa",Dez!$I$5:$I$605,"Não Pago")</f>
        <v>0</v>
      </c>
    </row>
    <row r="8" spans="1:42" ht="25.5" customHeight="1" thickTop="1" thickBot="1">
      <c r="E8" s="164">
        <v>2</v>
      </c>
      <c r="F8" s="165">
        <f t="shared" ref="F8:F37" si="0">HLOOKUP($E$4,$Q$6:$AB$37,ROW(AM3),FALSE)</f>
        <v>0</v>
      </c>
      <c r="G8" s="165">
        <f t="shared" ref="G8:G37" si="1">HLOOKUP($E$4,$AE$6:$AP$37,ROW(AN3),FALSE)</f>
        <v>0</v>
      </c>
      <c r="H8" s="165">
        <f t="shared" ref="H8:H37" si="2">IF(ISERROR(F8-G8),"",F8-G8)</f>
        <v>0</v>
      </c>
      <c r="J8" s="213"/>
      <c r="K8" s="215"/>
      <c r="P8" s="133">
        <f t="shared" ref="P8:P37" si="3">E8</f>
        <v>2</v>
      </c>
      <c r="Q8" s="133">
        <f>SUMIFS(Jan!$H$5:$H$605,Jan!$C$5:$C$605,'Resumo (2)'!E8,Jan!$Q$5:$Q$605,"Receita",Jan!$I$5:$I$605,"Não Pago")</f>
        <v>0</v>
      </c>
      <c r="R8" s="133">
        <f>SUMIFS(Fev!$H$5:$H$605,Fev!$C$5:$C$605,'Resumo (2)'!E8,Fev!$Q$5:$Q$605,"Receita",Fev!$I$5:$I$605,"Não Pago")</f>
        <v>100</v>
      </c>
      <c r="S8" s="133">
        <f>SUMIFS(Mar!$H$5:$H$605,Mar!$C$5:$C$605,'Resumo (2)'!E8,Mar!$Q$5:$Q$605,"Receita",Mar!$I$5:$I$605,"Não Pago")</f>
        <v>100</v>
      </c>
      <c r="T8" s="133">
        <f>SUMIFS(Abr!$H$5:$H$605,Abr!$C$5:$C$605,'Resumo (2)'!E8,Abr!$Q$5:$Q$605,"Receita",Abr!$I$5:$I$605,"Não Pago")</f>
        <v>100</v>
      </c>
      <c r="U8" s="133">
        <f>SUMIFS(Mai!$H$5:$H$605,Mai!$C$5:$C$605,'Resumo (2)'!E8,Mai!$Q$5:$Q$605,"Receita",Mai!$I$5:$I$605,"Não Pago")</f>
        <v>100</v>
      </c>
      <c r="V8" s="133">
        <f>SUMIFS(Jun!$H$5:$H$605,Jun!$C$5:$C$605,'Resumo (2)'!E8,Jun!$Q$5:$Q$605,"Receita",Jun!$I$5:$I$605,"Não Pago")</f>
        <v>100</v>
      </c>
      <c r="W8" s="133">
        <f>SUMIFS(Jul!$H$5:$H$605,Jul!$C$5:$C$605,'Resumo (2)'!E8,Jul!$Q$5:$Q$605,"Receita",Jul!$I$5:$I$605,"Não Pago")</f>
        <v>100</v>
      </c>
      <c r="X8" s="133">
        <f>SUMIFS(Ago!$H$5:$H$605,Ago!$C$5:$C$605,'Resumo (2)'!E8,Ago!$Q$5:$Q$605,"Receita",Ago!$I$5:$I$605,"Não Pago")</f>
        <v>100</v>
      </c>
      <c r="Y8" s="133">
        <f>SUMIFS(Set!$H$5:$H$605,Set!$C$5:$C$605,'Resumo (2)'!E8,Set!$Q$5:$Q$605,"Receita",Set!$I$5:$I$605,"Não Pago")</f>
        <v>100</v>
      </c>
      <c r="Z8" s="133">
        <f>SUMIFS(Out!$H$5:$H$605,Out!$C$5:$C$605,'Resumo (2)'!E8,Out!$Q$5:$Q$605,"Receita",Out!$I$5:$I$605,"Não Pago")</f>
        <v>100</v>
      </c>
      <c r="AA8" s="133">
        <f>SUMIFS(Nov!$H$5:$H$605,Nov!$C$5:$C$605,'Resumo (2)'!E8,Nov!$Q$5:$Q$605,"Receita",Nov!$I$5:$I$605,"Não Pago")</f>
        <v>100</v>
      </c>
      <c r="AB8" s="133">
        <f>SUMIFS(Dez!$H$5:$H$605,Dez!$C$5:$C$605,'Resumo (2)'!E8,Dez!$Q$5:$Q$605,"Receita",Dez!$I$5:$I$605,"Não Pago")</f>
        <v>100</v>
      </c>
      <c r="AD8" s="133">
        <f t="shared" ref="AD8:AD37" si="4">P8</f>
        <v>2</v>
      </c>
      <c r="AE8" s="133">
        <f>SUMIFS(Jan!$H$5:$H$605,Jan!$C$5:$C$605,'Resumo (2)'!E8,Jan!$R$5:$R$605,"Despesa",Jan!$I$5:$I$605,"Não Pago")</f>
        <v>0</v>
      </c>
      <c r="AF8" s="133">
        <f>SUMIFS(Fev!$H$5:$H$605,Fev!$C$5:$C$605,'Resumo (2)'!E8,Fev!$R$5:$R$605,"Despesa",Fev!$I$5:$I$605,"Não Pago")</f>
        <v>0</v>
      </c>
      <c r="AG8" s="133">
        <f>SUMIFS(Mar!$H$5:$H$605,Mar!$C$5:$C$605,'Resumo (2)'!E8,Mar!$R$5:$R$605,"Despesa",Mar!$I$5:$I$605,"Não Pago")</f>
        <v>0</v>
      </c>
      <c r="AH8" s="133">
        <f>SUMIFS(Abr!$H$5:$H$605,Abr!$C$5:$C$605,'Resumo (2)'!E8,Abr!$R$5:$R$605,"Despesa",Abr!$I$5:$I$605,"Não Pago")</f>
        <v>0</v>
      </c>
      <c r="AI8" s="133">
        <f>SUMIFS(Mai!$H$5:$H$605,Mai!$C$5:$C$605,'Resumo (2)'!E8,Mai!$R$5:$R$605,"Despesa",Mai!$I$5:$I$605,"Não Pago")</f>
        <v>0</v>
      </c>
      <c r="AJ8" s="133">
        <f>SUMIFS(Jun!$H$5:$H$605,Jun!$C$5:$C$605,'Resumo (2)'!E8,Jun!$R$5:$R$605,"Despesa",Jun!$I$5:$I$605,"Não Pago")</f>
        <v>0</v>
      </c>
      <c r="AK8" s="133">
        <f>SUMIFS(Jul!$H$5:$H$605,Jul!$C$5:$C$605,'Resumo (2)'!E8,Jul!$R$5:$R$605,"Despesa",Jul!$I$5:$I$605,"Não Pago")</f>
        <v>0</v>
      </c>
      <c r="AL8" s="133">
        <f>SUMIFS(Ago!$H$5:$H$605,Ago!$C$5:$C$605,'Resumo (2)'!E8,Ago!$R$5:$R$605,"Despesa",Ago!$I$5:$I$605,"Não Pago")</f>
        <v>0</v>
      </c>
      <c r="AM8" s="133">
        <f>SUMIFS(Set!$H$5:$H$605,Set!$C$5:$C$605,'Resumo (2)'!E8,Set!$R$5:$R$605,"Despesa",Set!$I$5:$I$605,"Não Pago")</f>
        <v>0</v>
      </c>
      <c r="AN8" s="133">
        <f>SUMIFS(Out!$H$5:$H$605,Out!$C$5:$C$605,'Resumo (2)'!E8,Out!$R$5:$R$605,"Despesa",Out!$I$5:$I$605,"Não Pago")</f>
        <v>0</v>
      </c>
      <c r="AO8" s="133">
        <f>SUMIFS(Nov!$H$5:$H$605,Nov!$C$5:$C$605,'Resumo (2)'!E8,Nov!$R$5:$R$605,"Despesa",Nov!$I$5:$I$605,"Não Pago")</f>
        <v>0</v>
      </c>
      <c r="AP8" s="133">
        <f>SUMIFS(Dez!$H$5:$H$605,Dez!$C$5:$C$605,'Resumo (2)'!E8,Dez!$R$5:$R$605,"Despesa",Dez!$I$5:$I$605,"Não Pago")</f>
        <v>0</v>
      </c>
    </row>
    <row r="9" spans="1:42" ht="25.5" customHeight="1" thickTop="1" thickBot="1">
      <c r="E9" s="164">
        <v>3</v>
      </c>
      <c r="F9" s="165">
        <f t="shared" si="0"/>
        <v>0</v>
      </c>
      <c r="G9" s="165">
        <f t="shared" si="1"/>
        <v>0</v>
      </c>
      <c r="H9" s="165">
        <f t="shared" si="2"/>
        <v>0</v>
      </c>
      <c r="J9" s="229" t="s">
        <v>1291</v>
      </c>
      <c r="K9" s="214">
        <f>SUM(G7:G37)</f>
        <v>0</v>
      </c>
      <c r="P9" s="133">
        <f t="shared" si="3"/>
        <v>3</v>
      </c>
      <c r="Q9" s="133">
        <f>SUMIFS(Jan!$H$5:$H$605,Jan!$C$5:$C$605,'Resumo (2)'!E9,Jan!$Q$5:$Q$605,"Receita",Jan!$I$5:$I$605,"Não Pago")</f>
        <v>0</v>
      </c>
      <c r="R9" s="133">
        <f>SUMIFS(Fev!$H$5:$H$605,Fev!$C$5:$C$605,'Resumo (2)'!E9,Fev!$Q$5:$Q$605,"Receita",Fev!$I$5:$I$605,"Não Pago")</f>
        <v>0</v>
      </c>
      <c r="S9" s="133">
        <f>SUMIFS(Mar!$H$5:$H$605,Mar!$C$5:$C$605,'Resumo (2)'!E9,Mar!$Q$5:$Q$605,"Receita",Mar!$I$5:$I$605,"Não Pago")</f>
        <v>0</v>
      </c>
      <c r="T9" s="133">
        <f>SUMIFS(Abr!$H$5:$H$605,Abr!$C$5:$C$605,'Resumo (2)'!E9,Abr!$Q$5:$Q$605,"Receita",Abr!$I$5:$I$605,"Não Pago")</f>
        <v>0</v>
      </c>
      <c r="U9" s="133">
        <f>SUMIFS(Mai!$H$5:$H$605,Mai!$C$5:$C$605,'Resumo (2)'!E9,Mai!$Q$5:$Q$605,"Receita",Mai!$I$5:$I$605,"Não Pago")</f>
        <v>0</v>
      </c>
      <c r="V9" s="133">
        <f>SUMIFS(Jun!$H$5:$H$605,Jun!$C$5:$C$605,'Resumo (2)'!E9,Jun!$Q$5:$Q$605,"Receita",Jun!$I$5:$I$605,"Não Pago")</f>
        <v>0</v>
      </c>
      <c r="W9" s="133">
        <f>SUMIFS(Jul!$H$5:$H$605,Jul!$C$5:$C$605,'Resumo (2)'!E9,Jul!$Q$5:$Q$605,"Receita",Jul!$I$5:$I$605,"Não Pago")</f>
        <v>0</v>
      </c>
      <c r="X9" s="133">
        <f>SUMIFS(Ago!$H$5:$H$605,Ago!$C$5:$C$605,'Resumo (2)'!E9,Ago!$Q$5:$Q$605,"Receita",Ago!$I$5:$I$605,"Não Pago")</f>
        <v>0</v>
      </c>
      <c r="Y9" s="133">
        <f>SUMIFS(Set!$H$5:$H$605,Set!$C$5:$C$605,'Resumo (2)'!E9,Set!$Q$5:$Q$605,"Receita",Set!$I$5:$I$605,"Não Pago")</f>
        <v>0</v>
      </c>
      <c r="Z9" s="133">
        <f>SUMIFS(Out!$H$5:$H$605,Out!$C$5:$C$605,'Resumo (2)'!E9,Out!$Q$5:$Q$605,"Receita",Out!$I$5:$I$605,"Não Pago")</f>
        <v>0</v>
      </c>
      <c r="AA9" s="133">
        <f>SUMIFS(Nov!$H$5:$H$605,Nov!$C$5:$C$605,'Resumo (2)'!E9,Nov!$Q$5:$Q$605,"Receita",Nov!$I$5:$I$605,"Não Pago")</f>
        <v>0</v>
      </c>
      <c r="AB9" s="133">
        <f>SUMIFS(Dez!$H$5:$H$605,Dez!$C$5:$C$605,'Resumo (2)'!E9,Dez!$Q$5:$Q$605,"Receita",Dez!$I$5:$I$605,"Não Pago")</f>
        <v>0</v>
      </c>
      <c r="AD9" s="133">
        <f t="shared" si="4"/>
        <v>3</v>
      </c>
      <c r="AE9" s="133">
        <f>SUMIFS(Jan!$H$5:$H$605,Jan!$C$5:$C$605,'Resumo (2)'!E9,Jan!$R$5:$R$605,"Despesa",Jan!$I$5:$I$605,"Não Pago")</f>
        <v>0</v>
      </c>
      <c r="AF9" s="133">
        <f>SUMIFS(Fev!$H$5:$H$605,Fev!$C$5:$C$605,'Resumo (2)'!E9,Fev!$R$5:$R$605,"Despesa",Fev!$I$5:$I$605,"Não Pago")</f>
        <v>0</v>
      </c>
      <c r="AG9" s="133">
        <f>SUMIFS(Mar!$H$5:$H$605,Mar!$C$5:$C$605,'Resumo (2)'!E9,Mar!$R$5:$R$605,"Despesa",Mar!$I$5:$I$605,"Não Pago")</f>
        <v>0</v>
      </c>
      <c r="AH9" s="133">
        <f>SUMIFS(Abr!$H$5:$H$605,Abr!$C$5:$C$605,'Resumo (2)'!E9,Abr!$R$5:$R$605,"Despesa",Abr!$I$5:$I$605,"Não Pago")</f>
        <v>0</v>
      </c>
      <c r="AI9" s="133">
        <f>SUMIFS(Mai!$H$5:$H$605,Mai!$C$5:$C$605,'Resumo (2)'!E9,Mai!$R$5:$R$605,"Despesa",Mai!$I$5:$I$605,"Não Pago")</f>
        <v>0</v>
      </c>
      <c r="AJ9" s="133">
        <f>SUMIFS(Jun!$H$5:$H$605,Jun!$C$5:$C$605,'Resumo (2)'!E9,Jun!$R$5:$R$605,"Despesa",Jun!$I$5:$I$605,"Não Pago")</f>
        <v>0</v>
      </c>
      <c r="AK9" s="133">
        <f>SUMIFS(Jul!$H$5:$H$605,Jul!$C$5:$C$605,'Resumo (2)'!E9,Jul!$R$5:$R$605,"Despesa",Jul!$I$5:$I$605,"Não Pago")</f>
        <v>0</v>
      </c>
      <c r="AL9" s="133">
        <f>SUMIFS(Ago!$H$5:$H$605,Ago!$C$5:$C$605,'Resumo (2)'!E9,Ago!$R$5:$R$605,"Despesa",Ago!$I$5:$I$605,"Não Pago")</f>
        <v>0</v>
      </c>
      <c r="AM9" s="133">
        <f>SUMIFS(Set!$H$5:$H$605,Set!$C$5:$C$605,'Resumo (2)'!E9,Set!$R$5:$R$605,"Despesa",Set!$I$5:$I$605,"Não Pago")</f>
        <v>0</v>
      </c>
      <c r="AN9" s="133">
        <f>SUMIFS(Out!$H$5:$H$605,Out!$C$5:$C$605,'Resumo (2)'!E9,Out!$R$5:$R$605,"Despesa",Out!$I$5:$I$605,"Não Pago")</f>
        <v>0</v>
      </c>
      <c r="AO9" s="133">
        <f>SUMIFS(Nov!$H$5:$H$605,Nov!$C$5:$C$605,'Resumo (2)'!E9,Nov!$R$5:$R$605,"Despesa",Nov!$I$5:$I$605,"Não Pago")</f>
        <v>0</v>
      </c>
      <c r="AP9" s="133">
        <f>SUMIFS(Dez!$H$5:$H$605,Dez!$C$5:$C$605,'Resumo (2)'!E9,Dez!$R$5:$R$605,"Despesa",Dez!$I$5:$I$605,"Não Pago")</f>
        <v>0</v>
      </c>
    </row>
    <row r="10" spans="1:42" ht="25.5" customHeight="1" thickTop="1" thickBot="1">
      <c r="E10" s="164">
        <v>4</v>
      </c>
      <c r="F10" s="165">
        <f t="shared" si="0"/>
        <v>0</v>
      </c>
      <c r="G10" s="165">
        <f t="shared" si="1"/>
        <v>0</v>
      </c>
      <c r="H10" s="165">
        <f t="shared" si="2"/>
        <v>0</v>
      </c>
      <c r="J10" s="230"/>
      <c r="K10" s="215"/>
      <c r="P10" s="133">
        <f t="shared" si="3"/>
        <v>4</v>
      </c>
      <c r="Q10" s="133">
        <f>SUMIFS(Jan!$H$5:$H$605,Jan!$C$5:$C$605,'Resumo (2)'!E10,Jan!$Q$5:$Q$605,"Receita",Jan!$I$5:$I$605,"Não Pago")</f>
        <v>0</v>
      </c>
      <c r="R10" s="133">
        <f>SUMIFS(Fev!$H$5:$H$605,Fev!$C$5:$C$605,'Resumo (2)'!E10,Fev!$Q$5:$Q$605,"Receita",Fev!$I$5:$I$605,"Não Pago")</f>
        <v>100</v>
      </c>
      <c r="S10" s="133">
        <f>SUMIFS(Mar!$H$5:$H$605,Mar!$C$5:$C$605,'Resumo (2)'!E10,Mar!$Q$5:$Q$605,"Receita",Mar!$I$5:$I$605,"Não Pago")</f>
        <v>100</v>
      </c>
      <c r="T10" s="133">
        <f>SUMIFS(Abr!$H$5:$H$605,Abr!$C$5:$C$605,'Resumo (2)'!E10,Abr!$Q$5:$Q$605,"Receita",Abr!$I$5:$I$605,"Não Pago")</f>
        <v>100</v>
      </c>
      <c r="U10" s="133">
        <f>SUMIFS(Mai!$H$5:$H$605,Mai!$C$5:$C$605,'Resumo (2)'!E10,Mai!$Q$5:$Q$605,"Receita",Mai!$I$5:$I$605,"Não Pago")</f>
        <v>100</v>
      </c>
      <c r="V10" s="133">
        <f>SUMIFS(Jun!$H$5:$H$605,Jun!$C$5:$C$605,'Resumo (2)'!E10,Jun!$Q$5:$Q$605,"Receita",Jun!$I$5:$I$605,"Não Pago")</f>
        <v>100</v>
      </c>
      <c r="W10" s="133">
        <f>SUMIFS(Jul!$H$5:$H$605,Jul!$C$5:$C$605,'Resumo (2)'!E10,Jul!$Q$5:$Q$605,"Receita",Jul!$I$5:$I$605,"Não Pago")</f>
        <v>100</v>
      </c>
      <c r="X10" s="133">
        <f>SUMIFS(Ago!$H$5:$H$605,Ago!$C$5:$C$605,'Resumo (2)'!E10,Ago!$Q$5:$Q$605,"Receita",Ago!$I$5:$I$605,"Não Pago")</f>
        <v>100</v>
      </c>
      <c r="Y10" s="133">
        <f>SUMIFS(Set!$H$5:$H$605,Set!$C$5:$C$605,'Resumo (2)'!E10,Set!$Q$5:$Q$605,"Receita",Set!$I$5:$I$605,"Não Pago")</f>
        <v>100</v>
      </c>
      <c r="Z10" s="133">
        <f>SUMIFS(Out!$H$5:$H$605,Out!$C$5:$C$605,'Resumo (2)'!E10,Out!$Q$5:$Q$605,"Receita",Out!$I$5:$I$605,"Não Pago")</f>
        <v>100</v>
      </c>
      <c r="AA10" s="133">
        <f>SUMIFS(Nov!$H$5:$H$605,Nov!$C$5:$C$605,'Resumo (2)'!E10,Nov!$Q$5:$Q$605,"Receita",Nov!$I$5:$I$605,"Não Pago")</f>
        <v>100</v>
      </c>
      <c r="AB10" s="133">
        <f>SUMIFS(Dez!$H$5:$H$605,Dez!$C$5:$C$605,'Resumo (2)'!E10,Dez!$Q$5:$Q$605,"Receita",Dez!$I$5:$I$605,"Não Pago")</f>
        <v>100</v>
      </c>
      <c r="AD10" s="133">
        <f t="shared" si="4"/>
        <v>4</v>
      </c>
      <c r="AE10" s="133">
        <f>SUMIFS(Jan!$H$5:$H$605,Jan!$C$5:$C$605,'Resumo (2)'!E10,Jan!$R$5:$R$605,"Despesa",Jan!$I$5:$I$605,"Não Pago")</f>
        <v>0</v>
      </c>
      <c r="AF10" s="133">
        <f>SUMIFS(Fev!$H$5:$H$605,Fev!$C$5:$C$605,'Resumo (2)'!E10,Fev!$R$5:$R$605,"Despesa",Fev!$I$5:$I$605,"Não Pago")</f>
        <v>0</v>
      </c>
      <c r="AG10" s="133">
        <f>SUMIFS(Mar!$H$5:$H$605,Mar!$C$5:$C$605,'Resumo (2)'!E10,Mar!$R$5:$R$605,"Despesa",Mar!$I$5:$I$605,"Não Pago")</f>
        <v>0</v>
      </c>
      <c r="AH10" s="133">
        <f>SUMIFS(Abr!$H$5:$H$605,Abr!$C$5:$C$605,'Resumo (2)'!E10,Abr!$R$5:$R$605,"Despesa",Abr!$I$5:$I$605,"Não Pago")</f>
        <v>0</v>
      </c>
      <c r="AI10" s="133">
        <f>SUMIFS(Mai!$H$5:$H$605,Mai!$C$5:$C$605,'Resumo (2)'!E10,Mai!$R$5:$R$605,"Despesa",Mai!$I$5:$I$605,"Não Pago")</f>
        <v>0</v>
      </c>
      <c r="AJ10" s="133">
        <f>SUMIFS(Jun!$H$5:$H$605,Jun!$C$5:$C$605,'Resumo (2)'!E10,Jun!$R$5:$R$605,"Despesa",Jun!$I$5:$I$605,"Não Pago")</f>
        <v>0</v>
      </c>
      <c r="AK10" s="133">
        <f>SUMIFS(Jul!$H$5:$H$605,Jul!$C$5:$C$605,'Resumo (2)'!E10,Jul!$R$5:$R$605,"Despesa",Jul!$I$5:$I$605,"Não Pago")</f>
        <v>0</v>
      </c>
      <c r="AL10" s="133">
        <f>SUMIFS(Ago!$H$5:$H$605,Ago!$C$5:$C$605,'Resumo (2)'!E10,Ago!$R$5:$R$605,"Despesa",Ago!$I$5:$I$605,"Não Pago")</f>
        <v>0</v>
      </c>
      <c r="AM10" s="133">
        <f>SUMIFS(Set!$H$5:$H$605,Set!$C$5:$C$605,'Resumo (2)'!E10,Set!$R$5:$R$605,"Despesa",Set!$I$5:$I$605,"Não Pago")</f>
        <v>0</v>
      </c>
      <c r="AN10" s="133">
        <f>SUMIFS(Out!$H$5:$H$605,Out!$C$5:$C$605,'Resumo (2)'!E10,Out!$R$5:$R$605,"Despesa",Out!$I$5:$I$605,"Não Pago")</f>
        <v>0</v>
      </c>
      <c r="AO10" s="133">
        <f>SUMIFS(Nov!$H$5:$H$605,Nov!$C$5:$C$605,'Resumo (2)'!E10,Nov!$R$5:$R$605,"Despesa",Nov!$I$5:$I$605,"Não Pago")</f>
        <v>0</v>
      </c>
      <c r="AP10" s="133">
        <f>SUMIFS(Dez!$H$5:$H$605,Dez!$C$5:$C$605,'Resumo (2)'!E10,Dez!$R$5:$R$605,"Despesa",Dez!$I$5:$I$605,"Não Pago")</f>
        <v>0</v>
      </c>
    </row>
    <row r="11" spans="1:42" ht="25.5" customHeight="1" thickTop="1" thickBot="1">
      <c r="E11" s="164">
        <v>5</v>
      </c>
      <c r="F11" s="165">
        <f t="shared" si="0"/>
        <v>0</v>
      </c>
      <c r="G11" s="165">
        <f t="shared" si="1"/>
        <v>0</v>
      </c>
      <c r="H11" s="165">
        <f t="shared" si="2"/>
        <v>0</v>
      </c>
      <c r="J11" s="213" t="s">
        <v>1292</v>
      </c>
      <c r="K11" s="214">
        <f>K7-K9</f>
        <v>0</v>
      </c>
      <c r="P11" s="133">
        <f t="shared" si="3"/>
        <v>5</v>
      </c>
      <c r="Q11" s="133">
        <f>SUMIFS(Jan!$H$5:$H$605,Jan!$C$5:$C$605,'Resumo (2)'!E11,Jan!$Q$5:$Q$605,"Receita",Jan!$I$5:$I$605,"Não Pago")</f>
        <v>0</v>
      </c>
      <c r="R11" s="133">
        <f>SUMIFS(Fev!$H$5:$H$605,Fev!$C$5:$C$605,'Resumo (2)'!E11,Fev!$Q$5:$Q$605,"Receita",Fev!$I$5:$I$605,"Não Pago")</f>
        <v>0</v>
      </c>
      <c r="S11" s="133">
        <f>SUMIFS(Mar!$H$5:$H$605,Mar!$C$5:$C$605,'Resumo (2)'!E11,Mar!$Q$5:$Q$605,"Receita",Mar!$I$5:$I$605,"Não Pago")</f>
        <v>0</v>
      </c>
      <c r="T11" s="133">
        <f>SUMIFS(Abr!$H$5:$H$605,Abr!$C$5:$C$605,'Resumo (2)'!E11,Abr!$Q$5:$Q$605,"Receita",Abr!$I$5:$I$605,"Não Pago")</f>
        <v>0</v>
      </c>
      <c r="U11" s="133">
        <f>SUMIFS(Mai!$H$5:$H$605,Mai!$C$5:$C$605,'Resumo (2)'!E11,Mai!$Q$5:$Q$605,"Receita",Mai!$I$5:$I$605,"Não Pago")</f>
        <v>0</v>
      </c>
      <c r="V11" s="133">
        <f>SUMIFS(Jun!$H$5:$H$605,Jun!$C$5:$C$605,'Resumo (2)'!E11,Jun!$Q$5:$Q$605,"Receita",Jun!$I$5:$I$605,"Não Pago")</f>
        <v>0</v>
      </c>
      <c r="W11" s="133">
        <f>SUMIFS(Jul!$H$5:$H$605,Jul!$C$5:$C$605,'Resumo (2)'!E11,Jul!$Q$5:$Q$605,"Receita",Jul!$I$5:$I$605,"Não Pago")</f>
        <v>0</v>
      </c>
      <c r="X11" s="133">
        <f>SUMIFS(Ago!$H$5:$H$605,Ago!$C$5:$C$605,'Resumo (2)'!E11,Ago!$Q$5:$Q$605,"Receita",Ago!$I$5:$I$605,"Não Pago")</f>
        <v>0</v>
      </c>
      <c r="Y11" s="133">
        <f>SUMIFS(Set!$H$5:$H$605,Set!$C$5:$C$605,'Resumo (2)'!E11,Set!$Q$5:$Q$605,"Receita",Set!$I$5:$I$605,"Não Pago")</f>
        <v>0</v>
      </c>
      <c r="Z11" s="133">
        <f>SUMIFS(Out!$H$5:$H$605,Out!$C$5:$C$605,'Resumo (2)'!E11,Out!$Q$5:$Q$605,"Receita",Out!$I$5:$I$605,"Não Pago")</f>
        <v>0</v>
      </c>
      <c r="AA11" s="133">
        <f>SUMIFS(Nov!$H$5:$H$605,Nov!$C$5:$C$605,'Resumo (2)'!E11,Nov!$Q$5:$Q$605,"Receita",Nov!$I$5:$I$605,"Não Pago")</f>
        <v>0</v>
      </c>
      <c r="AB11" s="133">
        <f>SUMIFS(Dez!$H$5:$H$605,Dez!$C$5:$C$605,'Resumo (2)'!E11,Dez!$Q$5:$Q$605,"Receita",Dez!$I$5:$I$605,"Não Pago")</f>
        <v>0</v>
      </c>
      <c r="AD11" s="133">
        <f t="shared" si="4"/>
        <v>5</v>
      </c>
      <c r="AE11" s="133">
        <f>SUMIFS(Jan!$H$5:$H$605,Jan!$C$5:$C$605,'Resumo (2)'!E11,Jan!$R$5:$R$605,"Despesa",Jan!$I$5:$I$605,"Não Pago")</f>
        <v>0</v>
      </c>
      <c r="AF11" s="133">
        <f>SUMIFS(Fev!$H$5:$H$605,Fev!$C$5:$C$605,'Resumo (2)'!E11,Fev!$R$5:$R$605,"Despesa",Fev!$I$5:$I$605,"Não Pago")</f>
        <v>0</v>
      </c>
      <c r="AG11" s="133">
        <f>SUMIFS(Mar!$H$5:$H$605,Mar!$C$5:$C$605,'Resumo (2)'!E11,Mar!$R$5:$R$605,"Despesa",Mar!$I$5:$I$605,"Não Pago")</f>
        <v>0</v>
      </c>
      <c r="AH11" s="133">
        <f>SUMIFS(Abr!$H$5:$H$605,Abr!$C$5:$C$605,'Resumo (2)'!E11,Abr!$R$5:$R$605,"Despesa",Abr!$I$5:$I$605,"Não Pago")</f>
        <v>0</v>
      </c>
      <c r="AI11" s="133">
        <f>SUMIFS(Mai!$H$5:$H$605,Mai!$C$5:$C$605,'Resumo (2)'!E11,Mai!$R$5:$R$605,"Despesa",Mai!$I$5:$I$605,"Não Pago")</f>
        <v>0</v>
      </c>
      <c r="AJ11" s="133">
        <f>SUMIFS(Jun!$H$5:$H$605,Jun!$C$5:$C$605,'Resumo (2)'!E11,Jun!$R$5:$R$605,"Despesa",Jun!$I$5:$I$605,"Não Pago")</f>
        <v>0</v>
      </c>
      <c r="AK11" s="133">
        <f>SUMIFS(Jul!$H$5:$H$605,Jul!$C$5:$C$605,'Resumo (2)'!E11,Jul!$R$5:$R$605,"Despesa",Jul!$I$5:$I$605,"Não Pago")</f>
        <v>0</v>
      </c>
      <c r="AL11" s="133">
        <f>SUMIFS(Ago!$H$5:$H$605,Ago!$C$5:$C$605,'Resumo (2)'!E11,Ago!$R$5:$R$605,"Despesa",Ago!$I$5:$I$605,"Não Pago")</f>
        <v>0</v>
      </c>
      <c r="AM11" s="133">
        <f>SUMIFS(Set!$H$5:$H$605,Set!$C$5:$C$605,'Resumo (2)'!E11,Set!$R$5:$R$605,"Despesa",Set!$I$5:$I$605,"Não Pago")</f>
        <v>0</v>
      </c>
      <c r="AN11" s="133">
        <f>SUMIFS(Out!$H$5:$H$605,Out!$C$5:$C$605,'Resumo (2)'!E11,Out!$R$5:$R$605,"Despesa",Out!$I$5:$I$605,"Não Pago")</f>
        <v>0</v>
      </c>
      <c r="AO11" s="133">
        <f>SUMIFS(Nov!$H$5:$H$605,Nov!$C$5:$C$605,'Resumo (2)'!E11,Nov!$R$5:$R$605,"Despesa",Nov!$I$5:$I$605,"Não Pago")</f>
        <v>0</v>
      </c>
      <c r="AP11" s="133">
        <f>SUMIFS(Dez!$H$5:$H$605,Dez!$C$5:$C$605,'Resumo (2)'!E11,Dez!$R$5:$R$605,"Despesa",Dez!$I$5:$I$605,"Não Pago")</f>
        <v>0</v>
      </c>
    </row>
    <row r="12" spans="1:42" ht="25.5" customHeight="1" thickTop="1" thickBot="1">
      <c r="E12" s="164">
        <v>6</v>
      </c>
      <c r="F12" s="165">
        <f t="shared" si="0"/>
        <v>0</v>
      </c>
      <c r="G12" s="165">
        <f t="shared" si="1"/>
        <v>0</v>
      </c>
      <c r="H12" s="165">
        <f t="shared" si="2"/>
        <v>0</v>
      </c>
      <c r="J12" s="213"/>
      <c r="K12" s="215"/>
      <c r="P12" s="133">
        <f t="shared" si="3"/>
        <v>6</v>
      </c>
      <c r="Q12" s="133">
        <f>SUMIFS(Jan!$H$5:$H$605,Jan!$C$5:$C$605,'Resumo (2)'!E12,Jan!$Q$5:$Q$605,"Receita",Jan!$I$5:$I$605,"Não Pago")</f>
        <v>0</v>
      </c>
      <c r="R12" s="133">
        <f>SUMIFS(Fev!$H$5:$H$605,Fev!$C$5:$C$605,'Resumo (2)'!E12,Fev!$Q$5:$Q$605,"Receita",Fev!$I$5:$I$605,"Não Pago")</f>
        <v>0</v>
      </c>
      <c r="S12" s="133">
        <f>SUMIFS(Mar!$H$5:$H$605,Mar!$C$5:$C$605,'Resumo (2)'!E12,Mar!$Q$5:$Q$605,"Receita",Mar!$I$5:$I$605,"Não Pago")</f>
        <v>0</v>
      </c>
      <c r="T12" s="133">
        <f>SUMIFS(Abr!$H$5:$H$605,Abr!$C$5:$C$605,'Resumo (2)'!E12,Abr!$Q$5:$Q$605,"Receita",Abr!$I$5:$I$605,"Não Pago")</f>
        <v>0</v>
      </c>
      <c r="U12" s="133">
        <f>SUMIFS(Mai!$H$5:$H$605,Mai!$C$5:$C$605,'Resumo (2)'!E12,Mai!$Q$5:$Q$605,"Receita",Mai!$I$5:$I$605,"Não Pago")</f>
        <v>0</v>
      </c>
      <c r="V12" s="133">
        <f>SUMIFS(Jun!$H$5:$H$605,Jun!$C$5:$C$605,'Resumo (2)'!E12,Jun!$Q$5:$Q$605,"Receita",Jun!$I$5:$I$605,"Não Pago")</f>
        <v>0</v>
      </c>
      <c r="W12" s="133">
        <f>SUMIFS(Jul!$H$5:$H$605,Jul!$C$5:$C$605,'Resumo (2)'!E12,Jul!$Q$5:$Q$605,"Receita",Jul!$I$5:$I$605,"Não Pago")</f>
        <v>0</v>
      </c>
      <c r="X12" s="133">
        <f>SUMIFS(Ago!$H$5:$H$605,Ago!$C$5:$C$605,'Resumo (2)'!E12,Ago!$Q$5:$Q$605,"Receita",Ago!$I$5:$I$605,"Não Pago")</f>
        <v>0</v>
      </c>
      <c r="Y12" s="133">
        <f>SUMIFS(Set!$H$5:$H$605,Set!$C$5:$C$605,'Resumo (2)'!E12,Set!$Q$5:$Q$605,"Receita",Set!$I$5:$I$605,"Não Pago")</f>
        <v>0</v>
      </c>
      <c r="Z12" s="133">
        <f>SUMIFS(Out!$H$5:$H$605,Out!$C$5:$C$605,'Resumo (2)'!E12,Out!$Q$5:$Q$605,"Receita",Out!$I$5:$I$605,"Não Pago")</f>
        <v>0</v>
      </c>
      <c r="AA12" s="133">
        <f>SUMIFS(Nov!$H$5:$H$605,Nov!$C$5:$C$605,'Resumo (2)'!E12,Nov!$Q$5:$Q$605,"Receita",Nov!$I$5:$I$605,"Não Pago")</f>
        <v>0</v>
      </c>
      <c r="AB12" s="133">
        <f>SUMIFS(Dez!$H$5:$H$605,Dez!$C$5:$C$605,'Resumo (2)'!E12,Dez!$Q$5:$Q$605,"Receita",Dez!$I$5:$I$605,"Não Pago")</f>
        <v>0</v>
      </c>
      <c r="AD12" s="133">
        <f t="shared" si="4"/>
        <v>6</v>
      </c>
      <c r="AE12" s="133">
        <f>SUMIFS(Jan!$H$5:$H$605,Jan!$C$5:$C$605,'Resumo (2)'!E12,Jan!$R$5:$R$605,"Despesa",Jan!$I$5:$I$605,"Não Pago")</f>
        <v>0</v>
      </c>
      <c r="AF12" s="133">
        <f>SUMIFS(Fev!$H$5:$H$605,Fev!$C$5:$C$605,'Resumo (2)'!E12,Fev!$R$5:$R$605,"Despesa",Fev!$I$5:$I$605,"Não Pago")</f>
        <v>0</v>
      </c>
      <c r="AG12" s="133">
        <f>SUMIFS(Mar!$H$5:$H$605,Mar!$C$5:$C$605,'Resumo (2)'!E12,Mar!$R$5:$R$605,"Despesa",Mar!$I$5:$I$605,"Não Pago")</f>
        <v>0</v>
      </c>
      <c r="AH12" s="133">
        <f>SUMIFS(Abr!$H$5:$H$605,Abr!$C$5:$C$605,'Resumo (2)'!E12,Abr!$R$5:$R$605,"Despesa",Abr!$I$5:$I$605,"Não Pago")</f>
        <v>0</v>
      </c>
      <c r="AI12" s="133">
        <f>SUMIFS(Mai!$H$5:$H$605,Mai!$C$5:$C$605,'Resumo (2)'!E12,Mai!$R$5:$R$605,"Despesa",Mai!$I$5:$I$605,"Não Pago")</f>
        <v>0</v>
      </c>
      <c r="AJ12" s="133">
        <f>SUMIFS(Jun!$H$5:$H$605,Jun!$C$5:$C$605,'Resumo (2)'!E12,Jun!$R$5:$R$605,"Despesa",Jun!$I$5:$I$605,"Não Pago")</f>
        <v>0</v>
      </c>
      <c r="AK12" s="133">
        <f>SUMIFS(Jul!$H$5:$H$605,Jul!$C$5:$C$605,'Resumo (2)'!E12,Jul!$R$5:$R$605,"Despesa",Jul!$I$5:$I$605,"Não Pago")</f>
        <v>0</v>
      </c>
      <c r="AL12" s="133">
        <f>SUMIFS(Ago!$H$5:$H$605,Ago!$C$5:$C$605,'Resumo (2)'!E12,Ago!$R$5:$R$605,"Despesa",Ago!$I$5:$I$605,"Não Pago")</f>
        <v>0</v>
      </c>
      <c r="AM12" s="133">
        <f>SUMIFS(Set!$H$5:$H$605,Set!$C$5:$C$605,'Resumo (2)'!E12,Set!$R$5:$R$605,"Despesa",Set!$I$5:$I$605,"Não Pago")</f>
        <v>0</v>
      </c>
      <c r="AN12" s="133">
        <f>SUMIFS(Out!$H$5:$H$605,Out!$C$5:$C$605,'Resumo (2)'!E12,Out!$R$5:$R$605,"Despesa",Out!$I$5:$I$605,"Não Pago")</f>
        <v>0</v>
      </c>
      <c r="AO12" s="133">
        <f>SUMIFS(Nov!$H$5:$H$605,Nov!$C$5:$C$605,'Resumo (2)'!E12,Nov!$R$5:$R$605,"Despesa",Nov!$I$5:$I$605,"Não Pago")</f>
        <v>0</v>
      </c>
      <c r="AP12" s="133">
        <f>SUMIFS(Dez!$H$5:$H$605,Dez!$C$5:$C$605,'Resumo (2)'!E12,Dez!$R$5:$R$605,"Despesa",Dez!$I$5:$I$605,"Não Pago")</f>
        <v>0</v>
      </c>
    </row>
    <row r="13" spans="1:42" ht="25.5" customHeight="1" thickTop="1" thickBot="1">
      <c r="E13" s="164">
        <v>7</v>
      </c>
      <c r="F13" s="165">
        <f t="shared" si="0"/>
        <v>0</v>
      </c>
      <c r="G13" s="165">
        <f t="shared" si="1"/>
        <v>0</v>
      </c>
      <c r="H13" s="165">
        <f t="shared" si="2"/>
        <v>0</v>
      </c>
      <c r="P13" s="133">
        <f t="shared" si="3"/>
        <v>7</v>
      </c>
      <c r="Q13" s="133">
        <f>SUMIFS(Jan!$H$5:$H$605,Jan!$C$5:$C$605,'Resumo (2)'!E13,Jan!$Q$5:$Q$605,"Receita",Jan!$I$5:$I$605,"Não Pago")</f>
        <v>0</v>
      </c>
      <c r="R13" s="133">
        <f>SUMIFS(Fev!$H$5:$H$605,Fev!$C$5:$C$605,'Resumo (2)'!E13,Fev!$Q$5:$Q$605,"Receita",Fev!$I$5:$I$605,"Não Pago")</f>
        <v>0</v>
      </c>
      <c r="S13" s="133">
        <f>SUMIFS(Mar!$H$5:$H$605,Mar!$C$5:$C$605,'Resumo (2)'!E13,Mar!$Q$5:$Q$605,"Receita",Mar!$I$5:$I$605,"Não Pago")</f>
        <v>0</v>
      </c>
      <c r="T13" s="133">
        <f>SUMIFS(Abr!$H$5:$H$605,Abr!$C$5:$C$605,'Resumo (2)'!E13,Abr!$Q$5:$Q$605,"Receita",Abr!$I$5:$I$605,"Não Pago")</f>
        <v>0</v>
      </c>
      <c r="U13" s="133">
        <f>SUMIFS(Mai!$H$5:$H$605,Mai!$C$5:$C$605,'Resumo (2)'!E13,Mai!$Q$5:$Q$605,"Receita",Mai!$I$5:$I$605,"Não Pago")</f>
        <v>0</v>
      </c>
      <c r="V13" s="133">
        <f>SUMIFS(Jun!$H$5:$H$605,Jun!$C$5:$C$605,'Resumo (2)'!E13,Jun!$Q$5:$Q$605,"Receita",Jun!$I$5:$I$605,"Não Pago")</f>
        <v>0</v>
      </c>
      <c r="W13" s="133">
        <f>SUMIFS(Jul!$H$5:$H$605,Jul!$C$5:$C$605,'Resumo (2)'!E13,Jul!$Q$5:$Q$605,"Receita",Jul!$I$5:$I$605,"Não Pago")</f>
        <v>0</v>
      </c>
      <c r="X13" s="133">
        <f>SUMIFS(Ago!$H$5:$H$605,Ago!$C$5:$C$605,'Resumo (2)'!E13,Ago!$Q$5:$Q$605,"Receita",Ago!$I$5:$I$605,"Não Pago")</f>
        <v>0</v>
      </c>
      <c r="Y13" s="133">
        <f>SUMIFS(Set!$H$5:$H$605,Set!$C$5:$C$605,'Resumo (2)'!E13,Set!$Q$5:$Q$605,"Receita",Set!$I$5:$I$605,"Não Pago")</f>
        <v>0</v>
      </c>
      <c r="Z13" s="133">
        <f>SUMIFS(Out!$H$5:$H$605,Out!$C$5:$C$605,'Resumo (2)'!E13,Out!$Q$5:$Q$605,"Receita",Out!$I$5:$I$605,"Não Pago")</f>
        <v>0</v>
      </c>
      <c r="AA13" s="133">
        <f>SUMIFS(Nov!$H$5:$H$605,Nov!$C$5:$C$605,'Resumo (2)'!E13,Nov!$Q$5:$Q$605,"Receita",Nov!$I$5:$I$605,"Não Pago")</f>
        <v>0</v>
      </c>
      <c r="AB13" s="133">
        <f>SUMIFS(Dez!$H$5:$H$605,Dez!$C$5:$C$605,'Resumo (2)'!E13,Dez!$Q$5:$Q$605,"Receita",Dez!$I$5:$I$605,"Não Pago")</f>
        <v>0</v>
      </c>
      <c r="AD13" s="133">
        <f t="shared" si="4"/>
        <v>7</v>
      </c>
      <c r="AE13" s="133">
        <f>SUMIFS(Jan!$H$5:$H$605,Jan!$C$5:$C$605,'Resumo (2)'!E13,Jan!$R$5:$R$605,"Despesa",Jan!$I$5:$I$605,"Não Pago")</f>
        <v>0</v>
      </c>
      <c r="AF13" s="133">
        <f>SUMIFS(Fev!$H$5:$H$605,Fev!$C$5:$C$605,'Resumo (2)'!E13,Fev!$R$5:$R$605,"Despesa",Fev!$I$5:$I$605,"Não Pago")</f>
        <v>0</v>
      </c>
      <c r="AG13" s="133">
        <f>SUMIFS(Mar!$H$5:$H$605,Mar!$C$5:$C$605,'Resumo (2)'!E13,Mar!$R$5:$R$605,"Despesa",Mar!$I$5:$I$605,"Não Pago")</f>
        <v>0</v>
      </c>
      <c r="AH13" s="133">
        <f>SUMIFS(Abr!$H$5:$H$605,Abr!$C$5:$C$605,'Resumo (2)'!E13,Abr!$R$5:$R$605,"Despesa",Abr!$I$5:$I$605,"Não Pago")</f>
        <v>0</v>
      </c>
      <c r="AI13" s="133">
        <f>SUMIFS(Mai!$H$5:$H$605,Mai!$C$5:$C$605,'Resumo (2)'!E13,Mai!$R$5:$R$605,"Despesa",Mai!$I$5:$I$605,"Não Pago")</f>
        <v>0</v>
      </c>
      <c r="AJ13" s="133">
        <f>SUMIFS(Jun!$H$5:$H$605,Jun!$C$5:$C$605,'Resumo (2)'!E13,Jun!$R$5:$R$605,"Despesa",Jun!$I$5:$I$605,"Não Pago")</f>
        <v>0</v>
      </c>
      <c r="AK13" s="133">
        <f>SUMIFS(Jul!$H$5:$H$605,Jul!$C$5:$C$605,'Resumo (2)'!E13,Jul!$R$5:$R$605,"Despesa",Jul!$I$5:$I$605,"Não Pago")</f>
        <v>0</v>
      </c>
      <c r="AL13" s="133">
        <f>SUMIFS(Ago!$H$5:$H$605,Ago!$C$5:$C$605,'Resumo (2)'!E13,Ago!$R$5:$R$605,"Despesa",Ago!$I$5:$I$605,"Não Pago")</f>
        <v>0</v>
      </c>
      <c r="AM13" s="133">
        <f>SUMIFS(Set!$H$5:$H$605,Set!$C$5:$C$605,'Resumo (2)'!E13,Set!$R$5:$R$605,"Despesa",Set!$I$5:$I$605,"Não Pago")</f>
        <v>0</v>
      </c>
      <c r="AN13" s="133">
        <f>SUMIFS(Out!$H$5:$H$605,Out!$C$5:$C$605,'Resumo (2)'!E13,Out!$R$5:$R$605,"Despesa",Out!$I$5:$I$605,"Não Pago")</f>
        <v>0</v>
      </c>
      <c r="AO13" s="133">
        <f>SUMIFS(Nov!$H$5:$H$605,Nov!$C$5:$C$605,'Resumo (2)'!E13,Nov!$R$5:$R$605,"Despesa",Nov!$I$5:$I$605,"Não Pago")</f>
        <v>0</v>
      </c>
      <c r="AP13" s="133">
        <f>SUMIFS(Dez!$H$5:$H$605,Dez!$C$5:$C$605,'Resumo (2)'!E13,Dez!$R$5:$R$605,"Despesa",Dez!$I$5:$I$605,"Não Pago")</f>
        <v>0</v>
      </c>
    </row>
    <row r="14" spans="1:42" ht="25.5" customHeight="1" thickTop="1" thickBot="1">
      <c r="E14" s="164">
        <v>8</v>
      </c>
      <c r="F14" s="165">
        <f t="shared" si="0"/>
        <v>0</v>
      </c>
      <c r="G14" s="165">
        <f t="shared" si="1"/>
        <v>0</v>
      </c>
      <c r="H14" s="165">
        <f t="shared" si="2"/>
        <v>0</v>
      </c>
      <c r="P14" s="133">
        <f t="shared" si="3"/>
        <v>8</v>
      </c>
      <c r="Q14" s="133">
        <f>SUMIFS(Jan!$H$5:$H$605,Jan!$C$5:$C$605,'Resumo (2)'!E14,Jan!$Q$5:$Q$605,"Receita",Jan!$I$5:$I$605,"Não Pago")</f>
        <v>0</v>
      </c>
      <c r="R14" s="133">
        <f>SUMIFS(Fev!$H$5:$H$605,Fev!$C$5:$C$605,'Resumo (2)'!E14,Fev!$Q$5:$Q$605,"Receita",Fev!$I$5:$I$605,"Não Pago")</f>
        <v>0</v>
      </c>
      <c r="S14" s="133">
        <f>SUMIFS(Mar!$H$5:$H$605,Mar!$C$5:$C$605,'Resumo (2)'!E14,Mar!$Q$5:$Q$605,"Receita",Mar!$I$5:$I$605,"Não Pago")</f>
        <v>0</v>
      </c>
      <c r="T14" s="133">
        <f>SUMIFS(Abr!$H$5:$H$605,Abr!$C$5:$C$605,'Resumo (2)'!E14,Abr!$Q$5:$Q$605,"Receita",Abr!$I$5:$I$605,"Não Pago")</f>
        <v>0</v>
      </c>
      <c r="U14" s="133">
        <f>SUMIFS(Mai!$H$5:$H$605,Mai!$C$5:$C$605,'Resumo (2)'!E14,Mai!$Q$5:$Q$605,"Receita",Mai!$I$5:$I$605,"Não Pago")</f>
        <v>0</v>
      </c>
      <c r="V14" s="133">
        <f>SUMIFS(Jun!$H$5:$H$605,Jun!$C$5:$C$605,'Resumo (2)'!E14,Jun!$Q$5:$Q$605,"Receita",Jun!$I$5:$I$605,"Não Pago")</f>
        <v>0</v>
      </c>
      <c r="W14" s="133">
        <f>SUMIFS(Jul!$H$5:$H$605,Jul!$C$5:$C$605,'Resumo (2)'!E14,Jul!$Q$5:$Q$605,"Receita",Jul!$I$5:$I$605,"Não Pago")</f>
        <v>0</v>
      </c>
      <c r="X14" s="133">
        <f>SUMIFS(Ago!$H$5:$H$605,Ago!$C$5:$C$605,'Resumo (2)'!E14,Ago!$Q$5:$Q$605,"Receita",Ago!$I$5:$I$605,"Não Pago")</f>
        <v>0</v>
      </c>
      <c r="Y14" s="133">
        <f>SUMIFS(Set!$H$5:$H$605,Set!$C$5:$C$605,'Resumo (2)'!E14,Set!$Q$5:$Q$605,"Receita",Set!$I$5:$I$605,"Não Pago")</f>
        <v>0</v>
      </c>
      <c r="Z14" s="133">
        <f>SUMIFS(Out!$H$5:$H$605,Out!$C$5:$C$605,'Resumo (2)'!E14,Out!$Q$5:$Q$605,"Receita",Out!$I$5:$I$605,"Não Pago")</f>
        <v>0</v>
      </c>
      <c r="AA14" s="133">
        <f>SUMIFS(Nov!$H$5:$H$605,Nov!$C$5:$C$605,'Resumo (2)'!E14,Nov!$Q$5:$Q$605,"Receita",Nov!$I$5:$I$605,"Não Pago")</f>
        <v>0</v>
      </c>
      <c r="AB14" s="133">
        <f>SUMIFS(Dez!$H$5:$H$605,Dez!$C$5:$C$605,'Resumo (2)'!E14,Dez!$Q$5:$Q$605,"Receita",Dez!$I$5:$I$605,"Não Pago")</f>
        <v>0</v>
      </c>
      <c r="AD14" s="133">
        <f t="shared" si="4"/>
        <v>8</v>
      </c>
      <c r="AE14" s="133">
        <f>SUMIFS(Jan!$H$5:$H$605,Jan!$C$5:$C$605,'Resumo (2)'!E14,Jan!$R$5:$R$605,"Despesa",Jan!$I$5:$I$605,"Não Pago")</f>
        <v>0</v>
      </c>
      <c r="AF14" s="133">
        <f>SUMIFS(Fev!$H$5:$H$605,Fev!$C$5:$C$605,'Resumo (2)'!E14,Fev!$R$5:$R$605,"Despesa",Fev!$I$5:$I$605,"Não Pago")</f>
        <v>0</v>
      </c>
      <c r="AG14" s="133">
        <f>SUMIFS(Mar!$H$5:$H$605,Mar!$C$5:$C$605,'Resumo (2)'!E14,Mar!$R$5:$R$605,"Despesa",Mar!$I$5:$I$605,"Não Pago")</f>
        <v>0</v>
      </c>
      <c r="AH14" s="133">
        <f>SUMIFS(Abr!$H$5:$H$605,Abr!$C$5:$C$605,'Resumo (2)'!E14,Abr!$R$5:$R$605,"Despesa",Abr!$I$5:$I$605,"Não Pago")</f>
        <v>0</v>
      </c>
      <c r="AI14" s="133">
        <f>SUMIFS(Mai!$H$5:$H$605,Mai!$C$5:$C$605,'Resumo (2)'!E14,Mai!$R$5:$R$605,"Despesa",Mai!$I$5:$I$605,"Não Pago")</f>
        <v>0</v>
      </c>
      <c r="AJ14" s="133">
        <f>SUMIFS(Jun!$H$5:$H$605,Jun!$C$5:$C$605,'Resumo (2)'!E14,Jun!$R$5:$R$605,"Despesa",Jun!$I$5:$I$605,"Não Pago")</f>
        <v>0</v>
      </c>
      <c r="AK14" s="133">
        <f>SUMIFS(Jul!$H$5:$H$605,Jul!$C$5:$C$605,'Resumo (2)'!E14,Jul!$R$5:$R$605,"Despesa",Jul!$I$5:$I$605,"Não Pago")</f>
        <v>0</v>
      </c>
      <c r="AL14" s="133">
        <f>SUMIFS(Ago!$H$5:$H$605,Ago!$C$5:$C$605,'Resumo (2)'!E14,Ago!$R$5:$R$605,"Despesa",Ago!$I$5:$I$605,"Não Pago")</f>
        <v>0</v>
      </c>
      <c r="AM14" s="133">
        <f>SUMIFS(Set!$H$5:$H$605,Set!$C$5:$C$605,'Resumo (2)'!E14,Set!$R$5:$R$605,"Despesa",Set!$I$5:$I$605,"Não Pago")</f>
        <v>0</v>
      </c>
      <c r="AN14" s="133">
        <f>SUMIFS(Out!$H$5:$H$605,Out!$C$5:$C$605,'Resumo (2)'!E14,Out!$R$5:$R$605,"Despesa",Out!$I$5:$I$605,"Não Pago")</f>
        <v>0</v>
      </c>
      <c r="AO14" s="133">
        <f>SUMIFS(Nov!$H$5:$H$605,Nov!$C$5:$C$605,'Resumo (2)'!E14,Nov!$R$5:$R$605,"Despesa",Nov!$I$5:$I$605,"Não Pago")</f>
        <v>0</v>
      </c>
      <c r="AP14" s="133">
        <f>SUMIFS(Dez!$H$5:$H$605,Dez!$C$5:$C$605,'Resumo (2)'!E14,Dez!$R$5:$R$605,"Despesa",Dez!$I$5:$I$605,"Não Pago")</f>
        <v>0</v>
      </c>
    </row>
    <row r="15" spans="1:42" ht="25.5" customHeight="1" thickTop="1" thickBot="1">
      <c r="E15" s="164">
        <v>9</v>
      </c>
      <c r="F15" s="165">
        <f t="shared" si="0"/>
        <v>0</v>
      </c>
      <c r="G15" s="165">
        <f t="shared" si="1"/>
        <v>0</v>
      </c>
      <c r="H15" s="165">
        <f t="shared" si="2"/>
        <v>0</v>
      </c>
      <c r="P15" s="133">
        <f t="shared" si="3"/>
        <v>9</v>
      </c>
      <c r="Q15" s="133">
        <f>SUMIFS(Jan!$H$5:$H$605,Jan!$C$5:$C$605,'Resumo (2)'!E15,Jan!$Q$5:$Q$605,"Receita",Jan!$I$5:$I$605,"Não Pago")</f>
        <v>0</v>
      </c>
      <c r="R15" s="133">
        <f>SUMIFS(Fev!$H$5:$H$605,Fev!$C$5:$C$605,'Resumo (2)'!E15,Fev!$Q$5:$Q$605,"Receita",Fev!$I$5:$I$605,"Não Pago")</f>
        <v>0</v>
      </c>
      <c r="S15" s="133">
        <f>SUMIFS(Mar!$H$5:$H$605,Mar!$C$5:$C$605,'Resumo (2)'!E15,Mar!$Q$5:$Q$605,"Receita",Mar!$I$5:$I$605,"Não Pago")</f>
        <v>0</v>
      </c>
      <c r="T15" s="133">
        <f>SUMIFS(Abr!$H$5:$H$605,Abr!$C$5:$C$605,'Resumo (2)'!E15,Abr!$Q$5:$Q$605,"Receita",Abr!$I$5:$I$605,"Não Pago")</f>
        <v>0</v>
      </c>
      <c r="U15" s="133">
        <f>SUMIFS(Mai!$H$5:$H$605,Mai!$C$5:$C$605,'Resumo (2)'!E15,Mai!$Q$5:$Q$605,"Receita",Mai!$I$5:$I$605,"Não Pago")</f>
        <v>0</v>
      </c>
      <c r="V15" s="133">
        <f>SUMIFS(Jun!$H$5:$H$605,Jun!$C$5:$C$605,'Resumo (2)'!E15,Jun!$Q$5:$Q$605,"Receita",Jun!$I$5:$I$605,"Não Pago")</f>
        <v>0</v>
      </c>
      <c r="W15" s="133">
        <f>SUMIFS(Jul!$H$5:$H$605,Jul!$C$5:$C$605,'Resumo (2)'!E15,Jul!$Q$5:$Q$605,"Receita",Jul!$I$5:$I$605,"Não Pago")</f>
        <v>0</v>
      </c>
      <c r="X15" s="133">
        <f>SUMIFS(Ago!$H$5:$H$605,Ago!$C$5:$C$605,'Resumo (2)'!E15,Ago!$Q$5:$Q$605,"Receita",Ago!$I$5:$I$605,"Não Pago")</f>
        <v>0</v>
      </c>
      <c r="Y15" s="133">
        <f>SUMIFS(Set!$H$5:$H$605,Set!$C$5:$C$605,'Resumo (2)'!E15,Set!$Q$5:$Q$605,"Receita",Set!$I$5:$I$605,"Não Pago")</f>
        <v>0</v>
      </c>
      <c r="Z15" s="133">
        <f>SUMIFS(Out!$H$5:$H$605,Out!$C$5:$C$605,'Resumo (2)'!E15,Out!$Q$5:$Q$605,"Receita",Out!$I$5:$I$605,"Não Pago")</f>
        <v>0</v>
      </c>
      <c r="AA15" s="133">
        <f>SUMIFS(Nov!$H$5:$H$605,Nov!$C$5:$C$605,'Resumo (2)'!E15,Nov!$Q$5:$Q$605,"Receita",Nov!$I$5:$I$605,"Não Pago")</f>
        <v>0</v>
      </c>
      <c r="AB15" s="133">
        <f>SUMIFS(Dez!$H$5:$H$605,Dez!$C$5:$C$605,'Resumo (2)'!E15,Dez!$Q$5:$Q$605,"Receita",Dez!$I$5:$I$605,"Não Pago")</f>
        <v>0</v>
      </c>
      <c r="AD15" s="133">
        <f t="shared" si="4"/>
        <v>9</v>
      </c>
      <c r="AE15" s="133">
        <f>SUMIFS(Jan!$H$5:$H$605,Jan!$C$5:$C$605,'Resumo (2)'!E15,Jan!$R$5:$R$605,"Despesa",Jan!$I$5:$I$605,"Não Pago")</f>
        <v>0</v>
      </c>
      <c r="AF15" s="133">
        <f>SUMIFS(Fev!$H$5:$H$605,Fev!$C$5:$C$605,'Resumo (2)'!E15,Fev!$R$5:$R$605,"Despesa",Fev!$I$5:$I$605,"Não Pago")</f>
        <v>0</v>
      </c>
      <c r="AG15" s="133">
        <f>SUMIFS(Mar!$H$5:$H$605,Mar!$C$5:$C$605,'Resumo (2)'!E15,Mar!$R$5:$R$605,"Despesa",Mar!$I$5:$I$605,"Não Pago")</f>
        <v>0</v>
      </c>
      <c r="AH15" s="133">
        <f>SUMIFS(Abr!$H$5:$H$605,Abr!$C$5:$C$605,'Resumo (2)'!E15,Abr!$R$5:$R$605,"Despesa",Abr!$I$5:$I$605,"Não Pago")</f>
        <v>0</v>
      </c>
      <c r="AI15" s="133">
        <f>SUMIFS(Mai!$H$5:$H$605,Mai!$C$5:$C$605,'Resumo (2)'!E15,Mai!$R$5:$R$605,"Despesa",Mai!$I$5:$I$605,"Não Pago")</f>
        <v>0</v>
      </c>
      <c r="AJ15" s="133">
        <f>SUMIFS(Jun!$H$5:$H$605,Jun!$C$5:$C$605,'Resumo (2)'!E15,Jun!$R$5:$R$605,"Despesa",Jun!$I$5:$I$605,"Não Pago")</f>
        <v>0</v>
      </c>
      <c r="AK15" s="133">
        <f>SUMIFS(Jul!$H$5:$H$605,Jul!$C$5:$C$605,'Resumo (2)'!E15,Jul!$R$5:$R$605,"Despesa",Jul!$I$5:$I$605,"Não Pago")</f>
        <v>0</v>
      </c>
      <c r="AL15" s="133">
        <f>SUMIFS(Ago!$H$5:$H$605,Ago!$C$5:$C$605,'Resumo (2)'!E15,Ago!$R$5:$R$605,"Despesa",Ago!$I$5:$I$605,"Não Pago")</f>
        <v>0</v>
      </c>
      <c r="AM15" s="133">
        <f>SUMIFS(Set!$H$5:$H$605,Set!$C$5:$C$605,'Resumo (2)'!E15,Set!$R$5:$R$605,"Despesa",Set!$I$5:$I$605,"Não Pago")</f>
        <v>0</v>
      </c>
      <c r="AN15" s="133">
        <f>SUMIFS(Out!$H$5:$H$605,Out!$C$5:$C$605,'Resumo (2)'!E15,Out!$R$5:$R$605,"Despesa",Out!$I$5:$I$605,"Não Pago")</f>
        <v>0</v>
      </c>
      <c r="AO15" s="133">
        <f>SUMIFS(Nov!$H$5:$H$605,Nov!$C$5:$C$605,'Resumo (2)'!E15,Nov!$R$5:$R$605,"Despesa",Nov!$I$5:$I$605,"Não Pago")</f>
        <v>0</v>
      </c>
      <c r="AP15" s="133">
        <f>SUMIFS(Dez!$H$5:$H$605,Dez!$C$5:$C$605,'Resumo (2)'!E15,Dez!$R$5:$R$605,"Despesa",Dez!$I$5:$I$605,"Não Pago")</f>
        <v>0</v>
      </c>
    </row>
    <row r="16" spans="1:42" ht="25.5" customHeight="1" thickTop="1" thickBot="1">
      <c r="E16" s="164">
        <v>10</v>
      </c>
      <c r="F16" s="165">
        <f t="shared" si="0"/>
        <v>0</v>
      </c>
      <c r="G16" s="165">
        <f t="shared" si="1"/>
        <v>0</v>
      </c>
      <c r="H16" s="165">
        <f t="shared" si="2"/>
        <v>0</v>
      </c>
      <c r="P16" s="133">
        <f t="shared" si="3"/>
        <v>10</v>
      </c>
      <c r="Q16" s="133">
        <f>SUMIFS(Jan!$H$5:$H$605,Jan!$C$5:$C$605,'Resumo (2)'!E16,Jan!$Q$5:$Q$605,"Receita",Jan!$I$5:$I$605,"Não Pago")</f>
        <v>0</v>
      </c>
      <c r="R16" s="133">
        <f>SUMIFS(Fev!$H$5:$H$605,Fev!$C$5:$C$605,'Resumo (2)'!E16,Fev!$Q$5:$Q$605,"Receita",Fev!$I$5:$I$605,"Não Pago")</f>
        <v>0</v>
      </c>
      <c r="S16" s="133">
        <f>SUMIFS(Mar!$H$5:$H$605,Mar!$C$5:$C$605,'Resumo (2)'!E16,Mar!$Q$5:$Q$605,"Receita",Mar!$I$5:$I$605,"Não Pago")</f>
        <v>0</v>
      </c>
      <c r="T16" s="133">
        <f>SUMIFS(Abr!$H$5:$H$605,Abr!$C$5:$C$605,'Resumo (2)'!E16,Abr!$Q$5:$Q$605,"Receita",Abr!$I$5:$I$605,"Não Pago")</f>
        <v>0</v>
      </c>
      <c r="U16" s="133">
        <f>SUMIFS(Mai!$H$5:$H$605,Mai!$C$5:$C$605,'Resumo (2)'!E16,Mai!$Q$5:$Q$605,"Receita",Mai!$I$5:$I$605,"Não Pago")</f>
        <v>0</v>
      </c>
      <c r="V16" s="133">
        <f>SUMIFS(Jun!$H$5:$H$605,Jun!$C$5:$C$605,'Resumo (2)'!E16,Jun!$Q$5:$Q$605,"Receita",Jun!$I$5:$I$605,"Não Pago")</f>
        <v>0</v>
      </c>
      <c r="W16" s="133">
        <f>SUMIFS(Jul!$H$5:$H$605,Jul!$C$5:$C$605,'Resumo (2)'!E16,Jul!$Q$5:$Q$605,"Receita",Jul!$I$5:$I$605,"Não Pago")</f>
        <v>0</v>
      </c>
      <c r="X16" s="133">
        <f>SUMIFS(Ago!$H$5:$H$605,Ago!$C$5:$C$605,'Resumo (2)'!E16,Ago!$Q$5:$Q$605,"Receita",Ago!$I$5:$I$605,"Não Pago")</f>
        <v>0</v>
      </c>
      <c r="Y16" s="133">
        <f>SUMIFS(Set!$H$5:$H$605,Set!$C$5:$C$605,'Resumo (2)'!E16,Set!$Q$5:$Q$605,"Receita",Set!$I$5:$I$605,"Não Pago")</f>
        <v>0</v>
      </c>
      <c r="Z16" s="133">
        <f>SUMIFS(Out!$H$5:$H$605,Out!$C$5:$C$605,'Resumo (2)'!E16,Out!$Q$5:$Q$605,"Receita",Out!$I$5:$I$605,"Não Pago")</f>
        <v>0</v>
      </c>
      <c r="AA16" s="133">
        <f>SUMIFS(Nov!$H$5:$H$605,Nov!$C$5:$C$605,'Resumo (2)'!E16,Nov!$Q$5:$Q$605,"Receita",Nov!$I$5:$I$605,"Não Pago")</f>
        <v>0</v>
      </c>
      <c r="AB16" s="133">
        <f>SUMIFS(Dez!$H$5:$H$605,Dez!$C$5:$C$605,'Resumo (2)'!E16,Dez!$Q$5:$Q$605,"Receita",Dez!$I$5:$I$605,"Não Pago")</f>
        <v>0</v>
      </c>
      <c r="AD16" s="133">
        <f t="shared" si="4"/>
        <v>10</v>
      </c>
      <c r="AE16" s="133">
        <f>SUMIFS(Jan!$H$5:$H$605,Jan!$C$5:$C$605,'Resumo (2)'!E16,Jan!$R$5:$R$605,"Despesa",Jan!$I$5:$I$605,"Não Pago")</f>
        <v>0</v>
      </c>
      <c r="AF16" s="133">
        <f>SUMIFS(Fev!$H$5:$H$605,Fev!$C$5:$C$605,'Resumo (2)'!E16,Fev!$R$5:$R$605,"Despesa",Fev!$I$5:$I$605,"Não Pago")</f>
        <v>0</v>
      </c>
      <c r="AG16" s="133">
        <f>SUMIFS(Mar!$H$5:$H$605,Mar!$C$5:$C$605,'Resumo (2)'!E16,Mar!$R$5:$R$605,"Despesa",Mar!$I$5:$I$605,"Não Pago")</f>
        <v>0</v>
      </c>
      <c r="AH16" s="133">
        <f>SUMIFS(Abr!$H$5:$H$605,Abr!$C$5:$C$605,'Resumo (2)'!E16,Abr!$R$5:$R$605,"Despesa",Abr!$I$5:$I$605,"Não Pago")</f>
        <v>0</v>
      </c>
      <c r="AI16" s="133">
        <f>SUMIFS(Mai!$H$5:$H$605,Mai!$C$5:$C$605,'Resumo (2)'!E16,Mai!$R$5:$R$605,"Despesa",Mai!$I$5:$I$605,"Não Pago")</f>
        <v>0</v>
      </c>
      <c r="AJ16" s="133">
        <f>SUMIFS(Jun!$H$5:$H$605,Jun!$C$5:$C$605,'Resumo (2)'!E16,Jun!$R$5:$R$605,"Despesa",Jun!$I$5:$I$605,"Não Pago")</f>
        <v>0</v>
      </c>
      <c r="AK16" s="133">
        <f>SUMIFS(Jul!$H$5:$H$605,Jul!$C$5:$C$605,'Resumo (2)'!E16,Jul!$R$5:$R$605,"Despesa",Jul!$I$5:$I$605,"Não Pago")</f>
        <v>0</v>
      </c>
      <c r="AL16" s="133">
        <f>SUMIFS(Ago!$H$5:$H$605,Ago!$C$5:$C$605,'Resumo (2)'!E16,Ago!$R$5:$R$605,"Despesa",Ago!$I$5:$I$605,"Não Pago")</f>
        <v>0</v>
      </c>
      <c r="AM16" s="133">
        <f>SUMIFS(Set!$H$5:$H$605,Set!$C$5:$C$605,'Resumo (2)'!E16,Set!$R$5:$R$605,"Despesa",Set!$I$5:$I$605,"Não Pago")</f>
        <v>0</v>
      </c>
      <c r="AN16" s="133">
        <f>SUMIFS(Out!$H$5:$H$605,Out!$C$5:$C$605,'Resumo (2)'!E16,Out!$R$5:$R$605,"Despesa",Out!$I$5:$I$605,"Não Pago")</f>
        <v>0</v>
      </c>
      <c r="AO16" s="133">
        <f>SUMIFS(Nov!$H$5:$H$605,Nov!$C$5:$C$605,'Resumo (2)'!E16,Nov!$R$5:$R$605,"Despesa",Nov!$I$5:$I$605,"Não Pago")</f>
        <v>0</v>
      </c>
      <c r="AP16" s="133">
        <f>SUMIFS(Dez!$H$5:$H$605,Dez!$C$5:$C$605,'Resumo (2)'!E16,Dez!$R$5:$R$605,"Despesa",Dez!$I$5:$I$605,"Não Pago")</f>
        <v>0</v>
      </c>
    </row>
    <row r="17" spans="5:42" ht="25.5" customHeight="1" thickTop="1" thickBot="1">
      <c r="E17" s="164">
        <v>11</v>
      </c>
      <c r="F17" s="165">
        <f t="shared" si="0"/>
        <v>0</v>
      </c>
      <c r="G17" s="165">
        <f t="shared" si="1"/>
        <v>0</v>
      </c>
      <c r="H17" s="165">
        <f t="shared" si="2"/>
        <v>0</v>
      </c>
      <c r="P17" s="133">
        <f t="shared" si="3"/>
        <v>11</v>
      </c>
      <c r="Q17" s="133">
        <f>SUMIFS(Jan!$H$5:$H$605,Jan!$C$5:$C$605,'Resumo (2)'!E17,Jan!$Q$5:$Q$605,"Receita",Jan!$I$5:$I$605,"Não Pago")</f>
        <v>0</v>
      </c>
      <c r="R17" s="133">
        <f>SUMIFS(Fev!$H$5:$H$605,Fev!$C$5:$C$605,'Resumo (2)'!E17,Fev!$Q$5:$Q$605,"Receita",Fev!$I$5:$I$605,"Não Pago")</f>
        <v>0</v>
      </c>
      <c r="S17" s="133">
        <f>SUMIFS(Mar!$H$5:$H$605,Mar!$C$5:$C$605,'Resumo (2)'!E17,Mar!$Q$5:$Q$605,"Receita",Mar!$I$5:$I$605,"Não Pago")</f>
        <v>0</v>
      </c>
      <c r="T17" s="133">
        <f>SUMIFS(Abr!$H$5:$H$605,Abr!$C$5:$C$605,'Resumo (2)'!E17,Abr!$Q$5:$Q$605,"Receita",Abr!$I$5:$I$605,"Não Pago")</f>
        <v>0</v>
      </c>
      <c r="U17" s="133">
        <f>SUMIFS(Mai!$H$5:$H$605,Mai!$C$5:$C$605,'Resumo (2)'!E17,Mai!$Q$5:$Q$605,"Receita",Mai!$I$5:$I$605,"Não Pago")</f>
        <v>0</v>
      </c>
      <c r="V17" s="133">
        <f>SUMIFS(Jun!$H$5:$H$605,Jun!$C$5:$C$605,'Resumo (2)'!E17,Jun!$Q$5:$Q$605,"Receita",Jun!$I$5:$I$605,"Não Pago")</f>
        <v>0</v>
      </c>
      <c r="W17" s="133">
        <f>SUMIFS(Jul!$H$5:$H$605,Jul!$C$5:$C$605,'Resumo (2)'!E17,Jul!$Q$5:$Q$605,"Receita",Jul!$I$5:$I$605,"Não Pago")</f>
        <v>0</v>
      </c>
      <c r="X17" s="133">
        <f>SUMIFS(Ago!$H$5:$H$605,Ago!$C$5:$C$605,'Resumo (2)'!E17,Ago!$Q$5:$Q$605,"Receita",Ago!$I$5:$I$605,"Não Pago")</f>
        <v>0</v>
      </c>
      <c r="Y17" s="133">
        <f>SUMIFS(Set!$H$5:$H$605,Set!$C$5:$C$605,'Resumo (2)'!E17,Set!$Q$5:$Q$605,"Receita",Set!$I$5:$I$605,"Não Pago")</f>
        <v>0</v>
      </c>
      <c r="Z17" s="133">
        <f>SUMIFS(Out!$H$5:$H$605,Out!$C$5:$C$605,'Resumo (2)'!E17,Out!$Q$5:$Q$605,"Receita",Out!$I$5:$I$605,"Não Pago")</f>
        <v>0</v>
      </c>
      <c r="AA17" s="133">
        <f>SUMIFS(Nov!$H$5:$H$605,Nov!$C$5:$C$605,'Resumo (2)'!E17,Nov!$Q$5:$Q$605,"Receita",Nov!$I$5:$I$605,"Não Pago")</f>
        <v>0</v>
      </c>
      <c r="AB17" s="133">
        <f>SUMIFS(Dez!$H$5:$H$605,Dez!$C$5:$C$605,'Resumo (2)'!E17,Dez!$Q$5:$Q$605,"Receita",Dez!$I$5:$I$605,"Não Pago")</f>
        <v>0</v>
      </c>
      <c r="AD17" s="133">
        <f t="shared" si="4"/>
        <v>11</v>
      </c>
      <c r="AE17" s="133">
        <f>SUMIFS(Jan!$H$5:$H$605,Jan!$C$5:$C$605,'Resumo (2)'!E17,Jan!$R$5:$R$605,"Despesa",Jan!$I$5:$I$605,"Não Pago")</f>
        <v>0</v>
      </c>
      <c r="AF17" s="133">
        <f>SUMIFS(Fev!$H$5:$H$605,Fev!$C$5:$C$605,'Resumo (2)'!E17,Fev!$R$5:$R$605,"Despesa",Fev!$I$5:$I$605,"Não Pago")</f>
        <v>0</v>
      </c>
      <c r="AG17" s="133">
        <f>SUMIFS(Mar!$H$5:$H$605,Mar!$C$5:$C$605,'Resumo (2)'!E17,Mar!$R$5:$R$605,"Despesa",Mar!$I$5:$I$605,"Não Pago")</f>
        <v>0</v>
      </c>
      <c r="AH17" s="133">
        <f>SUMIFS(Abr!$H$5:$H$605,Abr!$C$5:$C$605,'Resumo (2)'!E17,Abr!$R$5:$R$605,"Despesa",Abr!$I$5:$I$605,"Não Pago")</f>
        <v>0</v>
      </c>
      <c r="AI17" s="133">
        <f>SUMIFS(Mai!$H$5:$H$605,Mai!$C$5:$C$605,'Resumo (2)'!E17,Mai!$R$5:$R$605,"Despesa",Mai!$I$5:$I$605,"Não Pago")</f>
        <v>0</v>
      </c>
      <c r="AJ17" s="133">
        <f>SUMIFS(Jun!$H$5:$H$605,Jun!$C$5:$C$605,'Resumo (2)'!E17,Jun!$R$5:$R$605,"Despesa",Jun!$I$5:$I$605,"Não Pago")</f>
        <v>0</v>
      </c>
      <c r="AK17" s="133">
        <f>SUMIFS(Jul!$H$5:$H$605,Jul!$C$5:$C$605,'Resumo (2)'!E17,Jul!$R$5:$R$605,"Despesa",Jul!$I$5:$I$605,"Não Pago")</f>
        <v>0</v>
      </c>
      <c r="AL17" s="133">
        <f>SUMIFS(Ago!$H$5:$H$605,Ago!$C$5:$C$605,'Resumo (2)'!E17,Ago!$R$5:$R$605,"Despesa",Ago!$I$5:$I$605,"Não Pago")</f>
        <v>0</v>
      </c>
      <c r="AM17" s="133">
        <f>SUMIFS(Set!$H$5:$H$605,Set!$C$5:$C$605,'Resumo (2)'!E17,Set!$R$5:$R$605,"Despesa",Set!$I$5:$I$605,"Não Pago")</f>
        <v>0</v>
      </c>
      <c r="AN17" s="133">
        <f>SUMIFS(Out!$H$5:$H$605,Out!$C$5:$C$605,'Resumo (2)'!E17,Out!$R$5:$R$605,"Despesa",Out!$I$5:$I$605,"Não Pago")</f>
        <v>0</v>
      </c>
      <c r="AO17" s="133">
        <f>SUMIFS(Nov!$H$5:$H$605,Nov!$C$5:$C$605,'Resumo (2)'!E17,Nov!$R$5:$R$605,"Despesa",Nov!$I$5:$I$605,"Não Pago")</f>
        <v>0</v>
      </c>
      <c r="AP17" s="133">
        <f>SUMIFS(Dez!$H$5:$H$605,Dez!$C$5:$C$605,'Resumo (2)'!E17,Dez!$R$5:$R$605,"Despesa",Dez!$I$5:$I$605,"Não Pago")</f>
        <v>0</v>
      </c>
    </row>
    <row r="18" spans="5:42" ht="25.5" customHeight="1" thickTop="1" thickBot="1">
      <c r="E18" s="164">
        <v>12</v>
      </c>
      <c r="F18" s="165">
        <f t="shared" si="0"/>
        <v>0</v>
      </c>
      <c r="G18" s="165">
        <f t="shared" si="1"/>
        <v>0</v>
      </c>
      <c r="H18" s="165">
        <f t="shared" si="2"/>
        <v>0</v>
      </c>
      <c r="P18" s="133">
        <f t="shared" si="3"/>
        <v>12</v>
      </c>
      <c r="Q18" s="133">
        <f>SUMIFS(Jan!$H$5:$H$605,Jan!$C$5:$C$605,'Resumo (2)'!E18,Jan!$Q$5:$Q$605,"Receita",Jan!$I$5:$I$605,"Não Pago")</f>
        <v>0</v>
      </c>
      <c r="R18" s="133">
        <f>SUMIFS(Fev!$H$5:$H$605,Fev!$C$5:$C$605,'Resumo (2)'!E18,Fev!$Q$5:$Q$605,"Receita",Fev!$I$5:$I$605,"Não Pago")</f>
        <v>0</v>
      </c>
      <c r="S18" s="133">
        <f>SUMIFS(Mar!$H$5:$H$605,Mar!$C$5:$C$605,'Resumo (2)'!E18,Mar!$Q$5:$Q$605,"Receita",Mar!$I$5:$I$605,"Não Pago")</f>
        <v>0</v>
      </c>
      <c r="T18" s="133">
        <f>SUMIFS(Abr!$H$5:$H$605,Abr!$C$5:$C$605,'Resumo (2)'!E18,Abr!$Q$5:$Q$605,"Receita",Abr!$I$5:$I$605,"Não Pago")</f>
        <v>0</v>
      </c>
      <c r="U18" s="133">
        <f>SUMIFS(Mai!$H$5:$H$605,Mai!$C$5:$C$605,'Resumo (2)'!E18,Mai!$Q$5:$Q$605,"Receita",Mai!$I$5:$I$605,"Não Pago")</f>
        <v>0</v>
      </c>
      <c r="V18" s="133">
        <f>SUMIFS(Jun!$H$5:$H$605,Jun!$C$5:$C$605,'Resumo (2)'!E18,Jun!$Q$5:$Q$605,"Receita",Jun!$I$5:$I$605,"Não Pago")</f>
        <v>0</v>
      </c>
      <c r="W18" s="133">
        <f>SUMIFS(Jul!$H$5:$H$605,Jul!$C$5:$C$605,'Resumo (2)'!E18,Jul!$Q$5:$Q$605,"Receita",Jul!$I$5:$I$605,"Não Pago")</f>
        <v>0</v>
      </c>
      <c r="X18" s="133">
        <f>SUMIFS(Ago!$H$5:$H$605,Ago!$C$5:$C$605,'Resumo (2)'!E18,Ago!$Q$5:$Q$605,"Receita",Ago!$I$5:$I$605,"Não Pago")</f>
        <v>0</v>
      </c>
      <c r="Y18" s="133">
        <f>SUMIFS(Set!$H$5:$H$605,Set!$C$5:$C$605,'Resumo (2)'!E18,Set!$Q$5:$Q$605,"Receita",Set!$I$5:$I$605,"Não Pago")</f>
        <v>0</v>
      </c>
      <c r="Z18" s="133">
        <f>SUMIFS(Out!$H$5:$H$605,Out!$C$5:$C$605,'Resumo (2)'!E18,Out!$Q$5:$Q$605,"Receita",Out!$I$5:$I$605,"Não Pago")</f>
        <v>0</v>
      </c>
      <c r="AA18" s="133">
        <f>SUMIFS(Nov!$H$5:$H$605,Nov!$C$5:$C$605,'Resumo (2)'!E18,Nov!$Q$5:$Q$605,"Receita",Nov!$I$5:$I$605,"Não Pago")</f>
        <v>0</v>
      </c>
      <c r="AB18" s="133">
        <f>SUMIFS(Dez!$H$5:$H$605,Dez!$C$5:$C$605,'Resumo (2)'!E18,Dez!$Q$5:$Q$605,"Receita",Dez!$I$5:$I$605,"Não Pago")</f>
        <v>0</v>
      </c>
      <c r="AD18" s="133">
        <f t="shared" si="4"/>
        <v>12</v>
      </c>
      <c r="AE18" s="133">
        <f>SUMIFS(Jan!$H$5:$H$605,Jan!$C$5:$C$605,'Resumo (2)'!E18,Jan!$R$5:$R$605,"Despesa",Jan!$I$5:$I$605,"Não Pago")</f>
        <v>0</v>
      </c>
      <c r="AF18" s="133">
        <f>SUMIFS(Fev!$H$5:$H$605,Fev!$C$5:$C$605,'Resumo (2)'!E18,Fev!$R$5:$R$605,"Despesa",Fev!$I$5:$I$605,"Não Pago")</f>
        <v>0</v>
      </c>
      <c r="AG18" s="133">
        <f>SUMIFS(Mar!$H$5:$H$605,Mar!$C$5:$C$605,'Resumo (2)'!E18,Mar!$R$5:$R$605,"Despesa",Mar!$I$5:$I$605,"Não Pago")</f>
        <v>0</v>
      </c>
      <c r="AH18" s="133">
        <f>SUMIFS(Abr!$H$5:$H$605,Abr!$C$5:$C$605,'Resumo (2)'!E18,Abr!$R$5:$R$605,"Despesa",Abr!$I$5:$I$605,"Não Pago")</f>
        <v>0</v>
      </c>
      <c r="AI18" s="133">
        <f>SUMIFS(Mai!$H$5:$H$605,Mai!$C$5:$C$605,'Resumo (2)'!E18,Mai!$R$5:$R$605,"Despesa",Mai!$I$5:$I$605,"Não Pago")</f>
        <v>0</v>
      </c>
      <c r="AJ18" s="133">
        <f>SUMIFS(Jun!$H$5:$H$605,Jun!$C$5:$C$605,'Resumo (2)'!E18,Jun!$R$5:$R$605,"Despesa",Jun!$I$5:$I$605,"Não Pago")</f>
        <v>0</v>
      </c>
      <c r="AK18" s="133">
        <f>SUMIFS(Jul!$H$5:$H$605,Jul!$C$5:$C$605,'Resumo (2)'!E18,Jul!$R$5:$R$605,"Despesa",Jul!$I$5:$I$605,"Não Pago")</f>
        <v>0</v>
      </c>
      <c r="AL18" s="133">
        <f>SUMIFS(Ago!$H$5:$H$605,Ago!$C$5:$C$605,'Resumo (2)'!E18,Ago!$R$5:$R$605,"Despesa",Ago!$I$5:$I$605,"Não Pago")</f>
        <v>0</v>
      </c>
      <c r="AM18" s="133">
        <f>SUMIFS(Set!$H$5:$H$605,Set!$C$5:$C$605,'Resumo (2)'!E18,Set!$R$5:$R$605,"Despesa",Set!$I$5:$I$605,"Não Pago")</f>
        <v>0</v>
      </c>
      <c r="AN18" s="133">
        <f>SUMIFS(Out!$H$5:$H$605,Out!$C$5:$C$605,'Resumo (2)'!E18,Out!$R$5:$R$605,"Despesa",Out!$I$5:$I$605,"Não Pago")</f>
        <v>0</v>
      </c>
      <c r="AO18" s="133">
        <f>SUMIFS(Nov!$H$5:$H$605,Nov!$C$5:$C$605,'Resumo (2)'!E18,Nov!$R$5:$R$605,"Despesa",Nov!$I$5:$I$605,"Não Pago")</f>
        <v>0</v>
      </c>
      <c r="AP18" s="133">
        <f>SUMIFS(Dez!$H$5:$H$605,Dez!$C$5:$C$605,'Resumo (2)'!E18,Dez!$R$5:$R$605,"Despesa",Dez!$I$5:$I$605,"Não Pago")</f>
        <v>0</v>
      </c>
    </row>
    <row r="19" spans="5:42" ht="25.5" customHeight="1" thickTop="1" thickBot="1">
      <c r="E19" s="164">
        <v>13</v>
      </c>
      <c r="F19" s="165">
        <f t="shared" si="0"/>
        <v>0</v>
      </c>
      <c r="G19" s="165">
        <f t="shared" si="1"/>
        <v>0</v>
      </c>
      <c r="H19" s="165">
        <f t="shared" si="2"/>
        <v>0</v>
      </c>
      <c r="P19" s="133">
        <f t="shared" si="3"/>
        <v>13</v>
      </c>
      <c r="Q19" s="133">
        <f>SUMIFS(Jan!$H$5:$H$605,Jan!$C$5:$C$605,'Resumo (2)'!E19,Jan!$Q$5:$Q$605,"Receita",Jan!$I$5:$I$605,"Não Pago")</f>
        <v>0</v>
      </c>
      <c r="R19" s="133">
        <f>SUMIFS(Fev!$H$5:$H$605,Fev!$C$5:$C$605,'Resumo (2)'!E19,Fev!$Q$5:$Q$605,"Receita",Fev!$I$5:$I$605,"Não Pago")</f>
        <v>0</v>
      </c>
      <c r="S19" s="133">
        <f>SUMIFS(Mar!$H$5:$H$605,Mar!$C$5:$C$605,'Resumo (2)'!E19,Mar!$Q$5:$Q$605,"Receita",Mar!$I$5:$I$605,"Não Pago")</f>
        <v>0</v>
      </c>
      <c r="T19" s="133">
        <f>SUMIFS(Abr!$H$5:$H$605,Abr!$C$5:$C$605,'Resumo (2)'!E19,Abr!$Q$5:$Q$605,"Receita",Abr!$I$5:$I$605,"Não Pago")</f>
        <v>0</v>
      </c>
      <c r="U19" s="133">
        <f>SUMIFS(Mai!$H$5:$H$605,Mai!$C$5:$C$605,'Resumo (2)'!E19,Mai!$Q$5:$Q$605,"Receita",Mai!$I$5:$I$605,"Não Pago")</f>
        <v>0</v>
      </c>
      <c r="V19" s="133">
        <f>SUMIFS(Jun!$H$5:$H$605,Jun!$C$5:$C$605,'Resumo (2)'!E19,Jun!$Q$5:$Q$605,"Receita",Jun!$I$5:$I$605,"Não Pago")</f>
        <v>0</v>
      </c>
      <c r="W19" s="133">
        <f>SUMIFS(Jul!$H$5:$H$605,Jul!$C$5:$C$605,'Resumo (2)'!E19,Jul!$Q$5:$Q$605,"Receita",Jul!$I$5:$I$605,"Não Pago")</f>
        <v>0</v>
      </c>
      <c r="X19" s="133">
        <f>SUMIFS(Ago!$H$5:$H$605,Ago!$C$5:$C$605,'Resumo (2)'!E19,Ago!$Q$5:$Q$605,"Receita",Ago!$I$5:$I$605,"Não Pago")</f>
        <v>0</v>
      </c>
      <c r="Y19" s="133">
        <f>SUMIFS(Set!$H$5:$H$605,Set!$C$5:$C$605,'Resumo (2)'!E19,Set!$Q$5:$Q$605,"Receita",Set!$I$5:$I$605,"Não Pago")</f>
        <v>0</v>
      </c>
      <c r="Z19" s="133">
        <f>SUMIFS(Out!$H$5:$H$605,Out!$C$5:$C$605,'Resumo (2)'!E19,Out!$Q$5:$Q$605,"Receita",Out!$I$5:$I$605,"Não Pago")</f>
        <v>0</v>
      </c>
      <c r="AA19" s="133">
        <f>SUMIFS(Nov!$H$5:$H$605,Nov!$C$5:$C$605,'Resumo (2)'!E19,Nov!$Q$5:$Q$605,"Receita",Nov!$I$5:$I$605,"Não Pago")</f>
        <v>0</v>
      </c>
      <c r="AB19" s="133">
        <f>SUMIFS(Dez!$H$5:$H$605,Dez!$C$5:$C$605,'Resumo (2)'!E19,Dez!$Q$5:$Q$605,"Receita",Dez!$I$5:$I$605,"Não Pago")</f>
        <v>0</v>
      </c>
      <c r="AD19" s="133">
        <f t="shared" si="4"/>
        <v>13</v>
      </c>
      <c r="AE19" s="133">
        <f>SUMIFS(Jan!$H$5:$H$605,Jan!$C$5:$C$605,'Resumo (2)'!E19,Jan!$R$5:$R$605,"Despesa",Jan!$I$5:$I$605,"Não Pago")</f>
        <v>0</v>
      </c>
      <c r="AF19" s="133">
        <f>SUMIFS(Fev!$H$5:$H$605,Fev!$C$5:$C$605,'Resumo (2)'!E19,Fev!$R$5:$R$605,"Despesa",Fev!$I$5:$I$605,"Não Pago")</f>
        <v>0</v>
      </c>
      <c r="AG19" s="133">
        <f>SUMIFS(Mar!$H$5:$H$605,Mar!$C$5:$C$605,'Resumo (2)'!E19,Mar!$R$5:$R$605,"Despesa",Mar!$I$5:$I$605,"Não Pago")</f>
        <v>0</v>
      </c>
      <c r="AH19" s="133">
        <f>SUMIFS(Abr!$H$5:$H$605,Abr!$C$5:$C$605,'Resumo (2)'!E19,Abr!$R$5:$R$605,"Despesa",Abr!$I$5:$I$605,"Não Pago")</f>
        <v>0</v>
      </c>
      <c r="AI19" s="133">
        <f>SUMIFS(Mai!$H$5:$H$605,Mai!$C$5:$C$605,'Resumo (2)'!E19,Mai!$R$5:$R$605,"Despesa",Mai!$I$5:$I$605,"Não Pago")</f>
        <v>0</v>
      </c>
      <c r="AJ19" s="133">
        <f>SUMIFS(Jun!$H$5:$H$605,Jun!$C$5:$C$605,'Resumo (2)'!E19,Jun!$R$5:$R$605,"Despesa",Jun!$I$5:$I$605,"Não Pago")</f>
        <v>0</v>
      </c>
      <c r="AK19" s="133">
        <f>SUMIFS(Jul!$H$5:$H$605,Jul!$C$5:$C$605,'Resumo (2)'!E19,Jul!$R$5:$R$605,"Despesa",Jul!$I$5:$I$605,"Não Pago")</f>
        <v>0</v>
      </c>
      <c r="AL19" s="133">
        <f>SUMIFS(Ago!$H$5:$H$605,Ago!$C$5:$C$605,'Resumo (2)'!E19,Ago!$R$5:$R$605,"Despesa",Ago!$I$5:$I$605,"Não Pago")</f>
        <v>0</v>
      </c>
      <c r="AM19" s="133">
        <f>SUMIFS(Set!$H$5:$H$605,Set!$C$5:$C$605,'Resumo (2)'!E19,Set!$R$5:$R$605,"Despesa",Set!$I$5:$I$605,"Não Pago")</f>
        <v>0</v>
      </c>
      <c r="AN19" s="133">
        <f>SUMIFS(Out!$H$5:$H$605,Out!$C$5:$C$605,'Resumo (2)'!E19,Out!$R$5:$R$605,"Despesa",Out!$I$5:$I$605,"Não Pago")</f>
        <v>0</v>
      </c>
      <c r="AO19" s="133">
        <f>SUMIFS(Nov!$H$5:$H$605,Nov!$C$5:$C$605,'Resumo (2)'!E19,Nov!$R$5:$R$605,"Despesa",Nov!$I$5:$I$605,"Não Pago")</f>
        <v>0</v>
      </c>
      <c r="AP19" s="133">
        <f>SUMIFS(Dez!$H$5:$H$605,Dez!$C$5:$C$605,'Resumo (2)'!E19,Dez!$R$5:$R$605,"Despesa",Dez!$I$5:$I$605,"Não Pago")</f>
        <v>0</v>
      </c>
    </row>
    <row r="20" spans="5:42" ht="25.5" customHeight="1" thickTop="1" thickBot="1">
      <c r="E20" s="164">
        <v>14</v>
      </c>
      <c r="F20" s="165">
        <f t="shared" si="0"/>
        <v>0</v>
      </c>
      <c r="G20" s="165">
        <f t="shared" si="1"/>
        <v>0</v>
      </c>
      <c r="H20" s="165">
        <f t="shared" si="2"/>
        <v>0</v>
      </c>
      <c r="P20" s="133">
        <f t="shared" si="3"/>
        <v>14</v>
      </c>
      <c r="Q20" s="133">
        <f>SUMIFS(Jan!$H$5:$H$605,Jan!$C$5:$C$605,'Resumo (2)'!E20,Jan!$Q$5:$Q$605,"Receita",Jan!$I$5:$I$605,"Não Pago")</f>
        <v>0</v>
      </c>
      <c r="R20" s="133">
        <f>SUMIFS(Fev!$H$5:$H$605,Fev!$C$5:$C$605,'Resumo (2)'!E20,Fev!$Q$5:$Q$605,"Receita",Fev!$I$5:$I$605,"Não Pago")</f>
        <v>0</v>
      </c>
      <c r="S20" s="133">
        <f>SUMIFS(Mar!$H$5:$H$605,Mar!$C$5:$C$605,'Resumo (2)'!E20,Mar!$Q$5:$Q$605,"Receita",Mar!$I$5:$I$605,"Não Pago")</f>
        <v>0</v>
      </c>
      <c r="T20" s="133">
        <f>SUMIFS(Abr!$H$5:$H$605,Abr!$C$5:$C$605,'Resumo (2)'!E20,Abr!$Q$5:$Q$605,"Receita",Abr!$I$5:$I$605,"Não Pago")</f>
        <v>0</v>
      </c>
      <c r="U20" s="133">
        <f>SUMIFS(Mai!$H$5:$H$605,Mai!$C$5:$C$605,'Resumo (2)'!E20,Mai!$Q$5:$Q$605,"Receita",Mai!$I$5:$I$605,"Não Pago")</f>
        <v>0</v>
      </c>
      <c r="V20" s="133">
        <f>SUMIFS(Jun!$H$5:$H$605,Jun!$C$5:$C$605,'Resumo (2)'!E20,Jun!$Q$5:$Q$605,"Receita",Jun!$I$5:$I$605,"Não Pago")</f>
        <v>0</v>
      </c>
      <c r="W20" s="133">
        <f>SUMIFS(Jul!$H$5:$H$605,Jul!$C$5:$C$605,'Resumo (2)'!E20,Jul!$Q$5:$Q$605,"Receita",Jul!$I$5:$I$605,"Não Pago")</f>
        <v>0</v>
      </c>
      <c r="X20" s="133">
        <f>SUMIFS(Ago!$H$5:$H$605,Ago!$C$5:$C$605,'Resumo (2)'!E20,Ago!$Q$5:$Q$605,"Receita",Ago!$I$5:$I$605,"Não Pago")</f>
        <v>0</v>
      </c>
      <c r="Y20" s="133">
        <f>SUMIFS(Set!$H$5:$H$605,Set!$C$5:$C$605,'Resumo (2)'!E20,Set!$Q$5:$Q$605,"Receita",Set!$I$5:$I$605,"Não Pago")</f>
        <v>0</v>
      </c>
      <c r="Z20" s="133">
        <f>SUMIFS(Out!$H$5:$H$605,Out!$C$5:$C$605,'Resumo (2)'!E20,Out!$Q$5:$Q$605,"Receita",Out!$I$5:$I$605,"Não Pago")</f>
        <v>0</v>
      </c>
      <c r="AA20" s="133">
        <f>SUMIFS(Nov!$H$5:$H$605,Nov!$C$5:$C$605,'Resumo (2)'!E20,Nov!$Q$5:$Q$605,"Receita",Nov!$I$5:$I$605,"Não Pago")</f>
        <v>0</v>
      </c>
      <c r="AB20" s="133">
        <f>SUMIFS(Dez!$H$5:$H$605,Dez!$C$5:$C$605,'Resumo (2)'!E20,Dez!$Q$5:$Q$605,"Receita",Dez!$I$5:$I$605,"Não Pago")</f>
        <v>0</v>
      </c>
      <c r="AD20" s="133">
        <f t="shared" si="4"/>
        <v>14</v>
      </c>
      <c r="AE20" s="133">
        <f>SUMIFS(Jan!$H$5:$H$605,Jan!$C$5:$C$605,'Resumo (2)'!E20,Jan!$R$5:$R$605,"Despesa",Jan!$I$5:$I$605,"Não Pago")</f>
        <v>0</v>
      </c>
      <c r="AF20" s="133">
        <f>SUMIFS(Fev!$H$5:$H$605,Fev!$C$5:$C$605,'Resumo (2)'!E20,Fev!$R$5:$R$605,"Despesa",Fev!$I$5:$I$605,"Não Pago")</f>
        <v>0</v>
      </c>
      <c r="AG20" s="133">
        <f>SUMIFS(Mar!$H$5:$H$605,Mar!$C$5:$C$605,'Resumo (2)'!E20,Mar!$R$5:$R$605,"Despesa",Mar!$I$5:$I$605,"Não Pago")</f>
        <v>0</v>
      </c>
      <c r="AH20" s="133">
        <f>SUMIFS(Abr!$H$5:$H$605,Abr!$C$5:$C$605,'Resumo (2)'!E20,Abr!$R$5:$R$605,"Despesa",Abr!$I$5:$I$605,"Não Pago")</f>
        <v>0</v>
      </c>
      <c r="AI20" s="133">
        <f>SUMIFS(Mai!$H$5:$H$605,Mai!$C$5:$C$605,'Resumo (2)'!E20,Mai!$R$5:$R$605,"Despesa",Mai!$I$5:$I$605,"Não Pago")</f>
        <v>0</v>
      </c>
      <c r="AJ20" s="133">
        <f>SUMIFS(Jun!$H$5:$H$605,Jun!$C$5:$C$605,'Resumo (2)'!E20,Jun!$R$5:$R$605,"Despesa",Jun!$I$5:$I$605,"Não Pago")</f>
        <v>0</v>
      </c>
      <c r="AK20" s="133">
        <f>SUMIFS(Jul!$H$5:$H$605,Jul!$C$5:$C$605,'Resumo (2)'!E20,Jul!$R$5:$R$605,"Despesa",Jul!$I$5:$I$605,"Não Pago")</f>
        <v>0</v>
      </c>
      <c r="AL20" s="133">
        <f>SUMIFS(Ago!$H$5:$H$605,Ago!$C$5:$C$605,'Resumo (2)'!E20,Ago!$R$5:$R$605,"Despesa",Ago!$I$5:$I$605,"Não Pago")</f>
        <v>0</v>
      </c>
      <c r="AM20" s="133">
        <f>SUMIFS(Set!$H$5:$H$605,Set!$C$5:$C$605,'Resumo (2)'!E20,Set!$R$5:$R$605,"Despesa",Set!$I$5:$I$605,"Não Pago")</f>
        <v>0</v>
      </c>
      <c r="AN20" s="133">
        <f>SUMIFS(Out!$H$5:$H$605,Out!$C$5:$C$605,'Resumo (2)'!E20,Out!$R$5:$R$605,"Despesa",Out!$I$5:$I$605,"Não Pago")</f>
        <v>0</v>
      </c>
      <c r="AO20" s="133">
        <f>SUMIFS(Nov!$H$5:$H$605,Nov!$C$5:$C$605,'Resumo (2)'!E20,Nov!$R$5:$R$605,"Despesa",Nov!$I$5:$I$605,"Não Pago")</f>
        <v>0</v>
      </c>
      <c r="AP20" s="133">
        <f>SUMIFS(Dez!$H$5:$H$605,Dez!$C$5:$C$605,'Resumo (2)'!E20,Dez!$R$5:$R$605,"Despesa",Dez!$I$5:$I$605,"Não Pago")</f>
        <v>0</v>
      </c>
    </row>
    <row r="21" spans="5:42" ht="25.5" customHeight="1" thickTop="1" thickBot="1">
      <c r="E21" s="164">
        <v>15</v>
      </c>
      <c r="F21" s="165">
        <f t="shared" si="0"/>
        <v>0</v>
      </c>
      <c r="G21" s="165">
        <f t="shared" si="1"/>
        <v>0</v>
      </c>
      <c r="H21" s="165">
        <f t="shared" si="2"/>
        <v>0</v>
      </c>
      <c r="P21" s="133">
        <f t="shared" si="3"/>
        <v>15</v>
      </c>
      <c r="Q21" s="133">
        <f>SUMIFS(Jan!$H$5:$H$605,Jan!$C$5:$C$605,'Resumo (2)'!E21,Jan!$Q$5:$Q$605,"Receita",Jan!$I$5:$I$605,"Não Pago")</f>
        <v>0</v>
      </c>
      <c r="R21" s="133">
        <f>SUMIFS(Fev!$H$5:$H$605,Fev!$C$5:$C$605,'Resumo (2)'!E21,Fev!$Q$5:$Q$605,"Receita",Fev!$I$5:$I$605,"Não Pago")</f>
        <v>0</v>
      </c>
      <c r="S21" s="133">
        <f>SUMIFS(Mar!$H$5:$H$605,Mar!$C$5:$C$605,'Resumo (2)'!E21,Mar!$Q$5:$Q$605,"Receita",Mar!$I$5:$I$605,"Não Pago")</f>
        <v>0</v>
      </c>
      <c r="T21" s="133">
        <f>SUMIFS(Abr!$H$5:$H$605,Abr!$C$5:$C$605,'Resumo (2)'!E21,Abr!$Q$5:$Q$605,"Receita",Abr!$I$5:$I$605,"Não Pago")</f>
        <v>0</v>
      </c>
      <c r="U21" s="133">
        <f>SUMIFS(Mai!$H$5:$H$605,Mai!$C$5:$C$605,'Resumo (2)'!E21,Mai!$Q$5:$Q$605,"Receita",Mai!$I$5:$I$605,"Não Pago")</f>
        <v>0</v>
      </c>
      <c r="V21" s="133">
        <f>SUMIFS(Jun!$H$5:$H$605,Jun!$C$5:$C$605,'Resumo (2)'!E21,Jun!$Q$5:$Q$605,"Receita",Jun!$I$5:$I$605,"Não Pago")</f>
        <v>0</v>
      </c>
      <c r="W21" s="133">
        <f>SUMIFS(Jul!$H$5:$H$605,Jul!$C$5:$C$605,'Resumo (2)'!E21,Jul!$Q$5:$Q$605,"Receita",Jul!$I$5:$I$605,"Não Pago")</f>
        <v>0</v>
      </c>
      <c r="X21" s="133">
        <f>SUMIFS(Ago!$H$5:$H$605,Ago!$C$5:$C$605,'Resumo (2)'!E21,Ago!$Q$5:$Q$605,"Receita",Ago!$I$5:$I$605,"Não Pago")</f>
        <v>0</v>
      </c>
      <c r="Y21" s="133">
        <f>SUMIFS(Set!$H$5:$H$605,Set!$C$5:$C$605,'Resumo (2)'!E21,Set!$Q$5:$Q$605,"Receita",Set!$I$5:$I$605,"Não Pago")</f>
        <v>0</v>
      </c>
      <c r="Z21" s="133">
        <f>SUMIFS(Out!$H$5:$H$605,Out!$C$5:$C$605,'Resumo (2)'!E21,Out!$Q$5:$Q$605,"Receita",Out!$I$5:$I$605,"Não Pago")</f>
        <v>0</v>
      </c>
      <c r="AA21" s="133">
        <f>SUMIFS(Nov!$H$5:$H$605,Nov!$C$5:$C$605,'Resumo (2)'!E21,Nov!$Q$5:$Q$605,"Receita",Nov!$I$5:$I$605,"Não Pago")</f>
        <v>0</v>
      </c>
      <c r="AB21" s="133">
        <f>SUMIFS(Dez!$H$5:$H$605,Dez!$C$5:$C$605,'Resumo (2)'!E21,Dez!$Q$5:$Q$605,"Receita",Dez!$I$5:$I$605,"Não Pago")</f>
        <v>0</v>
      </c>
      <c r="AD21" s="133">
        <f t="shared" si="4"/>
        <v>15</v>
      </c>
      <c r="AE21" s="133">
        <f>SUMIFS(Jan!$H$5:$H$605,Jan!$C$5:$C$605,'Resumo (2)'!E21,Jan!$R$5:$R$605,"Despesa",Jan!$I$5:$I$605,"Não Pago")</f>
        <v>0</v>
      </c>
      <c r="AF21" s="133">
        <f>SUMIFS(Fev!$H$5:$H$605,Fev!$C$5:$C$605,'Resumo (2)'!E21,Fev!$R$5:$R$605,"Despesa",Fev!$I$5:$I$605,"Não Pago")</f>
        <v>0</v>
      </c>
      <c r="AG21" s="133">
        <f>SUMIFS(Mar!$H$5:$H$605,Mar!$C$5:$C$605,'Resumo (2)'!E21,Mar!$R$5:$R$605,"Despesa",Mar!$I$5:$I$605,"Não Pago")</f>
        <v>0</v>
      </c>
      <c r="AH21" s="133">
        <f>SUMIFS(Abr!$H$5:$H$605,Abr!$C$5:$C$605,'Resumo (2)'!E21,Abr!$R$5:$R$605,"Despesa",Abr!$I$5:$I$605,"Não Pago")</f>
        <v>0</v>
      </c>
      <c r="AI21" s="133">
        <f>SUMIFS(Mai!$H$5:$H$605,Mai!$C$5:$C$605,'Resumo (2)'!E21,Mai!$R$5:$R$605,"Despesa",Mai!$I$5:$I$605,"Não Pago")</f>
        <v>0</v>
      </c>
      <c r="AJ21" s="133">
        <f>SUMIFS(Jun!$H$5:$H$605,Jun!$C$5:$C$605,'Resumo (2)'!E21,Jun!$R$5:$R$605,"Despesa",Jun!$I$5:$I$605,"Não Pago")</f>
        <v>0</v>
      </c>
      <c r="AK21" s="133">
        <f>SUMIFS(Jul!$H$5:$H$605,Jul!$C$5:$C$605,'Resumo (2)'!E21,Jul!$R$5:$R$605,"Despesa",Jul!$I$5:$I$605,"Não Pago")</f>
        <v>0</v>
      </c>
      <c r="AL21" s="133">
        <f>SUMIFS(Ago!$H$5:$H$605,Ago!$C$5:$C$605,'Resumo (2)'!E21,Ago!$R$5:$R$605,"Despesa",Ago!$I$5:$I$605,"Não Pago")</f>
        <v>0</v>
      </c>
      <c r="AM21" s="133">
        <f>SUMIFS(Set!$H$5:$H$605,Set!$C$5:$C$605,'Resumo (2)'!E21,Set!$R$5:$R$605,"Despesa",Set!$I$5:$I$605,"Não Pago")</f>
        <v>0</v>
      </c>
      <c r="AN21" s="133">
        <f>SUMIFS(Out!$H$5:$H$605,Out!$C$5:$C$605,'Resumo (2)'!E21,Out!$R$5:$R$605,"Despesa",Out!$I$5:$I$605,"Não Pago")</f>
        <v>0</v>
      </c>
      <c r="AO21" s="133">
        <f>SUMIFS(Nov!$H$5:$H$605,Nov!$C$5:$C$605,'Resumo (2)'!E21,Nov!$R$5:$R$605,"Despesa",Nov!$I$5:$I$605,"Não Pago")</f>
        <v>0</v>
      </c>
      <c r="AP21" s="133">
        <f>SUMIFS(Dez!$H$5:$H$605,Dez!$C$5:$C$605,'Resumo (2)'!E21,Dez!$R$5:$R$605,"Despesa",Dez!$I$5:$I$605,"Não Pago")</f>
        <v>0</v>
      </c>
    </row>
    <row r="22" spans="5:42" ht="25.5" customHeight="1" thickTop="1" thickBot="1">
      <c r="E22" s="164">
        <v>16</v>
      </c>
      <c r="F22" s="165">
        <f t="shared" si="0"/>
        <v>0</v>
      </c>
      <c r="G22" s="165">
        <f t="shared" si="1"/>
        <v>0</v>
      </c>
      <c r="H22" s="165">
        <f t="shared" si="2"/>
        <v>0</v>
      </c>
      <c r="P22" s="133">
        <f t="shared" si="3"/>
        <v>16</v>
      </c>
      <c r="Q22" s="133">
        <f>SUMIFS(Jan!$H$5:$H$605,Jan!$C$5:$C$605,'Resumo (2)'!E22,Jan!$Q$5:$Q$605,"Receita",Jan!$I$5:$I$605,"Não Pago")</f>
        <v>0</v>
      </c>
      <c r="R22" s="133">
        <f>SUMIFS(Fev!$H$5:$H$605,Fev!$C$5:$C$605,'Resumo (2)'!E22,Fev!$Q$5:$Q$605,"Receita",Fev!$I$5:$I$605,"Não Pago")</f>
        <v>0</v>
      </c>
      <c r="S22" s="133">
        <f>SUMIFS(Mar!$H$5:$H$605,Mar!$C$5:$C$605,'Resumo (2)'!E22,Mar!$Q$5:$Q$605,"Receita",Mar!$I$5:$I$605,"Não Pago")</f>
        <v>0</v>
      </c>
      <c r="T22" s="133">
        <f>SUMIFS(Abr!$H$5:$H$605,Abr!$C$5:$C$605,'Resumo (2)'!E22,Abr!$Q$5:$Q$605,"Receita",Abr!$I$5:$I$605,"Não Pago")</f>
        <v>0</v>
      </c>
      <c r="U22" s="133">
        <f>SUMIFS(Mai!$H$5:$H$605,Mai!$C$5:$C$605,'Resumo (2)'!E22,Mai!$Q$5:$Q$605,"Receita",Mai!$I$5:$I$605,"Não Pago")</f>
        <v>0</v>
      </c>
      <c r="V22" s="133">
        <f>SUMIFS(Jun!$H$5:$H$605,Jun!$C$5:$C$605,'Resumo (2)'!E22,Jun!$Q$5:$Q$605,"Receita",Jun!$I$5:$I$605,"Não Pago")</f>
        <v>0</v>
      </c>
      <c r="W22" s="133">
        <f>SUMIFS(Jul!$H$5:$H$605,Jul!$C$5:$C$605,'Resumo (2)'!E22,Jul!$Q$5:$Q$605,"Receita",Jul!$I$5:$I$605,"Não Pago")</f>
        <v>0</v>
      </c>
      <c r="X22" s="133">
        <f>SUMIFS(Ago!$H$5:$H$605,Ago!$C$5:$C$605,'Resumo (2)'!E22,Ago!$Q$5:$Q$605,"Receita",Ago!$I$5:$I$605,"Não Pago")</f>
        <v>0</v>
      </c>
      <c r="Y22" s="133">
        <f>SUMIFS(Set!$H$5:$H$605,Set!$C$5:$C$605,'Resumo (2)'!E22,Set!$Q$5:$Q$605,"Receita",Set!$I$5:$I$605,"Não Pago")</f>
        <v>0</v>
      </c>
      <c r="Z22" s="133">
        <f>SUMIFS(Out!$H$5:$H$605,Out!$C$5:$C$605,'Resumo (2)'!E22,Out!$Q$5:$Q$605,"Receita",Out!$I$5:$I$605,"Não Pago")</f>
        <v>0</v>
      </c>
      <c r="AA22" s="133">
        <f>SUMIFS(Nov!$H$5:$H$605,Nov!$C$5:$C$605,'Resumo (2)'!E22,Nov!$Q$5:$Q$605,"Receita",Nov!$I$5:$I$605,"Não Pago")</f>
        <v>0</v>
      </c>
      <c r="AB22" s="133">
        <f>SUMIFS(Dez!$H$5:$H$605,Dez!$C$5:$C$605,'Resumo (2)'!E22,Dez!$Q$5:$Q$605,"Receita",Dez!$I$5:$I$605,"Não Pago")</f>
        <v>0</v>
      </c>
      <c r="AD22" s="133">
        <f t="shared" si="4"/>
        <v>16</v>
      </c>
      <c r="AE22" s="133">
        <f>SUMIFS(Jan!$H$5:$H$605,Jan!$C$5:$C$605,'Resumo (2)'!E22,Jan!$R$5:$R$605,"Despesa",Jan!$I$5:$I$605,"Não Pago")</f>
        <v>0</v>
      </c>
      <c r="AF22" s="133">
        <f>SUMIFS(Fev!$H$5:$H$605,Fev!$C$5:$C$605,'Resumo (2)'!E22,Fev!$R$5:$R$605,"Despesa",Fev!$I$5:$I$605,"Não Pago")</f>
        <v>0</v>
      </c>
      <c r="AG22" s="133">
        <f>SUMIFS(Mar!$H$5:$H$605,Mar!$C$5:$C$605,'Resumo (2)'!E22,Mar!$R$5:$R$605,"Despesa",Mar!$I$5:$I$605,"Não Pago")</f>
        <v>0</v>
      </c>
      <c r="AH22" s="133">
        <f>SUMIFS(Abr!$H$5:$H$605,Abr!$C$5:$C$605,'Resumo (2)'!E22,Abr!$R$5:$R$605,"Despesa",Abr!$I$5:$I$605,"Não Pago")</f>
        <v>0</v>
      </c>
      <c r="AI22" s="133">
        <f>SUMIFS(Mai!$H$5:$H$605,Mai!$C$5:$C$605,'Resumo (2)'!E22,Mai!$R$5:$R$605,"Despesa",Mai!$I$5:$I$605,"Não Pago")</f>
        <v>0</v>
      </c>
      <c r="AJ22" s="133">
        <f>SUMIFS(Jun!$H$5:$H$605,Jun!$C$5:$C$605,'Resumo (2)'!E22,Jun!$R$5:$R$605,"Despesa",Jun!$I$5:$I$605,"Não Pago")</f>
        <v>0</v>
      </c>
      <c r="AK22" s="133">
        <f>SUMIFS(Jul!$H$5:$H$605,Jul!$C$5:$C$605,'Resumo (2)'!E22,Jul!$R$5:$R$605,"Despesa",Jul!$I$5:$I$605,"Não Pago")</f>
        <v>0</v>
      </c>
      <c r="AL22" s="133">
        <f>SUMIFS(Ago!$H$5:$H$605,Ago!$C$5:$C$605,'Resumo (2)'!E22,Ago!$R$5:$R$605,"Despesa",Ago!$I$5:$I$605,"Não Pago")</f>
        <v>0</v>
      </c>
      <c r="AM22" s="133">
        <f>SUMIFS(Set!$H$5:$H$605,Set!$C$5:$C$605,'Resumo (2)'!E22,Set!$R$5:$R$605,"Despesa",Set!$I$5:$I$605,"Não Pago")</f>
        <v>0</v>
      </c>
      <c r="AN22" s="133">
        <f>SUMIFS(Out!$H$5:$H$605,Out!$C$5:$C$605,'Resumo (2)'!E22,Out!$R$5:$R$605,"Despesa",Out!$I$5:$I$605,"Não Pago")</f>
        <v>0</v>
      </c>
      <c r="AO22" s="133">
        <f>SUMIFS(Nov!$H$5:$H$605,Nov!$C$5:$C$605,'Resumo (2)'!E22,Nov!$R$5:$R$605,"Despesa",Nov!$I$5:$I$605,"Não Pago")</f>
        <v>0</v>
      </c>
      <c r="AP22" s="133">
        <f>SUMIFS(Dez!$H$5:$H$605,Dez!$C$5:$C$605,'Resumo (2)'!E22,Dez!$R$5:$R$605,"Despesa",Dez!$I$5:$I$605,"Não Pago")</f>
        <v>0</v>
      </c>
    </row>
    <row r="23" spans="5:42" ht="25.5" customHeight="1" thickTop="1" thickBot="1">
      <c r="E23" s="164">
        <v>17</v>
      </c>
      <c r="F23" s="165">
        <f t="shared" si="0"/>
        <v>0</v>
      </c>
      <c r="G23" s="165">
        <f t="shared" si="1"/>
        <v>0</v>
      </c>
      <c r="H23" s="165">
        <f t="shared" si="2"/>
        <v>0</v>
      </c>
      <c r="P23" s="133">
        <f t="shared" si="3"/>
        <v>17</v>
      </c>
      <c r="Q23" s="133">
        <f>SUMIFS(Jan!$H$5:$H$605,Jan!$C$5:$C$605,'Resumo (2)'!E23,Jan!$Q$5:$Q$605,"Receita",Jan!$I$5:$I$605,"Não Pago")</f>
        <v>0</v>
      </c>
      <c r="R23" s="133">
        <f>SUMIFS(Fev!$H$5:$H$605,Fev!$C$5:$C$605,'Resumo (2)'!E23,Fev!$Q$5:$Q$605,"Receita",Fev!$I$5:$I$605,"Não Pago")</f>
        <v>0</v>
      </c>
      <c r="S23" s="133">
        <f>SUMIFS(Mar!$H$5:$H$605,Mar!$C$5:$C$605,'Resumo (2)'!E23,Mar!$Q$5:$Q$605,"Receita",Mar!$I$5:$I$605,"Não Pago")</f>
        <v>0</v>
      </c>
      <c r="T23" s="133">
        <f>SUMIFS(Abr!$H$5:$H$605,Abr!$C$5:$C$605,'Resumo (2)'!E23,Abr!$Q$5:$Q$605,"Receita",Abr!$I$5:$I$605,"Não Pago")</f>
        <v>0</v>
      </c>
      <c r="U23" s="133">
        <f>SUMIFS(Mai!$H$5:$H$605,Mai!$C$5:$C$605,'Resumo (2)'!E23,Mai!$Q$5:$Q$605,"Receita",Mai!$I$5:$I$605,"Não Pago")</f>
        <v>0</v>
      </c>
      <c r="V23" s="133">
        <f>SUMIFS(Jun!$H$5:$H$605,Jun!$C$5:$C$605,'Resumo (2)'!E23,Jun!$Q$5:$Q$605,"Receita",Jun!$I$5:$I$605,"Não Pago")</f>
        <v>0</v>
      </c>
      <c r="W23" s="133">
        <f>SUMIFS(Jul!$H$5:$H$605,Jul!$C$5:$C$605,'Resumo (2)'!E23,Jul!$Q$5:$Q$605,"Receita",Jul!$I$5:$I$605,"Não Pago")</f>
        <v>0</v>
      </c>
      <c r="X23" s="133">
        <f>SUMIFS(Ago!$H$5:$H$605,Ago!$C$5:$C$605,'Resumo (2)'!E23,Ago!$Q$5:$Q$605,"Receita",Ago!$I$5:$I$605,"Não Pago")</f>
        <v>0</v>
      </c>
      <c r="Y23" s="133">
        <f>SUMIFS(Set!$H$5:$H$605,Set!$C$5:$C$605,'Resumo (2)'!E23,Set!$Q$5:$Q$605,"Receita",Set!$I$5:$I$605,"Não Pago")</f>
        <v>0</v>
      </c>
      <c r="Z23" s="133">
        <f>SUMIFS(Out!$H$5:$H$605,Out!$C$5:$C$605,'Resumo (2)'!E23,Out!$Q$5:$Q$605,"Receita",Out!$I$5:$I$605,"Não Pago")</f>
        <v>0</v>
      </c>
      <c r="AA23" s="133">
        <f>SUMIFS(Nov!$H$5:$H$605,Nov!$C$5:$C$605,'Resumo (2)'!E23,Nov!$Q$5:$Q$605,"Receita",Nov!$I$5:$I$605,"Não Pago")</f>
        <v>0</v>
      </c>
      <c r="AB23" s="133">
        <f>SUMIFS(Dez!$H$5:$H$605,Dez!$C$5:$C$605,'Resumo (2)'!E23,Dez!$Q$5:$Q$605,"Receita",Dez!$I$5:$I$605,"Não Pago")</f>
        <v>0</v>
      </c>
      <c r="AD23" s="133">
        <f t="shared" si="4"/>
        <v>17</v>
      </c>
      <c r="AE23" s="133">
        <f>SUMIFS(Jan!$H$5:$H$605,Jan!$C$5:$C$605,'Resumo (2)'!E23,Jan!$R$5:$R$605,"Despesa",Jan!$I$5:$I$605,"Não Pago")</f>
        <v>0</v>
      </c>
      <c r="AF23" s="133">
        <f>SUMIFS(Fev!$H$5:$H$605,Fev!$C$5:$C$605,'Resumo (2)'!E23,Fev!$R$5:$R$605,"Despesa",Fev!$I$5:$I$605,"Não Pago")</f>
        <v>0</v>
      </c>
      <c r="AG23" s="133">
        <f>SUMIFS(Mar!$H$5:$H$605,Mar!$C$5:$C$605,'Resumo (2)'!E23,Mar!$R$5:$R$605,"Despesa",Mar!$I$5:$I$605,"Não Pago")</f>
        <v>0</v>
      </c>
      <c r="AH23" s="133">
        <f>SUMIFS(Abr!$H$5:$H$605,Abr!$C$5:$C$605,'Resumo (2)'!E23,Abr!$R$5:$R$605,"Despesa",Abr!$I$5:$I$605,"Não Pago")</f>
        <v>0</v>
      </c>
      <c r="AI23" s="133">
        <f>SUMIFS(Mai!$H$5:$H$605,Mai!$C$5:$C$605,'Resumo (2)'!E23,Mai!$R$5:$R$605,"Despesa",Mai!$I$5:$I$605,"Não Pago")</f>
        <v>0</v>
      </c>
      <c r="AJ23" s="133">
        <f>SUMIFS(Jun!$H$5:$H$605,Jun!$C$5:$C$605,'Resumo (2)'!E23,Jun!$R$5:$R$605,"Despesa",Jun!$I$5:$I$605,"Não Pago")</f>
        <v>0</v>
      </c>
      <c r="AK23" s="133">
        <f>SUMIFS(Jul!$H$5:$H$605,Jul!$C$5:$C$605,'Resumo (2)'!E23,Jul!$R$5:$R$605,"Despesa",Jul!$I$5:$I$605,"Não Pago")</f>
        <v>0</v>
      </c>
      <c r="AL23" s="133">
        <f>SUMIFS(Ago!$H$5:$H$605,Ago!$C$5:$C$605,'Resumo (2)'!E23,Ago!$R$5:$R$605,"Despesa",Ago!$I$5:$I$605,"Não Pago")</f>
        <v>0</v>
      </c>
      <c r="AM23" s="133">
        <f>SUMIFS(Set!$H$5:$H$605,Set!$C$5:$C$605,'Resumo (2)'!E23,Set!$R$5:$R$605,"Despesa",Set!$I$5:$I$605,"Não Pago")</f>
        <v>0</v>
      </c>
      <c r="AN23" s="133">
        <f>SUMIFS(Out!$H$5:$H$605,Out!$C$5:$C$605,'Resumo (2)'!E23,Out!$R$5:$R$605,"Despesa",Out!$I$5:$I$605,"Não Pago")</f>
        <v>0</v>
      </c>
      <c r="AO23" s="133">
        <f>SUMIFS(Nov!$H$5:$H$605,Nov!$C$5:$C$605,'Resumo (2)'!E23,Nov!$R$5:$R$605,"Despesa",Nov!$I$5:$I$605,"Não Pago")</f>
        <v>0</v>
      </c>
      <c r="AP23" s="133">
        <f>SUMIFS(Dez!$H$5:$H$605,Dez!$C$5:$C$605,'Resumo (2)'!E23,Dez!$R$5:$R$605,"Despesa",Dez!$I$5:$I$605,"Não Pago")</f>
        <v>0</v>
      </c>
    </row>
    <row r="24" spans="5:42" ht="25.5" customHeight="1" thickTop="1" thickBot="1">
      <c r="E24" s="164">
        <v>18</v>
      </c>
      <c r="F24" s="165">
        <f t="shared" si="0"/>
        <v>0</v>
      </c>
      <c r="G24" s="165">
        <f t="shared" si="1"/>
        <v>0</v>
      </c>
      <c r="H24" s="165">
        <f t="shared" si="2"/>
        <v>0</v>
      </c>
      <c r="P24" s="133">
        <f t="shared" si="3"/>
        <v>18</v>
      </c>
      <c r="Q24" s="133">
        <f>SUMIFS(Jan!$H$5:$H$605,Jan!$C$5:$C$605,'Resumo (2)'!E24,Jan!$Q$5:$Q$605,"Receita",Jan!$I$5:$I$605,"Não Pago")</f>
        <v>0</v>
      </c>
      <c r="R24" s="133">
        <f>SUMIFS(Fev!$H$5:$H$605,Fev!$C$5:$C$605,'Resumo (2)'!E24,Fev!$Q$5:$Q$605,"Receita",Fev!$I$5:$I$605,"Não Pago")</f>
        <v>0</v>
      </c>
      <c r="S24" s="133">
        <f>SUMIFS(Mar!$H$5:$H$605,Mar!$C$5:$C$605,'Resumo (2)'!E24,Mar!$Q$5:$Q$605,"Receita",Mar!$I$5:$I$605,"Não Pago")</f>
        <v>0</v>
      </c>
      <c r="T24" s="133">
        <f>SUMIFS(Abr!$H$5:$H$605,Abr!$C$5:$C$605,'Resumo (2)'!E24,Abr!$Q$5:$Q$605,"Receita",Abr!$I$5:$I$605,"Não Pago")</f>
        <v>0</v>
      </c>
      <c r="U24" s="133">
        <f>SUMIFS(Mai!$H$5:$H$605,Mai!$C$5:$C$605,'Resumo (2)'!E24,Mai!$Q$5:$Q$605,"Receita",Mai!$I$5:$I$605,"Não Pago")</f>
        <v>0</v>
      </c>
      <c r="V24" s="133">
        <f>SUMIFS(Jun!$H$5:$H$605,Jun!$C$5:$C$605,'Resumo (2)'!E24,Jun!$Q$5:$Q$605,"Receita",Jun!$I$5:$I$605,"Não Pago")</f>
        <v>0</v>
      </c>
      <c r="W24" s="133">
        <f>SUMIFS(Jul!$H$5:$H$605,Jul!$C$5:$C$605,'Resumo (2)'!E24,Jul!$Q$5:$Q$605,"Receita",Jul!$I$5:$I$605,"Não Pago")</f>
        <v>0</v>
      </c>
      <c r="X24" s="133">
        <f>SUMIFS(Ago!$H$5:$H$605,Ago!$C$5:$C$605,'Resumo (2)'!E24,Ago!$Q$5:$Q$605,"Receita",Ago!$I$5:$I$605,"Não Pago")</f>
        <v>0</v>
      </c>
      <c r="Y24" s="133">
        <f>SUMIFS(Set!$H$5:$H$605,Set!$C$5:$C$605,'Resumo (2)'!E24,Set!$Q$5:$Q$605,"Receita",Set!$I$5:$I$605,"Não Pago")</f>
        <v>0</v>
      </c>
      <c r="Z24" s="133">
        <f>SUMIFS(Out!$H$5:$H$605,Out!$C$5:$C$605,'Resumo (2)'!E24,Out!$Q$5:$Q$605,"Receita",Out!$I$5:$I$605,"Não Pago")</f>
        <v>0</v>
      </c>
      <c r="AA24" s="133">
        <f>SUMIFS(Nov!$H$5:$H$605,Nov!$C$5:$C$605,'Resumo (2)'!E24,Nov!$Q$5:$Q$605,"Receita",Nov!$I$5:$I$605,"Não Pago")</f>
        <v>0</v>
      </c>
      <c r="AB24" s="133">
        <f>SUMIFS(Dez!$H$5:$H$605,Dez!$C$5:$C$605,'Resumo (2)'!E24,Dez!$Q$5:$Q$605,"Receita",Dez!$I$5:$I$605,"Não Pago")</f>
        <v>0</v>
      </c>
      <c r="AD24" s="133">
        <f t="shared" si="4"/>
        <v>18</v>
      </c>
      <c r="AE24" s="133">
        <f>SUMIFS(Jan!$H$5:$H$605,Jan!$C$5:$C$605,'Resumo (2)'!E24,Jan!$R$5:$R$605,"Despesa",Jan!$I$5:$I$605,"Não Pago")</f>
        <v>0</v>
      </c>
      <c r="AF24" s="133">
        <f>SUMIFS(Fev!$H$5:$H$605,Fev!$C$5:$C$605,'Resumo (2)'!E24,Fev!$R$5:$R$605,"Despesa",Fev!$I$5:$I$605,"Não Pago")</f>
        <v>0</v>
      </c>
      <c r="AG24" s="133">
        <f>SUMIFS(Mar!$H$5:$H$605,Mar!$C$5:$C$605,'Resumo (2)'!E24,Mar!$R$5:$R$605,"Despesa",Mar!$I$5:$I$605,"Não Pago")</f>
        <v>0</v>
      </c>
      <c r="AH24" s="133">
        <f>SUMIFS(Abr!$H$5:$H$605,Abr!$C$5:$C$605,'Resumo (2)'!E24,Abr!$R$5:$R$605,"Despesa",Abr!$I$5:$I$605,"Não Pago")</f>
        <v>0</v>
      </c>
      <c r="AI24" s="133">
        <f>SUMIFS(Mai!$H$5:$H$605,Mai!$C$5:$C$605,'Resumo (2)'!E24,Mai!$R$5:$R$605,"Despesa",Mai!$I$5:$I$605,"Não Pago")</f>
        <v>0</v>
      </c>
      <c r="AJ24" s="133">
        <f>SUMIFS(Jun!$H$5:$H$605,Jun!$C$5:$C$605,'Resumo (2)'!E24,Jun!$R$5:$R$605,"Despesa",Jun!$I$5:$I$605,"Não Pago")</f>
        <v>0</v>
      </c>
      <c r="AK24" s="133">
        <f>SUMIFS(Jul!$H$5:$H$605,Jul!$C$5:$C$605,'Resumo (2)'!E24,Jul!$R$5:$R$605,"Despesa",Jul!$I$5:$I$605,"Não Pago")</f>
        <v>0</v>
      </c>
      <c r="AL24" s="133">
        <f>SUMIFS(Ago!$H$5:$H$605,Ago!$C$5:$C$605,'Resumo (2)'!E24,Ago!$R$5:$R$605,"Despesa",Ago!$I$5:$I$605,"Não Pago")</f>
        <v>0</v>
      </c>
      <c r="AM24" s="133">
        <f>SUMIFS(Set!$H$5:$H$605,Set!$C$5:$C$605,'Resumo (2)'!E24,Set!$R$5:$R$605,"Despesa",Set!$I$5:$I$605,"Não Pago")</f>
        <v>0</v>
      </c>
      <c r="AN24" s="133">
        <f>SUMIFS(Out!$H$5:$H$605,Out!$C$5:$C$605,'Resumo (2)'!E24,Out!$R$5:$R$605,"Despesa",Out!$I$5:$I$605,"Não Pago")</f>
        <v>0</v>
      </c>
      <c r="AO24" s="133">
        <f>SUMIFS(Nov!$H$5:$H$605,Nov!$C$5:$C$605,'Resumo (2)'!E24,Nov!$R$5:$R$605,"Despesa",Nov!$I$5:$I$605,"Não Pago")</f>
        <v>0</v>
      </c>
      <c r="AP24" s="133">
        <f>SUMIFS(Dez!$H$5:$H$605,Dez!$C$5:$C$605,'Resumo (2)'!E24,Dez!$R$5:$R$605,"Despesa",Dez!$I$5:$I$605,"Não Pago")</f>
        <v>0</v>
      </c>
    </row>
    <row r="25" spans="5:42" ht="25.5" customHeight="1" thickTop="1" thickBot="1">
      <c r="E25" s="164">
        <v>19</v>
      </c>
      <c r="F25" s="165">
        <f t="shared" si="0"/>
        <v>0</v>
      </c>
      <c r="G25" s="165">
        <f t="shared" si="1"/>
        <v>0</v>
      </c>
      <c r="H25" s="165">
        <f t="shared" si="2"/>
        <v>0</v>
      </c>
      <c r="P25" s="133">
        <f t="shared" si="3"/>
        <v>19</v>
      </c>
      <c r="Q25" s="133">
        <f>SUMIFS(Jan!$H$5:$H$605,Jan!$C$5:$C$605,'Resumo (2)'!E25,Jan!$Q$5:$Q$605,"Receita",Jan!$I$5:$I$605,"Não Pago")</f>
        <v>0</v>
      </c>
      <c r="R25" s="133">
        <f>SUMIFS(Fev!$H$5:$H$605,Fev!$C$5:$C$605,'Resumo (2)'!E25,Fev!$Q$5:$Q$605,"Receita",Fev!$I$5:$I$605,"Não Pago")</f>
        <v>0</v>
      </c>
      <c r="S25" s="133">
        <f>SUMIFS(Mar!$H$5:$H$605,Mar!$C$5:$C$605,'Resumo (2)'!E25,Mar!$Q$5:$Q$605,"Receita",Mar!$I$5:$I$605,"Não Pago")</f>
        <v>0</v>
      </c>
      <c r="T25" s="133">
        <f>SUMIFS(Abr!$H$5:$H$605,Abr!$C$5:$C$605,'Resumo (2)'!E25,Abr!$Q$5:$Q$605,"Receita",Abr!$I$5:$I$605,"Não Pago")</f>
        <v>0</v>
      </c>
      <c r="U25" s="133">
        <f>SUMIFS(Mai!$H$5:$H$605,Mai!$C$5:$C$605,'Resumo (2)'!E25,Mai!$Q$5:$Q$605,"Receita",Mai!$I$5:$I$605,"Não Pago")</f>
        <v>0</v>
      </c>
      <c r="V25" s="133">
        <f>SUMIFS(Jun!$H$5:$H$605,Jun!$C$5:$C$605,'Resumo (2)'!E25,Jun!$Q$5:$Q$605,"Receita",Jun!$I$5:$I$605,"Não Pago")</f>
        <v>0</v>
      </c>
      <c r="W25" s="133">
        <f>SUMIFS(Jul!$H$5:$H$605,Jul!$C$5:$C$605,'Resumo (2)'!E25,Jul!$Q$5:$Q$605,"Receita",Jul!$I$5:$I$605,"Não Pago")</f>
        <v>0</v>
      </c>
      <c r="X25" s="133">
        <f>SUMIFS(Ago!$H$5:$H$605,Ago!$C$5:$C$605,'Resumo (2)'!E25,Ago!$Q$5:$Q$605,"Receita",Ago!$I$5:$I$605,"Não Pago")</f>
        <v>0</v>
      </c>
      <c r="Y25" s="133">
        <f>SUMIFS(Set!$H$5:$H$605,Set!$C$5:$C$605,'Resumo (2)'!E25,Set!$Q$5:$Q$605,"Receita",Set!$I$5:$I$605,"Não Pago")</f>
        <v>0</v>
      </c>
      <c r="Z25" s="133">
        <f>SUMIFS(Out!$H$5:$H$605,Out!$C$5:$C$605,'Resumo (2)'!E25,Out!$Q$5:$Q$605,"Receita",Out!$I$5:$I$605,"Não Pago")</f>
        <v>0</v>
      </c>
      <c r="AA25" s="133">
        <f>SUMIFS(Nov!$H$5:$H$605,Nov!$C$5:$C$605,'Resumo (2)'!E25,Nov!$Q$5:$Q$605,"Receita",Nov!$I$5:$I$605,"Não Pago")</f>
        <v>0</v>
      </c>
      <c r="AB25" s="133">
        <f>SUMIFS(Dez!$H$5:$H$605,Dez!$C$5:$C$605,'Resumo (2)'!E25,Dez!$Q$5:$Q$605,"Receita",Dez!$I$5:$I$605,"Não Pago")</f>
        <v>0</v>
      </c>
      <c r="AD25" s="133">
        <f t="shared" si="4"/>
        <v>19</v>
      </c>
      <c r="AE25" s="133">
        <f>SUMIFS(Jan!$H$5:$H$605,Jan!$C$5:$C$605,'Resumo (2)'!E25,Jan!$R$5:$R$605,"Despesa",Jan!$I$5:$I$605,"Não Pago")</f>
        <v>0</v>
      </c>
      <c r="AF25" s="133">
        <f>SUMIFS(Fev!$H$5:$H$605,Fev!$C$5:$C$605,'Resumo (2)'!E25,Fev!$R$5:$R$605,"Despesa",Fev!$I$5:$I$605,"Não Pago")</f>
        <v>0</v>
      </c>
      <c r="AG25" s="133">
        <f>SUMIFS(Mar!$H$5:$H$605,Mar!$C$5:$C$605,'Resumo (2)'!E25,Mar!$R$5:$R$605,"Despesa",Mar!$I$5:$I$605,"Não Pago")</f>
        <v>0</v>
      </c>
      <c r="AH25" s="133">
        <f>SUMIFS(Abr!$H$5:$H$605,Abr!$C$5:$C$605,'Resumo (2)'!E25,Abr!$R$5:$R$605,"Despesa",Abr!$I$5:$I$605,"Não Pago")</f>
        <v>0</v>
      </c>
      <c r="AI25" s="133">
        <f>SUMIFS(Mai!$H$5:$H$605,Mai!$C$5:$C$605,'Resumo (2)'!E25,Mai!$R$5:$R$605,"Despesa",Mai!$I$5:$I$605,"Não Pago")</f>
        <v>0</v>
      </c>
      <c r="AJ25" s="133">
        <f>SUMIFS(Jun!$H$5:$H$605,Jun!$C$5:$C$605,'Resumo (2)'!E25,Jun!$R$5:$R$605,"Despesa",Jun!$I$5:$I$605,"Não Pago")</f>
        <v>0</v>
      </c>
      <c r="AK25" s="133">
        <f>SUMIFS(Jul!$H$5:$H$605,Jul!$C$5:$C$605,'Resumo (2)'!E25,Jul!$R$5:$R$605,"Despesa",Jul!$I$5:$I$605,"Não Pago")</f>
        <v>0</v>
      </c>
      <c r="AL25" s="133">
        <f>SUMIFS(Ago!$H$5:$H$605,Ago!$C$5:$C$605,'Resumo (2)'!E25,Ago!$R$5:$R$605,"Despesa",Ago!$I$5:$I$605,"Não Pago")</f>
        <v>0</v>
      </c>
      <c r="AM25" s="133">
        <f>SUMIFS(Set!$H$5:$H$605,Set!$C$5:$C$605,'Resumo (2)'!E25,Set!$R$5:$R$605,"Despesa",Set!$I$5:$I$605,"Não Pago")</f>
        <v>0</v>
      </c>
      <c r="AN25" s="133">
        <f>SUMIFS(Out!$H$5:$H$605,Out!$C$5:$C$605,'Resumo (2)'!E25,Out!$R$5:$R$605,"Despesa",Out!$I$5:$I$605,"Não Pago")</f>
        <v>0</v>
      </c>
      <c r="AO25" s="133">
        <f>SUMIFS(Nov!$H$5:$H$605,Nov!$C$5:$C$605,'Resumo (2)'!E25,Nov!$R$5:$R$605,"Despesa",Nov!$I$5:$I$605,"Não Pago")</f>
        <v>0</v>
      </c>
      <c r="AP25" s="133">
        <f>SUMIFS(Dez!$H$5:$H$605,Dez!$C$5:$C$605,'Resumo (2)'!E25,Dez!$R$5:$R$605,"Despesa",Dez!$I$5:$I$605,"Não Pago")</f>
        <v>0</v>
      </c>
    </row>
    <row r="26" spans="5:42" ht="25.5" customHeight="1" thickTop="1" thickBot="1">
      <c r="E26" s="164">
        <v>20</v>
      </c>
      <c r="F26" s="165">
        <f t="shared" si="0"/>
        <v>0</v>
      </c>
      <c r="G26" s="165">
        <f t="shared" si="1"/>
        <v>0</v>
      </c>
      <c r="H26" s="165">
        <f t="shared" si="2"/>
        <v>0</v>
      </c>
      <c r="P26" s="133">
        <f t="shared" si="3"/>
        <v>20</v>
      </c>
      <c r="Q26" s="133">
        <f>SUMIFS(Jan!$H$5:$H$605,Jan!$C$5:$C$605,'Resumo (2)'!E26,Jan!$Q$5:$Q$605,"Receita",Jan!$I$5:$I$605,"Não Pago")</f>
        <v>0</v>
      </c>
      <c r="R26" s="133">
        <f>SUMIFS(Fev!$H$5:$H$605,Fev!$C$5:$C$605,'Resumo (2)'!E26,Fev!$Q$5:$Q$605,"Receita",Fev!$I$5:$I$605,"Não Pago")</f>
        <v>0</v>
      </c>
      <c r="S26" s="133">
        <f>SUMIFS(Mar!$H$5:$H$605,Mar!$C$5:$C$605,'Resumo (2)'!E26,Mar!$Q$5:$Q$605,"Receita",Mar!$I$5:$I$605,"Não Pago")</f>
        <v>0</v>
      </c>
      <c r="T26" s="133">
        <f>SUMIFS(Abr!$H$5:$H$605,Abr!$C$5:$C$605,'Resumo (2)'!E26,Abr!$Q$5:$Q$605,"Receita",Abr!$I$5:$I$605,"Não Pago")</f>
        <v>0</v>
      </c>
      <c r="U26" s="133">
        <f>SUMIFS(Mai!$H$5:$H$605,Mai!$C$5:$C$605,'Resumo (2)'!E26,Mai!$Q$5:$Q$605,"Receita",Mai!$I$5:$I$605,"Não Pago")</f>
        <v>0</v>
      </c>
      <c r="V26" s="133">
        <f>SUMIFS(Jun!$H$5:$H$605,Jun!$C$5:$C$605,'Resumo (2)'!E26,Jun!$Q$5:$Q$605,"Receita",Jun!$I$5:$I$605,"Não Pago")</f>
        <v>0</v>
      </c>
      <c r="W26" s="133">
        <f>SUMIFS(Jul!$H$5:$H$605,Jul!$C$5:$C$605,'Resumo (2)'!E26,Jul!$Q$5:$Q$605,"Receita",Jul!$I$5:$I$605,"Não Pago")</f>
        <v>0</v>
      </c>
      <c r="X26" s="133">
        <f>SUMIFS(Ago!$H$5:$H$605,Ago!$C$5:$C$605,'Resumo (2)'!E26,Ago!$Q$5:$Q$605,"Receita",Ago!$I$5:$I$605,"Não Pago")</f>
        <v>0</v>
      </c>
      <c r="Y26" s="133">
        <f>SUMIFS(Set!$H$5:$H$605,Set!$C$5:$C$605,'Resumo (2)'!E26,Set!$Q$5:$Q$605,"Receita",Set!$I$5:$I$605,"Não Pago")</f>
        <v>0</v>
      </c>
      <c r="Z26" s="133">
        <f>SUMIFS(Out!$H$5:$H$605,Out!$C$5:$C$605,'Resumo (2)'!E26,Out!$Q$5:$Q$605,"Receita",Out!$I$5:$I$605,"Não Pago")</f>
        <v>0</v>
      </c>
      <c r="AA26" s="133">
        <f>SUMIFS(Nov!$H$5:$H$605,Nov!$C$5:$C$605,'Resumo (2)'!E26,Nov!$Q$5:$Q$605,"Receita",Nov!$I$5:$I$605,"Não Pago")</f>
        <v>0</v>
      </c>
      <c r="AB26" s="133">
        <f>SUMIFS(Dez!$H$5:$H$605,Dez!$C$5:$C$605,'Resumo (2)'!E26,Dez!$Q$5:$Q$605,"Receita",Dez!$I$5:$I$605,"Não Pago")</f>
        <v>0</v>
      </c>
      <c r="AD26" s="133">
        <f t="shared" si="4"/>
        <v>20</v>
      </c>
      <c r="AE26" s="133">
        <f>SUMIFS(Jan!$H$5:$H$605,Jan!$C$5:$C$605,'Resumo (2)'!E26,Jan!$R$5:$R$605,"Despesa",Jan!$I$5:$I$605,"Não Pago")</f>
        <v>0</v>
      </c>
      <c r="AF26" s="133">
        <f>SUMIFS(Fev!$H$5:$H$605,Fev!$C$5:$C$605,'Resumo (2)'!E26,Fev!$R$5:$R$605,"Despesa",Fev!$I$5:$I$605,"Não Pago")</f>
        <v>0</v>
      </c>
      <c r="AG26" s="133">
        <f>SUMIFS(Mar!$H$5:$H$605,Mar!$C$5:$C$605,'Resumo (2)'!E26,Mar!$R$5:$R$605,"Despesa",Mar!$I$5:$I$605,"Não Pago")</f>
        <v>0</v>
      </c>
      <c r="AH26" s="133">
        <f>SUMIFS(Abr!$H$5:$H$605,Abr!$C$5:$C$605,'Resumo (2)'!E26,Abr!$R$5:$R$605,"Despesa",Abr!$I$5:$I$605,"Não Pago")</f>
        <v>0</v>
      </c>
      <c r="AI26" s="133">
        <f>SUMIFS(Mai!$H$5:$H$605,Mai!$C$5:$C$605,'Resumo (2)'!E26,Mai!$R$5:$R$605,"Despesa",Mai!$I$5:$I$605,"Não Pago")</f>
        <v>0</v>
      </c>
      <c r="AJ26" s="133">
        <f>SUMIFS(Jun!$H$5:$H$605,Jun!$C$5:$C$605,'Resumo (2)'!E26,Jun!$R$5:$R$605,"Despesa",Jun!$I$5:$I$605,"Não Pago")</f>
        <v>0</v>
      </c>
      <c r="AK26" s="133">
        <f>SUMIFS(Jul!$H$5:$H$605,Jul!$C$5:$C$605,'Resumo (2)'!E26,Jul!$R$5:$R$605,"Despesa",Jul!$I$5:$I$605,"Não Pago")</f>
        <v>0</v>
      </c>
      <c r="AL26" s="133">
        <f>SUMIFS(Ago!$H$5:$H$605,Ago!$C$5:$C$605,'Resumo (2)'!E26,Ago!$R$5:$R$605,"Despesa",Ago!$I$5:$I$605,"Não Pago")</f>
        <v>0</v>
      </c>
      <c r="AM26" s="133">
        <f>SUMIFS(Set!$H$5:$H$605,Set!$C$5:$C$605,'Resumo (2)'!E26,Set!$R$5:$R$605,"Despesa",Set!$I$5:$I$605,"Não Pago")</f>
        <v>0</v>
      </c>
      <c r="AN26" s="133">
        <f>SUMIFS(Out!$H$5:$H$605,Out!$C$5:$C$605,'Resumo (2)'!E26,Out!$R$5:$R$605,"Despesa",Out!$I$5:$I$605,"Não Pago")</f>
        <v>0</v>
      </c>
      <c r="AO26" s="133">
        <f>SUMIFS(Nov!$H$5:$H$605,Nov!$C$5:$C$605,'Resumo (2)'!E26,Nov!$R$5:$R$605,"Despesa",Nov!$I$5:$I$605,"Não Pago")</f>
        <v>0</v>
      </c>
      <c r="AP26" s="133">
        <f>SUMIFS(Dez!$H$5:$H$605,Dez!$C$5:$C$605,'Resumo (2)'!E26,Dez!$R$5:$R$605,"Despesa",Dez!$I$5:$I$605,"Não Pago")</f>
        <v>0</v>
      </c>
    </row>
    <row r="27" spans="5:42" ht="25.5" customHeight="1" thickTop="1" thickBot="1">
      <c r="E27" s="164">
        <v>21</v>
      </c>
      <c r="F27" s="165">
        <f t="shared" si="0"/>
        <v>0</v>
      </c>
      <c r="G27" s="165">
        <f t="shared" si="1"/>
        <v>0</v>
      </c>
      <c r="H27" s="165">
        <f t="shared" si="2"/>
        <v>0</v>
      </c>
      <c r="P27" s="133">
        <f t="shared" si="3"/>
        <v>21</v>
      </c>
      <c r="Q27" s="133">
        <f>SUMIFS(Jan!$H$5:$H$605,Jan!$C$5:$C$605,'Resumo (2)'!E27,Jan!$Q$5:$Q$605,"Receita",Jan!$I$5:$I$605,"Não Pago")</f>
        <v>0</v>
      </c>
      <c r="R27" s="133">
        <f>SUMIFS(Fev!$H$5:$H$605,Fev!$C$5:$C$605,'Resumo (2)'!E27,Fev!$Q$5:$Q$605,"Receita",Fev!$I$5:$I$605,"Não Pago")</f>
        <v>0</v>
      </c>
      <c r="S27" s="133">
        <f>SUMIFS(Mar!$H$5:$H$605,Mar!$C$5:$C$605,'Resumo (2)'!E27,Mar!$Q$5:$Q$605,"Receita",Mar!$I$5:$I$605,"Não Pago")</f>
        <v>0</v>
      </c>
      <c r="T27" s="133">
        <f>SUMIFS(Abr!$H$5:$H$605,Abr!$C$5:$C$605,'Resumo (2)'!E27,Abr!$Q$5:$Q$605,"Receita",Abr!$I$5:$I$605,"Não Pago")</f>
        <v>0</v>
      </c>
      <c r="U27" s="133">
        <f>SUMIFS(Mai!$H$5:$H$605,Mai!$C$5:$C$605,'Resumo (2)'!E27,Mai!$Q$5:$Q$605,"Receita",Mai!$I$5:$I$605,"Não Pago")</f>
        <v>0</v>
      </c>
      <c r="V27" s="133">
        <f>SUMIFS(Jun!$H$5:$H$605,Jun!$C$5:$C$605,'Resumo (2)'!E27,Jun!$Q$5:$Q$605,"Receita",Jun!$I$5:$I$605,"Não Pago")</f>
        <v>0</v>
      </c>
      <c r="W27" s="133">
        <f>SUMIFS(Jul!$H$5:$H$605,Jul!$C$5:$C$605,'Resumo (2)'!E27,Jul!$Q$5:$Q$605,"Receita",Jul!$I$5:$I$605,"Não Pago")</f>
        <v>0</v>
      </c>
      <c r="X27" s="133">
        <f>SUMIFS(Ago!$H$5:$H$605,Ago!$C$5:$C$605,'Resumo (2)'!E27,Ago!$Q$5:$Q$605,"Receita",Ago!$I$5:$I$605,"Não Pago")</f>
        <v>0</v>
      </c>
      <c r="Y27" s="133">
        <f>SUMIFS(Set!$H$5:$H$605,Set!$C$5:$C$605,'Resumo (2)'!E27,Set!$Q$5:$Q$605,"Receita",Set!$I$5:$I$605,"Não Pago")</f>
        <v>0</v>
      </c>
      <c r="Z27" s="133">
        <f>SUMIFS(Out!$H$5:$H$605,Out!$C$5:$C$605,'Resumo (2)'!E27,Out!$Q$5:$Q$605,"Receita",Out!$I$5:$I$605,"Não Pago")</f>
        <v>0</v>
      </c>
      <c r="AA27" s="133">
        <f>SUMIFS(Nov!$H$5:$H$605,Nov!$C$5:$C$605,'Resumo (2)'!E27,Nov!$Q$5:$Q$605,"Receita",Nov!$I$5:$I$605,"Não Pago")</f>
        <v>0</v>
      </c>
      <c r="AB27" s="133">
        <f>SUMIFS(Dez!$H$5:$H$605,Dez!$C$5:$C$605,'Resumo (2)'!E27,Dez!$Q$5:$Q$605,"Receita",Dez!$I$5:$I$605,"Não Pago")</f>
        <v>0</v>
      </c>
      <c r="AD27" s="133">
        <f t="shared" si="4"/>
        <v>21</v>
      </c>
      <c r="AE27" s="133">
        <f>SUMIFS(Jan!$H$5:$H$605,Jan!$C$5:$C$605,'Resumo (2)'!E27,Jan!$R$5:$R$605,"Despesa",Jan!$I$5:$I$605,"Não Pago")</f>
        <v>0</v>
      </c>
      <c r="AF27" s="133">
        <f>SUMIFS(Fev!$H$5:$H$605,Fev!$C$5:$C$605,'Resumo (2)'!E27,Fev!$R$5:$R$605,"Despesa",Fev!$I$5:$I$605,"Não Pago")</f>
        <v>0</v>
      </c>
      <c r="AG27" s="133">
        <f>SUMIFS(Mar!$H$5:$H$605,Mar!$C$5:$C$605,'Resumo (2)'!E27,Mar!$R$5:$R$605,"Despesa",Mar!$I$5:$I$605,"Não Pago")</f>
        <v>0</v>
      </c>
      <c r="AH27" s="133">
        <f>SUMIFS(Abr!$H$5:$H$605,Abr!$C$5:$C$605,'Resumo (2)'!E27,Abr!$R$5:$R$605,"Despesa",Abr!$I$5:$I$605,"Não Pago")</f>
        <v>0</v>
      </c>
      <c r="AI27" s="133">
        <f>SUMIFS(Mai!$H$5:$H$605,Mai!$C$5:$C$605,'Resumo (2)'!E27,Mai!$R$5:$R$605,"Despesa",Mai!$I$5:$I$605,"Não Pago")</f>
        <v>0</v>
      </c>
      <c r="AJ27" s="133">
        <f>SUMIFS(Jun!$H$5:$H$605,Jun!$C$5:$C$605,'Resumo (2)'!E27,Jun!$R$5:$R$605,"Despesa",Jun!$I$5:$I$605,"Não Pago")</f>
        <v>0</v>
      </c>
      <c r="AK27" s="133">
        <f>SUMIFS(Jul!$H$5:$H$605,Jul!$C$5:$C$605,'Resumo (2)'!E27,Jul!$R$5:$R$605,"Despesa",Jul!$I$5:$I$605,"Não Pago")</f>
        <v>0</v>
      </c>
      <c r="AL27" s="133">
        <f>SUMIFS(Ago!$H$5:$H$605,Ago!$C$5:$C$605,'Resumo (2)'!E27,Ago!$R$5:$R$605,"Despesa",Ago!$I$5:$I$605,"Não Pago")</f>
        <v>0</v>
      </c>
      <c r="AM27" s="133">
        <f>SUMIFS(Set!$H$5:$H$605,Set!$C$5:$C$605,'Resumo (2)'!E27,Set!$R$5:$R$605,"Despesa",Set!$I$5:$I$605,"Não Pago")</f>
        <v>0</v>
      </c>
      <c r="AN27" s="133">
        <f>SUMIFS(Out!$H$5:$H$605,Out!$C$5:$C$605,'Resumo (2)'!E27,Out!$R$5:$R$605,"Despesa",Out!$I$5:$I$605,"Não Pago")</f>
        <v>0</v>
      </c>
      <c r="AO27" s="133">
        <f>SUMIFS(Nov!$H$5:$H$605,Nov!$C$5:$C$605,'Resumo (2)'!E27,Nov!$R$5:$R$605,"Despesa",Nov!$I$5:$I$605,"Não Pago")</f>
        <v>0</v>
      </c>
      <c r="AP27" s="133">
        <f>SUMIFS(Dez!$H$5:$H$605,Dez!$C$5:$C$605,'Resumo (2)'!E27,Dez!$R$5:$R$605,"Despesa",Dez!$I$5:$I$605,"Não Pago")</f>
        <v>0</v>
      </c>
    </row>
    <row r="28" spans="5:42" ht="25.5" customHeight="1" thickTop="1" thickBot="1">
      <c r="E28" s="164">
        <v>22</v>
      </c>
      <c r="F28" s="165">
        <f t="shared" si="0"/>
        <v>0</v>
      </c>
      <c r="G28" s="165">
        <f t="shared" si="1"/>
        <v>0</v>
      </c>
      <c r="H28" s="165">
        <f t="shared" si="2"/>
        <v>0</v>
      </c>
      <c r="P28" s="133">
        <f t="shared" si="3"/>
        <v>22</v>
      </c>
      <c r="Q28" s="133">
        <f>SUMIFS(Jan!$H$5:$H$605,Jan!$C$5:$C$605,'Resumo (2)'!E28,Jan!$Q$5:$Q$605,"Receita",Jan!$I$5:$I$605,"Não Pago")</f>
        <v>0</v>
      </c>
      <c r="R28" s="133">
        <f>SUMIFS(Fev!$H$5:$H$605,Fev!$C$5:$C$605,'Resumo (2)'!E28,Fev!$Q$5:$Q$605,"Receita",Fev!$I$5:$I$605,"Não Pago")</f>
        <v>0</v>
      </c>
      <c r="S28" s="133">
        <f>SUMIFS(Mar!$H$5:$H$605,Mar!$C$5:$C$605,'Resumo (2)'!E28,Mar!$Q$5:$Q$605,"Receita",Mar!$I$5:$I$605,"Não Pago")</f>
        <v>0</v>
      </c>
      <c r="T28" s="133">
        <f>SUMIFS(Abr!$H$5:$H$605,Abr!$C$5:$C$605,'Resumo (2)'!E28,Abr!$Q$5:$Q$605,"Receita",Abr!$I$5:$I$605,"Não Pago")</f>
        <v>0</v>
      </c>
      <c r="U28" s="133">
        <f>SUMIFS(Mai!$H$5:$H$605,Mai!$C$5:$C$605,'Resumo (2)'!E28,Mai!$Q$5:$Q$605,"Receita",Mai!$I$5:$I$605,"Não Pago")</f>
        <v>0</v>
      </c>
      <c r="V28" s="133">
        <f>SUMIFS(Jun!$H$5:$H$605,Jun!$C$5:$C$605,'Resumo (2)'!E28,Jun!$Q$5:$Q$605,"Receita",Jun!$I$5:$I$605,"Não Pago")</f>
        <v>0</v>
      </c>
      <c r="W28" s="133">
        <f>SUMIFS(Jul!$H$5:$H$605,Jul!$C$5:$C$605,'Resumo (2)'!E28,Jul!$Q$5:$Q$605,"Receita",Jul!$I$5:$I$605,"Não Pago")</f>
        <v>0</v>
      </c>
      <c r="X28" s="133">
        <f>SUMIFS(Ago!$H$5:$H$605,Ago!$C$5:$C$605,'Resumo (2)'!E28,Ago!$Q$5:$Q$605,"Receita",Ago!$I$5:$I$605,"Não Pago")</f>
        <v>0</v>
      </c>
      <c r="Y28" s="133">
        <f>SUMIFS(Set!$H$5:$H$605,Set!$C$5:$C$605,'Resumo (2)'!E28,Set!$Q$5:$Q$605,"Receita",Set!$I$5:$I$605,"Não Pago")</f>
        <v>0</v>
      </c>
      <c r="Z28" s="133">
        <f>SUMIFS(Out!$H$5:$H$605,Out!$C$5:$C$605,'Resumo (2)'!E28,Out!$Q$5:$Q$605,"Receita",Out!$I$5:$I$605,"Não Pago")</f>
        <v>0</v>
      </c>
      <c r="AA28" s="133">
        <f>SUMIFS(Nov!$H$5:$H$605,Nov!$C$5:$C$605,'Resumo (2)'!E28,Nov!$Q$5:$Q$605,"Receita",Nov!$I$5:$I$605,"Não Pago")</f>
        <v>0</v>
      </c>
      <c r="AB28" s="133">
        <f>SUMIFS(Dez!$H$5:$H$605,Dez!$C$5:$C$605,'Resumo (2)'!E28,Dez!$Q$5:$Q$605,"Receita",Dez!$I$5:$I$605,"Não Pago")</f>
        <v>0</v>
      </c>
      <c r="AD28" s="133">
        <f t="shared" si="4"/>
        <v>22</v>
      </c>
      <c r="AE28" s="133">
        <f>SUMIFS(Jan!$H$5:$H$605,Jan!$C$5:$C$605,'Resumo (2)'!E28,Jan!$R$5:$R$605,"Despesa",Jan!$I$5:$I$605,"Não Pago")</f>
        <v>0</v>
      </c>
      <c r="AF28" s="133">
        <f>SUMIFS(Fev!$H$5:$H$605,Fev!$C$5:$C$605,'Resumo (2)'!E28,Fev!$R$5:$R$605,"Despesa",Fev!$I$5:$I$605,"Não Pago")</f>
        <v>0</v>
      </c>
      <c r="AG28" s="133">
        <f>SUMIFS(Mar!$H$5:$H$605,Mar!$C$5:$C$605,'Resumo (2)'!E28,Mar!$R$5:$R$605,"Despesa",Mar!$I$5:$I$605,"Não Pago")</f>
        <v>0</v>
      </c>
      <c r="AH28" s="133">
        <f>SUMIFS(Abr!$H$5:$H$605,Abr!$C$5:$C$605,'Resumo (2)'!E28,Abr!$R$5:$R$605,"Despesa",Abr!$I$5:$I$605,"Não Pago")</f>
        <v>0</v>
      </c>
      <c r="AI28" s="133">
        <f>SUMIFS(Mai!$H$5:$H$605,Mai!$C$5:$C$605,'Resumo (2)'!E28,Mai!$R$5:$R$605,"Despesa",Mai!$I$5:$I$605,"Não Pago")</f>
        <v>0</v>
      </c>
      <c r="AJ28" s="133">
        <f>SUMIFS(Jun!$H$5:$H$605,Jun!$C$5:$C$605,'Resumo (2)'!E28,Jun!$R$5:$R$605,"Despesa",Jun!$I$5:$I$605,"Não Pago")</f>
        <v>0</v>
      </c>
      <c r="AK28" s="133">
        <f>SUMIFS(Jul!$H$5:$H$605,Jul!$C$5:$C$605,'Resumo (2)'!E28,Jul!$R$5:$R$605,"Despesa",Jul!$I$5:$I$605,"Não Pago")</f>
        <v>0</v>
      </c>
      <c r="AL28" s="133">
        <f>SUMIFS(Ago!$H$5:$H$605,Ago!$C$5:$C$605,'Resumo (2)'!E28,Ago!$R$5:$R$605,"Despesa",Ago!$I$5:$I$605,"Não Pago")</f>
        <v>0</v>
      </c>
      <c r="AM28" s="133">
        <f>SUMIFS(Set!$H$5:$H$605,Set!$C$5:$C$605,'Resumo (2)'!E28,Set!$R$5:$R$605,"Despesa",Set!$I$5:$I$605,"Não Pago")</f>
        <v>0</v>
      </c>
      <c r="AN28" s="133">
        <f>SUMIFS(Out!$H$5:$H$605,Out!$C$5:$C$605,'Resumo (2)'!E28,Out!$R$5:$R$605,"Despesa",Out!$I$5:$I$605,"Não Pago")</f>
        <v>0</v>
      </c>
      <c r="AO28" s="133">
        <f>SUMIFS(Nov!$H$5:$H$605,Nov!$C$5:$C$605,'Resumo (2)'!E28,Nov!$R$5:$R$605,"Despesa",Nov!$I$5:$I$605,"Não Pago")</f>
        <v>0</v>
      </c>
      <c r="AP28" s="133">
        <f>SUMIFS(Dez!$H$5:$H$605,Dez!$C$5:$C$605,'Resumo (2)'!E28,Dez!$R$5:$R$605,"Despesa",Dez!$I$5:$I$605,"Não Pago")</f>
        <v>0</v>
      </c>
    </row>
    <row r="29" spans="5:42" ht="25.5" customHeight="1" thickTop="1" thickBot="1">
      <c r="E29" s="164">
        <v>23</v>
      </c>
      <c r="F29" s="165">
        <f t="shared" si="0"/>
        <v>0</v>
      </c>
      <c r="G29" s="165">
        <f t="shared" si="1"/>
        <v>0</v>
      </c>
      <c r="H29" s="165">
        <f t="shared" si="2"/>
        <v>0</v>
      </c>
      <c r="P29" s="133">
        <f t="shared" si="3"/>
        <v>23</v>
      </c>
      <c r="Q29" s="133">
        <f>SUMIFS(Jan!$H$5:$H$605,Jan!$C$5:$C$605,'Resumo (2)'!E29,Jan!$Q$5:$Q$605,"Receita",Jan!$I$5:$I$605,"Não Pago")</f>
        <v>0</v>
      </c>
      <c r="R29" s="133">
        <f>SUMIFS(Fev!$H$5:$H$605,Fev!$C$5:$C$605,'Resumo (2)'!E29,Fev!$Q$5:$Q$605,"Receita",Fev!$I$5:$I$605,"Não Pago")</f>
        <v>0</v>
      </c>
      <c r="S29" s="133">
        <f>SUMIFS(Mar!$H$5:$H$605,Mar!$C$5:$C$605,'Resumo (2)'!E29,Mar!$Q$5:$Q$605,"Receita",Mar!$I$5:$I$605,"Não Pago")</f>
        <v>0</v>
      </c>
      <c r="T29" s="133">
        <f>SUMIFS(Abr!$H$5:$H$605,Abr!$C$5:$C$605,'Resumo (2)'!E29,Abr!$Q$5:$Q$605,"Receita",Abr!$I$5:$I$605,"Não Pago")</f>
        <v>0</v>
      </c>
      <c r="U29" s="133">
        <f>SUMIFS(Mai!$H$5:$H$605,Mai!$C$5:$C$605,'Resumo (2)'!E29,Mai!$Q$5:$Q$605,"Receita",Mai!$I$5:$I$605,"Não Pago")</f>
        <v>0</v>
      </c>
      <c r="V29" s="133">
        <f>SUMIFS(Jun!$H$5:$H$605,Jun!$C$5:$C$605,'Resumo (2)'!E29,Jun!$Q$5:$Q$605,"Receita",Jun!$I$5:$I$605,"Não Pago")</f>
        <v>0</v>
      </c>
      <c r="W29" s="133">
        <f>SUMIFS(Jul!$H$5:$H$605,Jul!$C$5:$C$605,'Resumo (2)'!E29,Jul!$Q$5:$Q$605,"Receita",Jul!$I$5:$I$605,"Não Pago")</f>
        <v>0</v>
      </c>
      <c r="X29" s="133">
        <f>SUMIFS(Ago!$H$5:$H$605,Ago!$C$5:$C$605,'Resumo (2)'!E29,Ago!$Q$5:$Q$605,"Receita",Ago!$I$5:$I$605,"Não Pago")</f>
        <v>0</v>
      </c>
      <c r="Y29" s="133">
        <f>SUMIFS(Set!$H$5:$H$605,Set!$C$5:$C$605,'Resumo (2)'!E29,Set!$Q$5:$Q$605,"Receita",Set!$I$5:$I$605,"Não Pago")</f>
        <v>0</v>
      </c>
      <c r="Z29" s="133">
        <f>SUMIFS(Out!$H$5:$H$605,Out!$C$5:$C$605,'Resumo (2)'!E29,Out!$Q$5:$Q$605,"Receita",Out!$I$5:$I$605,"Não Pago")</f>
        <v>0</v>
      </c>
      <c r="AA29" s="133">
        <f>SUMIFS(Nov!$H$5:$H$605,Nov!$C$5:$C$605,'Resumo (2)'!E29,Nov!$Q$5:$Q$605,"Receita",Nov!$I$5:$I$605,"Não Pago")</f>
        <v>0</v>
      </c>
      <c r="AB29" s="133">
        <f>SUMIFS(Dez!$H$5:$H$605,Dez!$C$5:$C$605,'Resumo (2)'!E29,Dez!$Q$5:$Q$605,"Receita",Dez!$I$5:$I$605,"Não Pago")</f>
        <v>0</v>
      </c>
      <c r="AD29" s="133">
        <f t="shared" si="4"/>
        <v>23</v>
      </c>
      <c r="AE29" s="133">
        <f>SUMIFS(Jan!$H$5:$H$605,Jan!$C$5:$C$605,'Resumo (2)'!E29,Jan!$R$5:$R$605,"Despesa",Jan!$I$5:$I$605,"Não Pago")</f>
        <v>0</v>
      </c>
      <c r="AF29" s="133">
        <f>SUMIFS(Fev!$H$5:$H$605,Fev!$C$5:$C$605,'Resumo (2)'!E29,Fev!$R$5:$R$605,"Despesa",Fev!$I$5:$I$605,"Não Pago")</f>
        <v>0</v>
      </c>
      <c r="AG29" s="133">
        <f>SUMIFS(Mar!$H$5:$H$605,Mar!$C$5:$C$605,'Resumo (2)'!E29,Mar!$R$5:$R$605,"Despesa",Mar!$I$5:$I$605,"Não Pago")</f>
        <v>0</v>
      </c>
      <c r="AH29" s="133">
        <f>SUMIFS(Abr!$H$5:$H$605,Abr!$C$5:$C$605,'Resumo (2)'!E29,Abr!$R$5:$R$605,"Despesa",Abr!$I$5:$I$605,"Não Pago")</f>
        <v>0</v>
      </c>
      <c r="AI29" s="133">
        <f>SUMIFS(Mai!$H$5:$H$605,Mai!$C$5:$C$605,'Resumo (2)'!E29,Mai!$R$5:$R$605,"Despesa",Mai!$I$5:$I$605,"Não Pago")</f>
        <v>0</v>
      </c>
      <c r="AJ29" s="133">
        <f>SUMIFS(Jun!$H$5:$H$605,Jun!$C$5:$C$605,'Resumo (2)'!E29,Jun!$R$5:$R$605,"Despesa",Jun!$I$5:$I$605,"Não Pago")</f>
        <v>0</v>
      </c>
      <c r="AK29" s="133">
        <f>SUMIFS(Jul!$H$5:$H$605,Jul!$C$5:$C$605,'Resumo (2)'!E29,Jul!$R$5:$R$605,"Despesa",Jul!$I$5:$I$605,"Não Pago")</f>
        <v>0</v>
      </c>
      <c r="AL29" s="133">
        <f>SUMIFS(Ago!$H$5:$H$605,Ago!$C$5:$C$605,'Resumo (2)'!E29,Ago!$R$5:$R$605,"Despesa",Ago!$I$5:$I$605,"Não Pago")</f>
        <v>0</v>
      </c>
      <c r="AM29" s="133">
        <f>SUMIFS(Set!$H$5:$H$605,Set!$C$5:$C$605,'Resumo (2)'!E29,Set!$R$5:$R$605,"Despesa",Set!$I$5:$I$605,"Não Pago")</f>
        <v>0</v>
      </c>
      <c r="AN29" s="133">
        <f>SUMIFS(Out!$H$5:$H$605,Out!$C$5:$C$605,'Resumo (2)'!E29,Out!$R$5:$R$605,"Despesa",Out!$I$5:$I$605,"Não Pago")</f>
        <v>0</v>
      </c>
      <c r="AO29" s="133">
        <f>SUMIFS(Nov!$H$5:$H$605,Nov!$C$5:$C$605,'Resumo (2)'!E29,Nov!$R$5:$R$605,"Despesa",Nov!$I$5:$I$605,"Não Pago")</f>
        <v>0</v>
      </c>
      <c r="AP29" s="133">
        <f>SUMIFS(Dez!$H$5:$H$605,Dez!$C$5:$C$605,'Resumo (2)'!E29,Dez!$R$5:$R$605,"Despesa",Dez!$I$5:$I$605,"Não Pago")</f>
        <v>0</v>
      </c>
    </row>
    <row r="30" spans="5:42" ht="25.5" customHeight="1" thickTop="1" thickBot="1">
      <c r="E30" s="164">
        <v>24</v>
      </c>
      <c r="F30" s="165">
        <f t="shared" si="0"/>
        <v>0</v>
      </c>
      <c r="G30" s="165">
        <f t="shared" si="1"/>
        <v>0</v>
      </c>
      <c r="H30" s="165">
        <f t="shared" si="2"/>
        <v>0</v>
      </c>
      <c r="P30" s="133">
        <f t="shared" si="3"/>
        <v>24</v>
      </c>
      <c r="Q30" s="133">
        <f>SUMIFS(Jan!$H$5:$H$605,Jan!$C$5:$C$605,'Resumo (2)'!E30,Jan!$Q$5:$Q$605,"Receita",Jan!$I$5:$I$605,"Não Pago")</f>
        <v>0</v>
      </c>
      <c r="R30" s="133">
        <f>SUMIFS(Fev!$H$5:$H$605,Fev!$C$5:$C$605,'Resumo (2)'!E30,Fev!$Q$5:$Q$605,"Receita",Fev!$I$5:$I$605,"Não Pago")</f>
        <v>0</v>
      </c>
      <c r="S30" s="133">
        <f>SUMIFS(Mar!$H$5:$H$605,Mar!$C$5:$C$605,'Resumo (2)'!E30,Mar!$Q$5:$Q$605,"Receita",Mar!$I$5:$I$605,"Não Pago")</f>
        <v>0</v>
      </c>
      <c r="T30" s="133">
        <f>SUMIFS(Abr!$H$5:$H$605,Abr!$C$5:$C$605,'Resumo (2)'!E30,Abr!$Q$5:$Q$605,"Receita",Abr!$I$5:$I$605,"Não Pago")</f>
        <v>0</v>
      </c>
      <c r="U30" s="133">
        <f>SUMIFS(Mai!$H$5:$H$605,Mai!$C$5:$C$605,'Resumo (2)'!E30,Mai!$Q$5:$Q$605,"Receita",Mai!$I$5:$I$605,"Não Pago")</f>
        <v>0</v>
      </c>
      <c r="V30" s="133">
        <f>SUMIFS(Jun!$H$5:$H$605,Jun!$C$5:$C$605,'Resumo (2)'!E30,Jun!$Q$5:$Q$605,"Receita",Jun!$I$5:$I$605,"Não Pago")</f>
        <v>0</v>
      </c>
      <c r="W30" s="133">
        <f>SUMIFS(Jul!$H$5:$H$605,Jul!$C$5:$C$605,'Resumo (2)'!E30,Jul!$Q$5:$Q$605,"Receita",Jul!$I$5:$I$605,"Não Pago")</f>
        <v>0</v>
      </c>
      <c r="X30" s="133">
        <f>SUMIFS(Ago!$H$5:$H$605,Ago!$C$5:$C$605,'Resumo (2)'!E30,Ago!$Q$5:$Q$605,"Receita",Ago!$I$5:$I$605,"Não Pago")</f>
        <v>0</v>
      </c>
      <c r="Y30" s="133">
        <f>SUMIFS(Set!$H$5:$H$605,Set!$C$5:$C$605,'Resumo (2)'!E30,Set!$Q$5:$Q$605,"Receita",Set!$I$5:$I$605,"Não Pago")</f>
        <v>0</v>
      </c>
      <c r="Z30" s="133">
        <f>SUMIFS(Out!$H$5:$H$605,Out!$C$5:$C$605,'Resumo (2)'!E30,Out!$Q$5:$Q$605,"Receita",Out!$I$5:$I$605,"Não Pago")</f>
        <v>0</v>
      </c>
      <c r="AA30" s="133">
        <f>SUMIFS(Nov!$H$5:$H$605,Nov!$C$5:$C$605,'Resumo (2)'!E30,Nov!$Q$5:$Q$605,"Receita",Nov!$I$5:$I$605,"Não Pago")</f>
        <v>0</v>
      </c>
      <c r="AB30" s="133">
        <f>SUMIFS(Dez!$H$5:$H$605,Dez!$C$5:$C$605,'Resumo (2)'!E30,Dez!$Q$5:$Q$605,"Receita",Dez!$I$5:$I$605,"Não Pago")</f>
        <v>0</v>
      </c>
      <c r="AD30" s="133">
        <f t="shared" si="4"/>
        <v>24</v>
      </c>
      <c r="AE30" s="133">
        <f>SUMIFS(Jan!$H$5:$H$605,Jan!$C$5:$C$605,'Resumo (2)'!E30,Jan!$R$5:$R$605,"Despesa",Jan!$I$5:$I$605,"Não Pago")</f>
        <v>0</v>
      </c>
      <c r="AF30" s="133">
        <f>SUMIFS(Fev!$H$5:$H$605,Fev!$C$5:$C$605,'Resumo (2)'!E30,Fev!$R$5:$R$605,"Despesa",Fev!$I$5:$I$605,"Não Pago")</f>
        <v>0</v>
      </c>
      <c r="AG30" s="133">
        <f>SUMIFS(Mar!$H$5:$H$605,Mar!$C$5:$C$605,'Resumo (2)'!E30,Mar!$R$5:$R$605,"Despesa",Mar!$I$5:$I$605,"Não Pago")</f>
        <v>0</v>
      </c>
      <c r="AH30" s="133">
        <f>SUMIFS(Abr!$H$5:$H$605,Abr!$C$5:$C$605,'Resumo (2)'!E30,Abr!$R$5:$R$605,"Despesa",Abr!$I$5:$I$605,"Não Pago")</f>
        <v>0</v>
      </c>
      <c r="AI30" s="133">
        <f>SUMIFS(Mai!$H$5:$H$605,Mai!$C$5:$C$605,'Resumo (2)'!E30,Mai!$R$5:$R$605,"Despesa",Mai!$I$5:$I$605,"Não Pago")</f>
        <v>0</v>
      </c>
      <c r="AJ30" s="133">
        <f>SUMIFS(Jun!$H$5:$H$605,Jun!$C$5:$C$605,'Resumo (2)'!E30,Jun!$R$5:$R$605,"Despesa",Jun!$I$5:$I$605,"Não Pago")</f>
        <v>0</v>
      </c>
      <c r="AK30" s="133">
        <f>SUMIFS(Jul!$H$5:$H$605,Jul!$C$5:$C$605,'Resumo (2)'!E30,Jul!$R$5:$R$605,"Despesa",Jul!$I$5:$I$605,"Não Pago")</f>
        <v>0</v>
      </c>
      <c r="AL30" s="133">
        <f>SUMIFS(Ago!$H$5:$H$605,Ago!$C$5:$C$605,'Resumo (2)'!E30,Ago!$R$5:$R$605,"Despesa",Ago!$I$5:$I$605,"Não Pago")</f>
        <v>0</v>
      </c>
      <c r="AM30" s="133">
        <f>SUMIFS(Set!$H$5:$H$605,Set!$C$5:$C$605,'Resumo (2)'!E30,Set!$R$5:$R$605,"Despesa",Set!$I$5:$I$605,"Não Pago")</f>
        <v>0</v>
      </c>
      <c r="AN30" s="133">
        <f>SUMIFS(Out!$H$5:$H$605,Out!$C$5:$C$605,'Resumo (2)'!E30,Out!$R$5:$R$605,"Despesa",Out!$I$5:$I$605,"Não Pago")</f>
        <v>0</v>
      </c>
      <c r="AO30" s="133">
        <f>SUMIFS(Nov!$H$5:$H$605,Nov!$C$5:$C$605,'Resumo (2)'!E30,Nov!$R$5:$R$605,"Despesa",Nov!$I$5:$I$605,"Não Pago")</f>
        <v>0</v>
      </c>
      <c r="AP30" s="133">
        <f>SUMIFS(Dez!$H$5:$H$605,Dez!$C$5:$C$605,'Resumo (2)'!E30,Dez!$R$5:$R$605,"Despesa",Dez!$I$5:$I$605,"Não Pago")</f>
        <v>0</v>
      </c>
    </row>
    <row r="31" spans="5:42" ht="25.5" customHeight="1" thickTop="1" thickBot="1">
      <c r="E31" s="164">
        <v>25</v>
      </c>
      <c r="F31" s="165">
        <f t="shared" si="0"/>
        <v>0</v>
      </c>
      <c r="G31" s="165">
        <f t="shared" si="1"/>
        <v>0</v>
      </c>
      <c r="H31" s="165">
        <f t="shared" si="2"/>
        <v>0</v>
      </c>
      <c r="P31" s="133">
        <f t="shared" si="3"/>
        <v>25</v>
      </c>
      <c r="Q31" s="133">
        <f>SUMIFS(Jan!$H$5:$H$605,Jan!$C$5:$C$605,'Resumo (2)'!E31,Jan!$Q$5:$Q$605,"Receita",Jan!$I$5:$I$605,"Não Pago")</f>
        <v>0</v>
      </c>
      <c r="R31" s="133">
        <f>SUMIFS(Fev!$H$5:$H$605,Fev!$C$5:$C$605,'Resumo (2)'!E31,Fev!$Q$5:$Q$605,"Receita",Fev!$I$5:$I$605,"Não Pago")</f>
        <v>0</v>
      </c>
      <c r="S31" s="133">
        <f>SUMIFS(Mar!$H$5:$H$605,Mar!$C$5:$C$605,'Resumo (2)'!E31,Mar!$Q$5:$Q$605,"Receita",Mar!$I$5:$I$605,"Não Pago")</f>
        <v>0</v>
      </c>
      <c r="T31" s="133">
        <f>SUMIFS(Abr!$H$5:$H$605,Abr!$C$5:$C$605,'Resumo (2)'!E31,Abr!$Q$5:$Q$605,"Receita",Abr!$I$5:$I$605,"Não Pago")</f>
        <v>0</v>
      </c>
      <c r="U31" s="133">
        <f>SUMIFS(Mai!$H$5:$H$605,Mai!$C$5:$C$605,'Resumo (2)'!E31,Mai!$Q$5:$Q$605,"Receita",Mai!$I$5:$I$605,"Não Pago")</f>
        <v>0</v>
      </c>
      <c r="V31" s="133">
        <f>SUMIFS(Jun!$H$5:$H$605,Jun!$C$5:$C$605,'Resumo (2)'!E31,Jun!$Q$5:$Q$605,"Receita",Jun!$I$5:$I$605,"Não Pago")</f>
        <v>0</v>
      </c>
      <c r="W31" s="133">
        <f>SUMIFS(Jul!$H$5:$H$605,Jul!$C$5:$C$605,'Resumo (2)'!E31,Jul!$Q$5:$Q$605,"Receita",Jul!$I$5:$I$605,"Não Pago")</f>
        <v>0</v>
      </c>
      <c r="X31" s="133">
        <f>SUMIFS(Ago!$H$5:$H$605,Ago!$C$5:$C$605,'Resumo (2)'!E31,Ago!$Q$5:$Q$605,"Receita",Ago!$I$5:$I$605,"Não Pago")</f>
        <v>0</v>
      </c>
      <c r="Y31" s="133">
        <f>SUMIFS(Set!$H$5:$H$605,Set!$C$5:$C$605,'Resumo (2)'!E31,Set!$Q$5:$Q$605,"Receita",Set!$I$5:$I$605,"Não Pago")</f>
        <v>0</v>
      </c>
      <c r="Z31" s="133">
        <f>SUMIFS(Out!$H$5:$H$605,Out!$C$5:$C$605,'Resumo (2)'!E31,Out!$Q$5:$Q$605,"Receita",Out!$I$5:$I$605,"Não Pago")</f>
        <v>0</v>
      </c>
      <c r="AA31" s="133">
        <f>SUMIFS(Nov!$H$5:$H$605,Nov!$C$5:$C$605,'Resumo (2)'!E31,Nov!$Q$5:$Q$605,"Receita",Nov!$I$5:$I$605,"Não Pago")</f>
        <v>0</v>
      </c>
      <c r="AB31" s="133">
        <f>SUMIFS(Dez!$H$5:$H$605,Dez!$C$5:$C$605,'Resumo (2)'!E31,Dez!$Q$5:$Q$605,"Receita",Dez!$I$5:$I$605,"Não Pago")</f>
        <v>0</v>
      </c>
      <c r="AD31" s="133">
        <f t="shared" si="4"/>
        <v>25</v>
      </c>
      <c r="AE31" s="133">
        <f>SUMIFS(Jan!$H$5:$H$605,Jan!$C$5:$C$605,'Resumo (2)'!E31,Jan!$R$5:$R$605,"Despesa",Jan!$I$5:$I$605,"Não Pago")</f>
        <v>0</v>
      </c>
      <c r="AF31" s="133">
        <f>SUMIFS(Fev!$H$5:$H$605,Fev!$C$5:$C$605,'Resumo (2)'!E31,Fev!$R$5:$R$605,"Despesa",Fev!$I$5:$I$605,"Não Pago")</f>
        <v>0</v>
      </c>
      <c r="AG31" s="133">
        <f>SUMIFS(Mar!$H$5:$H$605,Mar!$C$5:$C$605,'Resumo (2)'!E31,Mar!$R$5:$R$605,"Despesa",Mar!$I$5:$I$605,"Não Pago")</f>
        <v>0</v>
      </c>
      <c r="AH31" s="133">
        <f>SUMIFS(Abr!$H$5:$H$605,Abr!$C$5:$C$605,'Resumo (2)'!E31,Abr!$R$5:$R$605,"Despesa",Abr!$I$5:$I$605,"Não Pago")</f>
        <v>0</v>
      </c>
      <c r="AI31" s="133">
        <f>SUMIFS(Mai!$H$5:$H$605,Mai!$C$5:$C$605,'Resumo (2)'!E31,Mai!$R$5:$R$605,"Despesa",Mai!$I$5:$I$605,"Não Pago")</f>
        <v>0</v>
      </c>
      <c r="AJ31" s="133">
        <f>SUMIFS(Jun!$H$5:$H$605,Jun!$C$5:$C$605,'Resumo (2)'!E31,Jun!$R$5:$R$605,"Despesa",Jun!$I$5:$I$605,"Não Pago")</f>
        <v>0</v>
      </c>
      <c r="AK31" s="133">
        <f>SUMIFS(Jul!$H$5:$H$605,Jul!$C$5:$C$605,'Resumo (2)'!E31,Jul!$R$5:$R$605,"Despesa",Jul!$I$5:$I$605,"Não Pago")</f>
        <v>0</v>
      </c>
      <c r="AL31" s="133">
        <f>SUMIFS(Ago!$H$5:$H$605,Ago!$C$5:$C$605,'Resumo (2)'!E31,Ago!$R$5:$R$605,"Despesa",Ago!$I$5:$I$605,"Não Pago")</f>
        <v>0</v>
      </c>
      <c r="AM31" s="133">
        <f>SUMIFS(Set!$H$5:$H$605,Set!$C$5:$C$605,'Resumo (2)'!E31,Set!$R$5:$R$605,"Despesa",Set!$I$5:$I$605,"Não Pago")</f>
        <v>0</v>
      </c>
      <c r="AN31" s="133">
        <f>SUMIFS(Out!$H$5:$H$605,Out!$C$5:$C$605,'Resumo (2)'!E31,Out!$R$5:$R$605,"Despesa",Out!$I$5:$I$605,"Não Pago")</f>
        <v>0</v>
      </c>
      <c r="AO31" s="133">
        <f>SUMIFS(Nov!$H$5:$H$605,Nov!$C$5:$C$605,'Resumo (2)'!E31,Nov!$R$5:$R$605,"Despesa",Nov!$I$5:$I$605,"Não Pago")</f>
        <v>0</v>
      </c>
      <c r="AP31" s="133">
        <f>SUMIFS(Dez!$H$5:$H$605,Dez!$C$5:$C$605,'Resumo (2)'!E31,Dez!$R$5:$R$605,"Despesa",Dez!$I$5:$I$605,"Não Pago")</f>
        <v>0</v>
      </c>
    </row>
    <row r="32" spans="5:42" ht="25.5" customHeight="1" thickTop="1" thickBot="1">
      <c r="E32" s="164">
        <v>26</v>
      </c>
      <c r="F32" s="165">
        <f t="shared" si="0"/>
        <v>0</v>
      </c>
      <c r="G32" s="165">
        <f t="shared" si="1"/>
        <v>0</v>
      </c>
      <c r="H32" s="165">
        <f t="shared" si="2"/>
        <v>0</v>
      </c>
      <c r="P32" s="133">
        <f t="shared" si="3"/>
        <v>26</v>
      </c>
      <c r="Q32" s="133">
        <f>SUMIFS(Jan!$H$5:$H$605,Jan!$C$5:$C$605,'Resumo (2)'!E32,Jan!$Q$5:$Q$605,"Receita",Jan!$I$5:$I$605,"Não Pago")</f>
        <v>0</v>
      </c>
      <c r="R32" s="133">
        <f>SUMIFS(Fev!$H$5:$H$605,Fev!$C$5:$C$605,'Resumo (2)'!E32,Fev!$Q$5:$Q$605,"Receita",Fev!$I$5:$I$605,"Não Pago")</f>
        <v>0</v>
      </c>
      <c r="S32" s="133">
        <f>SUMIFS(Mar!$H$5:$H$605,Mar!$C$5:$C$605,'Resumo (2)'!E32,Mar!$Q$5:$Q$605,"Receita",Mar!$I$5:$I$605,"Não Pago")</f>
        <v>0</v>
      </c>
      <c r="T32" s="133">
        <f>SUMIFS(Abr!$H$5:$H$605,Abr!$C$5:$C$605,'Resumo (2)'!E32,Abr!$Q$5:$Q$605,"Receita",Abr!$I$5:$I$605,"Não Pago")</f>
        <v>0</v>
      </c>
      <c r="U32" s="133">
        <f>SUMIFS(Mai!$H$5:$H$605,Mai!$C$5:$C$605,'Resumo (2)'!E32,Mai!$Q$5:$Q$605,"Receita",Mai!$I$5:$I$605,"Não Pago")</f>
        <v>0</v>
      </c>
      <c r="V32" s="133">
        <f>SUMIFS(Jun!$H$5:$H$605,Jun!$C$5:$C$605,'Resumo (2)'!E32,Jun!$Q$5:$Q$605,"Receita",Jun!$I$5:$I$605,"Não Pago")</f>
        <v>0</v>
      </c>
      <c r="W32" s="133">
        <f>SUMIFS(Jul!$H$5:$H$605,Jul!$C$5:$C$605,'Resumo (2)'!E32,Jul!$Q$5:$Q$605,"Receita",Jul!$I$5:$I$605,"Não Pago")</f>
        <v>0</v>
      </c>
      <c r="X32" s="133">
        <f>SUMIFS(Ago!$H$5:$H$605,Ago!$C$5:$C$605,'Resumo (2)'!E32,Ago!$Q$5:$Q$605,"Receita",Ago!$I$5:$I$605,"Não Pago")</f>
        <v>0</v>
      </c>
      <c r="Y32" s="133">
        <f>SUMIFS(Set!$H$5:$H$605,Set!$C$5:$C$605,'Resumo (2)'!E32,Set!$Q$5:$Q$605,"Receita",Set!$I$5:$I$605,"Não Pago")</f>
        <v>0</v>
      </c>
      <c r="Z32" s="133">
        <f>SUMIFS(Out!$H$5:$H$605,Out!$C$5:$C$605,'Resumo (2)'!E32,Out!$Q$5:$Q$605,"Receita",Out!$I$5:$I$605,"Não Pago")</f>
        <v>0</v>
      </c>
      <c r="AA32" s="133">
        <f>SUMIFS(Nov!$H$5:$H$605,Nov!$C$5:$C$605,'Resumo (2)'!E32,Nov!$Q$5:$Q$605,"Receita",Nov!$I$5:$I$605,"Não Pago")</f>
        <v>0</v>
      </c>
      <c r="AB32" s="133">
        <f>SUMIFS(Dez!$H$5:$H$605,Dez!$C$5:$C$605,'Resumo (2)'!E32,Dez!$Q$5:$Q$605,"Receita",Dez!$I$5:$I$605,"Não Pago")</f>
        <v>0</v>
      </c>
      <c r="AD32" s="133">
        <f t="shared" si="4"/>
        <v>26</v>
      </c>
      <c r="AE32" s="133">
        <f>SUMIFS(Jan!$H$5:$H$605,Jan!$C$5:$C$605,'Resumo (2)'!E32,Jan!$R$5:$R$605,"Despesa",Jan!$I$5:$I$605,"Não Pago")</f>
        <v>0</v>
      </c>
      <c r="AF32" s="133">
        <f>SUMIFS(Fev!$H$5:$H$605,Fev!$C$5:$C$605,'Resumo (2)'!E32,Fev!$R$5:$R$605,"Despesa",Fev!$I$5:$I$605,"Não Pago")</f>
        <v>0</v>
      </c>
      <c r="AG32" s="133">
        <f>SUMIFS(Mar!$H$5:$H$605,Mar!$C$5:$C$605,'Resumo (2)'!E32,Mar!$R$5:$R$605,"Despesa",Mar!$I$5:$I$605,"Não Pago")</f>
        <v>0</v>
      </c>
      <c r="AH32" s="133">
        <f>SUMIFS(Abr!$H$5:$H$605,Abr!$C$5:$C$605,'Resumo (2)'!E32,Abr!$R$5:$R$605,"Despesa",Abr!$I$5:$I$605,"Não Pago")</f>
        <v>0</v>
      </c>
      <c r="AI32" s="133">
        <f>SUMIFS(Mai!$H$5:$H$605,Mai!$C$5:$C$605,'Resumo (2)'!E32,Mai!$R$5:$R$605,"Despesa",Mai!$I$5:$I$605,"Não Pago")</f>
        <v>0</v>
      </c>
      <c r="AJ32" s="133">
        <f>SUMIFS(Jun!$H$5:$H$605,Jun!$C$5:$C$605,'Resumo (2)'!E32,Jun!$R$5:$R$605,"Despesa",Jun!$I$5:$I$605,"Não Pago")</f>
        <v>0</v>
      </c>
      <c r="AK32" s="133">
        <f>SUMIFS(Jul!$H$5:$H$605,Jul!$C$5:$C$605,'Resumo (2)'!E32,Jul!$R$5:$R$605,"Despesa",Jul!$I$5:$I$605,"Não Pago")</f>
        <v>0</v>
      </c>
      <c r="AL32" s="133">
        <f>SUMIFS(Ago!$H$5:$H$605,Ago!$C$5:$C$605,'Resumo (2)'!E32,Ago!$R$5:$R$605,"Despesa",Ago!$I$5:$I$605,"Não Pago")</f>
        <v>0</v>
      </c>
      <c r="AM32" s="133">
        <f>SUMIFS(Set!$H$5:$H$605,Set!$C$5:$C$605,'Resumo (2)'!E32,Set!$R$5:$R$605,"Despesa",Set!$I$5:$I$605,"Não Pago")</f>
        <v>0</v>
      </c>
      <c r="AN32" s="133">
        <f>SUMIFS(Out!$H$5:$H$605,Out!$C$5:$C$605,'Resumo (2)'!E32,Out!$R$5:$R$605,"Despesa",Out!$I$5:$I$605,"Não Pago")</f>
        <v>0</v>
      </c>
      <c r="AO32" s="133">
        <f>SUMIFS(Nov!$H$5:$H$605,Nov!$C$5:$C$605,'Resumo (2)'!E32,Nov!$R$5:$R$605,"Despesa",Nov!$I$5:$I$605,"Não Pago")</f>
        <v>0</v>
      </c>
      <c r="AP32" s="133">
        <f>SUMIFS(Dez!$H$5:$H$605,Dez!$C$5:$C$605,'Resumo (2)'!E32,Dez!$R$5:$R$605,"Despesa",Dez!$I$5:$I$605,"Não Pago")</f>
        <v>0</v>
      </c>
    </row>
    <row r="33" spans="5:42" ht="25.5" customHeight="1" thickTop="1" thickBot="1">
      <c r="E33" s="164">
        <v>27</v>
      </c>
      <c r="F33" s="165">
        <f t="shared" si="0"/>
        <v>0</v>
      </c>
      <c r="G33" s="165">
        <f t="shared" si="1"/>
        <v>0</v>
      </c>
      <c r="H33" s="165">
        <f t="shared" si="2"/>
        <v>0</v>
      </c>
      <c r="P33" s="133">
        <f t="shared" si="3"/>
        <v>27</v>
      </c>
      <c r="Q33" s="133">
        <f>SUMIFS(Jan!$H$5:$H$605,Jan!$C$5:$C$605,'Resumo (2)'!E33,Jan!$Q$5:$Q$605,"Receita",Jan!$I$5:$I$605,"Não Pago")</f>
        <v>0</v>
      </c>
      <c r="R33" s="133">
        <f>SUMIFS(Fev!$H$5:$H$605,Fev!$C$5:$C$605,'Resumo (2)'!E33,Fev!$Q$5:$Q$605,"Receita",Fev!$I$5:$I$605,"Não Pago")</f>
        <v>0</v>
      </c>
      <c r="S33" s="133">
        <f>SUMIFS(Mar!$H$5:$H$605,Mar!$C$5:$C$605,'Resumo (2)'!E33,Mar!$Q$5:$Q$605,"Receita",Mar!$I$5:$I$605,"Não Pago")</f>
        <v>0</v>
      </c>
      <c r="T33" s="133">
        <f>SUMIFS(Abr!$H$5:$H$605,Abr!$C$5:$C$605,'Resumo (2)'!E33,Abr!$Q$5:$Q$605,"Receita",Abr!$I$5:$I$605,"Não Pago")</f>
        <v>0</v>
      </c>
      <c r="U33" s="133">
        <f>SUMIFS(Mai!$H$5:$H$605,Mai!$C$5:$C$605,'Resumo (2)'!E33,Mai!$Q$5:$Q$605,"Receita",Mai!$I$5:$I$605,"Não Pago")</f>
        <v>0</v>
      </c>
      <c r="V33" s="133">
        <f>SUMIFS(Jun!$H$5:$H$605,Jun!$C$5:$C$605,'Resumo (2)'!E33,Jun!$Q$5:$Q$605,"Receita",Jun!$I$5:$I$605,"Não Pago")</f>
        <v>0</v>
      </c>
      <c r="W33" s="133">
        <f>SUMIFS(Jul!$H$5:$H$605,Jul!$C$5:$C$605,'Resumo (2)'!E33,Jul!$Q$5:$Q$605,"Receita",Jul!$I$5:$I$605,"Não Pago")</f>
        <v>0</v>
      </c>
      <c r="X33" s="133">
        <f>SUMIFS(Ago!$H$5:$H$605,Ago!$C$5:$C$605,'Resumo (2)'!E33,Ago!$Q$5:$Q$605,"Receita",Ago!$I$5:$I$605,"Não Pago")</f>
        <v>0</v>
      </c>
      <c r="Y33" s="133">
        <f>SUMIFS(Set!$H$5:$H$605,Set!$C$5:$C$605,'Resumo (2)'!E33,Set!$Q$5:$Q$605,"Receita",Set!$I$5:$I$605,"Não Pago")</f>
        <v>0</v>
      </c>
      <c r="Z33" s="133">
        <f>SUMIFS(Out!$H$5:$H$605,Out!$C$5:$C$605,'Resumo (2)'!E33,Out!$Q$5:$Q$605,"Receita",Out!$I$5:$I$605,"Não Pago")</f>
        <v>0</v>
      </c>
      <c r="AA33" s="133">
        <f>SUMIFS(Nov!$H$5:$H$605,Nov!$C$5:$C$605,'Resumo (2)'!E33,Nov!$Q$5:$Q$605,"Receita",Nov!$I$5:$I$605,"Não Pago")</f>
        <v>0</v>
      </c>
      <c r="AB33" s="133">
        <f>SUMIFS(Dez!$H$5:$H$605,Dez!$C$5:$C$605,'Resumo (2)'!E33,Dez!$Q$5:$Q$605,"Receita",Dez!$I$5:$I$605,"Não Pago")</f>
        <v>0</v>
      </c>
      <c r="AD33" s="133">
        <f t="shared" si="4"/>
        <v>27</v>
      </c>
      <c r="AE33" s="133">
        <f>SUMIFS(Jan!$H$5:$H$605,Jan!$C$5:$C$605,'Resumo (2)'!E33,Jan!$R$5:$R$605,"Despesa",Jan!$I$5:$I$605,"Não Pago")</f>
        <v>0</v>
      </c>
      <c r="AF33" s="133">
        <f>SUMIFS(Fev!$H$5:$H$605,Fev!$C$5:$C$605,'Resumo (2)'!E33,Fev!$R$5:$R$605,"Despesa",Fev!$I$5:$I$605,"Não Pago")</f>
        <v>0</v>
      </c>
      <c r="AG33" s="133">
        <f>SUMIFS(Mar!$H$5:$H$605,Mar!$C$5:$C$605,'Resumo (2)'!E33,Mar!$R$5:$R$605,"Despesa",Mar!$I$5:$I$605,"Não Pago")</f>
        <v>0</v>
      </c>
      <c r="AH33" s="133">
        <f>SUMIFS(Abr!$H$5:$H$605,Abr!$C$5:$C$605,'Resumo (2)'!E33,Abr!$R$5:$R$605,"Despesa",Abr!$I$5:$I$605,"Não Pago")</f>
        <v>0</v>
      </c>
      <c r="AI33" s="133">
        <f>SUMIFS(Mai!$H$5:$H$605,Mai!$C$5:$C$605,'Resumo (2)'!E33,Mai!$R$5:$R$605,"Despesa",Mai!$I$5:$I$605,"Não Pago")</f>
        <v>0</v>
      </c>
      <c r="AJ33" s="133">
        <f>SUMIFS(Jun!$H$5:$H$605,Jun!$C$5:$C$605,'Resumo (2)'!E33,Jun!$R$5:$R$605,"Despesa",Jun!$I$5:$I$605,"Não Pago")</f>
        <v>0</v>
      </c>
      <c r="AK33" s="133">
        <f>SUMIFS(Jul!$H$5:$H$605,Jul!$C$5:$C$605,'Resumo (2)'!E33,Jul!$R$5:$R$605,"Despesa",Jul!$I$5:$I$605,"Não Pago")</f>
        <v>0</v>
      </c>
      <c r="AL33" s="133">
        <f>SUMIFS(Ago!$H$5:$H$605,Ago!$C$5:$C$605,'Resumo (2)'!E33,Ago!$R$5:$R$605,"Despesa",Ago!$I$5:$I$605,"Não Pago")</f>
        <v>0</v>
      </c>
      <c r="AM33" s="133">
        <f>SUMIFS(Set!$H$5:$H$605,Set!$C$5:$C$605,'Resumo (2)'!E33,Set!$R$5:$R$605,"Despesa",Set!$I$5:$I$605,"Não Pago")</f>
        <v>0</v>
      </c>
      <c r="AN33" s="133">
        <f>SUMIFS(Out!$H$5:$H$605,Out!$C$5:$C$605,'Resumo (2)'!E33,Out!$R$5:$R$605,"Despesa",Out!$I$5:$I$605,"Não Pago")</f>
        <v>0</v>
      </c>
      <c r="AO33" s="133">
        <f>SUMIFS(Nov!$H$5:$H$605,Nov!$C$5:$C$605,'Resumo (2)'!E33,Nov!$R$5:$R$605,"Despesa",Nov!$I$5:$I$605,"Não Pago")</f>
        <v>0</v>
      </c>
      <c r="AP33" s="133">
        <f>SUMIFS(Dez!$H$5:$H$605,Dez!$C$5:$C$605,'Resumo (2)'!E33,Dez!$R$5:$R$605,"Despesa",Dez!$I$5:$I$605,"Não Pago")</f>
        <v>0</v>
      </c>
    </row>
    <row r="34" spans="5:42" ht="25.5" customHeight="1" thickTop="1" thickBot="1">
      <c r="E34" s="164">
        <v>28</v>
      </c>
      <c r="F34" s="165">
        <f t="shared" si="0"/>
        <v>0</v>
      </c>
      <c r="G34" s="165">
        <f t="shared" si="1"/>
        <v>0</v>
      </c>
      <c r="H34" s="165">
        <f t="shared" si="2"/>
        <v>0</v>
      </c>
      <c r="P34" s="133">
        <f t="shared" si="3"/>
        <v>28</v>
      </c>
      <c r="Q34" s="133">
        <f>SUMIFS(Jan!$H$5:$H$605,Jan!$C$5:$C$605,'Resumo (2)'!E34,Jan!$Q$5:$Q$605,"Receita",Jan!$I$5:$I$605,"Não Pago")</f>
        <v>0</v>
      </c>
      <c r="R34" s="133">
        <f>SUMIFS(Fev!$H$5:$H$605,Fev!$C$5:$C$605,'Resumo (2)'!E34,Fev!$Q$5:$Q$605,"Receita",Fev!$I$5:$I$605,"Não Pago")</f>
        <v>0</v>
      </c>
      <c r="S34" s="133">
        <f>SUMIFS(Mar!$H$5:$H$605,Mar!$C$5:$C$605,'Resumo (2)'!E34,Mar!$Q$5:$Q$605,"Receita",Mar!$I$5:$I$605,"Não Pago")</f>
        <v>0</v>
      </c>
      <c r="T34" s="133">
        <f>SUMIFS(Abr!$H$5:$H$605,Abr!$C$5:$C$605,'Resumo (2)'!E34,Abr!$Q$5:$Q$605,"Receita",Abr!$I$5:$I$605,"Não Pago")</f>
        <v>0</v>
      </c>
      <c r="U34" s="133">
        <f>SUMIFS(Mai!$H$5:$H$605,Mai!$C$5:$C$605,'Resumo (2)'!E34,Mai!$Q$5:$Q$605,"Receita",Mai!$I$5:$I$605,"Não Pago")</f>
        <v>0</v>
      </c>
      <c r="V34" s="133">
        <f>SUMIFS(Jun!$H$5:$H$605,Jun!$C$5:$C$605,'Resumo (2)'!E34,Jun!$Q$5:$Q$605,"Receita",Jun!$I$5:$I$605,"Não Pago")</f>
        <v>0</v>
      </c>
      <c r="W34" s="133">
        <f>SUMIFS(Jul!$H$5:$H$605,Jul!$C$5:$C$605,'Resumo (2)'!E34,Jul!$Q$5:$Q$605,"Receita",Jul!$I$5:$I$605,"Não Pago")</f>
        <v>0</v>
      </c>
      <c r="X34" s="133">
        <f>SUMIFS(Ago!$H$5:$H$605,Ago!$C$5:$C$605,'Resumo (2)'!E34,Ago!$Q$5:$Q$605,"Receita",Ago!$I$5:$I$605,"Não Pago")</f>
        <v>0</v>
      </c>
      <c r="Y34" s="133">
        <f>SUMIFS(Set!$H$5:$H$605,Set!$C$5:$C$605,'Resumo (2)'!E34,Set!$Q$5:$Q$605,"Receita",Set!$I$5:$I$605,"Não Pago")</f>
        <v>0</v>
      </c>
      <c r="Z34" s="133">
        <f>SUMIFS(Out!$H$5:$H$605,Out!$C$5:$C$605,'Resumo (2)'!E34,Out!$Q$5:$Q$605,"Receita",Out!$I$5:$I$605,"Não Pago")</f>
        <v>0</v>
      </c>
      <c r="AA34" s="133">
        <f>SUMIFS(Nov!$H$5:$H$605,Nov!$C$5:$C$605,'Resumo (2)'!E34,Nov!$Q$5:$Q$605,"Receita",Nov!$I$5:$I$605,"Não Pago")</f>
        <v>0</v>
      </c>
      <c r="AB34" s="133">
        <f>SUMIFS(Dez!$H$5:$H$605,Dez!$C$5:$C$605,'Resumo (2)'!E34,Dez!$Q$5:$Q$605,"Receita",Dez!$I$5:$I$605,"Não Pago")</f>
        <v>0</v>
      </c>
      <c r="AD34" s="133">
        <f t="shared" si="4"/>
        <v>28</v>
      </c>
      <c r="AE34" s="133">
        <f>SUMIFS(Jan!$H$5:$H$605,Jan!$C$5:$C$605,'Resumo (2)'!E34,Jan!$R$5:$R$605,"Despesa",Jan!$I$5:$I$605,"Não Pago")</f>
        <v>0</v>
      </c>
      <c r="AF34" s="133">
        <f>SUMIFS(Fev!$H$5:$H$605,Fev!$C$5:$C$605,'Resumo (2)'!E34,Fev!$R$5:$R$605,"Despesa",Fev!$I$5:$I$605,"Não Pago")</f>
        <v>0</v>
      </c>
      <c r="AG34" s="133">
        <f>SUMIFS(Mar!$H$5:$H$605,Mar!$C$5:$C$605,'Resumo (2)'!E34,Mar!$R$5:$R$605,"Despesa",Mar!$I$5:$I$605,"Não Pago")</f>
        <v>0</v>
      </c>
      <c r="AH34" s="133">
        <f>SUMIFS(Abr!$H$5:$H$605,Abr!$C$5:$C$605,'Resumo (2)'!E34,Abr!$R$5:$R$605,"Despesa",Abr!$I$5:$I$605,"Não Pago")</f>
        <v>0</v>
      </c>
      <c r="AI34" s="133">
        <f>SUMIFS(Mai!$H$5:$H$605,Mai!$C$5:$C$605,'Resumo (2)'!E34,Mai!$R$5:$R$605,"Despesa",Mai!$I$5:$I$605,"Não Pago")</f>
        <v>0</v>
      </c>
      <c r="AJ34" s="133">
        <f>SUMIFS(Jun!$H$5:$H$605,Jun!$C$5:$C$605,'Resumo (2)'!E34,Jun!$R$5:$R$605,"Despesa",Jun!$I$5:$I$605,"Não Pago")</f>
        <v>0</v>
      </c>
      <c r="AK34" s="133">
        <f>SUMIFS(Jul!$H$5:$H$605,Jul!$C$5:$C$605,'Resumo (2)'!E34,Jul!$R$5:$R$605,"Despesa",Jul!$I$5:$I$605,"Não Pago")</f>
        <v>0</v>
      </c>
      <c r="AL34" s="133">
        <f>SUMIFS(Ago!$H$5:$H$605,Ago!$C$5:$C$605,'Resumo (2)'!E34,Ago!$R$5:$R$605,"Despesa",Ago!$I$5:$I$605,"Não Pago")</f>
        <v>0</v>
      </c>
      <c r="AM34" s="133">
        <f>SUMIFS(Set!$H$5:$H$605,Set!$C$5:$C$605,'Resumo (2)'!E34,Set!$R$5:$R$605,"Despesa",Set!$I$5:$I$605,"Não Pago")</f>
        <v>0</v>
      </c>
      <c r="AN34" s="133">
        <f>SUMIFS(Out!$H$5:$H$605,Out!$C$5:$C$605,'Resumo (2)'!E34,Out!$R$5:$R$605,"Despesa",Out!$I$5:$I$605,"Não Pago")</f>
        <v>0</v>
      </c>
      <c r="AO34" s="133">
        <f>SUMIFS(Nov!$H$5:$H$605,Nov!$C$5:$C$605,'Resumo (2)'!E34,Nov!$R$5:$R$605,"Despesa",Nov!$I$5:$I$605,"Não Pago")</f>
        <v>0</v>
      </c>
      <c r="AP34" s="133">
        <f>SUMIFS(Dez!$H$5:$H$605,Dez!$C$5:$C$605,'Resumo (2)'!E34,Dez!$R$5:$R$605,"Despesa",Dez!$I$5:$I$605,"Não Pago")</f>
        <v>0</v>
      </c>
    </row>
    <row r="35" spans="5:42" ht="25.5" customHeight="1" thickTop="1" thickBot="1">
      <c r="E35" s="164">
        <v>29</v>
      </c>
      <c r="F35" s="165">
        <f t="shared" si="0"/>
        <v>0</v>
      </c>
      <c r="G35" s="165">
        <f t="shared" si="1"/>
        <v>0</v>
      </c>
      <c r="H35" s="165">
        <f t="shared" si="2"/>
        <v>0</v>
      </c>
      <c r="P35" s="133">
        <f t="shared" si="3"/>
        <v>29</v>
      </c>
      <c r="Q35" s="133">
        <f>SUMIFS(Jan!$H$5:$H$605,Jan!$C$5:$C$605,'Resumo (2)'!E35,Jan!$Q$5:$Q$605,"Receita",Jan!$I$5:$I$605,"Não Pago")</f>
        <v>0</v>
      </c>
      <c r="R35" s="133">
        <f>SUMIFS(Fev!$H$5:$H$605,Fev!$C$5:$C$605,'Resumo (2)'!E35,Fev!$Q$5:$Q$605,"Receita",Fev!$I$5:$I$605,"Não Pago")</f>
        <v>0</v>
      </c>
      <c r="S35" s="133">
        <f>SUMIFS(Mar!$H$5:$H$605,Mar!$C$5:$C$605,'Resumo (2)'!E35,Mar!$Q$5:$Q$605,"Receita",Mar!$I$5:$I$605,"Não Pago")</f>
        <v>0</v>
      </c>
      <c r="T35" s="133">
        <f>SUMIFS(Abr!$H$5:$H$605,Abr!$C$5:$C$605,'Resumo (2)'!E35,Abr!$Q$5:$Q$605,"Receita",Abr!$I$5:$I$605,"Não Pago")</f>
        <v>0</v>
      </c>
      <c r="U35" s="133">
        <f>SUMIFS(Mai!$H$5:$H$605,Mai!$C$5:$C$605,'Resumo (2)'!E35,Mai!$Q$5:$Q$605,"Receita",Mai!$I$5:$I$605,"Não Pago")</f>
        <v>0</v>
      </c>
      <c r="V35" s="133">
        <f>SUMIFS(Jun!$H$5:$H$605,Jun!$C$5:$C$605,'Resumo (2)'!E35,Jun!$Q$5:$Q$605,"Receita",Jun!$I$5:$I$605,"Não Pago")</f>
        <v>0</v>
      </c>
      <c r="W35" s="133">
        <f>SUMIFS(Jul!$H$5:$H$605,Jul!$C$5:$C$605,'Resumo (2)'!E35,Jul!$Q$5:$Q$605,"Receita",Jul!$I$5:$I$605,"Não Pago")</f>
        <v>0</v>
      </c>
      <c r="X35" s="133">
        <f>SUMIFS(Ago!$H$5:$H$605,Ago!$C$5:$C$605,'Resumo (2)'!E35,Ago!$Q$5:$Q$605,"Receita",Ago!$I$5:$I$605,"Não Pago")</f>
        <v>0</v>
      </c>
      <c r="Y35" s="133">
        <f>SUMIFS(Set!$H$5:$H$605,Set!$C$5:$C$605,'Resumo (2)'!E35,Set!$Q$5:$Q$605,"Receita",Set!$I$5:$I$605,"Não Pago")</f>
        <v>0</v>
      </c>
      <c r="Z35" s="133">
        <f>SUMIFS(Out!$H$5:$H$605,Out!$C$5:$C$605,'Resumo (2)'!E35,Out!$Q$5:$Q$605,"Receita",Out!$I$5:$I$605,"Não Pago")</f>
        <v>0</v>
      </c>
      <c r="AA35" s="133">
        <f>SUMIFS(Nov!$H$5:$H$605,Nov!$C$5:$C$605,'Resumo (2)'!E35,Nov!$Q$5:$Q$605,"Receita",Nov!$I$5:$I$605,"Não Pago")</f>
        <v>0</v>
      </c>
      <c r="AB35" s="133">
        <f>SUMIFS(Dez!$H$5:$H$605,Dez!$C$5:$C$605,'Resumo (2)'!E35,Dez!$Q$5:$Q$605,"Receita",Dez!$I$5:$I$605,"Não Pago")</f>
        <v>0</v>
      </c>
      <c r="AD35" s="133">
        <f t="shared" si="4"/>
        <v>29</v>
      </c>
      <c r="AE35" s="133">
        <f>SUMIFS(Jan!$H$5:$H$605,Jan!$C$5:$C$605,'Resumo (2)'!E35,Jan!$R$5:$R$605,"Despesa",Jan!$I$5:$I$605,"Não Pago")</f>
        <v>0</v>
      </c>
      <c r="AF35" s="133">
        <f>SUMIFS(Fev!$H$5:$H$605,Fev!$C$5:$C$605,'Resumo (2)'!E35,Fev!$R$5:$R$605,"Despesa",Fev!$I$5:$I$605,"Não Pago")</f>
        <v>0</v>
      </c>
      <c r="AG35" s="133">
        <f>SUMIFS(Mar!$H$5:$H$605,Mar!$C$5:$C$605,'Resumo (2)'!E35,Mar!$R$5:$R$605,"Despesa",Mar!$I$5:$I$605,"Não Pago")</f>
        <v>0</v>
      </c>
      <c r="AH35" s="133">
        <f>SUMIFS(Abr!$H$5:$H$605,Abr!$C$5:$C$605,'Resumo (2)'!E35,Abr!$R$5:$R$605,"Despesa",Abr!$I$5:$I$605,"Não Pago")</f>
        <v>0</v>
      </c>
      <c r="AI35" s="133">
        <f>SUMIFS(Mai!$H$5:$H$605,Mai!$C$5:$C$605,'Resumo (2)'!E35,Mai!$R$5:$R$605,"Despesa",Mai!$I$5:$I$605,"Não Pago")</f>
        <v>0</v>
      </c>
      <c r="AJ35" s="133">
        <f>SUMIFS(Jun!$H$5:$H$605,Jun!$C$5:$C$605,'Resumo (2)'!E35,Jun!$R$5:$R$605,"Despesa",Jun!$I$5:$I$605,"Não Pago")</f>
        <v>0</v>
      </c>
      <c r="AK35" s="133">
        <f>SUMIFS(Jul!$H$5:$H$605,Jul!$C$5:$C$605,'Resumo (2)'!E35,Jul!$R$5:$R$605,"Despesa",Jul!$I$5:$I$605,"Não Pago")</f>
        <v>0</v>
      </c>
      <c r="AL35" s="133">
        <f>SUMIFS(Ago!$H$5:$H$605,Ago!$C$5:$C$605,'Resumo (2)'!E35,Ago!$R$5:$R$605,"Despesa",Ago!$I$5:$I$605,"Não Pago")</f>
        <v>0</v>
      </c>
      <c r="AM35" s="133">
        <f>SUMIFS(Set!$H$5:$H$605,Set!$C$5:$C$605,'Resumo (2)'!E35,Set!$R$5:$R$605,"Despesa",Set!$I$5:$I$605,"Não Pago")</f>
        <v>0</v>
      </c>
      <c r="AN35" s="133">
        <f>SUMIFS(Out!$H$5:$H$605,Out!$C$5:$C$605,'Resumo (2)'!E35,Out!$R$5:$R$605,"Despesa",Out!$I$5:$I$605,"Não Pago")</f>
        <v>0</v>
      </c>
      <c r="AO35" s="133">
        <f>SUMIFS(Nov!$H$5:$H$605,Nov!$C$5:$C$605,'Resumo (2)'!E35,Nov!$R$5:$R$605,"Despesa",Nov!$I$5:$I$605,"Não Pago")</f>
        <v>0</v>
      </c>
      <c r="AP35" s="133">
        <f>SUMIFS(Dez!$H$5:$H$605,Dez!$C$5:$C$605,'Resumo (2)'!E35,Dez!$R$5:$R$605,"Despesa",Dez!$I$5:$I$605,"Não Pago")</f>
        <v>0</v>
      </c>
    </row>
    <row r="36" spans="5:42" ht="25.5" customHeight="1" thickTop="1" thickBot="1">
      <c r="E36" s="164">
        <v>30</v>
      </c>
      <c r="F36" s="165">
        <f t="shared" si="0"/>
        <v>0</v>
      </c>
      <c r="G36" s="165">
        <f t="shared" si="1"/>
        <v>0</v>
      </c>
      <c r="H36" s="165">
        <f t="shared" si="2"/>
        <v>0</v>
      </c>
      <c r="P36" s="133">
        <f t="shared" si="3"/>
        <v>30</v>
      </c>
      <c r="Q36" s="133">
        <f>SUMIFS(Jan!$H$5:$H$605,Jan!$C$5:$C$605,'Resumo (2)'!E36,Jan!$Q$5:$Q$605,"Receita",Jan!$I$5:$I$605,"Não Pago")</f>
        <v>0</v>
      </c>
      <c r="R36" s="133">
        <f>SUMIFS(Fev!$H$5:$H$605,Fev!$C$5:$C$605,'Resumo (2)'!E36,Fev!$Q$5:$Q$605,"Receita",Fev!$I$5:$I$605,"Não Pago")</f>
        <v>0</v>
      </c>
      <c r="S36" s="133">
        <f>SUMIFS(Mar!$H$5:$H$605,Mar!$C$5:$C$605,'Resumo (2)'!E36,Mar!$Q$5:$Q$605,"Receita",Mar!$I$5:$I$605,"Não Pago")</f>
        <v>0</v>
      </c>
      <c r="T36" s="133">
        <f>SUMIFS(Abr!$H$5:$H$605,Abr!$C$5:$C$605,'Resumo (2)'!E36,Abr!$Q$5:$Q$605,"Receita",Abr!$I$5:$I$605,"Não Pago")</f>
        <v>0</v>
      </c>
      <c r="U36" s="133">
        <f>SUMIFS(Mai!$H$5:$H$605,Mai!$C$5:$C$605,'Resumo (2)'!E36,Mai!$Q$5:$Q$605,"Receita",Mai!$I$5:$I$605,"Não Pago")</f>
        <v>0</v>
      </c>
      <c r="V36" s="133">
        <f>SUMIFS(Jun!$H$5:$H$605,Jun!$C$5:$C$605,'Resumo (2)'!E36,Jun!$Q$5:$Q$605,"Receita",Jun!$I$5:$I$605,"Não Pago")</f>
        <v>0</v>
      </c>
      <c r="W36" s="133">
        <f>SUMIFS(Jul!$H$5:$H$605,Jul!$C$5:$C$605,'Resumo (2)'!E36,Jul!$Q$5:$Q$605,"Receita",Jul!$I$5:$I$605,"Não Pago")</f>
        <v>0</v>
      </c>
      <c r="X36" s="133">
        <f>SUMIFS(Ago!$H$5:$H$605,Ago!$C$5:$C$605,'Resumo (2)'!E36,Ago!$Q$5:$Q$605,"Receita",Ago!$I$5:$I$605,"Não Pago")</f>
        <v>0</v>
      </c>
      <c r="Y36" s="133">
        <f>SUMIFS(Set!$H$5:$H$605,Set!$C$5:$C$605,'Resumo (2)'!E36,Set!$Q$5:$Q$605,"Receita",Set!$I$5:$I$605,"Não Pago")</f>
        <v>0</v>
      </c>
      <c r="Z36" s="133">
        <f>SUMIFS(Out!$H$5:$H$605,Out!$C$5:$C$605,'Resumo (2)'!E36,Out!$Q$5:$Q$605,"Receita",Out!$I$5:$I$605,"Não Pago")</f>
        <v>0</v>
      </c>
      <c r="AA36" s="133">
        <f>SUMIFS(Nov!$H$5:$H$605,Nov!$C$5:$C$605,'Resumo (2)'!E36,Nov!$Q$5:$Q$605,"Receita",Nov!$I$5:$I$605,"Não Pago")</f>
        <v>0</v>
      </c>
      <c r="AB36" s="133">
        <f>SUMIFS(Dez!$H$5:$H$605,Dez!$C$5:$C$605,'Resumo (2)'!E36,Dez!$Q$5:$Q$605,"Receita",Dez!$I$5:$I$605,"Não Pago")</f>
        <v>0</v>
      </c>
      <c r="AD36" s="133">
        <f t="shared" si="4"/>
        <v>30</v>
      </c>
      <c r="AE36" s="133">
        <f>SUMIFS(Jan!$H$5:$H$605,Jan!$C$5:$C$605,'Resumo (2)'!E36,Jan!$R$5:$R$605,"Despesa",Jan!$I$5:$I$605,"Não Pago")</f>
        <v>0</v>
      </c>
      <c r="AF36" s="133">
        <f>SUMIFS(Fev!$H$5:$H$605,Fev!$C$5:$C$605,'Resumo (2)'!E36,Fev!$R$5:$R$605,"Despesa",Fev!$I$5:$I$605,"Não Pago")</f>
        <v>0</v>
      </c>
      <c r="AG36" s="133">
        <f>SUMIFS(Mar!$H$5:$H$605,Mar!$C$5:$C$605,'Resumo (2)'!E36,Mar!$R$5:$R$605,"Despesa",Mar!$I$5:$I$605,"Não Pago")</f>
        <v>0</v>
      </c>
      <c r="AH36" s="133">
        <f>SUMIFS(Abr!$H$5:$H$605,Abr!$C$5:$C$605,'Resumo (2)'!E36,Abr!$R$5:$R$605,"Despesa",Abr!$I$5:$I$605,"Não Pago")</f>
        <v>0</v>
      </c>
      <c r="AI36" s="133">
        <f>SUMIFS(Mai!$H$5:$H$605,Mai!$C$5:$C$605,'Resumo (2)'!E36,Mai!$R$5:$R$605,"Despesa",Mai!$I$5:$I$605,"Não Pago")</f>
        <v>0</v>
      </c>
      <c r="AJ36" s="133">
        <f>SUMIFS(Jun!$H$5:$H$605,Jun!$C$5:$C$605,'Resumo (2)'!E36,Jun!$R$5:$R$605,"Despesa",Jun!$I$5:$I$605,"Não Pago")</f>
        <v>0</v>
      </c>
      <c r="AK36" s="133">
        <f>SUMIFS(Jul!$H$5:$H$605,Jul!$C$5:$C$605,'Resumo (2)'!E36,Jul!$R$5:$R$605,"Despesa",Jul!$I$5:$I$605,"Não Pago")</f>
        <v>0</v>
      </c>
      <c r="AL36" s="133">
        <f>SUMIFS(Ago!$H$5:$H$605,Ago!$C$5:$C$605,'Resumo (2)'!E36,Ago!$R$5:$R$605,"Despesa",Ago!$I$5:$I$605,"Não Pago")</f>
        <v>0</v>
      </c>
      <c r="AM36" s="133">
        <f>SUMIFS(Set!$H$5:$H$605,Set!$C$5:$C$605,'Resumo (2)'!E36,Set!$R$5:$R$605,"Despesa",Set!$I$5:$I$605,"Não Pago")</f>
        <v>0</v>
      </c>
      <c r="AN36" s="133">
        <f>SUMIFS(Out!$H$5:$H$605,Out!$C$5:$C$605,'Resumo (2)'!E36,Out!$R$5:$R$605,"Despesa",Out!$I$5:$I$605,"Não Pago")</f>
        <v>0</v>
      </c>
      <c r="AO36" s="133">
        <f>SUMIFS(Nov!$H$5:$H$605,Nov!$C$5:$C$605,'Resumo (2)'!E36,Nov!$R$5:$R$605,"Despesa",Nov!$I$5:$I$605,"Não Pago")</f>
        <v>0</v>
      </c>
      <c r="AP36" s="133">
        <f>SUMIFS(Dez!$H$5:$H$605,Dez!$C$5:$C$605,'Resumo (2)'!E36,Dez!$R$5:$R$605,"Despesa",Dez!$I$5:$I$605,"Não Pago")</f>
        <v>0</v>
      </c>
    </row>
    <row r="37" spans="5:42" ht="25.5" customHeight="1" thickTop="1">
      <c r="E37" s="164">
        <v>31</v>
      </c>
      <c r="F37" s="165">
        <f t="shared" si="0"/>
        <v>0</v>
      </c>
      <c r="G37" s="165">
        <f t="shared" si="1"/>
        <v>0</v>
      </c>
      <c r="H37" s="165">
        <f t="shared" si="2"/>
        <v>0</v>
      </c>
      <c r="P37" s="133">
        <f t="shared" si="3"/>
        <v>31</v>
      </c>
      <c r="Q37" s="133">
        <f>SUMIFS(Jan!$H$5:$H$605,Jan!$C$5:$C$605,'Resumo (2)'!E37,Jan!$Q$5:$Q$605,"Receita",Jan!$I$5:$I$605,"Não Pago")</f>
        <v>0</v>
      </c>
      <c r="R37" s="133">
        <f>SUMIFS(Fev!$H$5:$H$605,Fev!$C$5:$C$605,'Resumo (2)'!E37,Fev!$Q$5:$Q$605,"Receita",Fev!$I$5:$I$605,"Não Pago")</f>
        <v>0</v>
      </c>
      <c r="S37" s="133">
        <f>SUMIFS(Mar!$H$5:$H$605,Mar!$C$5:$C$605,'Resumo (2)'!E37,Mar!$Q$5:$Q$605,"Receita",Mar!$I$5:$I$605,"Não Pago")</f>
        <v>0</v>
      </c>
      <c r="T37" s="133">
        <f>SUMIFS(Abr!$H$5:$H$605,Abr!$C$5:$C$605,'Resumo (2)'!E37,Abr!$Q$5:$Q$605,"Receita",Abr!$I$5:$I$605,"Não Pago")</f>
        <v>0</v>
      </c>
      <c r="U37" s="133">
        <f>SUMIFS(Mai!$H$5:$H$605,Mai!$C$5:$C$605,'Resumo (2)'!E37,Mai!$Q$5:$Q$605,"Receita",Mai!$I$5:$I$605,"Não Pago")</f>
        <v>0</v>
      </c>
      <c r="V37" s="133">
        <f>SUMIFS(Jun!$H$5:$H$605,Jun!$C$5:$C$605,'Resumo (2)'!E37,Jun!$Q$5:$Q$605,"Receita",Jun!$I$5:$I$605,"Não Pago")</f>
        <v>0</v>
      </c>
      <c r="W37" s="133">
        <f>SUMIFS(Jul!$H$5:$H$605,Jul!$C$5:$C$605,'Resumo (2)'!E37,Jul!$Q$5:$Q$605,"Receita",Jul!$I$5:$I$605,"Não Pago")</f>
        <v>0</v>
      </c>
      <c r="X37" s="133">
        <f>SUMIFS(Ago!$H$5:$H$605,Ago!$C$5:$C$605,'Resumo (2)'!E37,Ago!$Q$5:$Q$605,"Receita",Ago!$I$5:$I$605,"Não Pago")</f>
        <v>0</v>
      </c>
      <c r="Y37" s="133">
        <f>SUMIFS(Set!$H$5:$H$605,Set!$C$5:$C$605,'Resumo (2)'!E37,Set!$Q$5:$Q$605,"Receita",Set!$I$5:$I$605,"Não Pago")</f>
        <v>0</v>
      </c>
      <c r="Z37" s="133">
        <f>SUMIFS(Out!$H$5:$H$605,Out!$C$5:$C$605,'Resumo (2)'!E37,Out!$Q$5:$Q$605,"Receita",Out!$I$5:$I$605,"Não Pago")</f>
        <v>0</v>
      </c>
      <c r="AA37" s="133">
        <f>SUMIFS(Nov!$H$5:$H$605,Nov!$C$5:$C$605,'Resumo (2)'!E37,Nov!$Q$5:$Q$605,"Receita",Nov!$I$5:$I$605,"Não Pago")</f>
        <v>0</v>
      </c>
      <c r="AB37" s="133">
        <f>SUMIFS(Dez!$H$5:$H$605,Dez!$C$5:$C$605,'Resumo (2)'!E37,Dez!$Q$5:$Q$605,"Receita",Dez!$I$5:$I$605,"Não Pago")</f>
        <v>0</v>
      </c>
      <c r="AD37" s="133">
        <f t="shared" si="4"/>
        <v>31</v>
      </c>
      <c r="AE37" s="133">
        <f>SUMIFS(Jan!$H$5:$H$605,Jan!$C$5:$C$605,'Resumo (2)'!E37,Jan!$R$5:$R$605,"Despesa",Jan!$I$5:$I$605,"Não Pago")</f>
        <v>0</v>
      </c>
      <c r="AF37" s="133">
        <f>SUMIFS(Fev!$H$5:$H$605,Fev!$C$5:$C$605,'Resumo (2)'!E37,Fev!$R$5:$R$605,"Despesa",Fev!$I$5:$I$605,"Não Pago")</f>
        <v>0</v>
      </c>
      <c r="AG37" s="133">
        <f>SUMIFS(Mar!$H$5:$H$605,Mar!$C$5:$C$605,'Resumo (2)'!E37,Mar!$R$5:$R$605,"Despesa",Mar!$I$5:$I$605,"Não Pago")</f>
        <v>0</v>
      </c>
      <c r="AH37" s="133">
        <f>SUMIFS(Abr!$H$5:$H$605,Abr!$C$5:$C$605,'Resumo (2)'!E37,Abr!$R$5:$R$605,"Despesa",Abr!$I$5:$I$605,"Não Pago")</f>
        <v>0</v>
      </c>
      <c r="AI37" s="133">
        <f>SUMIFS(Mai!$H$5:$H$605,Mai!$C$5:$C$605,'Resumo (2)'!E37,Mai!$R$5:$R$605,"Despesa",Mai!$I$5:$I$605,"Não Pago")</f>
        <v>0</v>
      </c>
      <c r="AJ37" s="133">
        <f>SUMIFS(Jun!$H$5:$H$605,Jun!$C$5:$C$605,'Resumo (2)'!E37,Jun!$R$5:$R$605,"Despesa",Jun!$I$5:$I$605,"Não Pago")</f>
        <v>0</v>
      </c>
      <c r="AK37" s="133">
        <f>SUMIFS(Jul!$H$5:$H$605,Jul!$C$5:$C$605,'Resumo (2)'!E37,Jul!$R$5:$R$605,"Despesa",Jul!$I$5:$I$605,"Não Pago")</f>
        <v>0</v>
      </c>
      <c r="AL37" s="133">
        <f>SUMIFS(Ago!$H$5:$H$605,Ago!$C$5:$C$605,'Resumo (2)'!E37,Ago!$R$5:$R$605,"Despesa",Ago!$I$5:$I$605,"Não Pago")</f>
        <v>0</v>
      </c>
      <c r="AM37" s="133">
        <f>SUMIFS(Set!$H$5:$H$605,Set!$C$5:$C$605,'Resumo (2)'!E37,Set!$R$5:$R$605,"Despesa",Set!$I$5:$I$605,"Não Pago")</f>
        <v>0</v>
      </c>
      <c r="AN37" s="133">
        <f>SUMIFS(Out!$H$5:$H$605,Out!$C$5:$C$605,'Resumo (2)'!E37,Out!$R$5:$R$605,"Despesa",Out!$I$5:$I$605,"Não Pago")</f>
        <v>0</v>
      </c>
      <c r="AO37" s="133">
        <f>SUMIFS(Nov!$H$5:$H$605,Nov!$C$5:$C$605,'Resumo (2)'!E37,Nov!$R$5:$R$605,"Despesa",Nov!$I$5:$I$605,"Não Pago")</f>
        <v>0</v>
      </c>
      <c r="AP37" s="133">
        <f>SUMIFS(Dez!$H$5:$H$605,Dez!$C$5:$C$605,'Resumo (2)'!E37,Dez!$R$5:$R$605,"Despesa",Dez!$I$5:$I$605,"Não Pago")</f>
        <v>0</v>
      </c>
    </row>
    <row r="38" spans="5:42"/>
    <row r="39" spans="5:42"/>
    <row r="40" spans="5:42"/>
    <row r="41" spans="5:42"/>
    <row r="42" spans="5:42"/>
    <row r="43" spans="5:42"/>
    <row r="44" spans="5:42"/>
    <row r="45" spans="5:42"/>
    <row r="46" spans="5:42"/>
    <row r="47" spans="5:42"/>
    <row r="48" spans="5:42"/>
    <row r="49" spans="1:43" s="130" customFormat="1">
      <c r="A49" s="31"/>
      <c r="B49" s="12"/>
      <c r="C49" s="12"/>
      <c r="D49" s="12"/>
      <c r="E49" s="12"/>
      <c r="F49" s="12"/>
      <c r="G49" s="12"/>
      <c r="H49" s="12"/>
      <c r="I49" s="12"/>
      <c r="J49" s="12"/>
      <c r="K49" s="12"/>
      <c r="L49" s="12"/>
      <c r="M49" s="167"/>
      <c r="N49" s="157"/>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row>
    <row r="50" spans="1:43" s="130" customFormat="1">
      <c r="A50" s="31"/>
      <c r="B50" s="12"/>
      <c r="C50" s="12"/>
      <c r="D50" s="12"/>
      <c r="E50" s="12"/>
      <c r="F50" s="12"/>
      <c r="G50" s="12"/>
      <c r="H50" s="12"/>
      <c r="I50" s="12"/>
      <c r="J50" s="12"/>
      <c r="K50" s="12"/>
      <c r="L50" s="12"/>
      <c r="M50" s="167"/>
      <c r="N50" s="157"/>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0" priority="3" operator="lessThan">
      <formula>0</formula>
    </cfRule>
    <cfRule type="cellIs" dxfId="49" priority="4" operator="greaterThan">
      <formula>0</formula>
    </cfRule>
  </conditionalFormatting>
  <conditionalFormatting sqref="K11">
    <cfRule type="cellIs" dxfId="48" priority="1" operator="greaterThan">
      <formula>0</formula>
    </cfRule>
    <cfRule type="cellIs" dxfId="47"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sheetPr codeName="Plan19" enableFormatConditionsCalculation="0">
    <pageSetUpPr fitToPage="1"/>
  </sheetPr>
  <dimension ref="A1:Z31"/>
  <sheetViews>
    <sheetView showGridLines="0" zoomScale="90" zoomScaleNormal="90" zoomScalePageLayoutView="90" workbookViewId="0">
      <pane xSplit="1" ySplit="4" topLeftCell="B5" activePane="bottomRight" state="frozen"/>
      <selection activeCell="E11" sqref="E11:M11"/>
      <selection pane="topRight" activeCell="E11" sqref="E11:M11"/>
      <selection pane="bottomLeft" activeCell="E11" sqref="E11:M11"/>
      <selection pane="bottomRight"/>
    </sheetView>
  </sheetViews>
  <sheetFormatPr defaultColWidth="0" defaultRowHeight="15" customHeight="1" zeroHeight="1"/>
  <cols>
    <col min="1" max="1" width="27.42578125" style="1" customWidth="1"/>
    <col min="2" max="2" width="3.7109375" customWidth="1"/>
    <col min="3" max="3" width="16.42578125" customWidth="1"/>
    <col min="4" max="15" width="12.28515625" customWidth="1"/>
    <col min="16" max="16" width="14.42578125" customWidth="1"/>
    <col min="17" max="26" width="8.85546875" customWidth="1"/>
    <col min="27" max="16384" width="8.85546875" hidden="1"/>
  </cols>
  <sheetData>
    <row r="1" spans="1:16" s="32" customFormat="1" ht="33.950000000000003" customHeight="1">
      <c r="A1" s="142"/>
      <c r="C1" s="223" t="s">
        <v>1294</v>
      </c>
      <c r="D1" s="223"/>
      <c r="E1" s="223"/>
      <c r="F1" s="223"/>
      <c r="G1" s="223"/>
      <c r="H1" s="223"/>
      <c r="I1" s="223"/>
      <c r="J1" s="223"/>
      <c r="K1" s="223"/>
    </row>
    <row r="2" spans="1:16" s="32" customFormat="1" ht="37.5" customHeight="1">
      <c r="A2" s="142"/>
      <c r="C2" s="35"/>
      <c r="D2" s="35"/>
      <c r="E2" s="35"/>
      <c r="F2" s="35"/>
      <c r="G2" s="35"/>
      <c r="H2" s="35"/>
      <c r="I2" s="35"/>
      <c r="J2" s="35"/>
      <c r="K2" s="35"/>
      <c r="L2" s="35"/>
      <c r="M2" s="35"/>
      <c r="N2" s="35"/>
      <c r="O2" s="35"/>
      <c r="P2" s="35"/>
    </row>
    <row r="3" spans="1:16" ht="29.25" customHeight="1" thickBot="1">
      <c r="F3" s="42"/>
    </row>
    <row r="4" spans="1:16" ht="25.5" customHeight="1" thickTop="1" thickBot="1">
      <c r="C4" s="43" t="s">
        <v>1295</v>
      </c>
      <c r="D4" s="122" t="s">
        <v>1296</v>
      </c>
      <c r="E4" s="122" t="s">
        <v>1297</v>
      </c>
      <c r="F4" s="122" t="s">
        <v>1298</v>
      </c>
      <c r="G4" s="122" t="s">
        <v>1299</v>
      </c>
      <c r="H4" s="122" t="s">
        <v>1300</v>
      </c>
      <c r="I4" s="122" t="s">
        <v>1301</v>
      </c>
      <c r="J4" s="122" t="s">
        <v>1302</v>
      </c>
      <c r="K4" s="122" t="s">
        <v>1303</v>
      </c>
      <c r="L4" s="122" t="s">
        <v>1304</v>
      </c>
      <c r="M4" s="122" t="s">
        <v>1305</v>
      </c>
      <c r="N4" s="122" t="s">
        <v>1306</v>
      </c>
      <c r="O4" s="122" t="s">
        <v>1307</v>
      </c>
      <c r="P4" s="122" t="s">
        <v>1308</v>
      </c>
    </row>
    <row r="5" spans="1:16" ht="6" customHeight="1" thickTop="1" thickBot="1">
      <c r="C5" s="44"/>
      <c r="D5" s="24"/>
      <c r="E5" s="44"/>
      <c r="F5" s="44"/>
      <c r="G5" s="44"/>
      <c r="H5" s="44"/>
      <c r="I5" s="24"/>
      <c r="J5" s="24"/>
      <c r="K5" s="24"/>
      <c r="L5" s="24"/>
      <c r="M5" s="24"/>
      <c r="N5" s="24"/>
      <c r="O5" s="24"/>
      <c r="P5" s="24"/>
    </row>
    <row r="6" spans="1:16" ht="36.75" customHeight="1" thickTop="1" thickBot="1">
      <c r="C6" s="121" t="s">
        <v>1309</v>
      </c>
      <c r="D6" s="49">
        <f>Jan!M5</f>
        <v>0</v>
      </c>
      <c r="E6" s="49">
        <f>D10</f>
        <v>0</v>
      </c>
      <c r="F6" s="49">
        <f t="shared" ref="F6:O6" si="0">E10</f>
        <v>-200</v>
      </c>
      <c r="G6" s="49">
        <f t="shared" si="0"/>
        <v>-400</v>
      </c>
      <c r="H6" s="49">
        <f t="shared" si="0"/>
        <v>-900</v>
      </c>
      <c r="I6" s="49">
        <f t="shared" si="0"/>
        <v>-400</v>
      </c>
      <c r="J6" s="49">
        <f t="shared" si="0"/>
        <v>-1700</v>
      </c>
      <c r="K6" s="49">
        <f t="shared" si="0"/>
        <v>-2200</v>
      </c>
      <c r="L6" s="49">
        <f t="shared" si="0"/>
        <v>-900</v>
      </c>
      <c r="M6" s="49">
        <f t="shared" si="0"/>
        <v>-1400</v>
      </c>
      <c r="N6" s="49">
        <f t="shared" si="0"/>
        <v>-100</v>
      </c>
      <c r="O6" s="49">
        <f t="shared" si="0"/>
        <v>1300</v>
      </c>
      <c r="P6" s="49">
        <f>D6</f>
        <v>0</v>
      </c>
    </row>
    <row r="7" spans="1:16" ht="36.75" customHeight="1" thickTop="1" thickBot="1">
      <c r="C7" s="121" t="s">
        <v>1310</v>
      </c>
      <c r="D7" s="49">
        <f>SUMIFS(Jan!$H$5:$H$605,Jan!$Q$5:$Q$605,"Receita",Jan!$I$5:$I$605,"Pago")</f>
        <v>0</v>
      </c>
      <c r="E7" s="49">
        <f>SUMIFS(Fev!$H$5:$H$605,Fev!$Q$5:$Q$605,"Receita",Fev!$I$5:$I$605,"Pago")</f>
        <v>900</v>
      </c>
      <c r="F7" s="49">
        <f>SUMIFS(Mar!$H$5:$H$605,Mar!$Q$5:$Q$605,"Receita",Mar!$I$5:$I$605,"Pago")</f>
        <v>900</v>
      </c>
      <c r="G7" s="49">
        <f>SUMIFS(Abr!$H$5:$H$605,Abr!$Q$5:$Q$605,"Receita",Abr!$I$5:$I$605,"Pago")</f>
        <v>600</v>
      </c>
      <c r="H7" s="49">
        <f>SUMIFS(Mai!$H$5:$H$605,Mai!$Q$5:$Q$605,"Receita",Mai!$I$5:$I$605,"Pago")</f>
        <v>1600</v>
      </c>
      <c r="I7" s="49">
        <f>SUMIFS(Jun!$H$5:$H$605,Jun!$Q$5:$Q$605,"Receita",Jun!$I$5:$I$605,"Pago")</f>
        <v>600</v>
      </c>
      <c r="J7" s="49">
        <f>SUMIFS(Jul!$H$5:$H$605,Jul!$Q$5:$Q$605,"Receita",Jul!$I$5:$I$605,"Pago")</f>
        <v>600</v>
      </c>
      <c r="K7" s="49">
        <f>SUMIFS(Ago!$H$5:$H$605,Ago!$Q$5:$Q$605,"Receita",Ago!$I$5:$I$605,"Pago")</f>
        <v>2400</v>
      </c>
      <c r="L7" s="49">
        <f>SUMIFS(Set!$H$5:$H$605,Set!$Q$5:$Q$605,"Receita",Set!$I$5:$I$605,"Pago")</f>
        <v>600</v>
      </c>
      <c r="M7" s="49">
        <f>SUMIFS(Out!$H$5:$H$605,Out!$Q$5:$Q$605,"Receita",Out!$I$5:$I$605,"Pago")</f>
        <v>2400</v>
      </c>
      <c r="N7" s="49">
        <f>SUMIFS(Nov!$H$5:$H$605,Nov!$Q$5:$Q$605,"Receita",Nov!$I$5:$I$605,"Pago")</f>
        <v>2500</v>
      </c>
      <c r="O7" s="49">
        <f>SUMIFS(Dez!$H$5:$H$605,Dez!$Q$5:$Q$605,"Receita",Dez!$I$5:$I$605,"Pago")</f>
        <v>1800</v>
      </c>
      <c r="P7" s="49">
        <f>SUM(D7:O7)</f>
        <v>14900</v>
      </c>
    </row>
    <row r="8" spans="1:16" ht="36.75" customHeight="1" thickTop="1" thickBot="1">
      <c r="C8" s="121" t="s">
        <v>1311</v>
      </c>
      <c r="D8" s="49">
        <f>SUMIFS(Jan!$H$5:$H$605,Jan!$R$5:$R$605,"Despesa",Jan!$I$5:$I$605,"Pago")</f>
        <v>0</v>
      </c>
      <c r="E8" s="49">
        <f>SUMIFS(Fev!$H$5:$H$605,Fev!$R$5:$R$605,"Despesa",Fev!$I$5:$I$605,"Pago")</f>
        <v>1100</v>
      </c>
      <c r="F8" s="49">
        <f>SUMIFS(Mar!$H$5:$H$605,Mar!$R$5:$R$605,"Despesa",Mar!$I$5:$I$605,"Pago")</f>
        <v>1100</v>
      </c>
      <c r="G8" s="49">
        <f>SUMIFS(Abr!$H$5:$H$605,Abr!$R$5:$R$605,"Despesa",Abr!$I$5:$I$605,"Pago")</f>
        <v>1100</v>
      </c>
      <c r="H8" s="49">
        <f>SUMIFS(Mai!$H$5:$H$605,Mai!$R$5:$R$605,"Despesa",Mai!$I$5:$I$605,"Pago")</f>
        <v>1100</v>
      </c>
      <c r="I8" s="49">
        <f>SUMIFS(Jun!$H$5:$H$605,Jun!$R$5:$R$605,"Despesa",Jun!$I$5:$I$605,"Pago")</f>
        <v>1900</v>
      </c>
      <c r="J8" s="49">
        <f>SUMIFS(Jul!$H$5:$H$605,Jul!$R$5:$R$605,"Despesa",Jul!$I$5:$I$605,"Pago")</f>
        <v>1100</v>
      </c>
      <c r="K8" s="49">
        <f>SUMIFS(Ago!$H$5:$H$605,Ago!$R$5:$R$605,"Despesa",Ago!$I$5:$I$605,"Pago")</f>
        <v>1100</v>
      </c>
      <c r="L8" s="49">
        <f>SUMIFS(Set!$H$5:$H$605,Set!$R$5:$R$605,"Despesa",Set!$I$5:$I$605,"Pago")</f>
        <v>1100</v>
      </c>
      <c r="M8" s="49">
        <f>SUMIFS(Out!$H$5:$H$605,Out!$R$5:$R$605,"Despesa",Out!$I$5:$I$605,"Pago")</f>
        <v>1100</v>
      </c>
      <c r="N8" s="49">
        <f>SUMIFS(Nov!$H$5:$H$605,Nov!$R$5:$R$605,"Despesa",Nov!$I$5:$I$605,"Pago")</f>
        <v>1100</v>
      </c>
      <c r="O8" s="49">
        <f>SUMIFS(Dez!$H$5:$H$605,Dez!$R$5:$R$605,"Despesa",Dez!$I$5:$I$605,"Pago")</f>
        <v>1100</v>
      </c>
      <c r="P8" s="49">
        <f>SUM(D8:O8)</f>
        <v>12900</v>
      </c>
    </row>
    <row r="9" spans="1:16" ht="36.75" customHeight="1" thickTop="1" thickBot="1">
      <c r="C9" s="121" t="s">
        <v>1312</v>
      </c>
      <c r="D9" s="49">
        <f t="shared" ref="D9:P9" si="1">D7-D8</f>
        <v>0</v>
      </c>
      <c r="E9" s="49">
        <f t="shared" si="1"/>
        <v>-200</v>
      </c>
      <c r="F9" s="49">
        <f t="shared" si="1"/>
        <v>-200</v>
      </c>
      <c r="G9" s="49">
        <f t="shared" si="1"/>
        <v>-500</v>
      </c>
      <c r="H9" s="49">
        <f t="shared" si="1"/>
        <v>500</v>
      </c>
      <c r="I9" s="49">
        <f t="shared" si="1"/>
        <v>-1300</v>
      </c>
      <c r="J9" s="49">
        <f t="shared" si="1"/>
        <v>-500</v>
      </c>
      <c r="K9" s="49">
        <f t="shared" si="1"/>
        <v>1300</v>
      </c>
      <c r="L9" s="49">
        <f t="shared" si="1"/>
        <v>-500</v>
      </c>
      <c r="M9" s="49">
        <f t="shared" si="1"/>
        <v>1300</v>
      </c>
      <c r="N9" s="49">
        <f t="shared" si="1"/>
        <v>1400</v>
      </c>
      <c r="O9" s="49">
        <f t="shared" si="1"/>
        <v>700</v>
      </c>
      <c r="P9" s="49">
        <f t="shared" si="1"/>
        <v>2000</v>
      </c>
    </row>
    <row r="10" spans="1:16" ht="36.75" customHeight="1" thickTop="1" thickBot="1">
      <c r="C10" s="121" t="s">
        <v>1237</v>
      </c>
      <c r="D10" s="49">
        <f t="shared" ref="D10:N10" si="2">D9+D6</f>
        <v>0</v>
      </c>
      <c r="E10" s="49">
        <f t="shared" si="2"/>
        <v>-200</v>
      </c>
      <c r="F10" s="49">
        <f t="shared" si="2"/>
        <v>-400</v>
      </c>
      <c r="G10" s="49">
        <f t="shared" si="2"/>
        <v>-900</v>
      </c>
      <c r="H10" s="49">
        <f t="shared" si="2"/>
        <v>-400</v>
      </c>
      <c r="I10" s="49">
        <f t="shared" si="2"/>
        <v>-1700</v>
      </c>
      <c r="J10" s="49">
        <f t="shared" si="2"/>
        <v>-2200</v>
      </c>
      <c r="K10" s="49">
        <f t="shared" si="2"/>
        <v>-900</v>
      </c>
      <c r="L10" s="49">
        <f t="shared" si="2"/>
        <v>-1400</v>
      </c>
      <c r="M10" s="49">
        <f t="shared" si="2"/>
        <v>-100</v>
      </c>
      <c r="N10" s="49">
        <f t="shared" si="2"/>
        <v>1300</v>
      </c>
      <c r="O10" s="49">
        <f>O9+O6</f>
        <v>2000</v>
      </c>
      <c r="P10" s="49">
        <f>O10</f>
        <v>2000</v>
      </c>
    </row>
    <row r="11" spans="1:16" ht="36.75" customHeight="1" thickTop="1" thickBot="1">
      <c r="C11" s="121" t="s">
        <v>1313</v>
      </c>
      <c r="D11" s="45">
        <f>IF(ISERR(D9/D7),0,D9/D7)</f>
        <v>0</v>
      </c>
      <c r="E11" s="45">
        <f>IF(ISERR(E9/E7),0,E9/E7)</f>
        <v>-0.22222222222222221</v>
      </c>
      <c r="F11" s="45">
        <f t="shared" ref="F11:P11" si="3">IF(ISERR(F9/F7),0,F9/F7)</f>
        <v>-0.22222222222222221</v>
      </c>
      <c r="G11" s="45">
        <f t="shared" si="3"/>
        <v>-0.83333333333333337</v>
      </c>
      <c r="H11" s="45">
        <f t="shared" si="3"/>
        <v>0.3125</v>
      </c>
      <c r="I11" s="45">
        <f t="shared" si="3"/>
        <v>-2.1666666666666665</v>
      </c>
      <c r="J11" s="45">
        <f t="shared" si="3"/>
        <v>-0.83333333333333337</v>
      </c>
      <c r="K11" s="45">
        <f t="shared" si="3"/>
        <v>0.54166666666666663</v>
      </c>
      <c r="L11" s="45">
        <f t="shared" si="3"/>
        <v>-0.83333333333333337</v>
      </c>
      <c r="M11" s="45">
        <f t="shared" si="3"/>
        <v>0.54166666666666663</v>
      </c>
      <c r="N11" s="45">
        <f t="shared" si="3"/>
        <v>0.56000000000000005</v>
      </c>
      <c r="O11" s="45">
        <f t="shared" si="3"/>
        <v>0.3888888888888889</v>
      </c>
      <c r="P11" s="45">
        <f t="shared" si="3"/>
        <v>0.13422818791946309</v>
      </c>
    </row>
    <row r="12" spans="1:16" s="39" customFormat="1" ht="9" customHeight="1" thickTop="1">
      <c r="A12" s="46"/>
      <c r="B12"/>
      <c r="C12" s="44"/>
      <c r="E12" s="47"/>
      <c r="F12" s="47"/>
      <c r="G12" s="47"/>
      <c r="H12" s="47"/>
    </row>
    <row r="13" spans="1:16" s="39" customFormat="1" ht="36" customHeight="1">
      <c r="A13" s="46"/>
      <c r="B13"/>
      <c r="C13" s="48" t="s">
        <v>1314</v>
      </c>
      <c r="E13" s="47"/>
      <c r="F13" s="47"/>
      <c r="G13" s="47"/>
      <c r="H13" s="47"/>
    </row>
    <row r="14" spans="1:16" ht="39.75" customHeight="1" thickBot="1">
      <c r="C14" s="231" t="s">
        <v>1315</v>
      </c>
      <c r="D14" s="231"/>
      <c r="E14" s="231"/>
      <c r="F14" s="231"/>
      <c r="G14" s="231"/>
      <c r="H14" s="231"/>
      <c r="I14" s="231"/>
      <c r="J14" s="231"/>
      <c r="K14" s="231"/>
      <c r="L14" s="231"/>
      <c r="M14" s="231"/>
    </row>
    <row r="15" spans="1:16" ht="33" customHeight="1" thickTop="1" thickBot="1">
      <c r="C15" s="124" t="s">
        <v>1288</v>
      </c>
      <c r="D15" s="49">
        <f>SUMIFS(Jan!$H$5:$H$605,Jan!$Q$5:$Q$605,"Receita",Jan!$I$5:$I$605,"Não Pago")</f>
        <v>0</v>
      </c>
      <c r="E15" s="49">
        <f>SUMIFS(Fev!$H$5:$H$605,Fev!$Q$5:$Q$605,"Receita",Fev!$I$5:$I$605,"Não Pago")</f>
        <v>200</v>
      </c>
      <c r="F15" s="49">
        <f>SUMIFS(Mar!$H$5:$H$605,Mar!$Q$5:$Q$605,"Receita",Mar!$I$5:$I$605,"Não Pago")</f>
        <v>200</v>
      </c>
      <c r="G15" s="49">
        <f>SUMIFS(Abr!$H$5:$H$605,Abr!$Q$5:$Q$605,"Receita",Abr!$I$5:$I$605,"Não Pago")</f>
        <v>200</v>
      </c>
      <c r="H15" s="49">
        <f>SUMIFS(Mai!$H$5:$H$605,Mai!$Q$5:$Q$605,"Receita",Mai!$I$5:$I$605,"Não Pago")</f>
        <v>200</v>
      </c>
      <c r="I15" s="49">
        <f>SUMIFS(Jun!$H$5:$H$605,Jun!$Q$5:$Q$605,"Receita",Jun!$I$5:$I$605,"Não Pago")</f>
        <v>200</v>
      </c>
      <c r="J15" s="49">
        <f>SUMIFS(Jul!$H$5:$H$605,Jul!$Q$5:$Q$605,"Receita",Jul!$I$5:$I$605,"Não Pago")</f>
        <v>200</v>
      </c>
      <c r="K15" s="49">
        <f>SUMIFS(Ago!$H$5:$H$605,Ago!$Q$5:$Q$605,"Receita",Ago!$I$5:$I$605,"Não Pago")</f>
        <v>200</v>
      </c>
      <c r="L15" s="49">
        <f>SUMIFS(Set!$H$5:$H$605,Set!$Q$5:$Q$605,"Receita",Set!$I$5:$I$605,"Não Pago")</f>
        <v>200</v>
      </c>
      <c r="M15" s="49">
        <f>SUMIFS(Out!$H$5:$H$605,Out!$Q$5:$Q$605,"Receita",Out!$I$5:$I$605,"Não Pago")</f>
        <v>200</v>
      </c>
      <c r="N15" s="49">
        <f>SUMIFS(Nov!$H$5:$H$605,Nov!$Q$5:$Q$605,"Receita",Nov!$I$5:$I$605,"Não Pago")</f>
        <v>200</v>
      </c>
      <c r="O15" s="49">
        <f>SUMIFS(Dez!$H$5:$H$605,Dez!$Q$5:$Q$605,"Receita",Dez!$I$5:$I$605,"Não Pago")</f>
        <v>200</v>
      </c>
      <c r="P15" s="49">
        <f>SUM(D15:O15)</f>
        <v>2200</v>
      </c>
    </row>
    <row r="16" spans="1:16" ht="33" customHeight="1" thickTop="1" thickBot="1">
      <c r="C16" s="50" t="s">
        <v>1289</v>
      </c>
      <c r="D16" s="49">
        <f>SUMIFS(Jan!$H$5:$H$605,Jan!$R$5:$R$605,"Despesa",Jan!$I$5:$I$605,"Não Pago")</f>
        <v>0</v>
      </c>
      <c r="E16" s="49">
        <f>SUMIFS(Fev!$H$5:$H$605,Fev!$R$5:$R$605,"Despesa",Fev!$I$5:$I$605,"Não Pago")</f>
        <v>0</v>
      </c>
      <c r="F16" s="49">
        <f>SUMIFS(Mar!$H$5:$H$605,Mar!$R$5:$R$605,"Despesa",Mar!$I$5:$I$605,"Não Pago")</f>
        <v>0</v>
      </c>
      <c r="G16" s="49">
        <f>SUMIFS(Abr!$H$5:$H$605,Abr!$R$5:$R$605,"Despesa",Abr!$I$5:$I$605,"Não Pago")</f>
        <v>0</v>
      </c>
      <c r="H16" s="49">
        <f>SUMIFS(Mai!$H$5:$H$605,Mai!$R$5:$R$605,"Despesa",Mai!$I$5:$I$605,"Não Pago")</f>
        <v>0</v>
      </c>
      <c r="I16" s="49">
        <f>SUMIFS(Jun!$H$5:$H$605,Jun!$R$5:$R$605,"Despesa",Jun!$I$5:$I$605,"Não Pago")</f>
        <v>0</v>
      </c>
      <c r="J16" s="49">
        <f>SUMIFS(Jul!$H$5:$H$605,Jul!$R$5:$R$605,"Despesa",Jul!$I$5:$I$605,"Não Pago")</f>
        <v>0</v>
      </c>
      <c r="K16" s="49">
        <f>SUMIFS(Ago!$H$5:$H$605,Ago!$R$5:$R$605,"Despesa",Ago!$I$5:$I$605,"Não Pago")</f>
        <v>0</v>
      </c>
      <c r="L16" s="49">
        <f>SUMIFS(Set!$H$5:$H$605,Set!$R$5:$R$605,"Despesa",Set!$I$5:$I$605,"Não Pago")</f>
        <v>0</v>
      </c>
      <c r="M16" s="49">
        <f>SUMIFS(Out!$H$5:$H$605,Out!$R$5:$R$605,"Despesa",Out!$I$5:$I$605,"Não Pago")</f>
        <v>0</v>
      </c>
      <c r="N16" s="49">
        <f>SUMIFS(Nov!$H$5:$H$605,Nov!$R$5:$R$605,"Despesa",Nov!$I$5:$I$605,"Não Pago")</f>
        <v>0</v>
      </c>
      <c r="O16" s="49">
        <f>SUMIFS(Dez!$H$5:$H$605,Dez!$R$5:$R$605,"Despesa",Dez!$I$5:$I$605,"Não Pago")</f>
        <v>0</v>
      </c>
      <c r="P16" s="49">
        <f>SUM(D16:O16)</f>
        <v>0</v>
      </c>
    </row>
    <row r="17" spans="3:16" ht="33" customHeight="1" thickTop="1" thickBot="1">
      <c r="C17" s="51" t="s">
        <v>1292</v>
      </c>
      <c r="D17" s="52" t="str">
        <f>IF((D16-D15)&lt;=0,"-",D16-D15)</f>
        <v>-</v>
      </c>
      <c r="E17" s="52" t="str">
        <f t="shared" ref="E17:P17" si="4">IF((E16-E15)&lt;=0,"-",E16-E15)</f>
        <v>-</v>
      </c>
      <c r="F17" s="52" t="str">
        <f t="shared" si="4"/>
        <v>-</v>
      </c>
      <c r="G17" s="52" t="str">
        <f t="shared" si="4"/>
        <v>-</v>
      </c>
      <c r="H17" s="52" t="str">
        <f t="shared" si="4"/>
        <v>-</v>
      </c>
      <c r="I17" s="52" t="str">
        <f t="shared" si="4"/>
        <v>-</v>
      </c>
      <c r="J17" s="52" t="str">
        <f t="shared" si="4"/>
        <v>-</v>
      </c>
      <c r="K17" s="52" t="str">
        <f t="shared" si="4"/>
        <v>-</v>
      </c>
      <c r="L17" s="52" t="str">
        <f t="shared" si="4"/>
        <v>-</v>
      </c>
      <c r="M17" s="52" t="str">
        <f t="shared" si="4"/>
        <v>-</v>
      </c>
      <c r="N17" s="52" t="str">
        <f t="shared" si="4"/>
        <v>-</v>
      </c>
      <c r="O17" s="52" t="str">
        <f t="shared" si="4"/>
        <v>-</v>
      </c>
      <c r="P17" s="52" t="str">
        <f t="shared" si="4"/>
        <v>-</v>
      </c>
    </row>
    <row r="18" spans="3:16" ht="23.25" customHeight="1" thickTop="1">
      <c r="C18" s="44"/>
    </row>
    <row r="19" spans="3:16" ht="23.25" customHeight="1">
      <c r="C19" s="44"/>
    </row>
    <row r="20" spans="3:16" ht="23.25" customHeight="1">
      <c r="C20" s="44"/>
    </row>
    <row r="21" spans="3:16" ht="23.25" customHeight="1">
      <c r="C21" s="44"/>
    </row>
    <row r="22" spans="3:16" ht="23.25" customHeight="1">
      <c r="C22" s="44"/>
    </row>
    <row r="23" spans="3:16" ht="23.25" customHeight="1">
      <c r="C23" s="44"/>
    </row>
    <row r="24" spans="3:16" ht="23.25" customHeight="1">
      <c r="C24" s="44"/>
    </row>
    <row r="25" spans="3:16" ht="23.25" customHeight="1">
      <c r="C25" s="44"/>
    </row>
    <row r="26" spans="3:16" ht="23.25" customHeight="1">
      <c r="C26" s="44"/>
    </row>
    <row r="27" spans="3:16" ht="23.25" customHeight="1">
      <c r="C27" s="44"/>
    </row>
    <row r="28" spans="3:16" ht="23.25" customHeight="1">
      <c r="C28" s="44"/>
    </row>
    <row r="29" spans="3:16" ht="23.25" customHeight="1">
      <c r="C29" s="44"/>
    </row>
    <row r="30" spans="3:16" ht="23.25" customHeight="1">
      <c r="C30" s="44"/>
    </row>
    <row r="31" spans="3:16" ht="23.25" hidden="1" customHeight="1">
      <c r="C31" s="44"/>
    </row>
  </sheetData>
  <sheetProtection formatColumns="0" formatRows="0" selectLockedCells="1" autoFilter="0"/>
  <mergeCells count="2">
    <mergeCell ref="C1:K1"/>
    <mergeCell ref="C14:M14"/>
  </mergeCells>
  <conditionalFormatting sqref="D10:O10">
    <cfRule type="cellIs" dxfId="46" priority="7" operator="lessThan">
      <formula>0</formula>
    </cfRule>
    <cfRule type="cellIs" dxfId="45" priority="8" operator="greaterThan">
      <formula>0</formula>
    </cfRule>
  </conditionalFormatting>
  <conditionalFormatting sqref="D9:P9">
    <cfRule type="cellIs" dxfId="44" priority="5" operator="lessThan">
      <formula>0</formula>
    </cfRule>
    <cfRule type="cellIs" dxfId="43" priority="6" operator="greaterThan">
      <formula>0</formula>
    </cfRule>
  </conditionalFormatting>
  <conditionalFormatting sqref="D17:P17">
    <cfRule type="cellIs" dxfId="42" priority="4" operator="greaterThan">
      <formula>0</formula>
    </cfRule>
  </conditionalFormatting>
  <conditionalFormatting sqref="P10">
    <cfRule type="cellIs" dxfId="41" priority="1" operator="greaterThan">
      <formula>0</formula>
    </cfRule>
    <cfRule type="cellIs" dxfId="40" priority="2" operator="lessThan">
      <formula>0</formula>
    </cfRule>
  </conditionalFormatting>
  <pageMargins left="0.511811024" right="0.511811024" top="0.78740157499999996" bottom="0.78740157499999996" header="0.31496062000000002" footer="0.3149606200000000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64A268F6-49D1-4182-B8D8-FDF08140C6D6}">
            <xm:f>NOT(ISERROR(SEARCH("-",D17)))</xm:f>
            <xm:f>"-"</xm:f>
            <x14:dxf>
              <font>
                <color theme="1" tint="0.24994659260841701"/>
              </font>
              <fill>
                <patternFill>
                  <bgColor rgb="FFECF0F1"/>
                </patternFill>
              </fill>
            </x14:dxf>
          </x14:cfRule>
          <xm:sqref>D17:P17</xm:sqref>
        </x14:conditionalFormatting>
      </x14:conditionalFormatting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sheetPr codeName="Plan20" enableFormatConditionsCalculation="0">
    <pageSetUpPr fitToPage="1"/>
  </sheetPr>
  <dimension ref="A1:Z1144"/>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6.140625" bestFit="1" customWidth="1"/>
    <col min="4" max="4" width="17.28515625" customWidth="1"/>
    <col min="5" max="5" width="12.42578125" customWidth="1"/>
    <col min="6" max="16" width="11.42578125" customWidth="1"/>
    <col min="17" max="17" width="13.42578125" customWidth="1"/>
    <col min="18" max="26" width="8.85546875" customWidth="1"/>
    <col min="27" max="16384" width="8.85546875" hidden="1"/>
  </cols>
  <sheetData>
    <row r="1" spans="1:17" s="32" customFormat="1" ht="33.950000000000003" customHeight="1">
      <c r="A1" s="142"/>
      <c r="C1" s="223" t="s">
        <v>1294</v>
      </c>
      <c r="D1" s="223"/>
      <c r="E1" s="223"/>
      <c r="F1" s="223"/>
      <c r="G1" s="223"/>
      <c r="H1" s="223"/>
      <c r="I1" s="223"/>
      <c r="J1" s="223"/>
      <c r="K1" s="223"/>
    </row>
    <row r="2" spans="1:17" s="32" customFormat="1" ht="37.5" customHeight="1">
      <c r="A2" s="142"/>
      <c r="C2" s="35"/>
      <c r="D2" s="35"/>
      <c r="E2" s="35"/>
      <c r="F2" s="35"/>
      <c r="G2" s="35"/>
      <c r="H2" s="35"/>
      <c r="I2" s="35"/>
      <c r="J2" s="35"/>
      <c r="K2" s="35"/>
      <c r="L2" s="35"/>
      <c r="M2" s="35"/>
      <c r="N2" s="35"/>
      <c r="O2" s="35"/>
      <c r="P2" s="35"/>
    </row>
    <row r="3" spans="1:17" ht="29.25" customHeight="1" thickBot="1">
      <c r="G3" s="42"/>
    </row>
    <row r="4" spans="1:17" ht="25.5" customHeight="1" thickTop="1" thickBot="1">
      <c r="C4" s="232" t="s">
        <v>1319</v>
      </c>
      <c r="D4" s="232"/>
      <c r="E4" s="122" t="s">
        <v>1271</v>
      </c>
      <c r="F4" s="122" t="s">
        <v>1276</v>
      </c>
      <c r="G4" s="122" t="s">
        <v>1277</v>
      </c>
      <c r="H4" s="122" t="s">
        <v>1278</v>
      </c>
      <c r="I4" s="122" t="s">
        <v>1279</v>
      </c>
      <c r="J4" s="122" t="s">
        <v>1280</v>
      </c>
      <c r="K4" s="122" t="s">
        <v>1281</v>
      </c>
      <c r="L4" s="122" t="s">
        <v>1282</v>
      </c>
      <c r="M4" s="122" t="s">
        <v>1283</v>
      </c>
      <c r="N4" s="122" t="s">
        <v>1284</v>
      </c>
      <c r="O4" s="122" t="s">
        <v>1285</v>
      </c>
      <c r="P4" s="122" t="s">
        <v>1286</v>
      </c>
      <c r="Q4" s="122" t="s">
        <v>1308</v>
      </c>
    </row>
    <row r="5" spans="1:17" ht="6" customHeight="1" thickTop="1" thickBot="1">
      <c r="C5" s="56"/>
      <c r="D5" s="44"/>
      <c r="E5" s="24"/>
      <c r="F5" s="44"/>
      <c r="G5" s="44"/>
      <c r="H5" s="44"/>
      <c r="I5" s="44"/>
      <c r="J5" s="24"/>
      <c r="K5" s="24"/>
      <c r="L5" s="24"/>
      <c r="M5" s="24"/>
      <c r="N5" s="24"/>
      <c r="O5" s="24"/>
      <c r="P5" s="24"/>
      <c r="Q5" s="24"/>
    </row>
    <row r="6" spans="1:17" ht="30" customHeight="1" thickTop="1" thickBot="1">
      <c r="C6" s="203" t="s">
        <v>1320</v>
      </c>
      <c r="D6" s="203"/>
      <c r="E6" s="49">
        <f t="shared" ref="E6:P6" si="0">E15</f>
        <v>0</v>
      </c>
      <c r="F6" s="49">
        <f t="shared" si="0"/>
        <v>0</v>
      </c>
      <c r="G6" s="49">
        <f t="shared" si="0"/>
        <v>0</v>
      </c>
      <c r="H6" s="49">
        <f t="shared" si="0"/>
        <v>0</v>
      </c>
      <c r="I6" s="49">
        <f t="shared" si="0"/>
        <v>0</v>
      </c>
      <c r="J6" s="49">
        <f t="shared" si="0"/>
        <v>0</v>
      </c>
      <c r="K6" s="49">
        <f t="shared" si="0"/>
        <v>0</v>
      </c>
      <c r="L6" s="49">
        <f t="shared" si="0"/>
        <v>0</v>
      </c>
      <c r="M6" s="49">
        <f t="shared" si="0"/>
        <v>0</v>
      </c>
      <c r="N6" s="49">
        <f t="shared" si="0"/>
        <v>0</v>
      </c>
      <c r="O6" s="49">
        <f t="shared" si="0"/>
        <v>0</v>
      </c>
      <c r="P6" s="49">
        <f t="shared" si="0"/>
        <v>0</v>
      </c>
      <c r="Q6" s="49">
        <f>SUM(E6:P6)</f>
        <v>0</v>
      </c>
    </row>
    <row r="7" spans="1:17" ht="30" customHeight="1" thickTop="1" thickBot="1">
      <c r="C7" s="203" t="s">
        <v>1321</v>
      </c>
      <c r="D7" s="203"/>
      <c r="E7" s="75">
        <f>E218</f>
        <v>0</v>
      </c>
      <c r="F7" s="75">
        <f t="shared" ref="F7:P7" si="1">F218</f>
        <v>0</v>
      </c>
      <c r="G7" s="75">
        <f t="shared" si="1"/>
        <v>0</v>
      </c>
      <c r="H7" s="75">
        <f t="shared" si="1"/>
        <v>0</v>
      </c>
      <c r="I7" s="75">
        <f t="shared" si="1"/>
        <v>0</v>
      </c>
      <c r="J7" s="75">
        <f t="shared" si="1"/>
        <v>0</v>
      </c>
      <c r="K7" s="75">
        <f t="shared" si="1"/>
        <v>0</v>
      </c>
      <c r="L7" s="75">
        <f t="shared" si="1"/>
        <v>0</v>
      </c>
      <c r="M7" s="75">
        <f t="shared" si="1"/>
        <v>0</v>
      </c>
      <c r="N7" s="75">
        <f t="shared" si="1"/>
        <v>0</v>
      </c>
      <c r="O7" s="75">
        <f t="shared" si="1"/>
        <v>0</v>
      </c>
      <c r="P7" s="75">
        <f t="shared" si="1"/>
        <v>0</v>
      </c>
      <c r="Q7" s="49">
        <f t="shared" ref="Q7:Q11" si="2">SUM(E7:P7)</f>
        <v>0</v>
      </c>
    </row>
    <row r="8" spans="1:17" ht="30" customHeight="1" thickTop="1" thickBot="1">
      <c r="C8" s="203" t="s">
        <v>1322</v>
      </c>
      <c r="D8" s="203"/>
      <c r="E8" s="75">
        <f>E6-E7</f>
        <v>0</v>
      </c>
      <c r="F8" s="75">
        <f t="shared" ref="F8:P8" si="3">F6-F7</f>
        <v>0</v>
      </c>
      <c r="G8" s="75">
        <f t="shared" si="3"/>
        <v>0</v>
      </c>
      <c r="H8" s="75">
        <f t="shared" si="3"/>
        <v>0</v>
      </c>
      <c r="I8" s="75">
        <f t="shared" si="3"/>
        <v>0</v>
      </c>
      <c r="J8" s="75">
        <f t="shared" si="3"/>
        <v>0</v>
      </c>
      <c r="K8" s="75">
        <f t="shared" si="3"/>
        <v>0</v>
      </c>
      <c r="L8" s="75">
        <f t="shared" si="3"/>
        <v>0</v>
      </c>
      <c r="M8" s="75">
        <f t="shared" si="3"/>
        <v>0</v>
      </c>
      <c r="N8" s="75">
        <f t="shared" si="3"/>
        <v>0</v>
      </c>
      <c r="O8" s="75">
        <f t="shared" si="3"/>
        <v>0</v>
      </c>
      <c r="P8" s="75">
        <f t="shared" si="3"/>
        <v>0</v>
      </c>
      <c r="Q8" s="75">
        <f>Q6-Q7</f>
        <v>0</v>
      </c>
    </row>
    <row r="9" spans="1:17" ht="30" customHeight="1" thickTop="1" thickBot="1">
      <c r="C9" s="203" t="s">
        <v>1323</v>
      </c>
      <c r="D9" s="203"/>
      <c r="E9" s="75">
        <f>E423</f>
        <v>0</v>
      </c>
      <c r="F9" s="75">
        <f t="shared" ref="F9:P9" si="4">F423</f>
        <v>0</v>
      </c>
      <c r="G9" s="75">
        <f t="shared" si="4"/>
        <v>0</v>
      </c>
      <c r="H9" s="75">
        <f t="shared" si="4"/>
        <v>0</v>
      </c>
      <c r="I9" s="75">
        <f t="shared" si="4"/>
        <v>0</v>
      </c>
      <c r="J9" s="75">
        <f t="shared" si="4"/>
        <v>0</v>
      </c>
      <c r="K9" s="75">
        <f t="shared" si="4"/>
        <v>0</v>
      </c>
      <c r="L9" s="75">
        <f t="shared" si="4"/>
        <v>0</v>
      </c>
      <c r="M9" s="75">
        <f t="shared" si="4"/>
        <v>0</v>
      </c>
      <c r="N9" s="75">
        <f t="shared" si="4"/>
        <v>0</v>
      </c>
      <c r="O9" s="75">
        <f t="shared" si="4"/>
        <v>0</v>
      </c>
      <c r="P9" s="75">
        <f t="shared" si="4"/>
        <v>0</v>
      </c>
      <c r="Q9" s="49">
        <f t="shared" si="2"/>
        <v>0</v>
      </c>
    </row>
    <row r="10" spans="1:17" ht="30" customHeight="1" thickTop="1" thickBot="1">
      <c r="C10" s="203" t="s">
        <v>1324</v>
      </c>
      <c r="D10" s="203"/>
      <c r="E10" s="75">
        <f>E726</f>
        <v>0</v>
      </c>
      <c r="F10" s="75">
        <f t="shared" ref="F10:P10" si="5">F726</f>
        <v>0</v>
      </c>
      <c r="G10" s="75">
        <f t="shared" si="5"/>
        <v>0</v>
      </c>
      <c r="H10" s="75">
        <f t="shared" si="5"/>
        <v>0</v>
      </c>
      <c r="I10" s="75">
        <f t="shared" si="5"/>
        <v>0</v>
      </c>
      <c r="J10" s="75">
        <f t="shared" si="5"/>
        <v>0</v>
      </c>
      <c r="K10" s="75">
        <f t="shared" si="5"/>
        <v>0</v>
      </c>
      <c r="L10" s="75">
        <f t="shared" si="5"/>
        <v>0</v>
      </c>
      <c r="M10" s="75">
        <f t="shared" si="5"/>
        <v>0</v>
      </c>
      <c r="N10" s="75">
        <f t="shared" si="5"/>
        <v>0</v>
      </c>
      <c r="O10" s="75">
        <f t="shared" si="5"/>
        <v>0</v>
      </c>
      <c r="P10" s="75">
        <f t="shared" si="5"/>
        <v>0</v>
      </c>
      <c r="Q10" s="49">
        <f t="shared" si="2"/>
        <v>0</v>
      </c>
    </row>
    <row r="11" spans="1:17" ht="30" customHeight="1" thickTop="1" thickBot="1">
      <c r="C11" s="203" t="s">
        <v>1256</v>
      </c>
      <c r="D11" s="203"/>
      <c r="E11" s="85">
        <f>E929</f>
        <v>0</v>
      </c>
      <c r="F11" s="85">
        <f t="shared" ref="F11:P11" si="6">F929</f>
        <v>0</v>
      </c>
      <c r="G11" s="85">
        <f t="shared" si="6"/>
        <v>0</v>
      </c>
      <c r="H11" s="85">
        <f t="shared" si="6"/>
        <v>0</v>
      </c>
      <c r="I11" s="85">
        <f t="shared" si="6"/>
        <v>0</v>
      </c>
      <c r="J11" s="85">
        <f t="shared" si="6"/>
        <v>0</v>
      </c>
      <c r="K11" s="85">
        <f t="shared" si="6"/>
        <v>0</v>
      </c>
      <c r="L11" s="85">
        <f t="shared" si="6"/>
        <v>0</v>
      </c>
      <c r="M11" s="85">
        <f t="shared" si="6"/>
        <v>0</v>
      </c>
      <c r="N11" s="85">
        <f t="shared" si="6"/>
        <v>0</v>
      </c>
      <c r="O11" s="85">
        <f t="shared" si="6"/>
        <v>0</v>
      </c>
      <c r="P11" s="85">
        <f t="shared" si="6"/>
        <v>0</v>
      </c>
      <c r="Q11" s="49">
        <f t="shared" si="2"/>
        <v>0</v>
      </c>
    </row>
    <row r="12" spans="1:17" ht="30" customHeight="1" thickTop="1" thickBot="1">
      <c r="C12" s="208" t="s">
        <v>1325</v>
      </c>
      <c r="D12" s="233"/>
      <c r="E12" s="85">
        <f>E8-E9+E10-E11</f>
        <v>0</v>
      </c>
      <c r="F12" s="85">
        <f t="shared" ref="F12:Q12" si="7">F8-F9+F10-F11</f>
        <v>0</v>
      </c>
      <c r="G12" s="85">
        <f t="shared" si="7"/>
        <v>0</v>
      </c>
      <c r="H12" s="85">
        <f t="shared" si="7"/>
        <v>0</v>
      </c>
      <c r="I12" s="85">
        <f t="shared" si="7"/>
        <v>0</v>
      </c>
      <c r="J12" s="85">
        <f t="shared" si="7"/>
        <v>0</v>
      </c>
      <c r="K12" s="85">
        <f t="shared" si="7"/>
        <v>0</v>
      </c>
      <c r="L12" s="85">
        <f t="shared" si="7"/>
        <v>0</v>
      </c>
      <c r="M12" s="85">
        <f t="shared" si="7"/>
        <v>0</v>
      </c>
      <c r="N12" s="85">
        <f t="shared" si="7"/>
        <v>0</v>
      </c>
      <c r="O12" s="85">
        <f t="shared" si="7"/>
        <v>0</v>
      </c>
      <c r="P12" s="85">
        <f t="shared" si="7"/>
        <v>0</v>
      </c>
      <c r="Q12" s="85">
        <f t="shared" si="7"/>
        <v>0</v>
      </c>
    </row>
    <row r="13" spans="1:17" ht="30" customHeight="1" thickTop="1" thickBot="1">
      <c r="C13" s="203" t="s">
        <v>1257</v>
      </c>
      <c r="D13" s="203"/>
      <c r="E13" s="49">
        <f>E1032</f>
        <v>0</v>
      </c>
      <c r="F13" s="49">
        <f t="shared" ref="F13:P13" si="8">F1032</f>
        <v>200</v>
      </c>
      <c r="G13" s="49">
        <f t="shared" si="8"/>
        <v>200</v>
      </c>
      <c r="H13" s="49">
        <f t="shared" si="8"/>
        <v>200</v>
      </c>
      <c r="I13" s="49">
        <f t="shared" si="8"/>
        <v>200</v>
      </c>
      <c r="J13" s="49">
        <f t="shared" si="8"/>
        <v>500</v>
      </c>
      <c r="K13" s="49">
        <f t="shared" si="8"/>
        <v>200</v>
      </c>
      <c r="L13" s="49">
        <f t="shared" si="8"/>
        <v>200</v>
      </c>
      <c r="M13" s="49">
        <f t="shared" si="8"/>
        <v>200</v>
      </c>
      <c r="N13" s="49">
        <f t="shared" si="8"/>
        <v>200</v>
      </c>
      <c r="O13" s="49">
        <f t="shared" si="8"/>
        <v>200</v>
      </c>
      <c r="P13" s="49">
        <f t="shared" si="8"/>
        <v>200</v>
      </c>
      <c r="Q13" s="49">
        <f t="shared" ref="Q13" si="9">SUM(E13:P13)</f>
        <v>2500</v>
      </c>
    </row>
    <row r="14" spans="1:17" ht="43.5" customHeight="1" thickTop="1" thickBot="1">
      <c r="C14" s="234" t="s">
        <v>1326</v>
      </c>
      <c r="D14" s="234"/>
      <c r="E14" s="234"/>
      <c r="F14" s="234"/>
      <c r="G14" s="234"/>
      <c r="H14" s="234"/>
      <c r="I14" s="57"/>
      <c r="J14" s="57"/>
      <c r="K14" s="57"/>
      <c r="L14" s="57"/>
      <c r="M14" s="57"/>
      <c r="N14" s="57"/>
      <c r="O14" s="57"/>
      <c r="P14" s="57"/>
      <c r="Q14" s="58"/>
    </row>
    <row r="15" spans="1:17" ht="33.75" customHeight="1" thickTop="1" thickBot="1">
      <c r="C15" s="232" t="s">
        <v>1320</v>
      </c>
      <c r="D15" s="232"/>
      <c r="E15" s="59">
        <f t="shared" ref="E15:Q15" si="10">E17+E117</f>
        <v>0</v>
      </c>
      <c r="F15" s="59">
        <f t="shared" si="10"/>
        <v>0</v>
      </c>
      <c r="G15" s="59">
        <f t="shared" si="10"/>
        <v>0</v>
      </c>
      <c r="H15" s="59">
        <f t="shared" si="10"/>
        <v>0</v>
      </c>
      <c r="I15" s="59">
        <f t="shared" si="10"/>
        <v>0</v>
      </c>
      <c r="J15" s="59">
        <f t="shared" si="10"/>
        <v>0</v>
      </c>
      <c r="K15" s="59">
        <f t="shared" si="10"/>
        <v>0</v>
      </c>
      <c r="L15" s="59">
        <f t="shared" si="10"/>
        <v>0</v>
      </c>
      <c r="M15" s="59">
        <f t="shared" si="10"/>
        <v>0</v>
      </c>
      <c r="N15" s="59">
        <f t="shared" si="10"/>
        <v>0</v>
      </c>
      <c r="O15" s="59">
        <f t="shared" si="10"/>
        <v>0</v>
      </c>
      <c r="P15" s="59">
        <f t="shared" si="10"/>
        <v>0</v>
      </c>
      <c r="Q15" s="59">
        <f t="shared" si="10"/>
        <v>0</v>
      </c>
    </row>
    <row r="16" spans="1:17" ht="12.75" customHeight="1" thickTop="1" thickBot="1">
      <c r="C16" s="60"/>
      <c r="D16" s="60"/>
      <c r="E16" s="61"/>
      <c r="F16" s="61"/>
      <c r="G16" s="61"/>
      <c r="H16" s="61"/>
      <c r="I16" s="62"/>
      <c r="J16" s="62"/>
      <c r="K16" s="62"/>
      <c r="L16" s="62"/>
      <c r="M16" s="62"/>
      <c r="N16" s="62"/>
      <c r="O16" s="62"/>
      <c r="P16" s="62"/>
      <c r="Q16" s="62"/>
    </row>
    <row r="17" spans="3:17" ht="33.75" customHeight="1" thickTop="1" thickBot="1">
      <c r="C17" s="63" t="str">
        <f>'PC Receitas'!C4</f>
        <v>4.1</v>
      </c>
      <c r="D17" s="64" t="str">
        <f>VLOOKUP(C17,'PC Receitas'!C4:D103,2,FALSE)</f>
        <v>RECEITAS COM PRODUTOS</v>
      </c>
      <c r="E17" s="86">
        <f t="shared" ref="E17:Q17" si="11">SUM(E18:E116)</f>
        <v>0</v>
      </c>
      <c r="F17" s="86">
        <f t="shared" si="11"/>
        <v>0</v>
      </c>
      <c r="G17" s="86">
        <f t="shared" si="11"/>
        <v>0</v>
      </c>
      <c r="H17" s="86">
        <f t="shared" si="11"/>
        <v>0</v>
      </c>
      <c r="I17" s="86">
        <f t="shared" si="11"/>
        <v>0</v>
      </c>
      <c r="J17" s="86">
        <f t="shared" si="11"/>
        <v>0</v>
      </c>
      <c r="K17" s="86">
        <f t="shared" si="11"/>
        <v>0</v>
      </c>
      <c r="L17" s="86">
        <f t="shared" si="11"/>
        <v>0</v>
      </c>
      <c r="M17" s="86">
        <f t="shared" si="11"/>
        <v>0</v>
      </c>
      <c r="N17" s="86">
        <f t="shared" si="11"/>
        <v>0</v>
      </c>
      <c r="O17" s="86">
        <f t="shared" si="11"/>
        <v>0</v>
      </c>
      <c r="P17" s="86">
        <f t="shared" si="11"/>
        <v>0</v>
      </c>
      <c r="Q17" s="86">
        <f t="shared" si="11"/>
        <v>0</v>
      </c>
    </row>
    <row r="18" spans="3:17" ht="28.5" customHeight="1" thickTop="1" thickBot="1">
      <c r="C18" s="65" t="str">
        <f>'PC Receitas'!C5</f>
        <v>4.1.1</v>
      </c>
      <c r="D18" s="66" t="str">
        <f>VLOOKUP(C18,'PC Receitas'!$C$4:$D$103,2,FALSE)</f>
        <v>-</v>
      </c>
      <c r="E18" s="75">
        <f>SUMIFS(Jan!$H$5:$H$605,Jan!$Q$5:$Q$605,"Receita",Jan!$F$5:$F$605,DRE!$D18)</f>
        <v>0</v>
      </c>
      <c r="F18" s="75">
        <f>SUMIFS(Fev!$H$5:$H$605,Fev!$Q$5:$Q$605,"Receita",Fev!$F$5:$F$605,DRE!$D18)</f>
        <v>0</v>
      </c>
      <c r="G18" s="75">
        <f>SUMIFS(Mar!$H$5:$H$605,Mar!$Q$5:$Q$605,"Receita",Mar!$F$5:$F$605,DRE!$D18)</f>
        <v>0</v>
      </c>
      <c r="H18" s="75">
        <f>SUMIFS(Abr!$H$5:$H$605,Abr!$Q$5:$Q$605,"Receita",Abr!$F$5:$F$605,DRE!$D18)</f>
        <v>0</v>
      </c>
      <c r="I18" s="75">
        <f>SUMIFS(Mai!$H$5:$H$605,Mai!$Q$5:$Q$605,"Receita",Mai!$F$5:$F$605,DRE!$D18)</f>
        <v>0</v>
      </c>
      <c r="J18" s="75">
        <f>SUMIFS(Jun!$H$5:$H$605,Jun!$Q$5:$Q$605,"Receita",Jun!$F$5:$F$605,DRE!$D18)</f>
        <v>0</v>
      </c>
      <c r="K18" s="75">
        <f>SUMIFS(Jul!$H$5:$H$605,Jul!$Q$5:$Q$605,"Receita",Jul!$F$5:$F$605,DRE!$D18)</f>
        <v>0</v>
      </c>
      <c r="L18" s="75">
        <f>SUMIFS(Ago!$H$5:$H$605,Ago!$Q$5:$Q$605,"Receita",Ago!$F$5:$F$605,DRE!$D18)</f>
        <v>0</v>
      </c>
      <c r="M18" s="75">
        <f>SUMIFS(Set!$H$5:$H$605,Set!$Q$5:$Q$605,"Receita",Set!$F$5:$F$605,DRE!$D18)</f>
        <v>0</v>
      </c>
      <c r="N18" s="75">
        <f>SUMIFS(Out!$H$5:$H$605,Out!$Q$5:$Q$605,"Receita",Out!$F$5:$F$605,DRE!$D18)</f>
        <v>0</v>
      </c>
      <c r="O18" s="75">
        <f>SUMIFS(Nov!$H$5:$H$605,Nov!$Q$5:$Q$605,"Receita",Nov!$F$5:$F$605,DRE!$D18)</f>
        <v>0</v>
      </c>
      <c r="P18" s="75">
        <f>SUMIFS(Dez!$H$5:$H$605,Dez!$Q$5:$Q$605,"Receita",Dez!$F$5:$F$605,DRE!$D18)</f>
        <v>0</v>
      </c>
      <c r="Q18" s="75">
        <f>SUM(E18:P18)</f>
        <v>0</v>
      </c>
    </row>
    <row r="19" spans="3:17" ht="28.5" customHeight="1" thickTop="1" thickBot="1">
      <c r="C19" s="65" t="str">
        <f>'PC Receitas'!C6</f>
        <v>4.1.2</v>
      </c>
      <c r="D19" s="66" t="str">
        <f>VLOOKUP(C19,'PC Receitas'!$C$4:$D$103,2,FALSE)</f>
        <v>-</v>
      </c>
      <c r="E19" s="75">
        <f>SUMIFS(Jan!$H$5:$H$605,Jan!$Q$5:$Q$605,"Receita",Jan!$F$5:$F$605,DRE!$D19)</f>
        <v>0</v>
      </c>
      <c r="F19" s="75">
        <f>SUMIFS(Fev!$H$5:$H$605,Fev!$Q$5:$Q$605,"Receita",Fev!$F$5:$F$605,DRE!$D19)</f>
        <v>0</v>
      </c>
      <c r="G19" s="75">
        <f>SUMIFS(Mar!$H$5:$H$605,Mar!$Q$5:$Q$605,"Receita",Mar!$F$5:$F$605,DRE!$D19)</f>
        <v>0</v>
      </c>
      <c r="H19" s="75">
        <f>SUMIFS(Abr!$H$5:$H$605,Abr!$Q$5:$Q$605,"Receita",Abr!$F$5:$F$605,DRE!$D19)</f>
        <v>0</v>
      </c>
      <c r="I19" s="75">
        <f>SUMIFS(Mai!$H$5:$H$605,Mai!$Q$5:$Q$605,"Receita",Mai!$F$5:$F$605,DRE!$D19)</f>
        <v>0</v>
      </c>
      <c r="J19" s="75">
        <f>SUMIFS(Jun!$H$5:$H$605,Jun!$Q$5:$Q$605,"Receita",Jun!$F$5:$F$605,DRE!$D19)</f>
        <v>0</v>
      </c>
      <c r="K19" s="75">
        <f>SUMIFS(Jul!$H$5:$H$605,Jul!$Q$5:$Q$605,"Receita",Jul!$F$5:$F$605,DRE!$D19)</f>
        <v>0</v>
      </c>
      <c r="L19" s="75">
        <f>SUMIFS(Ago!$H$5:$H$605,Ago!$Q$5:$Q$605,"Receita",Ago!$F$5:$F$605,DRE!$D19)</f>
        <v>0</v>
      </c>
      <c r="M19" s="75">
        <f>SUMIFS(Set!$H$5:$H$605,Set!$Q$5:$Q$605,"Receita",Set!$F$5:$F$605,DRE!$D19)</f>
        <v>0</v>
      </c>
      <c r="N19" s="75">
        <f>SUMIFS(Out!$H$5:$H$605,Out!$Q$5:$Q$605,"Receita",Out!$F$5:$F$605,DRE!$D19)</f>
        <v>0</v>
      </c>
      <c r="O19" s="75">
        <f>SUMIFS(Nov!$H$5:$H$605,Nov!$Q$5:$Q$605,"Receita",Nov!$F$5:$F$605,DRE!$D19)</f>
        <v>0</v>
      </c>
      <c r="P19" s="75">
        <f>SUMIFS(Dez!$H$5:$H$605,Dez!$Q$5:$Q$605,"Receita",Dez!$F$5:$F$605,DRE!$D19)</f>
        <v>0</v>
      </c>
      <c r="Q19" s="75">
        <f t="shared" ref="Q19:Q82" si="12">SUM(E19:P19)</f>
        <v>0</v>
      </c>
    </row>
    <row r="20" spans="3:17" ht="28.5" customHeight="1" thickTop="1" thickBot="1">
      <c r="C20" s="65" t="str">
        <f>'PC Receitas'!C7</f>
        <v>4.1.3</v>
      </c>
      <c r="D20" s="66" t="str">
        <f>VLOOKUP(C20,'PC Receitas'!$C$4:$D$103,2,FALSE)</f>
        <v>-</v>
      </c>
      <c r="E20" s="75">
        <f>SUMIFS(Jan!$H$5:$H$605,Jan!$Q$5:$Q$605,"Receita",Jan!$F$5:$F$605,DRE!$D20)</f>
        <v>0</v>
      </c>
      <c r="F20" s="75">
        <f>SUMIFS(Fev!$H$5:$H$605,Fev!$Q$5:$Q$605,"Receita",Fev!$F$5:$F$605,DRE!$D20)</f>
        <v>0</v>
      </c>
      <c r="G20" s="75">
        <f>SUMIFS(Mar!$H$5:$H$605,Mar!$Q$5:$Q$605,"Receita",Mar!$F$5:$F$605,DRE!$D20)</f>
        <v>0</v>
      </c>
      <c r="H20" s="75">
        <f>SUMIFS(Abr!$H$5:$H$605,Abr!$Q$5:$Q$605,"Receita",Abr!$F$5:$F$605,DRE!$D20)</f>
        <v>0</v>
      </c>
      <c r="I20" s="75">
        <f>SUMIFS(Mai!$H$5:$H$605,Mai!$Q$5:$Q$605,"Receita",Mai!$F$5:$F$605,DRE!$D20)</f>
        <v>0</v>
      </c>
      <c r="J20" s="75">
        <f>SUMIFS(Jun!$H$5:$H$605,Jun!$Q$5:$Q$605,"Receita",Jun!$F$5:$F$605,DRE!$D20)</f>
        <v>0</v>
      </c>
      <c r="K20" s="75">
        <f>SUMIFS(Jul!$H$5:$H$605,Jul!$Q$5:$Q$605,"Receita",Jul!$F$5:$F$605,DRE!$D20)</f>
        <v>0</v>
      </c>
      <c r="L20" s="75">
        <f>SUMIFS(Ago!$H$5:$H$605,Ago!$Q$5:$Q$605,"Receita",Ago!$F$5:$F$605,DRE!$D20)</f>
        <v>0</v>
      </c>
      <c r="M20" s="75">
        <f>SUMIFS(Set!$H$5:$H$605,Set!$Q$5:$Q$605,"Receita",Set!$F$5:$F$605,DRE!$D20)</f>
        <v>0</v>
      </c>
      <c r="N20" s="75">
        <f>SUMIFS(Out!$H$5:$H$605,Out!$Q$5:$Q$605,"Receita",Out!$F$5:$F$605,DRE!$D20)</f>
        <v>0</v>
      </c>
      <c r="O20" s="75">
        <f>SUMIFS(Nov!$H$5:$H$605,Nov!$Q$5:$Q$605,"Receita",Nov!$F$5:$F$605,DRE!$D20)</f>
        <v>0</v>
      </c>
      <c r="P20" s="75">
        <f>SUMIFS(Dez!$H$5:$H$605,Dez!$Q$5:$Q$605,"Receita",Dez!$F$5:$F$605,DRE!$D20)</f>
        <v>0</v>
      </c>
      <c r="Q20" s="75">
        <f t="shared" si="12"/>
        <v>0</v>
      </c>
    </row>
    <row r="21" spans="3:17" ht="28.5" customHeight="1" thickTop="1" thickBot="1">
      <c r="C21" s="65" t="str">
        <f>'PC Receitas'!C8</f>
        <v>4.1.4</v>
      </c>
      <c r="D21" s="66" t="str">
        <f>VLOOKUP(C21,'PC Receitas'!$C$4:$D$103,2,FALSE)</f>
        <v>-</v>
      </c>
      <c r="E21" s="75">
        <f>SUMIFS(Jan!$H$5:$H$605,Jan!$Q$5:$Q$605,"Receita",Jan!$F$5:$F$605,DRE!$D21)</f>
        <v>0</v>
      </c>
      <c r="F21" s="75">
        <f>SUMIFS(Fev!$H$5:$H$605,Fev!$Q$5:$Q$605,"Receita",Fev!$F$5:$F$605,DRE!$D21)</f>
        <v>0</v>
      </c>
      <c r="G21" s="75">
        <f>SUMIFS(Mar!$H$5:$H$605,Mar!$Q$5:$Q$605,"Receita",Mar!$F$5:$F$605,DRE!$D21)</f>
        <v>0</v>
      </c>
      <c r="H21" s="75">
        <f>SUMIFS(Abr!$H$5:$H$605,Abr!$Q$5:$Q$605,"Receita",Abr!$F$5:$F$605,DRE!$D21)</f>
        <v>0</v>
      </c>
      <c r="I21" s="75">
        <f>SUMIFS(Mai!$H$5:$H$605,Mai!$Q$5:$Q$605,"Receita",Mai!$F$5:$F$605,DRE!$D21)</f>
        <v>0</v>
      </c>
      <c r="J21" s="75">
        <f>SUMIFS(Jun!$H$5:$H$605,Jun!$Q$5:$Q$605,"Receita",Jun!$F$5:$F$605,DRE!$D21)</f>
        <v>0</v>
      </c>
      <c r="K21" s="75">
        <f>SUMIFS(Jul!$H$5:$H$605,Jul!$Q$5:$Q$605,"Receita",Jul!$F$5:$F$605,DRE!$D21)</f>
        <v>0</v>
      </c>
      <c r="L21" s="75">
        <f>SUMIFS(Ago!$H$5:$H$605,Ago!$Q$5:$Q$605,"Receita",Ago!$F$5:$F$605,DRE!$D21)</f>
        <v>0</v>
      </c>
      <c r="M21" s="75">
        <f>SUMIFS(Set!$H$5:$H$605,Set!$Q$5:$Q$605,"Receita",Set!$F$5:$F$605,DRE!$D21)</f>
        <v>0</v>
      </c>
      <c r="N21" s="75">
        <f>SUMIFS(Out!$H$5:$H$605,Out!$Q$5:$Q$605,"Receita",Out!$F$5:$F$605,DRE!$D21)</f>
        <v>0</v>
      </c>
      <c r="O21" s="75">
        <f>SUMIFS(Nov!$H$5:$H$605,Nov!$Q$5:$Q$605,"Receita",Nov!$F$5:$F$605,DRE!$D21)</f>
        <v>0</v>
      </c>
      <c r="P21" s="75">
        <f>SUMIFS(Dez!$H$5:$H$605,Dez!$Q$5:$Q$605,"Receita",Dez!$F$5:$F$605,DRE!$D21)</f>
        <v>0</v>
      </c>
      <c r="Q21" s="75">
        <f t="shared" si="12"/>
        <v>0</v>
      </c>
    </row>
    <row r="22" spans="3:17" ht="28.5" customHeight="1" thickTop="1" thickBot="1">
      <c r="C22" s="65" t="str">
        <f>'PC Receitas'!C9</f>
        <v>4.1.5</v>
      </c>
      <c r="D22" s="66" t="str">
        <f>VLOOKUP(C22,'PC Receitas'!$C$4:$D$103,2,FALSE)</f>
        <v>-</v>
      </c>
      <c r="E22" s="75">
        <f>SUMIFS(Jan!$H$5:$H$605,Jan!$Q$5:$Q$605,"Receita",Jan!$F$5:$F$605,DRE!$D22)</f>
        <v>0</v>
      </c>
      <c r="F22" s="75">
        <f>SUMIFS(Fev!$H$5:$H$605,Fev!$Q$5:$Q$605,"Receita",Fev!$F$5:$F$605,DRE!$D22)</f>
        <v>0</v>
      </c>
      <c r="G22" s="75">
        <f>SUMIFS(Mar!$H$5:$H$605,Mar!$Q$5:$Q$605,"Receita",Mar!$F$5:$F$605,DRE!$D22)</f>
        <v>0</v>
      </c>
      <c r="H22" s="75">
        <f>SUMIFS(Abr!$H$5:$H$605,Abr!$Q$5:$Q$605,"Receita",Abr!$F$5:$F$605,DRE!$D22)</f>
        <v>0</v>
      </c>
      <c r="I22" s="75">
        <f>SUMIFS(Mai!$H$5:$H$605,Mai!$Q$5:$Q$605,"Receita",Mai!$F$5:$F$605,DRE!$D22)</f>
        <v>0</v>
      </c>
      <c r="J22" s="75">
        <f>SUMIFS(Jun!$H$5:$H$605,Jun!$Q$5:$Q$605,"Receita",Jun!$F$5:$F$605,DRE!$D22)</f>
        <v>0</v>
      </c>
      <c r="K22" s="75">
        <f>SUMIFS(Jul!$H$5:$H$605,Jul!$Q$5:$Q$605,"Receita",Jul!$F$5:$F$605,DRE!$D22)</f>
        <v>0</v>
      </c>
      <c r="L22" s="75">
        <f>SUMIFS(Ago!$H$5:$H$605,Ago!$Q$5:$Q$605,"Receita",Ago!$F$5:$F$605,DRE!$D22)</f>
        <v>0</v>
      </c>
      <c r="M22" s="75">
        <f>SUMIFS(Set!$H$5:$H$605,Set!$Q$5:$Q$605,"Receita",Set!$F$5:$F$605,DRE!$D22)</f>
        <v>0</v>
      </c>
      <c r="N22" s="75">
        <f>SUMIFS(Out!$H$5:$H$605,Out!$Q$5:$Q$605,"Receita",Out!$F$5:$F$605,DRE!$D22)</f>
        <v>0</v>
      </c>
      <c r="O22" s="75">
        <f>SUMIFS(Nov!$H$5:$H$605,Nov!$Q$5:$Q$605,"Receita",Nov!$F$5:$F$605,DRE!$D22)</f>
        <v>0</v>
      </c>
      <c r="P22" s="75">
        <f>SUMIFS(Dez!$H$5:$H$605,Dez!$Q$5:$Q$605,"Receita",Dez!$F$5:$F$605,DRE!$D22)</f>
        <v>0</v>
      </c>
      <c r="Q22" s="75">
        <f t="shared" si="12"/>
        <v>0</v>
      </c>
    </row>
    <row r="23" spans="3:17" ht="28.5" customHeight="1" thickTop="1" thickBot="1">
      <c r="C23" s="65" t="str">
        <f>'PC Receitas'!C10</f>
        <v>4.1.6</v>
      </c>
      <c r="D23" s="66" t="str">
        <f>VLOOKUP(C23,'PC Receitas'!$C$4:$D$103,2,FALSE)</f>
        <v>-</v>
      </c>
      <c r="E23" s="75">
        <f>SUMIFS(Jan!$H$5:$H$605,Jan!$Q$5:$Q$605,"Receita",Jan!$F$5:$F$605,DRE!$D23)</f>
        <v>0</v>
      </c>
      <c r="F23" s="75">
        <f>SUMIFS(Fev!$H$5:$H$605,Fev!$Q$5:$Q$605,"Receita",Fev!$F$5:$F$605,DRE!$D23)</f>
        <v>0</v>
      </c>
      <c r="G23" s="75">
        <f>SUMIFS(Mar!$H$5:$H$605,Mar!$Q$5:$Q$605,"Receita",Mar!$F$5:$F$605,DRE!$D23)</f>
        <v>0</v>
      </c>
      <c r="H23" s="75">
        <f>SUMIFS(Abr!$H$5:$H$605,Abr!$Q$5:$Q$605,"Receita",Abr!$F$5:$F$605,DRE!$D23)</f>
        <v>0</v>
      </c>
      <c r="I23" s="75">
        <f>SUMIFS(Mai!$H$5:$H$605,Mai!$Q$5:$Q$605,"Receita",Mai!$F$5:$F$605,DRE!$D23)</f>
        <v>0</v>
      </c>
      <c r="J23" s="75">
        <f>SUMIFS(Jun!$H$5:$H$605,Jun!$Q$5:$Q$605,"Receita",Jun!$F$5:$F$605,DRE!$D23)</f>
        <v>0</v>
      </c>
      <c r="K23" s="75">
        <f>SUMIFS(Jul!$H$5:$H$605,Jul!$Q$5:$Q$605,"Receita",Jul!$F$5:$F$605,DRE!$D23)</f>
        <v>0</v>
      </c>
      <c r="L23" s="75">
        <f>SUMIFS(Ago!$H$5:$H$605,Ago!$Q$5:$Q$605,"Receita",Ago!$F$5:$F$605,DRE!$D23)</f>
        <v>0</v>
      </c>
      <c r="M23" s="75">
        <f>SUMIFS(Set!$H$5:$H$605,Set!$Q$5:$Q$605,"Receita",Set!$F$5:$F$605,DRE!$D23)</f>
        <v>0</v>
      </c>
      <c r="N23" s="75">
        <f>SUMIFS(Out!$H$5:$H$605,Out!$Q$5:$Q$605,"Receita",Out!$F$5:$F$605,DRE!$D23)</f>
        <v>0</v>
      </c>
      <c r="O23" s="75">
        <f>SUMIFS(Nov!$H$5:$H$605,Nov!$Q$5:$Q$605,"Receita",Nov!$F$5:$F$605,DRE!$D23)</f>
        <v>0</v>
      </c>
      <c r="P23" s="75">
        <f>SUMIFS(Dez!$H$5:$H$605,Dez!$Q$5:$Q$605,"Receita",Dez!$F$5:$F$605,DRE!$D23)</f>
        <v>0</v>
      </c>
      <c r="Q23" s="75">
        <f t="shared" si="12"/>
        <v>0</v>
      </c>
    </row>
    <row r="24" spans="3:17" ht="28.5" customHeight="1" thickTop="1" thickBot="1">
      <c r="C24" s="65" t="str">
        <f>'PC Receitas'!C11</f>
        <v>4.1.7</v>
      </c>
      <c r="D24" s="66" t="str">
        <f>VLOOKUP(C24,'PC Receitas'!$C$4:$D$103,2,FALSE)</f>
        <v>-</v>
      </c>
      <c r="E24" s="75">
        <f>SUMIFS(Jan!$H$5:$H$605,Jan!$Q$5:$Q$605,"Receita",Jan!$F$5:$F$605,DRE!$D24)</f>
        <v>0</v>
      </c>
      <c r="F24" s="75">
        <f>SUMIFS(Fev!$H$5:$H$605,Fev!$Q$5:$Q$605,"Receita",Fev!$F$5:$F$605,DRE!$D24)</f>
        <v>0</v>
      </c>
      <c r="G24" s="75">
        <f>SUMIFS(Mar!$H$5:$H$605,Mar!$Q$5:$Q$605,"Receita",Mar!$F$5:$F$605,DRE!$D24)</f>
        <v>0</v>
      </c>
      <c r="H24" s="75">
        <f>SUMIFS(Abr!$H$5:$H$605,Abr!$Q$5:$Q$605,"Receita",Abr!$F$5:$F$605,DRE!$D24)</f>
        <v>0</v>
      </c>
      <c r="I24" s="75">
        <f>SUMIFS(Mai!$H$5:$H$605,Mai!$Q$5:$Q$605,"Receita",Mai!$F$5:$F$605,DRE!$D24)</f>
        <v>0</v>
      </c>
      <c r="J24" s="75">
        <f>SUMIFS(Jun!$H$5:$H$605,Jun!$Q$5:$Q$605,"Receita",Jun!$F$5:$F$605,DRE!$D24)</f>
        <v>0</v>
      </c>
      <c r="K24" s="75">
        <f>SUMIFS(Jul!$H$5:$H$605,Jul!$Q$5:$Q$605,"Receita",Jul!$F$5:$F$605,DRE!$D24)</f>
        <v>0</v>
      </c>
      <c r="L24" s="75">
        <f>SUMIFS(Ago!$H$5:$H$605,Ago!$Q$5:$Q$605,"Receita",Ago!$F$5:$F$605,DRE!$D24)</f>
        <v>0</v>
      </c>
      <c r="M24" s="75">
        <f>SUMIFS(Set!$H$5:$H$605,Set!$Q$5:$Q$605,"Receita",Set!$F$5:$F$605,DRE!$D24)</f>
        <v>0</v>
      </c>
      <c r="N24" s="75">
        <f>SUMIFS(Out!$H$5:$H$605,Out!$Q$5:$Q$605,"Receita",Out!$F$5:$F$605,DRE!$D24)</f>
        <v>0</v>
      </c>
      <c r="O24" s="75">
        <f>SUMIFS(Nov!$H$5:$H$605,Nov!$Q$5:$Q$605,"Receita",Nov!$F$5:$F$605,DRE!$D24)</f>
        <v>0</v>
      </c>
      <c r="P24" s="75">
        <f>SUMIFS(Dez!$H$5:$H$605,Dez!$Q$5:$Q$605,"Receita",Dez!$F$5:$F$605,DRE!$D24)</f>
        <v>0</v>
      </c>
      <c r="Q24" s="75">
        <f t="shared" si="12"/>
        <v>0</v>
      </c>
    </row>
    <row r="25" spans="3:17" ht="28.5" customHeight="1" thickTop="1" thickBot="1">
      <c r="C25" s="65" t="str">
        <f>'PC Receitas'!C12</f>
        <v>4.1.8</v>
      </c>
      <c r="D25" s="66" t="str">
        <f>VLOOKUP(C25,'PC Receitas'!$C$4:$D$103,2,FALSE)</f>
        <v>-</v>
      </c>
      <c r="E25" s="75">
        <f>SUMIFS(Jan!$H$5:$H$605,Jan!$Q$5:$Q$605,"Receita",Jan!$F$5:$F$605,DRE!$D25)</f>
        <v>0</v>
      </c>
      <c r="F25" s="75">
        <f>SUMIFS(Fev!$H$5:$H$605,Fev!$Q$5:$Q$605,"Receita",Fev!$F$5:$F$605,DRE!$D25)</f>
        <v>0</v>
      </c>
      <c r="G25" s="75">
        <f>SUMIFS(Mar!$H$5:$H$605,Mar!$Q$5:$Q$605,"Receita",Mar!$F$5:$F$605,DRE!$D25)</f>
        <v>0</v>
      </c>
      <c r="H25" s="75">
        <f>SUMIFS(Abr!$H$5:$H$605,Abr!$Q$5:$Q$605,"Receita",Abr!$F$5:$F$605,DRE!$D25)</f>
        <v>0</v>
      </c>
      <c r="I25" s="75">
        <f>SUMIFS(Mai!$H$5:$H$605,Mai!$Q$5:$Q$605,"Receita",Mai!$F$5:$F$605,DRE!$D25)</f>
        <v>0</v>
      </c>
      <c r="J25" s="75">
        <f>SUMIFS(Jun!$H$5:$H$605,Jun!$Q$5:$Q$605,"Receita",Jun!$F$5:$F$605,DRE!$D25)</f>
        <v>0</v>
      </c>
      <c r="K25" s="75">
        <f>SUMIFS(Jul!$H$5:$H$605,Jul!$Q$5:$Q$605,"Receita",Jul!$F$5:$F$605,DRE!$D25)</f>
        <v>0</v>
      </c>
      <c r="L25" s="75">
        <f>SUMIFS(Ago!$H$5:$H$605,Ago!$Q$5:$Q$605,"Receita",Ago!$F$5:$F$605,DRE!$D25)</f>
        <v>0</v>
      </c>
      <c r="M25" s="75">
        <f>SUMIFS(Set!$H$5:$H$605,Set!$Q$5:$Q$605,"Receita",Set!$F$5:$F$605,DRE!$D25)</f>
        <v>0</v>
      </c>
      <c r="N25" s="75">
        <f>SUMIFS(Out!$H$5:$H$605,Out!$Q$5:$Q$605,"Receita",Out!$F$5:$F$605,DRE!$D25)</f>
        <v>0</v>
      </c>
      <c r="O25" s="75">
        <f>SUMIFS(Nov!$H$5:$H$605,Nov!$Q$5:$Q$605,"Receita",Nov!$F$5:$F$605,DRE!$D25)</f>
        <v>0</v>
      </c>
      <c r="P25" s="75">
        <f>SUMIFS(Dez!$H$5:$H$605,Dez!$Q$5:$Q$605,"Receita",Dez!$F$5:$F$605,DRE!$D25)</f>
        <v>0</v>
      </c>
      <c r="Q25" s="75">
        <f t="shared" si="12"/>
        <v>0</v>
      </c>
    </row>
    <row r="26" spans="3:17" ht="28.5" customHeight="1" thickTop="1" thickBot="1">
      <c r="C26" s="65" t="str">
        <f>'PC Receitas'!C13</f>
        <v>4.1.9</v>
      </c>
      <c r="D26" s="66" t="str">
        <f>VLOOKUP(C26,'PC Receitas'!$C$4:$D$103,2,FALSE)</f>
        <v>-</v>
      </c>
      <c r="E26" s="75">
        <f>SUMIFS(Jan!$H$5:$H$605,Jan!$Q$5:$Q$605,"Receita",Jan!$F$5:$F$605,DRE!$D26)</f>
        <v>0</v>
      </c>
      <c r="F26" s="75">
        <f>SUMIFS(Fev!$H$5:$H$605,Fev!$Q$5:$Q$605,"Receita",Fev!$F$5:$F$605,DRE!$D26)</f>
        <v>0</v>
      </c>
      <c r="G26" s="75">
        <f>SUMIFS(Mar!$H$5:$H$605,Mar!$Q$5:$Q$605,"Receita",Mar!$F$5:$F$605,DRE!$D26)</f>
        <v>0</v>
      </c>
      <c r="H26" s="75">
        <f>SUMIFS(Abr!$H$5:$H$605,Abr!$Q$5:$Q$605,"Receita",Abr!$F$5:$F$605,DRE!$D26)</f>
        <v>0</v>
      </c>
      <c r="I26" s="75">
        <f>SUMIFS(Mai!$H$5:$H$605,Mai!$Q$5:$Q$605,"Receita",Mai!$F$5:$F$605,DRE!$D26)</f>
        <v>0</v>
      </c>
      <c r="J26" s="75">
        <f>SUMIFS(Jun!$H$5:$H$605,Jun!$Q$5:$Q$605,"Receita",Jun!$F$5:$F$605,DRE!$D26)</f>
        <v>0</v>
      </c>
      <c r="K26" s="75">
        <f>SUMIFS(Jul!$H$5:$H$605,Jul!$Q$5:$Q$605,"Receita",Jul!$F$5:$F$605,DRE!$D26)</f>
        <v>0</v>
      </c>
      <c r="L26" s="75">
        <f>SUMIFS(Ago!$H$5:$H$605,Ago!$Q$5:$Q$605,"Receita",Ago!$F$5:$F$605,DRE!$D26)</f>
        <v>0</v>
      </c>
      <c r="M26" s="75">
        <f>SUMIFS(Set!$H$5:$H$605,Set!$Q$5:$Q$605,"Receita",Set!$F$5:$F$605,DRE!$D26)</f>
        <v>0</v>
      </c>
      <c r="N26" s="75">
        <f>SUMIFS(Out!$H$5:$H$605,Out!$Q$5:$Q$605,"Receita",Out!$F$5:$F$605,DRE!$D26)</f>
        <v>0</v>
      </c>
      <c r="O26" s="75">
        <f>SUMIFS(Nov!$H$5:$H$605,Nov!$Q$5:$Q$605,"Receita",Nov!$F$5:$F$605,DRE!$D26)</f>
        <v>0</v>
      </c>
      <c r="P26" s="75">
        <f>SUMIFS(Dez!$H$5:$H$605,Dez!$Q$5:$Q$605,"Receita",Dez!$F$5:$F$605,DRE!$D26)</f>
        <v>0</v>
      </c>
      <c r="Q26" s="75">
        <f t="shared" si="12"/>
        <v>0</v>
      </c>
    </row>
    <row r="27" spans="3:17" ht="28.5" customHeight="1" thickTop="1" thickBot="1">
      <c r="C27" s="65" t="str">
        <f>'PC Receitas'!C14</f>
        <v>4.1.10</v>
      </c>
      <c r="D27" s="66" t="str">
        <f>VLOOKUP(C27,'PC Receitas'!$C$4:$D$103,2,FALSE)</f>
        <v>-</v>
      </c>
      <c r="E27" s="75">
        <f>SUMIFS(Jan!$H$5:$H$605,Jan!$Q$5:$Q$605,"Receita",Jan!$F$5:$F$605,DRE!$D27)</f>
        <v>0</v>
      </c>
      <c r="F27" s="75">
        <f>SUMIFS(Fev!$H$5:$H$605,Fev!$Q$5:$Q$605,"Receita",Fev!$F$5:$F$605,DRE!$D27)</f>
        <v>0</v>
      </c>
      <c r="G27" s="75">
        <f>SUMIFS(Mar!$H$5:$H$605,Mar!$Q$5:$Q$605,"Receita",Mar!$F$5:$F$605,DRE!$D27)</f>
        <v>0</v>
      </c>
      <c r="H27" s="75">
        <f>SUMIFS(Abr!$H$5:$H$605,Abr!$Q$5:$Q$605,"Receita",Abr!$F$5:$F$605,DRE!$D27)</f>
        <v>0</v>
      </c>
      <c r="I27" s="75">
        <f>SUMIFS(Mai!$H$5:$H$605,Mai!$Q$5:$Q$605,"Receita",Mai!$F$5:$F$605,DRE!$D27)</f>
        <v>0</v>
      </c>
      <c r="J27" s="75">
        <f>SUMIFS(Jun!$H$5:$H$605,Jun!$Q$5:$Q$605,"Receita",Jun!$F$5:$F$605,DRE!$D27)</f>
        <v>0</v>
      </c>
      <c r="K27" s="75">
        <f>SUMIFS(Jul!$H$5:$H$605,Jul!$Q$5:$Q$605,"Receita",Jul!$F$5:$F$605,DRE!$D27)</f>
        <v>0</v>
      </c>
      <c r="L27" s="75">
        <f>SUMIFS(Ago!$H$5:$H$605,Ago!$Q$5:$Q$605,"Receita",Ago!$F$5:$F$605,DRE!$D27)</f>
        <v>0</v>
      </c>
      <c r="M27" s="75">
        <f>SUMIFS(Set!$H$5:$H$605,Set!$Q$5:$Q$605,"Receita",Set!$F$5:$F$605,DRE!$D27)</f>
        <v>0</v>
      </c>
      <c r="N27" s="75">
        <f>SUMIFS(Out!$H$5:$H$605,Out!$Q$5:$Q$605,"Receita",Out!$F$5:$F$605,DRE!$D27)</f>
        <v>0</v>
      </c>
      <c r="O27" s="75">
        <f>SUMIFS(Nov!$H$5:$H$605,Nov!$Q$5:$Q$605,"Receita",Nov!$F$5:$F$605,DRE!$D27)</f>
        <v>0</v>
      </c>
      <c r="P27" s="75">
        <f>SUMIFS(Dez!$H$5:$H$605,Dez!$Q$5:$Q$605,"Receita",Dez!$F$5:$F$605,DRE!$D27)</f>
        <v>0</v>
      </c>
      <c r="Q27" s="75">
        <f t="shared" si="12"/>
        <v>0</v>
      </c>
    </row>
    <row r="28" spans="3:17" ht="28.5" customHeight="1" thickTop="1" thickBot="1">
      <c r="C28" s="65" t="str">
        <f>'PC Receitas'!C15</f>
        <v>4.1.11</v>
      </c>
      <c r="D28" s="66" t="str">
        <f>VLOOKUP(C28,'PC Receitas'!$C$4:$D$103,2,FALSE)</f>
        <v>-</v>
      </c>
      <c r="E28" s="75">
        <f>SUMIFS(Jan!$H$5:$H$605,Jan!$Q$5:$Q$605,"Receita",Jan!$F$5:$F$605,DRE!$D28)</f>
        <v>0</v>
      </c>
      <c r="F28" s="75">
        <f>SUMIFS(Fev!$H$5:$H$605,Fev!$Q$5:$Q$605,"Receita",Fev!$F$5:$F$605,DRE!$D28)</f>
        <v>0</v>
      </c>
      <c r="G28" s="75">
        <f>SUMIFS(Mar!$H$5:$H$605,Mar!$Q$5:$Q$605,"Receita",Mar!$F$5:$F$605,DRE!$D28)</f>
        <v>0</v>
      </c>
      <c r="H28" s="75">
        <f>SUMIFS(Abr!$H$5:$H$605,Abr!$Q$5:$Q$605,"Receita",Abr!$F$5:$F$605,DRE!$D28)</f>
        <v>0</v>
      </c>
      <c r="I28" s="75">
        <f>SUMIFS(Mai!$H$5:$H$605,Mai!$Q$5:$Q$605,"Receita",Mai!$F$5:$F$605,DRE!$D28)</f>
        <v>0</v>
      </c>
      <c r="J28" s="75">
        <f>SUMIFS(Jun!$H$5:$H$605,Jun!$Q$5:$Q$605,"Receita",Jun!$F$5:$F$605,DRE!$D28)</f>
        <v>0</v>
      </c>
      <c r="K28" s="75">
        <f>SUMIFS(Jul!$H$5:$H$605,Jul!$Q$5:$Q$605,"Receita",Jul!$F$5:$F$605,DRE!$D28)</f>
        <v>0</v>
      </c>
      <c r="L28" s="75">
        <f>SUMIFS(Ago!$H$5:$H$605,Ago!$Q$5:$Q$605,"Receita",Ago!$F$5:$F$605,DRE!$D28)</f>
        <v>0</v>
      </c>
      <c r="M28" s="75">
        <f>SUMIFS(Set!$H$5:$H$605,Set!$Q$5:$Q$605,"Receita",Set!$F$5:$F$605,DRE!$D28)</f>
        <v>0</v>
      </c>
      <c r="N28" s="75">
        <f>SUMIFS(Out!$H$5:$H$605,Out!$Q$5:$Q$605,"Receita",Out!$F$5:$F$605,DRE!$D28)</f>
        <v>0</v>
      </c>
      <c r="O28" s="75">
        <f>SUMIFS(Nov!$H$5:$H$605,Nov!$Q$5:$Q$605,"Receita",Nov!$F$5:$F$605,DRE!$D28)</f>
        <v>0</v>
      </c>
      <c r="P28" s="75">
        <f>SUMIFS(Dez!$H$5:$H$605,Dez!$Q$5:$Q$605,"Receita",Dez!$F$5:$F$605,DRE!$D28)</f>
        <v>0</v>
      </c>
      <c r="Q28" s="75">
        <f t="shared" si="12"/>
        <v>0</v>
      </c>
    </row>
    <row r="29" spans="3:17" ht="28.5" customHeight="1" thickTop="1" thickBot="1">
      <c r="C29" s="65" t="str">
        <f>'PC Receitas'!C16</f>
        <v>4.1.12</v>
      </c>
      <c r="D29" s="66" t="str">
        <f>VLOOKUP(C29,'PC Receitas'!$C$4:$D$103,2,FALSE)</f>
        <v>-</v>
      </c>
      <c r="E29" s="75">
        <f>SUMIFS(Jan!$H$5:$H$605,Jan!$Q$5:$Q$605,"Receita",Jan!$F$5:$F$605,DRE!$D29)</f>
        <v>0</v>
      </c>
      <c r="F29" s="75">
        <f>SUMIFS(Fev!$H$5:$H$605,Fev!$Q$5:$Q$605,"Receita",Fev!$F$5:$F$605,DRE!$D29)</f>
        <v>0</v>
      </c>
      <c r="G29" s="75">
        <f>SUMIFS(Mar!$H$5:$H$605,Mar!$Q$5:$Q$605,"Receita",Mar!$F$5:$F$605,DRE!$D29)</f>
        <v>0</v>
      </c>
      <c r="H29" s="75">
        <f>SUMIFS(Abr!$H$5:$H$605,Abr!$Q$5:$Q$605,"Receita",Abr!$F$5:$F$605,DRE!$D29)</f>
        <v>0</v>
      </c>
      <c r="I29" s="75">
        <f>SUMIFS(Mai!$H$5:$H$605,Mai!$Q$5:$Q$605,"Receita",Mai!$F$5:$F$605,DRE!$D29)</f>
        <v>0</v>
      </c>
      <c r="J29" s="75">
        <f>SUMIFS(Jun!$H$5:$H$605,Jun!$Q$5:$Q$605,"Receita",Jun!$F$5:$F$605,DRE!$D29)</f>
        <v>0</v>
      </c>
      <c r="K29" s="75">
        <f>SUMIFS(Jul!$H$5:$H$605,Jul!$Q$5:$Q$605,"Receita",Jul!$F$5:$F$605,DRE!$D29)</f>
        <v>0</v>
      </c>
      <c r="L29" s="75">
        <f>SUMIFS(Ago!$H$5:$H$605,Ago!$Q$5:$Q$605,"Receita",Ago!$F$5:$F$605,DRE!$D29)</f>
        <v>0</v>
      </c>
      <c r="M29" s="75">
        <f>SUMIFS(Set!$H$5:$H$605,Set!$Q$5:$Q$605,"Receita",Set!$F$5:$F$605,DRE!$D29)</f>
        <v>0</v>
      </c>
      <c r="N29" s="75">
        <f>SUMIFS(Out!$H$5:$H$605,Out!$Q$5:$Q$605,"Receita",Out!$F$5:$F$605,DRE!$D29)</f>
        <v>0</v>
      </c>
      <c r="O29" s="75">
        <f>SUMIFS(Nov!$H$5:$H$605,Nov!$Q$5:$Q$605,"Receita",Nov!$F$5:$F$605,DRE!$D29)</f>
        <v>0</v>
      </c>
      <c r="P29" s="75">
        <f>SUMIFS(Dez!$H$5:$H$605,Dez!$Q$5:$Q$605,"Receita",Dez!$F$5:$F$605,DRE!$D29)</f>
        <v>0</v>
      </c>
      <c r="Q29" s="75">
        <f t="shared" si="12"/>
        <v>0</v>
      </c>
    </row>
    <row r="30" spans="3:17" ht="28.5" customHeight="1" thickTop="1" thickBot="1">
      <c r="C30" s="65" t="str">
        <f>'PC Receitas'!C17</f>
        <v>4.1.13</v>
      </c>
      <c r="D30" s="66" t="str">
        <f>VLOOKUP(C30,'PC Receitas'!$C$4:$D$103,2,FALSE)</f>
        <v>-</v>
      </c>
      <c r="E30" s="75">
        <f>SUMIFS(Jan!$H$5:$H$605,Jan!$Q$5:$Q$605,"Receita",Jan!$F$5:$F$605,DRE!$D30)</f>
        <v>0</v>
      </c>
      <c r="F30" s="75">
        <f>SUMIFS(Fev!$H$5:$H$605,Fev!$Q$5:$Q$605,"Receita",Fev!$F$5:$F$605,DRE!$D30)</f>
        <v>0</v>
      </c>
      <c r="G30" s="75">
        <f>SUMIFS(Mar!$H$5:$H$605,Mar!$Q$5:$Q$605,"Receita",Mar!$F$5:$F$605,DRE!$D30)</f>
        <v>0</v>
      </c>
      <c r="H30" s="75">
        <f>SUMIFS(Abr!$H$5:$H$605,Abr!$Q$5:$Q$605,"Receita",Abr!$F$5:$F$605,DRE!$D30)</f>
        <v>0</v>
      </c>
      <c r="I30" s="75">
        <f>SUMIFS(Mai!$H$5:$H$605,Mai!$Q$5:$Q$605,"Receita",Mai!$F$5:$F$605,DRE!$D30)</f>
        <v>0</v>
      </c>
      <c r="J30" s="75">
        <f>SUMIFS(Jun!$H$5:$H$605,Jun!$Q$5:$Q$605,"Receita",Jun!$F$5:$F$605,DRE!$D30)</f>
        <v>0</v>
      </c>
      <c r="K30" s="75">
        <f>SUMIFS(Jul!$H$5:$H$605,Jul!$Q$5:$Q$605,"Receita",Jul!$F$5:$F$605,DRE!$D30)</f>
        <v>0</v>
      </c>
      <c r="L30" s="75">
        <f>SUMIFS(Ago!$H$5:$H$605,Ago!$Q$5:$Q$605,"Receita",Ago!$F$5:$F$605,DRE!$D30)</f>
        <v>0</v>
      </c>
      <c r="M30" s="75">
        <f>SUMIFS(Set!$H$5:$H$605,Set!$Q$5:$Q$605,"Receita",Set!$F$5:$F$605,DRE!$D30)</f>
        <v>0</v>
      </c>
      <c r="N30" s="75">
        <f>SUMIFS(Out!$H$5:$H$605,Out!$Q$5:$Q$605,"Receita",Out!$F$5:$F$605,DRE!$D30)</f>
        <v>0</v>
      </c>
      <c r="O30" s="75">
        <f>SUMIFS(Nov!$H$5:$H$605,Nov!$Q$5:$Q$605,"Receita",Nov!$F$5:$F$605,DRE!$D30)</f>
        <v>0</v>
      </c>
      <c r="P30" s="75">
        <f>SUMIFS(Dez!$H$5:$H$605,Dez!$Q$5:$Q$605,"Receita",Dez!$F$5:$F$605,DRE!$D30)</f>
        <v>0</v>
      </c>
      <c r="Q30" s="75">
        <f t="shared" si="12"/>
        <v>0</v>
      </c>
    </row>
    <row r="31" spans="3:17" ht="28.5" customHeight="1" thickTop="1" thickBot="1">
      <c r="C31" s="65" t="str">
        <f>'PC Receitas'!C18</f>
        <v>4.1.14</v>
      </c>
      <c r="D31" s="66" t="str">
        <f>VLOOKUP(C31,'PC Receitas'!$C$4:$D$103,2,FALSE)</f>
        <v>-</v>
      </c>
      <c r="E31" s="75">
        <f>SUMIFS(Jan!$H$5:$H$605,Jan!$Q$5:$Q$605,"Receita",Jan!$F$5:$F$605,DRE!$D31)</f>
        <v>0</v>
      </c>
      <c r="F31" s="75">
        <f>SUMIFS(Fev!$H$5:$H$605,Fev!$Q$5:$Q$605,"Receita",Fev!$F$5:$F$605,DRE!$D31)</f>
        <v>0</v>
      </c>
      <c r="G31" s="75">
        <f>SUMIFS(Mar!$H$5:$H$605,Mar!$Q$5:$Q$605,"Receita",Mar!$F$5:$F$605,DRE!$D31)</f>
        <v>0</v>
      </c>
      <c r="H31" s="75">
        <f>SUMIFS(Abr!$H$5:$H$605,Abr!$Q$5:$Q$605,"Receita",Abr!$F$5:$F$605,DRE!$D31)</f>
        <v>0</v>
      </c>
      <c r="I31" s="75">
        <f>SUMIFS(Mai!$H$5:$H$605,Mai!$Q$5:$Q$605,"Receita",Mai!$F$5:$F$605,DRE!$D31)</f>
        <v>0</v>
      </c>
      <c r="J31" s="75">
        <f>SUMIFS(Jun!$H$5:$H$605,Jun!$Q$5:$Q$605,"Receita",Jun!$F$5:$F$605,DRE!$D31)</f>
        <v>0</v>
      </c>
      <c r="K31" s="75">
        <f>SUMIFS(Jul!$H$5:$H$605,Jul!$Q$5:$Q$605,"Receita",Jul!$F$5:$F$605,DRE!$D31)</f>
        <v>0</v>
      </c>
      <c r="L31" s="75">
        <f>SUMIFS(Ago!$H$5:$H$605,Ago!$Q$5:$Q$605,"Receita",Ago!$F$5:$F$605,DRE!$D31)</f>
        <v>0</v>
      </c>
      <c r="M31" s="75">
        <f>SUMIFS(Set!$H$5:$H$605,Set!$Q$5:$Q$605,"Receita",Set!$F$5:$F$605,DRE!$D31)</f>
        <v>0</v>
      </c>
      <c r="N31" s="75">
        <f>SUMIFS(Out!$H$5:$H$605,Out!$Q$5:$Q$605,"Receita",Out!$F$5:$F$605,DRE!$D31)</f>
        <v>0</v>
      </c>
      <c r="O31" s="75">
        <f>SUMIFS(Nov!$H$5:$H$605,Nov!$Q$5:$Q$605,"Receita",Nov!$F$5:$F$605,DRE!$D31)</f>
        <v>0</v>
      </c>
      <c r="P31" s="75">
        <f>SUMIFS(Dez!$H$5:$H$605,Dez!$Q$5:$Q$605,"Receita",Dez!$F$5:$F$605,DRE!$D31)</f>
        <v>0</v>
      </c>
      <c r="Q31" s="75">
        <f t="shared" si="12"/>
        <v>0</v>
      </c>
    </row>
    <row r="32" spans="3:17" ht="28.5" customHeight="1" thickTop="1" thickBot="1">
      <c r="C32" s="65" t="str">
        <f>'PC Receitas'!C19</f>
        <v>4.1.15</v>
      </c>
      <c r="D32" s="66" t="str">
        <f>VLOOKUP(C32,'PC Receitas'!$C$4:$D$103,2,FALSE)</f>
        <v>-</v>
      </c>
      <c r="E32" s="75">
        <f>SUMIFS(Jan!$H$5:$H$605,Jan!$Q$5:$Q$605,"Receita",Jan!$F$5:$F$605,DRE!$D32)</f>
        <v>0</v>
      </c>
      <c r="F32" s="75">
        <f>SUMIFS(Fev!$H$5:$H$605,Fev!$Q$5:$Q$605,"Receita",Fev!$F$5:$F$605,DRE!$D32)</f>
        <v>0</v>
      </c>
      <c r="G32" s="75">
        <f>SUMIFS(Mar!$H$5:$H$605,Mar!$Q$5:$Q$605,"Receita",Mar!$F$5:$F$605,DRE!$D32)</f>
        <v>0</v>
      </c>
      <c r="H32" s="75">
        <f>SUMIFS(Abr!$H$5:$H$605,Abr!$Q$5:$Q$605,"Receita",Abr!$F$5:$F$605,DRE!$D32)</f>
        <v>0</v>
      </c>
      <c r="I32" s="75">
        <f>SUMIFS(Mai!$H$5:$H$605,Mai!$Q$5:$Q$605,"Receita",Mai!$F$5:$F$605,DRE!$D32)</f>
        <v>0</v>
      </c>
      <c r="J32" s="75">
        <f>SUMIFS(Jun!$H$5:$H$605,Jun!$Q$5:$Q$605,"Receita",Jun!$F$5:$F$605,DRE!$D32)</f>
        <v>0</v>
      </c>
      <c r="K32" s="75">
        <f>SUMIFS(Jul!$H$5:$H$605,Jul!$Q$5:$Q$605,"Receita",Jul!$F$5:$F$605,DRE!$D32)</f>
        <v>0</v>
      </c>
      <c r="L32" s="75">
        <f>SUMIFS(Ago!$H$5:$H$605,Ago!$Q$5:$Q$605,"Receita",Ago!$F$5:$F$605,DRE!$D32)</f>
        <v>0</v>
      </c>
      <c r="M32" s="75">
        <f>SUMIFS(Set!$H$5:$H$605,Set!$Q$5:$Q$605,"Receita",Set!$F$5:$F$605,DRE!$D32)</f>
        <v>0</v>
      </c>
      <c r="N32" s="75">
        <f>SUMIFS(Out!$H$5:$H$605,Out!$Q$5:$Q$605,"Receita",Out!$F$5:$F$605,DRE!$D32)</f>
        <v>0</v>
      </c>
      <c r="O32" s="75">
        <f>SUMIFS(Nov!$H$5:$H$605,Nov!$Q$5:$Q$605,"Receita",Nov!$F$5:$F$605,DRE!$D32)</f>
        <v>0</v>
      </c>
      <c r="P32" s="75">
        <f>SUMIFS(Dez!$H$5:$H$605,Dez!$Q$5:$Q$605,"Receita",Dez!$F$5:$F$605,DRE!$D32)</f>
        <v>0</v>
      </c>
      <c r="Q32" s="75">
        <f t="shared" si="12"/>
        <v>0</v>
      </c>
    </row>
    <row r="33" spans="3:17" ht="28.5" customHeight="1" thickTop="1" thickBot="1">
      <c r="C33" s="65" t="str">
        <f>'PC Receitas'!C20</f>
        <v>4.1.16</v>
      </c>
      <c r="D33" s="66" t="str">
        <f>VLOOKUP(C33,'PC Receitas'!$C$4:$D$103,2,FALSE)</f>
        <v>-</v>
      </c>
      <c r="E33" s="75">
        <f>SUMIFS(Jan!$H$5:$H$605,Jan!$Q$5:$Q$605,"Receita",Jan!$F$5:$F$605,DRE!$D33)</f>
        <v>0</v>
      </c>
      <c r="F33" s="75">
        <f>SUMIFS(Fev!$H$5:$H$605,Fev!$Q$5:$Q$605,"Receita",Fev!$F$5:$F$605,DRE!$D33)</f>
        <v>0</v>
      </c>
      <c r="G33" s="75">
        <f>SUMIFS(Mar!$H$5:$H$605,Mar!$Q$5:$Q$605,"Receita",Mar!$F$5:$F$605,DRE!$D33)</f>
        <v>0</v>
      </c>
      <c r="H33" s="75">
        <f>SUMIFS(Abr!$H$5:$H$605,Abr!$Q$5:$Q$605,"Receita",Abr!$F$5:$F$605,DRE!$D33)</f>
        <v>0</v>
      </c>
      <c r="I33" s="75">
        <f>SUMIFS(Mai!$H$5:$H$605,Mai!$Q$5:$Q$605,"Receita",Mai!$F$5:$F$605,DRE!$D33)</f>
        <v>0</v>
      </c>
      <c r="J33" s="75">
        <f>SUMIFS(Jun!$H$5:$H$605,Jun!$Q$5:$Q$605,"Receita",Jun!$F$5:$F$605,DRE!$D33)</f>
        <v>0</v>
      </c>
      <c r="K33" s="75">
        <f>SUMIFS(Jul!$H$5:$H$605,Jul!$Q$5:$Q$605,"Receita",Jul!$F$5:$F$605,DRE!$D33)</f>
        <v>0</v>
      </c>
      <c r="L33" s="75">
        <f>SUMIFS(Ago!$H$5:$H$605,Ago!$Q$5:$Q$605,"Receita",Ago!$F$5:$F$605,DRE!$D33)</f>
        <v>0</v>
      </c>
      <c r="M33" s="75">
        <f>SUMIFS(Set!$H$5:$H$605,Set!$Q$5:$Q$605,"Receita",Set!$F$5:$F$605,DRE!$D33)</f>
        <v>0</v>
      </c>
      <c r="N33" s="75">
        <f>SUMIFS(Out!$H$5:$H$605,Out!$Q$5:$Q$605,"Receita",Out!$F$5:$F$605,DRE!$D33)</f>
        <v>0</v>
      </c>
      <c r="O33" s="75">
        <f>SUMIFS(Nov!$H$5:$H$605,Nov!$Q$5:$Q$605,"Receita",Nov!$F$5:$F$605,DRE!$D33)</f>
        <v>0</v>
      </c>
      <c r="P33" s="75">
        <f>SUMIFS(Dez!$H$5:$H$605,Dez!$Q$5:$Q$605,"Receita",Dez!$F$5:$F$605,DRE!$D33)</f>
        <v>0</v>
      </c>
      <c r="Q33" s="75">
        <f t="shared" si="12"/>
        <v>0</v>
      </c>
    </row>
    <row r="34" spans="3:17" ht="28.5" customHeight="1" thickTop="1" thickBot="1">
      <c r="C34" s="65" t="str">
        <f>'PC Receitas'!C21</f>
        <v>4.1.17</v>
      </c>
      <c r="D34" s="66" t="str">
        <f>VLOOKUP(C34,'PC Receitas'!$C$4:$D$103,2,FALSE)</f>
        <v>-</v>
      </c>
      <c r="E34" s="75">
        <f>SUMIFS(Jan!$H$5:$H$605,Jan!$Q$5:$Q$605,"Receita",Jan!$F$5:$F$605,DRE!$D34)</f>
        <v>0</v>
      </c>
      <c r="F34" s="75">
        <f>SUMIFS(Fev!$H$5:$H$605,Fev!$Q$5:$Q$605,"Receita",Fev!$F$5:$F$605,DRE!$D34)</f>
        <v>0</v>
      </c>
      <c r="G34" s="75">
        <f>SUMIFS(Mar!$H$5:$H$605,Mar!$Q$5:$Q$605,"Receita",Mar!$F$5:$F$605,DRE!$D34)</f>
        <v>0</v>
      </c>
      <c r="H34" s="75">
        <f>SUMIFS(Abr!$H$5:$H$605,Abr!$Q$5:$Q$605,"Receita",Abr!$F$5:$F$605,DRE!$D34)</f>
        <v>0</v>
      </c>
      <c r="I34" s="75">
        <f>SUMIFS(Mai!$H$5:$H$605,Mai!$Q$5:$Q$605,"Receita",Mai!$F$5:$F$605,DRE!$D34)</f>
        <v>0</v>
      </c>
      <c r="J34" s="75">
        <f>SUMIFS(Jun!$H$5:$H$605,Jun!$Q$5:$Q$605,"Receita",Jun!$F$5:$F$605,DRE!$D34)</f>
        <v>0</v>
      </c>
      <c r="K34" s="75">
        <f>SUMIFS(Jul!$H$5:$H$605,Jul!$Q$5:$Q$605,"Receita",Jul!$F$5:$F$605,DRE!$D34)</f>
        <v>0</v>
      </c>
      <c r="L34" s="75">
        <f>SUMIFS(Ago!$H$5:$H$605,Ago!$Q$5:$Q$605,"Receita",Ago!$F$5:$F$605,DRE!$D34)</f>
        <v>0</v>
      </c>
      <c r="M34" s="75">
        <f>SUMIFS(Set!$H$5:$H$605,Set!$Q$5:$Q$605,"Receita",Set!$F$5:$F$605,DRE!$D34)</f>
        <v>0</v>
      </c>
      <c r="N34" s="75">
        <f>SUMIFS(Out!$H$5:$H$605,Out!$Q$5:$Q$605,"Receita",Out!$F$5:$F$605,DRE!$D34)</f>
        <v>0</v>
      </c>
      <c r="O34" s="75">
        <f>SUMIFS(Nov!$H$5:$H$605,Nov!$Q$5:$Q$605,"Receita",Nov!$F$5:$F$605,DRE!$D34)</f>
        <v>0</v>
      </c>
      <c r="P34" s="75">
        <f>SUMIFS(Dez!$H$5:$H$605,Dez!$Q$5:$Q$605,"Receita",Dez!$F$5:$F$605,DRE!$D34)</f>
        <v>0</v>
      </c>
      <c r="Q34" s="75">
        <f t="shared" si="12"/>
        <v>0</v>
      </c>
    </row>
    <row r="35" spans="3:17" ht="28.5" customHeight="1" thickTop="1" thickBot="1">
      <c r="C35" s="65" t="str">
        <f>'PC Receitas'!C22</f>
        <v>4.1.18</v>
      </c>
      <c r="D35" s="66" t="str">
        <f>VLOOKUP(C35,'PC Receitas'!$C$4:$D$103,2,FALSE)</f>
        <v>-</v>
      </c>
      <c r="E35" s="75">
        <f>SUMIFS(Jan!$H$5:$H$605,Jan!$Q$5:$Q$605,"Receita",Jan!$F$5:$F$605,DRE!$D35)</f>
        <v>0</v>
      </c>
      <c r="F35" s="75">
        <f>SUMIFS(Fev!$H$5:$H$605,Fev!$Q$5:$Q$605,"Receita",Fev!$F$5:$F$605,DRE!$D35)</f>
        <v>0</v>
      </c>
      <c r="G35" s="75">
        <f>SUMIFS(Mar!$H$5:$H$605,Mar!$Q$5:$Q$605,"Receita",Mar!$F$5:$F$605,DRE!$D35)</f>
        <v>0</v>
      </c>
      <c r="H35" s="75">
        <f>SUMIFS(Abr!$H$5:$H$605,Abr!$Q$5:$Q$605,"Receita",Abr!$F$5:$F$605,DRE!$D35)</f>
        <v>0</v>
      </c>
      <c r="I35" s="75">
        <f>SUMIFS(Mai!$H$5:$H$605,Mai!$Q$5:$Q$605,"Receita",Mai!$F$5:$F$605,DRE!$D35)</f>
        <v>0</v>
      </c>
      <c r="J35" s="75">
        <f>SUMIFS(Jun!$H$5:$H$605,Jun!$Q$5:$Q$605,"Receita",Jun!$F$5:$F$605,DRE!$D35)</f>
        <v>0</v>
      </c>
      <c r="K35" s="75">
        <f>SUMIFS(Jul!$H$5:$H$605,Jul!$Q$5:$Q$605,"Receita",Jul!$F$5:$F$605,DRE!$D35)</f>
        <v>0</v>
      </c>
      <c r="L35" s="75">
        <f>SUMIFS(Ago!$H$5:$H$605,Ago!$Q$5:$Q$605,"Receita",Ago!$F$5:$F$605,DRE!$D35)</f>
        <v>0</v>
      </c>
      <c r="M35" s="75">
        <f>SUMIFS(Set!$H$5:$H$605,Set!$Q$5:$Q$605,"Receita",Set!$F$5:$F$605,DRE!$D35)</f>
        <v>0</v>
      </c>
      <c r="N35" s="75">
        <f>SUMIFS(Out!$H$5:$H$605,Out!$Q$5:$Q$605,"Receita",Out!$F$5:$F$605,DRE!$D35)</f>
        <v>0</v>
      </c>
      <c r="O35" s="75">
        <f>SUMIFS(Nov!$H$5:$H$605,Nov!$Q$5:$Q$605,"Receita",Nov!$F$5:$F$605,DRE!$D35)</f>
        <v>0</v>
      </c>
      <c r="P35" s="75">
        <f>SUMIFS(Dez!$H$5:$H$605,Dez!$Q$5:$Q$605,"Receita",Dez!$F$5:$F$605,DRE!$D35)</f>
        <v>0</v>
      </c>
      <c r="Q35" s="75">
        <f t="shared" si="12"/>
        <v>0</v>
      </c>
    </row>
    <row r="36" spans="3:17" ht="28.5" customHeight="1" thickTop="1" thickBot="1">
      <c r="C36" s="65" t="str">
        <f>'PC Receitas'!C23</f>
        <v>4.1.19</v>
      </c>
      <c r="D36" s="66" t="str">
        <f>VLOOKUP(C36,'PC Receitas'!$C$4:$D$103,2,FALSE)</f>
        <v>-</v>
      </c>
      <c r="E36" s="75">
        <f>SUMIFS(Jan!$H$5:$H$605,Jan!$Q$5:$Q$605,"Receita",Jan!$F$5:$F$605,DRE!$D36)</f>
        <v>0</v>
      </c>
      <c r="F36" s="75">
        <f>SUMIFS(Fev!$H$5:$H$605,Fev!$Q$5:$Q$605,"Receita",Fev!$F$5:$F$605,DRE!$D36)</f>
        <v>0</v>
      </c>
      <c r="G36" s="75">
        <f>SUMIFS(Mar!$H$5:$H$605,Mar!$Q$5:$Q$605,"Receita",Mar!$F$5:$F$605,DRE!$D36)</f>
        <v>0</v>
      </c>
      <c r="H36" s="75">
        <f>SUMIFS(Abr!$H$5:$H$605,Abr!$Q$5:$Q$605,"Receita",Abr!$F$5:$F$605,DRE!$D36)</f>
        <v>0</v>
      </c>
      <c r="I36" s="75">
        <f>SUMIFS(Mai!$H$5:$H$605,Mai!$Q$5:$Q$605,"Receita",Mai!$F$5:$F$605,DRE!$D36)</f>
        <v>0</v>
      </c>
      <c r="J36" s="75">
        <f>SUMIFS(Jun!$H$5:$H$605,Jun!$Q$5:$Q$605,"Receita",Jun!$F$5:$F$605,DRE!$D36)</f>
        <v>0</v>
      </c>
      <c r="K36" s="75">
        <f>SUMIFS(Jul!$H$5:$H$605,Jul!$Q$5:$Q$605,"Receita",Jul!$F$5:$F$605,DRE!$D36)</f>
        <v>0</v>
      </c>
      <c r="L36" s="75">
        <f>SUMIFS(Ago!$H$5:$H$605,Ago!$Q$5:$Q$605,"Receita",Ago!$F$5:$F$605,DRE!$D36)</f>
        <v>0</v>
      </c>
      <c r="M36" s="75">
        <f>SUMIFS(Set!$H$5:$H$605,Set!$Q$5:$Q$605,"Receita",Set!$F$5:$F$605,DRE!$D36)</f>
        <v>0</v>
      </c>
      <c r="N36" s="75">
        <f>SUMIFS(Out!$H$5:$H$605,Out!$Q$5:$Q$605,"Receita",Out!$F$5:$F$605,DRE!$D36)</f>
        <v>0</v>
      </c>
      <c r="O36" s="75">
        <f>SUMIFS(Nov!$H$5:$H$605,Nov!$Q$5:$Q$605,"Receita",Nov!$F$5:$F$605,DRE!$D36)</f>
        <v>0</v>
      </c>
      <c r="P36" s="75">
        <f>SUMIFS(Dez!$H$5:$H$605,Dez!$Q$5:$Q$605,"Receita",Dez!$F$5:$F$605,DRE!$D36)</f>
        <v>0</v>
      </c>
      <c r="Q36" s="75">
        <f t="shared" si="12"/>
        <v>0</v>
      </c>
    </row>
    <row r="37" spans="3:17" ht="28.5" customHeight="1" thickTop="1" thickBot="1">
      <c r="C37" s="65" t="str">
        <f>'PC Receitas'!C24</f>
        <v>4.1.20</v>
      </c>
      <c r="D37" s="66" t="str">
        <f>VLOOKUP(C37,'PC Receitas'!$C$4:$D$103,2,FALSE)</f>
        <v>-</v>
      </c>
      <c r="E37" s="75">
        <f>SUMIFS(Jan!$H$5:$H$605,Jan!$Q$5:$Q$605,"Receita",Jan!$F$5:$F$605,DRE!$D37)</f>
        <v>0</v>
      </c>
      <c r="F37" s="75">
        <f>SUMIFS(Fev!$H$5:$H$605,Fev!$Q$5:$Q$605,"Receita",Fev!$F$5:$F$605,DRE!$D37)</f>
        <v>0</v>
      </c>
      <c r="G37" s="75">
        <f>SUMIFS(Mar!$H$5:$H$605,Mar!$Q$5:$Q$605,"Receita",Mar!$F$5:$F$605,DRE!$D37)</f>
        <v>0</v>
      </c>
      <c r="H37" s="75">
        <f>SUMIFS(Abr!$H$5:$H$605,Abr!$Q$5:$Q$605,"Receita",Abr!$F$5:$F$605,DRE!$D37)</f>
        <v>0</v>
      </c>
      <c r="I37" s="75">
        <f>SUMIFS(Mai!$H$5:$H$605,Mai!$Q$5:$Q$605,"Receita",Mai!$F$5:$F$605,DRE!$D37)</f>
        <v>0</v>
      </c>
      <c r="J37" s="75">
        <f>SUMIFS(Jun!$H$5:$H$605,Jun!$Q$5:$Q$605,"Receita",Jun!$F$5:$F$605,DRE!$D37)</f>
        <v>0</v>
      </c>
      <c r="K37" s="75">
        <f>SUMIFS(Jul!$H$5:$H$605,Jul!$Q$5:$Q$605,"Receita",Jul!$F$5:$F$605,DRE!$D37)</f>
        <v>0</v>
      </c>
      <c r="L37" s="75">
        <f>SUMIFS(Ago!$H$5:$H$605,Ago!$Q$5:$Q$605,"Receita",Ago!$F$5:$F$605,DRE!$D37)</f>
        <v>0</v>
      </c>
      <c r="M37" s="75">
        <f>SUMIFS(Set!$H$5:$H$605,Set!$Q$5:$Q$605,"Receita",Set!$F$5:$F$605,DRE!$D37)</f>
        <v>0</v>
      </c>
      <c r="N37" s="75">
        <f>SUMIFS(Out!$H$5:$H$605,Out!$Q$5:$Q$605,"Receita",Out!$F$5:$F$605,DRE!$D37)</f>
        <v>0</v>
      </c>
      <c r="O37" s="75">
        <f>SUMIFS(Nov!$H$5:$H$605,Nov!$Q$5:$Q$605,"Receita",Nov!$F$5:$F$605,DRE!$D37)</f>
        <v>0</v>
      </c>
      <c r="P37" s="75">
        <f>SUMIFS(Dez!$H$5:$H$605,Dez!$Q$5:$Q$605,"Receita",Dez!$F$5:$F$605,DRE!$D37)</f>
        <v>0</v>
      </c>
      <c r="Q37" s="75">
        <f t="shared" si="12"/>
        <v>0</v>
      </c>
    </row>
    <row r="38" spans="3:17" ht="28.5" customHeight="1" thickTop="1" thickBot="1">
      <c r="C38" s="65" t="str">
        <f>'PC Receitas'!C25</f>
        <v>4.1.21</v>
      </c>
      <c r="D38" s="66" t="str">
        <f>VLOOKUP(C38,'PC Receitas'!$C$4:$D$103,2,FALSE)</f>
        <v>-</v>
      </c>
      <c r="E38" s="75">
        <f>SUMIFS(Jan!$H$5:$H$605,Jan!$Q$5:$Q$605,"Receita",Jan!$F$5:$F$605,DRE!$D38)</f>
        <v>0</v>
      </c>
      <c r="F38" s="75">
        <f>SUMIFS(Fev!$H$5:$H$605,Fev!$Q$5:$Q$605,"Receita",Fev!$F$5:$F$605,DRE!$D38)</f>
        <v>0</v>
      </c>
      <c r="G38" s="75">
        <f>SUMIFS(Mar!$H$5:$H$605,Mar!$Q$5:$Q$605,"Receita",Mar!$F$5:$F$605,DRE!$D38)</f>
        <v>0</v>
      </c>
      <c r="H38" s="75">
        <f>SUMIFS(Abr!$H$5:$H$605,Abr!$Q$5:$Q$605,"Receita",Abr!$F$5:$F$605,DRE!$D38)</f>
        <v>0</v>
      </c>
      <c r="I38" s="75">
        <f>SUMIFS(Mai!$H$5:$H$605,Mai!$Q$5:$Q$605,"Receita",Mai!$F$5:$F$605,DRE!$D38)</f>
        <v>0</v>
      </c>
      <c r="J38" s="75">
        <f>SUMIFS(Jun!$H$5:$H$605,Jun!$Q$5:$Q$605,"Receita",Jun!$F$5:$F$605,DRE!$D38)</f>
        <v>0</v>
      </c>
      <c r="K38" s="75">
        <f>SUMIFS(Jul!$H$5:$H$605,Jul!$Q$5:$Q$605,"Receita",Jul!$F$5:$F$605,DRE!$D38)</f>
        <v>0</v>
      </c>
      <c r="L38" s="75">
        <f>SUMIFS(Ago!$H$5:$H$605,Ago!$Q$5:$Q$605,"Receita",Ago!$F$5:$F$605,DRE!$D38)</f>
        <v>0</v>
      </c>
      <c r="M38" s="75">
        <f>SUMIFS(Set!$H$5:$H$605,Set!$Q$5:$Q$605,"Receita",Set!$F$5:$F$605,DRE!$D38)</f>
        <v>0</v>
      </c>
      <c r="N38" s="75">
        <f>SUMIFS(Out!$H$5:$H$605,Out!$Q$5:$Q$605,"Receita",Out!$F$5:$F$605,DRE!$D38)</f>
        <v>0</v>
      </c>
      <c r="O38" s="75">
        <f>SUMIFS(Nov!$H$5:$H$605,Nov!$Q$5:$Q$605,"Receita",Nov!$F$5:$F$605,DRE!$D38)</f>
        <v>0</v>
      </c>
      <c r="P38" s="75">
        <f>SUMIFS(Dez!$H$5:$H$605,Dez!$Q$5:$Q$605,"Receita",Dez!$F$5:$F$605,DRE!$D38)</f>
        <v>0</v>
      </c>
      <c r="Q38" s="75">
        <f t="shared" si="12"/>
        <v>0</v>
      </c>
    </row>
    <row r="39" spans="3:17" ht="28.5" customHeight="1" thickTop="1" thickBot="1">
      <c r="C39" s="65" t="str">
        <f>'PC Receitas'!C26</f>
        <v>4.1.22</v>
      </c>
      <c r="D39" s="66" t="str">
        <f>VLOOKUP(C39,'PC Receitas'!$C$4:$D$103,2,FALSE)</f>
        <v>-</v>
      </c>
      <c r="E39" s="75">
        <f>SUMIFS(Jan!$H$5:$H$605,Jan!$Q$5:$Q$605,"Receita",Jan!$F$5:$F$605,DRE!$D39)</f>
        <v>0</v>
      </c>
      <c r="F39" s="75">
        <f>SUMIFS(Fev!$H$5:$H$605,Fev!$Q$5:$Q$605,"Receita",Fev!$F$5:$F$605,DRE!$D39)</f>
        <v>0</v>
      </c>
      <c r="G39" s="75">
        <f>SUMIFS(Mar!$H$5:$H$605,Mar!$Q$5:$Q$605,"Receita",Mar!$F$5:$F$605,DRE!$D39)</f>
        <v>0</v>
      </c>
      <c r="H39" s="75">
        <f>SUMIFS(Abr!$H$5:$H$605,Abr!$Q$5:$Q$605,"Receita",Abr!$F$5:$F$605,DRE!$D39)</f>
        <v>0</v>
      </c>
      <c r="I39" s="75">
        <f>SUMIFS(Mai!$H$5:$H$605,Mai!$Q$5:$Q$605,"Receita",Mai!$F$5:$F$605,DRE!$D39)</f>
        <v>0</v>
      </c>
      <c r="J39" s="75">
        <f>SUMIFS(Jun!$H$5:$H$605,Jun!$Q$5:$Q$605,"Receita",Jun!$F$5:$F$605,DRE!$D39)</f>
        <v>0</v>
      </c>
      <c r="K39" s="75">
        <f>SUMIFS(Jul!$H$5:$H$605,Jul!$Q$5:$Q$605,"Receita",Jul!$F$5:$F$605,DRE!$D39)</f>
        <v>0</v>
      </c>
      <c r="L39" s="75">
        <f>SUMIFS(Ago!$H$5:$H$605,Ago!$Q$5:$Q$605,"Receita",Ago!$F$5:$F$605,DRE!$D39)</f>
        <v>0</v>
      </c>
      <c r="M39" s="75">
        <f>SUMIFS(Set!$H$5:$H$605,Set!$Q$5:$Q$605,"Receita",Set!$F$5:$F$605,DRE!$D39)</f>
        <v>0</v>
      </c>
      <c r="N39" s="75">
        <f>SUMIFS(Out!$H$5:$H$605,Out!$Q$5:$Q$605,"Receita",Out!$F$5:$F$605,DRE!$D39)</f>
        <v>0</v>
      </c>
      <c r="O39" s="75">
        <f>SUMIFS(Nov!$H$5:$H$605,Nov!$Q$5:$Q$605,"Receita",Nov!$F$5:$F$605,DRE!$D39)</f>
        <v>0</v>
      </c>
      <c r="P39" s="75">
        <f>SUMIFS(Dez!$H$5:$H$605,Dez!$Q$5:$Q$605,"Receita",Dez!$F$5:$F$605,DRE!$D39)</f>
        <v>0</v>
      </c>
      <c r="Q39" s="75">
        <f t="shared" si="12"/>
        <v>0</v>
      </c>
    </row>
    <row r="40" spans="3:17" ht="28.5" customHeight="1" thickTop="1" thickBot="1">
      <c r="C40" s="65" t="str">
        <f>'PC Receitas'!C27</f>
        <v>4.1.23</v>
      </c>
      <c r="D40" s="66" t="str">
        <f>VLOOKUP(C40,'PC Receitas'!$C$4:$D$103,2,FALSE)</f>
        <v>-</v>
      </c>
      <c r="E40" s="75">
        <f>SUMIFS(Jan!$H$5:$H$605,Jan!$Q$5:$Q$605,"Receita",Jan!$F$5:$F$605,DRE!$D40)</f>
        <v>0</v>
      </c>
      <c r="F40" s="75">
        <f>SUMIFS(Fev!$H$5:$H$605,Fev!$Q$5:$Q$605,"Receita",Fev!$F$5:$F$605,DRE!$D40)</f>
        <v>0</v>
      </c>
      <c r="G40" s="75">
        <f>SUMIFS(Mar!$H$5:$H$605,Mar!$Q$5:$Q$605,"Receita",Mar!$F$5:$F$605,DRE!$D40)</f>
        <v>0</v>
      </c>
      <c r="H40" s="75">
        <f>SUMIFS(Abr!$H$5:$H$605,Abr!$Q$5:$Q$605,"Receita",Abr!$F$5:$F$605,DRE!$D40)</f>
        <v>0</v>
      </c>
      <c r="I40" s="75">
        <f>SUMIFS(Mai!$H$5:$H$605,Mai!$Q$5:$Q$605,"Receita",Mai!$F$5:$F$605,DRE!$D40)</f>
        <v>0</v>
      </c>
      <c r="J40" s="75">
        <f>SUMIFS(Jun!$H$5:$H$605,Jun!$Q$5:$Q$605,"Receita",Jun!$F$5:$F$605,DRE!$D40)</f>
        <v>0</v>
      </c>
      <c r="K40" s="75">
        <f>SUMIFS(Jul!$H$5:$H$605,Jul!$Q$5:$Q$605,"Receita",Jul!$F$5:$F$605,DRE!$D40)</f>
        <v>0</v>
      </c>
      <c r="L40" s="75">
        <f>SUMIFS(Ago!$H$5:$H$605,Ago!$Q$5:$Q$605,"Receita",Ago!$F$5:$F$605,DRE!$D40)</f>
        <v>0</v>
      </c>
      <c r="M40" s="75">
        <f>SUMIFS(Set!$H$5:$H$605,Set!$Q$5:$Q$605,"Receita",Set!$F$5:$F$605,DRE!$D40)</f>
        <v>0</v>
      </c>
      <c r="N40" s="75">
        <f>SUMIFS(Out!$H$5:$H$605,Out!$Q$5:$Q$605,"Receita",Out!$F$5:$F$605,DRE!$D40)</f>
        <v>0</v>
      </c>
      <c r="O40" s="75">
        <f>SUMIFS(Nov!$H$5:$H$605,Nov!$Q$5:$Q$605,"Receita",Nov!$F$5:$F$605,DRE!$D40)</f>
        <v>0</v>
      </c>
      <c r="P40" s="75">
        <f>SUMIFS(Dez!$H$5:$H$605,Dez!$Q$5:$Q$605,"Receita",Dez!$F$5:$F$605,DRE!$D40)</f>
        <v>0</v>
      </c>
      <c r="Q40" s="75">
        <f t="shared" si="12"/>
        <v>0</v>
      </c>
    </row>
    <row r="41" spans="3:17" ht="28.5" customHeight="1" thickTop="1" thickBot="1">
      <c r="C41" s="65" t="str">
        <f>'PC Receitas'!C28</f>
        <v>4.1.24</v>
      </c>
      <c r="D41" s="66" t="str">
        <f>VLOOKUP(C41,'PC Receitas'!$C$4:$D$103,2,FALSE)</f>
        <v>-</v>
      </c>
      <c r="E41" s="75">
        <f>SUMIFS(Jan!$H$5:$H$605,Jan!$Q$5:$Q$605,"Receita",Jan!$F$5:$F$605,DRE!$D41)</f>
        <v>0</v>
      </c>
      <c r="F41" s="75">
        <f>SUMIFS(Fev!$H$5:$H$605,Fev!$Q$5:$Q$605,"Receita",Fev!$F$5:$F$605,DRE!$D41)</f>
        <v>0</v>
      </c>
      <c r="G41" s="75">
        <f>SUMIFS(Mar!$H$5:$H$605,Mar!$Q$5:$Q$605,"Receita",Mar!$F$5:$F$605,DRE!$D41)</f>
        <v>0</v>
      </c>
      <c r="H41" s="75">
        <f>SUMIFS(Abr!$H$5:$H$605,Abr!$Q$5:$Q$605,"Receita",Abr!$F$5:$F$605,DRE!$D41)</f>
        <v>0</v>
      </c>
      <c r="I41" s="75">
        <f>SUMIFS(Mai!$H$5:$H$605,Mai!$Q$5:$Q$605,"Receita",Mai!$F$5:$F$605,DRE!$D41)</f>
        <v>0</v>
      </c>
      <c r="J41" s="75">
        <f>SUMIFS(Jun!$H$5:$H$605,Jun!$Q$5:$Q$605,"Receita",Jun!$F$5:$F$605,DRE!$D41)</f>
        <v>0</v>
      </c>
      <c r="K41" s="75">
        <f>SUMIFS(Jul!$H$5:$H$605,Jul!$Q$5:$Q$605,"Receita",Jul!$F$5:$F$605,DRE!$D41)</f>
        <v>0</v>
      </c>
      <c r="L41" s="75">
        <f>SUMIFS(Ago!$H$5:$H$605,Ago!$Q$5:$Q$605,"Receita",Ago!$F$5:$F$605,DRE!$D41)</f>
        <v>0</v>
      </c>
      <c r="M41" s="75">
        <f>SUMIFS(Set!$H$5:$H$605,Set!$Q$5:$Q$605,"Receita",Set!$F$5:$F$605,DRE!$D41)</f>
        <v>0</v>
      </c>
      <c r="N41" s="75">
        <f>SUMIFS(Out!$H$5:$H$605,Out!$Q$5:$Q$605,"Receita",Out!$F$5:$F$605,DRE!$D41)</f>
        <v>0</v>
      </c>
      <c r="O41" s="75">
        <f>SUMIFS(Nov!$H$5:$H$605,Nov!$Q$5:$Q$605,"Receita",Nov!$F$5:$F$605,DRE!$D41)</f>
        <v>0</v>
      </c>
      <c r="P41" s="75">
        <f>SUMIFS(Dez!$H$5:$H$605,Dez!$Q$5:$Q$605,"Receita",Dez!$F$5:$F$605,DRE!$D41)</f>
        <v>0</v>
      </c>
      <c r="Q41" s="75">
        <f t="shared" si="12"/>
        <v>0</v>
      </c>
    </row>
    <row r="42" spans="3:17" ht="28.5" customHeight="1" thickTop="1" thickBot="1">
      <c r="C42" s="65" t="str">
        <f>'PC Receitas'!C29</f>
        <v>4.1.25</v>
      </c>
      <c r="D42" s="66" t="str">
        <f>VLOOKUP(C42,'PC Receitas'!$C$4:$D$103,2,FALSE)</f>
        <v>-</v>
      </c>
      <c r="E42" s="75">
        <f>SUMIFS(Jan!$H$5:$H$605,Jan!$Q$5:$Q$605,"Receita",Jan!$F$5:$F$605,DRE!$D42)</f>
        <v>0</v>
      </c>
      <c r="F42" s="75">
        <f>SUMIFS(Fev!$H$5:$H$605,Fev!$Q$5:$Q$605,"Receita",Fev!$F$5:$F$605,DRE!$D42)</f>
        <v>0</v>
      </c>
      <c r="G42" s="75">
        <f>SUMIFS(Mar!$H$5:$H$605,Mar!$Q$5:$Q$605,"Receita",Mar!$F$5:$F$605,DRE!$D42)</f>
        <v>0</v>
      </c>
      <c r="H42" s="75">
        <f>SUMIFS(Abr!$H$5:$H$605,Abr!$Q$5:$Q$605,"Receita",Abr!$F$5:$F$605,DRE!$D42)</f>
        <v>0</v>
      </c>
      <c r="I42" s="75">
        <f>SUMIFS(Mai!$H$5:$H$605,Mai!$Q$5:$Q$605,"Receita",Mai!$F$5:$F$605,DRE!$D42)</f>
        <v>0</v>
      </c>
      <c r="J42" s="75">
        <f>SUMIFS(Jun!$H$5:$H$605,Jun!$Q$5:$Q$605,"Receita",Jun!$F$5:$F$605,DRE!$D42)</f>
        <v>0</v>
      </c>
      <c r="K42" s="75">
        <f>SUMIFS(Jul!$H$5:$H$605,Jul!$Q$5:$Q$605,"Receita",Jul!$F$5:$F$605,DRE!$D42)</f>
        <v>0</v>
      </c>
      <c r="L42" s="75">
        <f>SUMIFS(Ago!$H$5:$H$605,Ago!$Q$5:$Q$605,"Receita",Ago!$F$5:$F$605,DRE!$D42)</f>
        <v>0</v>
      </c>
      <c r="M42" s="75">
        <f>SUMIFS(Set!$H$5:$H$605,Set!$Q$5:$Q$605,"Receita",Set!$F$5:$F$605,DRE!$D42)</f>
        <v>0</v>
      </c>
      <c r="N42" s="75">
        <f>SUMIFS(Out!$H$5:$H$605,Out!$Q$5:$Q$605,"Receita",Out!$F$5:$F$605,DRE!$D42)</f>
        <v>0</v>
      </c>
      <c r="O42" s="75">
        <f>SUMIFS(Nov!$H$5:$H$605,Nov!$Q$5:$Q$605,"Receita",Nov!$F$5:$F$605,DRE!$D42)</f>
        <v>0</v>
      </c>
      <c r="P42" s="75">
        <f>SUMIFS(Dez!$H$5:$H$605,Dez!$Q$5:$Q$605,"Receita",Dez!$F$5:$F$605,DRE!$D42)</f>
        <v>0</v>
      </c>
      <c r="Q42" s="75">
        <f t="shared" si="12"/>
        <v>0</v>
      </c>
    </row>
    <row r="43" spans="3:17" ht="28.5" customHeight="1" thickTop="1" thickBot="1">
      <c r="C43" s="65" t="str">
        <f>'PC Receitas'!C30</f>
        <v>4.1.26</v>
      </c>
      <c r="D43" s="66" t="str">
        <f>VLOOKUP(C43,'PC Receitas'!$C$4:$D$103,2,FALSE)</f>
        <v>-</v>
      </c>
      <c r="E43" s="75">
        <f>SUMIFS(Jan!$H$5:$H$605,Jan!$Q$5:$Q$605,"Receita",Jan!$F$5:$F$605,DRE!$D43)</f>
        <v>0</v>
      </c>
      <c r="F43" s="75">
        <f>SUMIFS(Fev!$H$5:$H$605,Fev!$Q$5:$Q$605,"Receita",Fev!$F$5:$F$605,DRE!$D43)</f>
        <v>0</v>
      </c>
      <c r="G43" s="75">
        <f>SUMIFS(Mar!$H$5:$H$605,Mar!$Q$5:$Q$605,"Receita",Mar!$F$5:$F$605,DRE!$D43)</f>
        <v>0</v>
      </c>
      <c r="H43" s="75">
        <f>SUMIFS(Abr!$H$5:$H$605,Abr!$Q$5:$Q$605,"Receita",Abr!$F$5:$F$605,DRE!$D43)</f>
        <v>0</v>
      </c>
      <c r="I43" s="75">
        <f>SUMIFS(Mai!$H$5:$H$605,Mai!$Q$5:$Q$605,"Receita",Mai!$F$5:$F$605,DRE!$D43)</f>
        <v>0</v>
      </c>
      <c r="J43" s="75">
        <f>SUMIFS(Jun!$H$5:$H$605,Jun!$Q$5:$Q$605,"Receita",Jun!$F$5:$F$605,DRE!$D43)</f>
        <v>0</v>
      </c>
      <c r="K43" s="75">
        <f>SUMIFS(Jul!$H$5:$H$605,Jul!$Q$5:$Q$605,"Receita",Jul!$F$5:$F$605,DRE!$D43)</f>
        <v>0</v>
      </c>
      <c r="L43" s="75">
        <f>SUMIFS(Ago!$H$5:$H$605,Ago!$Q$5:$Q$605,"Receita",Ago!$F$5:$F$605,DRE!$D43)</f>
        <v>0</v>
      </c>
      <c r="M43" s="75">
        <f>SUMIFS(Set!$H$5:$H$605,Set!$Q$5:$Q$605,"Receita",Set!$F$5:$F$605,DRE!$D43)</f>
        <v>0</v>
      </c>
      <c r="N43" s="75">
        <f>SUMIFS(Out!$H$5:$H$605,Out!$Q$5:$Q$605,"Receita",Out!$F$5:$F$605,DRE!$D43)</f>
        <v>0</v>
      </c>
      <c r="O43" s="75">
        <f>SUMIFS(Nov!$H$5:$H$605,Nov!$Q$5:$Q$605,"Receita",Nov!$F$5:$F$605,DRE!$D43)</f>
        <v>0</v>
      </c>
      <c r="P43" s="75">
        <f>SUMIFS(Dez!$H$5:$H$605,Dez!$Q$5:$Q$605,"Receita",Dez!$F$5:$F$605,DRE!$D43)</f>
        <v>0</v>
      </c>
      <c r="Q43" s="75">
        <f t="shared" si="12"/>
        <v>0</v>
      </c>
    </row>
    <row r="44" spans="3:17" ht="28.5" customHeight="1" thickTop="1" thickBot="1">
      <c r="C44" s="65" t="str">
        <f>'PC Receitas'!C31</f>
        <v>4.1.27</v>
      </c>
      <c r="D44" s="66" t="str">
        <f>VLOOKUP(C44,'PC Receitas'!$C$4:$D$103,2,FALSE)</f>
        <v>-</v>
      </c>
      <c r="E44" s="75">
        <f>SUMIFS(Jan!$H$5:$H$605,Jan!$Q$5:$Q$605,"Receita",Jan!$F$5:$F$605,DRE!$D44)</f>
        <v>0</v>
      </c>
      <c r="F44" s="75">
        <f>SUMIFS(Fev!$H$5:$H$605,Fev!$Q$5:$Q$605,"Receita",Fev!$F$5:$F$605,DRE!$D44)</f>
        <v>0</v>
      </c>
      <c r="G44" s="75">
        <f>SUMIFS(Mar!$H$5:$H$605,Mar!$Q$5:$Q$605,"Receita",Mar!$F$5:$F$605,DRE!$D44)</f>
        <v>0</v>
      </c>
      <c r="H44" s="75">
        <f>SUMIFS(Abr!$H$5:$H$605,Abr!$Q$5:$Q$605,"Receita",Abr!$F$5:$F$605,DRE!$D44)</f>
        <v>0</v>
      </c>
      <c r="I44" s="75">
        <f>SUMIFS(Mai!$H$5:$H$605,Mai!$Q$5:$Q$605,"Receita",Mai!$F$5:$F$605,DRE!$D44)</f>
        <v>0</v>
      </c>
      <c r="J44" s="75">
        <f>SUMIFS(Jun!$H$5:$H$605,Jun!$Q$5:$Q$605,"Receita",Jun!$F$5:$F$605,DRE!$D44)</f>
        <v>0</v>
      </c>
      <c r="K44" s="75">
        <f>SUMIFS(Jul!$H$5:$H$605,Jul!$Q$5:$Q$605,"Receita",Jul!$F$5:$F$605,DRE!$D44)</f>
        <v>0</v>
      </c>
      <c r="L44" s="75">
        <f>SUMIFS(Ago!$H$5:$H$605,Ago!$Q$5:$Q$605,"Receita",Ago!$F$5:$F$605,DRE!$D44)</f>
        <v>0</v>
      </c>
      <c r="M44" s="75">
        <f>SUMIFS(Set!$H$5:$H$605,Set!$Q$5:$Q$605,"Receita",Set!$F$5:$F$605,DRE!$D44)</f>
        <v>0</v>
      </c>
      <c r="N44" s="75">
        <f>SUMIFS(Out!$H$5:$H$605,Out!$Q$5:$Q$605,"Receita",Out!$F$5:$F$605,DRE!$D44)</f>
        <v>0</v>
      </c>
      <c r="O44" s="75">
        <f>SUMIFS(Nov!$H$5:$H$605,Nov!$Q$5:$Q$605,"Receita",Nov!$F$5:$F$605,DRE!$D44)</f>
        <v>0</v>
      </c>
      <c r="P44" s="75">
        <f>SUMIFS(Dez!$H$5:$H$605,Dez!$Q$5:$Q$605,"Receita",Dez!$F$5:$F$605,DRE!$D44)</f>
        <v>0</v>
      </c>
      <c r="Q44" s="75">
        <f t="shared" si="12"/>
        <v>0</v>
      </c>
    </row>
    <row r="45" spans="3:17" ht="28.5" customHeight="1" thickTop="1" thickBot="1">
      <c r="C45" s="65" t="str">
        <f>'PC Receitas'!C32</f>
        <v>4.1.28</v>
      </c>
      <c r="D45" s="66" t="str">
        <f>VLOOKUP(C45,'PC Receitas'!$C$4:$D$103,2,FALSE)</f>
        <v>-</v>
      </c>
      <c r="E45" s="75">
        <f>SUMIFS(Jan!$H$5:$H$605,Jan!$Q$5:$Q$605,"Receita",Jan!$F$5:$F$605,DRE!$D45)</f>
        <v>0</v>
      </c>
      <c r="F45" s="75">
        <f>SUMIFS(Fev!$H$5:$H$605,Fev!$Q$5:$Q$605,"Receita",Fev!$F$5:$F$605,DRE!$D45)</f>
        <v>0</v>
      </c>
      <c r="G45" s="75">
        <f>SUMIFS(Mar!$H$5:$H$605,Mar!$Q$5:$Q$605,"Receita",Mar!$F$5:$F$605,DRE!$D45)</f>
        <v>0</v>
      </c>
      <c r="H45" s="75">
        <f>SUMIFS(Abr!$H$5:$H$605,Abr!$Q$5:$Q$605,"Receita",Abr!$F$5:$F$605,DRE!$D45)</f>
        <v>0</v>
      </c>
      <c r="I45" s="75">
        <f>SUMIFS(Mai!$H$5:$H$605,Mai!$Q$5:$Q$605,"Receita",Mai!$F$5:$F$605,DRE!$D45)</f>
        <v>0</v>
      </c>
      <c r="J45" s="75">
        <f>SUMIFS(Jun!$H$5:$H$605,Jun!$Q$5:$Q$605,"Receita",Jun!$F$5:$F$605,DRE!$D45)</f>
        <v>0</v>
      </c>
      <c r="K45" s="75">
        <f>SUMIFS(Jul!$H$5:$H$605,Jul!$Q$5:$Q$605,"Receita",Jul!$F$5:$F$605,DRE!$D45)</f>
        <v>0</v>
      </c>
      <c r="L45" s="75">
        <f>SUMIFS(Ago!$H$5:$H$605,Ago!$Q$5:$Q$605,"Receita",Ago!$F$5:$F$605,DRE!$D45)</f>
        <v>0</v>
      </c>
      <c r="M45" s="75">
        <f>SUMIFS(Set!$H$5:$H$605,Set!$Q$5:$Q$605,"Receita",Set!$F$5:$F$605,DRE!$D45)</f>
        <v>0</v>
      </c>
      <c r="N45" s="75">
        <f>SUMIFS(Out!$H$5:$H$605,Out!$Q$5:$Q$605,"Receita",Out!$F$5:$F$605,DRE!$D45)</f>
        <v>0</v>
      </c>
      <c r="O45" s="75">
        <f>SUMIFS(Nov!$H$5:$H$605,Nov!$Q$5:$Q$605,"Receita",Nov!$F$5:$F$605,DRE!$D45)</f>
        <v>0</v>
      </c>
      <c r="P45" s="75">
        <f>SUMIFS(Dez!$H$5:$H$605,Dez!$Q$5:$Q$605,"Receita",Dez!$F$5:$F$605,DRE!$D45)</f>
        <v>0</v>
      </c>
      <c r="Q45" s="75">
        <f t="shared" si="12"/>
        <v>0</v>
      </c>
    </row>
    <row r="46" spans="3:17" ht="28.5" customHeight="1" thickTop="1" thickBot="1">
      <c r="C46" s="65" t="str">
        <f>'PC Receitas'!C33</f>
        <v>4.1.29</v>
      </c>
      <c r="D46" s="66" t="str">
        <f>VLOOKUP(C46,'PC Receitas'!$C$4:$D$103,2,FALSE)</f>
        <v>-</v>
      </c>
      <c r="E46" s="75">
        <f>SUMIFS(Jan!$H$5:$H$605,Jan!$Q$5:$Q$605,"Receita",Jan!$F$5:$F$605,DRE!$D46)</f>
        <v>0</v>
      </c>
      <c r="F46" s="75">
        <f>SUMIFS(Fev!$H$5:$H$605,Fev!$Q$5:$Q$605,"Receita",Fev!$F$5:$F$605,DRE!$D46)</f>
        <v>0</v>
      </c>
      <c r="G46" s="75">
        <f>SUMIFS(Mar!$H$5:$H$605,Mar!$Q$5:$Q$605,"Receita",Mar!$F$5:$F$605,DRE!$D46)</f>
        <v>0</v>
      </c>
      <c r="H46" s="75">
        <f>SUMIFS(Abr!$H$5:$H$605,Abr!$Q$5:$Q$605,"Receita",Abr!$F$5:$F$605,DRE!$D46)</f>
        <v>0</v>
      </c>
      <c r="I46" s="75">
        <f>SUMIFS(Mai!$H$5:$H$605,Mai!$Q$5:$Q$605,"Receita",Mai!$F$5:$F$605,DRE!$D46)</f>
        <v>0</v>
      </c>
      <c r="J46" s="75">
        <f>SUMIFS(Jun!$H$5:$H$605,Jun!$Q$5:$Q$605,"Receita",Jun!$F$5:$F$605,DRE!$D46)</f>
        <v>0</v>
      </c>
      <c r="K46" s="75">
        <f>SUMIFS(Jul!$H$5:$H$605,Jul!$Q$5:$Q$605,"Receita",Jul!$F$5:$F$605,DRE!$D46)</f>
        <v>0</v>
      </c>
      <c r="L46" s="75">
        <f>SUMIFS(Ago!$H$5:$H$605,Ago!$Q$5:$Q$605,"Receita",Ago!$F$5:$F$605,DRE!$D46)</f>
        <v>0</v>
      </c>
      <c r="M46" s="75">
        <f>SUMIFS(Set!$H$5:$H$605,Set!$Q$5:$Q$605,"Receita",Set!$F$5:$F$605,DRE!$D46)</f>
        <v>0</v>
      </c>
      <c r="N46" s="75">
        <f>SUMIFS(Out!$H$5:$H$605,Out!$Q$5:$Q$605,"Receita",Out!$F$5:$F$605,DRE!$D46)</f>
        <v>0</v>
      </c>
      <c r="O46" s="75">
        <f>SUMIFS(Nov!$H$5:$H$605,Nov!$Q$5:$Q$605,"Receita",Nov!$F$5:$F$605,DRE!$D46)</f>
        <v>0</v>
      </c>
      <c r="P46" s="75">
        <f>SUMIFS(Dez!$H$5:$H$605,Dez!$Q$5:$Q$605,"Receita",Dez!$F$5:$F$605,DRE!$D46)</f>
        <v>0</v>
      </c>
      <c r="Q46" s="75">
        <f t="shared" si="12"/>
        <v>0</v>
      </c>
    </row>
    <row r="47" spans="3:17" ht="28.5" customHeight="1" thickTop="1" thickBot="1">
      <c r="C47" s="65" t="str">
        <f>'PC Receitas'!C34</f>
        <v>4.1.30</v>
      </c>
      <c r="D47" s="66" t="str">
        <f>VLOOKUP(C47,'PC Receitas'!$C$4:$D$103,2,FALSE)</f>
        <v>-</v>
      </c>
      <c r="E47" s="75">
        <f>SUMIFS(Jan!$H$5:$H$605,Jan!$Q$5:$Q$605,"Receita",Jan!$F$5:$F$605,DRE!$D47)</f>
        <v>0</v>
      </c>
      <c r="F47" s="75">
        <f>SUMIFS(Fev!$H$5:$H$605,Fev!$Q$5:$Q$605,"Receita",Fev!$F$5:$F$605,DRE!$D47)</f>
        <v>0</v>
      </c>
      <c r="G47" s="75">
        <f>SUMIFS(Mar!$H$5:$H$605,Mar!$Q$5:$Q$605,"Receita",Mar!$F$5:$F$605,DRE!$D47)</f>
        <v>0</v>
      </c>
      <c r="H47" s="75">
        <f>SUMIFS(Abr!$H$5:$H$605,Abr!$Q$5:$Q$605,"Receita",Abr!$F$5:$F$605,DRE!$D47)</f>
        <v>0</v>
      </c>
      <c r="I47" s="75">
        <f>SUMIFS(Mai!$H$5:$H$605,Mai!$Q$5:$Q$605,"Receita",Mai!$F$5:$F$605,DRE!$D47)</f>
        <v>0</v>
      </c>
      <c r="J47" s="75">
        <f>SUMIFS(Jun!$H$5:$H$605,Jun!$Q$5:$Q$605,"Receita",Jun!$F$5:$F$605,DRE!$D47)</f>
        <v>0</v>
      </c>
      <c r="K47" s="75">
        <f>SUMIFS(Jul!$H$5:$H$605,Jul!$Q$5:$Q$605,"Receita",Jul!$F$5:$F$605,DRE!$D47)</f>
        <v>0</v>
      </c>
      <c r="L47" s="75">
        <f>SUMIFS(Ago!$H$5:$H$605,Ago!$Q$5:$Q$605,"Receita",Ago!$F$5:$F$605,DRE!$D47)</f>
        <v>0</v>
      </c>
      <c r="M47" s="75">
        <f>SUMIFS(Set!$H$5:$H$605,Set!$Q$5:$Q$605,"Receita",Set!$F$5:$F$605,DRE!$D47)</f>
        <v>0</v>
      </c>
      <c r="N47" s="75">
        <f>SUMIFS(Out!$H$5:$H$605,Out!$Q$5:$Q$605,"Receita",Out!$F$5:$F$605,DRE!$D47)</f>
        <v>0</v>
      </c>
      <c r="O47" s="75">
        <f>SUMIFS(Nov!$H$5:$H$605,Nov!$Q$5:$Q$605,"Receita",Nov!$F$5:$F$605,DRE!$D47)</f>
        <v>0</v>
      </c>
      <c r="P47" s="75">
        <f>SUMIFS(Dez!$H$5:$H$605,Dez!$Q$5:$Q$605,"Receita",Dez!$F$5:$F$605,DRE!$D47)</f>
        <v>0</v>
      </c>
      <c r="Q47" s="75">
        <f t="shared" si="12"/>
        <v>0</v>
      </c>
    </row>
    <row r="48" spans="3:17" ht="28.5" customHeight="1" thickTop="1" thickBot="1">
      <c r="C48" s="65" t="str">
        <f>'PC Receitas'!C35</f>
        <v>4.1.31</v>
      </c>
      <c r="D48" s="66" t="str">
        <f>VLOOKUP(C48,'PC Receitas'!$C$4:$D$103,2,FALSE)</f>
        <v>-</v>
      </c>
      <c r="E48" s="75">
        <f>SUMIFS(Jan!$H$5:$H$605,Jan!$Q$5:$Q$605,"Receita",Jan!$F$5:$F$605,DRE!$D48)</f>
        <v>0</v>
      </c>
      <c r="F48" s="75">
        <f>SUMIFS(Fev!$H$5:$H$605,Fev!$Q$5:$Q$605,"Receita",Fev!$F$5:$F$605,DRE!$D48)</f>
        <v>0</v>
      </c>
      <c r="G48" s="75">
        <f>SUMIFS(Mar!$H$5:$H$605,Mar!$Q$5:$Q$605,"Receita",Mar!$F$5:$F$605,DRE!$D48)</f>
        <v>0</v>
      </c>
      <c r="H48" s="75">
        <f>SUMIFS(Abr!$H$5:$H$605,Abr!$Q$5:$Q$605,"Receita",Abr!$F$5:$F$605,DRE!$D48)</f>
        <v>0</v>
      </c>
      <c r="I48" s="75">
        <f>SUMIFS(Mai!$H$5:$H$605,Mai!$Q$5:$Q$605,"Receita",Mai!$F$5:$F$605,DRE!$D48)</f>
        <v>0</v>
      </c>
      <c r="J48" s="75">
        <f>SUMIFS(Jun!$H$5:$H$605,Jun!$Q$5:$Q$605,"Receita",Jun!$F$5:$F$605,DRE!$D48)</f>
        <v>0</v>
      </c>
      <c r="K48" s="75">
        <f>SUMIFS(Jul!$H$5:$H$605,Jul!$Q$5:$Q$605,"Receita",Jul!$F$5:$F$605,DRE!$D48)</f>
        <v>0</v>
      </c>
      <c r="L48" s="75">
        <f>SUMIFS(Ago!$H$5:$H$605,Ago!$Q$5:$Q$605,"Receita",Ago!$F$5:$F$605,DRE!$D48)</f>
        <v>0</v>
      </c>
      <c r="M48" s="75">
        <f>SUMIFS(Set!$H$5:$H$605,Set!$Q$5:$Q$605,"Receita",Set!$F$5:$F$605,DRE!$D48)</f>
        <v>0</v>
      </c>
      <c r="N48" s="75">
        <f>SUMIFS(Out!$H$5:$H$605,Out!$Q$5:$Q$605,"Receita",Out!$F$5:$F$605,DRE!$D48)</f>
        <v>0</v>
      </c>
      <c r="O48" s="75">
        <f>SUMIFS(Nov!$H$5:$H$605,Nov!$Q$5:$Q$605,"Receita",Nov!$F$5:$F$605,DRE!$D48)</f>
        <v>0</v>
      </c>
      <c r="P48" s="75">
        <f>SUMIFS(Dez!$H$5:$H$605,Dez!$Q$5:$Q$605,"Receita",Dez!$F$5:$F$605,DRE!$D48)</f>
        <v>0</v>
      </c>
      <c r="Q48" s="75">
        <f t="shared" si="12"/>
        <v>0</v>
      </c>
    </row>
    <row r="49" spans="3:17" ht="28.5" customHeight="1" thickTop="1" thickBot="1">
      <c r="C49" s="65" t="str">
        <f>'PC Receitas'!C36</f>
        <v>4.1.32</v>
      </c>
      <c r="D49" s="66" t="str">
        <f>VLOOKUP(C49,'PC Receitas'!$C$4:$D$103,2,FALSE)</f>
        <v>-</v>
      </c>
      <c r="E49" s="75">
        <f>SUMIFS(Jan!$H$5:$H$605,Jan!$Q$5:$Q$605,"Receita",Jan!$F$5:$F$605,DRE!$D49)</f>
        <v>0</v>
      </c>
      <c r="F49" s="75">
        <f>SUMIFS(Fev!$H$5:$H$605,Fev!$Q$5:$Q$605,"Receita",Fev!$F$5:$F$605,DRE!$D49)</f>
        <v>0</v>
      </c>
      <c r="G49" s="75">
        <f>SUMIFS(Mar!$H$5:$H$605,Mar!$Q$5:$Q$605,"Receita",Mar!$F$5:$F$605,DRE!$D49)</f>
        <v>0</v>
      </c>
      <c r="H49" s="75">
        <f>SUMIFS(Abr!$H$5:$H$605,Abr!$Q$5:$Q$605,"Receita",Abr!$F$5:$F$605,DRE!$D49)</f>
        <v>0</v>
      </c>
      <c r="I49" s="75">
        <f>SUMIFS(Mai!$H$5:$H$605,Mai!$Q$5:$Q$605,"Receita",Mai!$F$5:$F$605,DRE!$D49)</f>
        <v>0</v>
      </c>
      <c r="J49" s="75">
        <f>SUMIFS(Jun!$H$5:$H$605,Jun!$Q$5:$Q$605,"Receita",Jun!$F$5:$F$605,DRE!$D49)</f>
        <v>0</v>
      </c>
      <c r="K49" s="75">
        <f>SUMIFS(Jul!$H$5:$H$605,Jul!$Q$5:$Q$605,"Receita",Jul!$F$5:$F$605,DRE!$D49)</f>
        <v>0</v>
      </c>
      <c r="L49" s="75">
        <f>SUMIFS(Ago!$H$5:$H$605,Ago!$Q$5:$Q$605,"Receita",Ago!$F$5:$F$605,DRE!$D49)</f>
        <v>0</v>
      </c>
      <c r="M49" s="75">
        <f>SUMIFS(Set!$H$5:$H$605,Set!$Q$5:$Q$605,"Receita",Set!$F$5:$F$605,DRE!$D49)</f>
        <v>0</v>
      </c>
      <c r="N49" s="75">
        <f>SUMIFS(Out!$H$5:$H$605,Out!$Q$5:$Q$605,"Receita",Out!$F$5:$F$605,DRE!$D49)</f>
        <v>0</v>
      </c>
      <c r="O49" s="75">
        <f>SUMIFS(Nov!$H$5:$H$605,Nov!$Q$5:$Q$605,"Receita",Nov!$F$5:$F$605,DRE!$D49)</f>
        <v>0</v>
      </c>
      <c r="P49" s="75">
        <f>SUMIFS(Dez!$H$5:$H$605,Dez!$Q$5:$Q$605,"Receita",Dez!$F$5:$F$605,DRE!$D49)</f>
        <v>0</v>
      </c>
      <c r="Q49" s="75">
        <f t="shared" si="12"/>
        <v>0</v>
      </c>
    </row>
    <row r="50" spans="3:17" ht="28.5" customHeight="1" thickTop="1" thickBot="1">
      <c r="C50" s="65" t="str">
        <f>'PC Receitas'!C37</f>
        <v>4.1.33</v>
      </c>
      <c r="D50" s="66" t="str">
        <f>VLOOKUP(C50,'PC Receitas'!$C$4:$D$103,2,FALSE)</f>
        <v>-</v>
      </c>
      <c r="E50" s="75">
        <f>SUMIFS(Jan!$H$5:$H$605,Jan!$Q$5:$Q$605,"Receita",Jan!$F$5:$F$605,DRE!$D50)</f>
        <v>0</v>
      </c>
      <c r="F50" s="75">
        <f>SUMIFS(Fev!$H$5:$H$605,Fev!$Q$5:$Q$605,"Receita",Fev!$F$5:$F$605,DRE!$D50)</f>
        <v>0</v>
      </c>
      <c r="G50" s="75">
        <f>SUMIFS(Mar!$H$5:$H$605,Mar!$Q$5:$Q$605,"Receita",Mar!$F$5:$F$605,DRE!$D50)</f>
        <v>0</v>
      </c>
      <c r="H50" s="75">
        <f>SUMIFS(Abr!$H$5:$H$605,Abr!$Q$5:$Q$605,"Receita",Abr!$F$5:$F$605,DRE!$D50)</f>
        <v>0</v>
      </c>
      <c r="I50" s="75">
        <f>SUMIFS(Mai!$H$5:$H$605,Mai!$Q$5:$Q$605,"Receita",Mai!$F$5:$F$605,DRE!$D50)</f>
        <v>0</v>
      </c>
      <c r="J50" s="75">
        <f>SUMIFS(Jun!$H$5:$H$605,Jun!$Q$5:$Q$605,"Receita",Jun!$F$5:$F$605,DRE!$D50)</f>
        <v>0</v>
      </c>
      <c r="K50" s="75">
        <f>SUMIFS(Jul!$H$5:$H$605,Jul!$Q$5:$Q$605,"Receita",Jul!$F$5:$F$605,DRE!$D50)</f>
        <v>0</v>
      </c>
      <c r="L50" s="75">
        <f>SUMIFS(Ago!$H$5:$H$605,Ago!$Q$5:$Q$605,"Receita",Ago!$F$5:$F$605,DRE!$D50)</f>
        <v>0</v>
      </c>
      <c r="M50" s="75">
        <f>SUMIFS(Set!$H$5:$H$605,Set!$Q$5:$Q$605,"Receita",Set!$F$5:$F$605,DRE!$D50)</f>
        <v>0</v>
      </c>
      <c r="N50" s="75">
        <f>SUMIFS(Out!$H$5:$H$605,Out!$Q$5:$Q$605,"Receita",Out!$F$5:$F$605,DRE!$D50)</f>
        <v>0</v>
      </c>
      <c r="O50" s="75">
        <f>SUMIFS(Nov!$H$5:$H$605,Nov!$Q$5:$Q$605,"Receita",Nov!$F$5:$F$605,DRE!$D50)</f>
        <v>0</v>
      </c>
      <c r="P50" s="75">
        <f>SUMIFS(Dez!$H$5:$H$605,Dez!$Q$5:$Q$605,"Receita",Dez!$F$5:$F$605,DRE!$D50)</f>
        <v>0</v>
      </c>
      <c r="Q50" s="75">
        <f t="shared" si="12"/>
        <v>0</v>
      </c>
    </row>
    <row r="51" spans="3:17" ht="28.5" customHeight="1" thickTop="1" thickBot="1">
      <c r="C51" s="65" t="str">
        <f>'PC Receitas'!C38</f>
        <v>4.1.34</v>
      </c>
      <c r="D51" s="66" t="str">
        <f>VLOOKUP(C51,'PC Receitas'!$C$4:$D$103,2,FALSE)</f>
        <v>-</v>
      </c>
      <c r="E51" s="75">
        <f>SUMIFS(Jan!$H$5:$H$605,Jan!$Q$5:$Q$605,"Receita",Jan!$F$5:$F$605,DRE!$D51)</f>
        <v>0</v>
      </c>
      <c r="F51" s="75">
        <f>SUMIFS(Fev!$H$5:$H$605,Fev!$Q$5:$Q$605,"Receita",Fev!$F$5:$F$605,DRE!$D51)</f>
        <v>0</v>
      </c>
      <c r="G51" s="75">
        <f>SUMIFS(Mar!$H$5:$H$605,Mar!$Q$5:$Q$605,"Receita",Mar!$F$5:$F$605,DRE!$D51)</f>
        <v>0</v>
      </c>
      <c r="H51" s="75">
        <f>SUMIFS(Abr!$H$5:$H$605,Abr!$Q$5:$Q$605,"Receita",Abr!$F$5:$F$605,DRE!$D51)</f>
        <v>0</v>
      </c>
      <c r="I51" s="75">
        <f>SUMIFS(Mai!$H$5:$H$605,Mai!$Q$5:$Q$605,"Receita",Mai!$F$5:$F$605,DRE!$D51)</f>
        <v>0</v>
      </c>
      <c r="J51" s="75">
        <f>SUMIFS(Jun!$H$5:$H$605,Jun!$Q$5:$Q$605,"Receita",Jun!$F$5:$F$605,DRE!$D51)</f>
        <v>0</v>
      </c>
      <c r="K51" s="75">
        <f>SUMIFS(Jul!$H$5:$H$605,Jul!$Q$5:$Q$605,"Receita",Jul!$F$5:$F$605,DRE!$D51)</f>
        <v>0</v>
      </c>
      <c r="L51" s="75">
        <f>SUMIFS(Ago!$H$5:$H$605,Ago!$Q$5:$Q$605,"Receita",Ago!$F$5:$F$605,DRE!$D51)</f>
        <v>0</v>
      </c>
      <c r="M51" s="75">
        <f>SUMIFS(Set!$H$5:$H$605,Set!$Q$5:$Q$605,"Receita",Set!$F$5:$F$605,DRE!$D51)</f>
        <v>0</v>
      </c>
      <c r="N51" s="75">
        <f>SUMIFS(Out!$H$5:$H$605,Out!$Q$5:$Q$605,"Receita",Out!$F$5:$F$605,DRE!$D51)</f>
        <v>0</v>
      </c>
      <c r="O51" s="75">
        <f>SUMIFS(Nov!$H$5:$H$605,Nov!$Q$5:$Q$605,"Receita",Nov!$F$5:$F$605,DRE!$D51)</f>
        <v>0</v>
      </c>
      <c r="P51" s="75">
        <f>SUMIFS(Dez!$H$5:$H$605,Dez!$Q$5:$Q$605,"Receita",Dez!$F$5:$F$605,DRE!$D51)</f>
        <v>0</v>
      </c>
      <c r="Q51" s="75">
        <f t="shared" si="12"/>
        <v>0</v>
      </c>
    </row>
    <row r="52" spans="3:17" ht="28.5" customHeight="1" thickTop="1" thickBot="1">
      <c r="C52" s="65" t="str">
        <f>'PC Receitas'!C39</f>
        <v>4.1.35</v>
      </c>
      <c r="D52" s="66" t="str">
        <f>VLOOKUP(C52,'PC Receitas'!$C$4:$D$103,2,FALSE)</f>
        <v>-</v>
      </c>
      <c r="E52" s="75">
        <f>SUMIFS(Jan!$H$5:$H$605,Jan!$Q$5:$Q$605,"Receita",Jan!$F$5:$F$605,DRE!$D52)</f>
        <v>0</v>
      </c>
      <c r="F52" s="75">
        <f>SUMIFS(Fev!$H$5:$H$605,Fev!$Q$5:$Q$605,"Receita",Fev!$F$5:$F$605,DRE!$D52)</f>
        <v>0</v>
      </c>
      <c r="G52" s="75">
        <f>SUMIFS(Mar!$H$5:$H$605,Mar!$Q$5:$Q$605,"Receita",Mar!$F$5:$F$605,DRE!$D52)</f>
        <v>0</v>
      </c>
      <c r="H52" s="75">
        <f>SUMIFS(Abr!$H$5:$H$605,Abr!$Q$5:$Q$605,"Receita",Abr!$F$5:$F$605,DRE!$D52)</f>
        <v>0</v>
      </c>
      <c r="I52" s="75">
        <f>SUMIFS(Mai!$H$5:$H$605,Mai!$Q$5:$Q$605,"Receita",Mai!$F$5:$F$605,DRE!$D52)</f>
        <v>0</v>
      </c>
      <c r="J52" s="75">
        <f>SUMIFS(Jun!$H$5:$H$605,Jun!$Q$5:$Q$605,"Receita",Jun!$F$5:$F$605,DRE!$D52)</f>
        <v>0</v>
      </c>
      <c r="K52" s="75">
        <f>SUMIFS(Jul!$H$5:$H$605,Jul!$Q$5:$Q$605,"Receita",Jul!$F$5:$F$605,DRE!$D52)</f>
        <v>0</v>
      </c>
      <c r="L52" s="75">
        <f>SUMIFS(Ago!$H$5:$H$605,Ago!$Q$5:$Q$605,"Receita",Ago!$F$5:$F$605,DRE!$D52)</f>
        <v>0</v>
      </c>
      <c r="M52" s="75">
        <f>SUMIFS(Set!$H$5:$H$605,Set!$Q$5:$Q$605,"Receita",Set!$F$5:$F$605,DRE!$D52)</f>
        <v>0</v>
      </c>
      <c r="N52" s="75">
        <f>SUMIFS(Out!$H$5:$H$605,Out!$Q$5:$Q$605,"Receita",Out!$F$5:$F$605,DRE!$D52)</f>
        <v>0</v>
      </c>
      <c r="O52" s="75">
        <f>SUMIFS(Nov!$H$5:$H$605,Nov!$Q$5:$Q$605,"Receita",Nov!$F$5:$F$605,DRE!$D52)</f>
        <v>0</v>
      </c>
      <c r="P52" s="75">
        <f>SUMIFS(Dez!$H$5:$H$605,Dez!$Q$5:$Q$605,"Receita",Dez!$F$5:$F$605,DRE!$D52)</f>
        <v>0</v>
      </c>
      <c r="Q52" s="75">
        <f t="shared" si="12"/>
        <v>0</v>
      </c>
    </row>
    <row r="53" spans="3:17" ht="28.5" customHeight="1" thickTop="1" thickBot="1">
      <c r="C53" s="65" t="str">
        <f>'PC Receitas'!C40</f>
        <v>4.1.36</v>
      </c>
      <c r="D53" s="66" t="str">
        <f>VLOOKUP(C53,'PC Receitas'!$C$4:$D$103,2,FALSE)</f>
        <v>-</v>
      </c>
      <c r="E53" s="75">
        <f>SUMIFS(Jan!$H$5:$H$605,Jan!$Q$5:$Q$605,"Receita",Jan!$F$5:$F$605,DRE!$D53)</f>
        <v>0</v>
      </c>
      <c r="F53" s="75">
        <f>SUMIFS(Fev!$H$5:$H$605,Fev!$Q$5:$Q$605,"Receita",Fev!$F$5:$F$605,DRE!$D53)</f>
        <v>0</v>
      </c>
      <c r="G53" s="75">
        <f>SUMIFS(Mar!$H$5:$H$605,Mar!$Q$5:$Q$605,"Receita",Mar!$F$5:$F$605,DRE!$D53)</f>
        <v>0</v>
      </c>
      <c r="H53" s="75">
        <f>SUMIFS(Abr!$H$5:$H$605,Abr!$Q$5:$Q$605,"Receita",Abr!$F$5:$F$605,DRE!$D53)</f>
        <v>0</v>
      </c>
      <c r="I53" s="75">
        <f>SUMIFS(Mai!$H$5:$H$605,Mai!$Q$5:$Q$605,"Receita",Mai!$F$5:$F$605,DRE!$D53)</f>
        <v>0</v>
      </c>
      <c r="J53" s="75">
        <f>SUMIFS(Jun!$H$5:$H$605,Jun!$Q$5:$Q$605,"Receita",Jun!$F$5:$F$605,DRE!$D53)</f>
        <v>0</v>
      </c>
      <c r="K53" s="75">
        <f>SUMIFS(Jul!$H$5:$H$605,Jul!$Q$5:$Q$605,"Receita",Jul!$F$5:$F$605,DRE!$D53)</f>
        <v>0</v>
      </c>
      <c r="L53" s="75">
        <f>SUMIFS(Ago!$H$5:$H$605,Ago!$Q$5:$Q$605,"Receita",Ago!$F$5:$F$605,DRE!$D53)</f>
        <v>0</v>
      </c>
      <c r="M53" s="75">
        <f>SUMIFS(Set!$H$5:$H$605,Set!$Q$5:$Q$605,"Receita",Set!$F$5:$F$605,DRE!$D53)</f>
        <v>0</v>
      </c>
      <c r="N53" s="75">
        <f>SUMIFS(Out!$H$5:$H$605,Out!$Q$5:$Q$605,"Receita",Out!$F$5:$F$605,DRE!$D53)</f>
        <v>0</v>
      </c>
      <c r="O53" s="75">
        <f>SUMIFS(Nov!$H$5:$H$605,Nov!$Q$5:$Q$605,"Receita",Nov!$F$5:$F$605,DRE!$D53)</f>
        <v>0</v>
      </c>
      <c r="P53" s="75">
        <f>SUMIFS(Dez!$H$5:$H$605,Dez!$Q$5:$Q$605,"Receita",Dez!$F$5:$F$605,DRE!$D53)</f>
        <v>0</v>
      </c>
      <c r="Q53" s="75">
        <f t="shared" si="12"/>
        <v>0</v>
      </c>
    </row>
    <row r="54" spans="3:17" ht="28.5" customHeight="1" thickTop="1" thickBot="1">
      <c r="C54" s="65" t="str">
        <f>'PC Receitas'!C41</f>
        <v>4.1.37</v>
      </c>
      <c r="D54" s="66" t="str">
        <f>VLOOKUP(C54,'PC Receitas'!$C$4:$D$103,2,FALSE)</f>
        <v>-</v>
      </c>
      <c r="E54" s="75">
        <f>SUMIFS(Jan!$H$5:$H$605,Jan!$Q$5:$Q$605,"Receita",Jan!$F$5:$F$605,DRE!$D54)</f>
        <v>0</v>
      </c>
      <c r="F54" s="75">
        <f>SUMIFS(Fev!$H$5:$H$605,Fev!$Q$5:$Q$605,"Receita",Fev!$F$5:$F$605,DRE!$D54)</f>
        <v>0</v>
      </c>
      <c r="G54" s="75">
        <f>SUMIFS(Mar!$H$5:$H$605,Mar!$Q$5:$Q$605,"Receita",Mar!$F$5:$F$605,DRE!$D54)</f>
        <v>0</v>
      </c>
      <c r="H54" s="75">
        <f>SUMIFS(Abr!$H$5:$H$605,Abr!$Q$5:$Q$605,"Receita",Abr!$F$5:$F$605,DRE!$D54)</f>
        <v>0</v>
      </c>
      <c r="I54" s="75">
        <f>SUMIFS(Mai!$H$5:$H$605,Mai!$Q$5:$Q$605,"Receita",Mai!$F$5:$F$605,DRE!$D54)</f>
        <v>0</v>
      </c>
      <c r="J54" s="75">
        <f>SUMIFS(Jun!$H$5:$H$605,Jun!$Q$5:$Q$605,"Receita",Jun!$F$5:$F$605,DRE!$D54)</f>
        <v>0</v>
      </c>
      <c r="K54" s="75">
        <f>SUMIFS(Jul!$H$5:$H$605,Jul!$Q$5:$Q$605,"Receita",Jul!$F$5:$F$605,DRE!$D54)</f>
        <v>0</v>
      </c>
      <c r="L54" s="75">
        <f>SUMIFS(Ago!$H$5:$H$605,Ago!$Q$5:$Q$605,"Receita",Ago!$F$5:$F$605,DRE!$D54)</f>
        <v>0</v>
      </c>
      <c r="M54" s="75">
        <f>SUMIFS(Set!$H$5:$H$605,Set!$Q$5:$Q$605,"Receita",Set!$F$5:$F$605,DRE!$D54)</f>
        <v>0</v>
      </c>
      <c r="N54" s="75">
        <f>SUMIFS(Out!$H$5:$H$605,Out!$Q$5:$Q$605,"Receita",Out!$F$5:$F$605,DRE!$D54)</f>
        <v>0</v>
      </c>
      <c r="O54" s="75">
        <f>SUMIFS(Nov!$H$5:$H$605,Nov!$Q$5:$Q$605,"Receita",Nov!$F$5:$F$605,DRE!$D54)</f>
        <v>0</v>
      </c>
      <c r="P54" s="75">
        <f>SUMIFS(Dez!$H$5:$H$605,Dez!$Q$5:$Q$605,"Receita",Dez!$F$5:$F$605,DRE!$D54)</f>
        <v>0</v>
      </c>
      <c r="Q54" s="75">
        <f t="shared" si="12"/>
        <v>0</v>
      </c>
    </row>
    <row r="55" spans="3:17" ht="28.5" customHeight="1" thickTop="1" thickBot="1">
      <c r="C55" s="65" t="str">
        <f>'PC Receitas'!C42</f>
        <v>4.1.38</v>
      </c>
      <c r="D55" s="66" t="str">
        <f>VLOOKUP(C55,'PC Receitas'!$C$4:$D$103,2,FALSE)</f>
        <v>-</v>
      </c>
      <c r="E55" s="75">
        <f>SUMIFS(Jan!$H$5:$H$605,Jan!$Q$5:$Q$605,"Receita",Jan!$F$5:$F$605,DRE!$D55)</f>
        <v>0</v>
      </c>
      <c r="F55" s="75">
        <f>SUMIFS(Fev!$H$5:$H$605,Fev!$Q$5:$Q$605,"Receita",Fev!$F$5:$F$605,DRE!$D55)</f>
        <v>0</v>
      </c>
      <c r="G55" s="75">
        <f>SUMIFS(Mar!$H$5:$H$605,Mar!$Q$5:$Q$605,"Receita",Mar!$F$5:$F$605,DRE!$D55)</f>
        <v>0</v>
      </c>
      <c r="H55" s="75">
        <f>SUMIFS(Abr!$H$5:$H$605,Abr!$Q$5:$Q$605,"Receita",Abr!$F$5:$F$605,DRE!$D55)</f>
        <v>0</v>
      </c>
      <c r="I55" s="75">
        <f>SUMIFS(Mai!$H$5:$H$605,Mai!$Q$5:$Q$605,"Receita",Mai!$F$5:$F$605,DRE!$D55)</f>
        <v>0</v>
      </c>
      <c r="J55" s="75">
        <f>SUMIFS(Jun!$H$5:$H$605,Jun!$Q$5:$Q$605,"Receita",Jun!$F$5:$F$605,DRE!$D55)</f>
        <v>0</v>
      </c>
      <c r="K55" s="75">
        <f>SUMIFS(Jul!$H$5:$H$605,Jul!$Q$5:$Q$605,"Receita",Jul!$F$5:$F$605,DRE!$D55)</f>
        <v>0</v>
      </c>
      <c r="L55" s="75">
        <f>SUMIFS(Ago!$H$5:$H$605,Ago!$Q$5:$Q$605,"Receita",Ago!$F$5:$F$605,DRE!$D55)</f>
        <v>0</v>
      </c>
      <c r="M55" s="75">
        <f>SUMIFS(Set!$H$5:$H$605,Set!$Q$5:$Q$605,"Receita",Set!$F$5:$F$605,DRE!$D55)</f>
        <v>0</v>
      </c>
      <c r="N55" s="75">
        <f>SUMIFS(Out!$H$5:$H$605,Out!$Q$5:$Q$605,"Receita",Out!$F$5:$F$605,DRE!$D55)</f>
        <v>0</v>
      </c>
      <c r="O55" s="75">
        <f>SUMIFS(Nov!$H$5:$H$605,Nov!$Q$5:$Q$605,"Receita",Nov!$F$5:$F$605,DRE!$D55)</f>
        <v>0</v>
      </c>
      <c r="P55" s="75">
        <f>SUMIFS(Dez!$H$5:$H$605,Dez!$Q$5:$Q$605,"Receita",Dez!$F$5:$F$605,DRE!$D55)</f>
        <v>0</v>
      </c>
      <c r="Q55" s="75">
        <f t="shared" si="12"/>
        <v>0</v>
      </c>
    </row>
    <row r="56" spans="3:17" ht="28.5" customHeight="1" thickTop="1" thickBot="1">
      <c r="C56" s="65" t="str">
        <f>'PC Receitas'!C43</f>
        <v>4.1.39</v>
      </c>
      <c r="D56" s="66" t="str">
        <f>VLOOKUP(C56,'PC Receitas'!$C$4:$D$103,2,FALSE)</f>
        <v>-</v>
      </c>
      <c r="E56" s="75">
        <f>SUMIFS(Jan!$H$5:$H$605,Jan!$Q$5:$Q$605,"Receita",Jan!$F$5:$F$605,DRE!$D56)</f>
        <v>0</v>
      </c>
      <c r="F56" s="75">
        <f>SUMIFS(Fev!$H$5:$H$605,Fev!$Q$5:$Q$605,"Receita",Fev!$F$5:$F$605,DRE!$D56)</f>
        <v>0</v>
      </c>
      <c r="G56" s="75">
        <f>SUMIFS(Mar!$H$5:$H$605,Mar!$Q$5:$Q$605,"Receita",Mar!$F$5:$F$605,DRE!$D56)</f>
        <v>0</v>
      </c>
      <c r="H56" s="75">
        <f>SUMIFS(Abr!$H$5:$H$605,Abr!$Q$5:$Q$605,"Receita",Abr!$F$5:$F$605,DRE!$D56)</f>
        <v>0</v>
      </c>
      <c r="I56" s="75">
        <f>SUMIFS(Mai!$H$5:$H$605,Mai!$Q$5:$Q$605,"Receita",Mai!$F$5:$F$605,DRE!$D56)</f>
        <v>0</v>
      </c>
      <c r="J56" s="75">
        <f>SUMIFS(Jun!$H$5:$H$605,Jun!$Q$5:$Q$605,"Receita",Jun!$F$5:$F$605,DRE!$D56)</f>
        <v>0</v>
      </c>
      <c r="K56" s="75">
        <f>SUMIFS(Jul!$H$5:$H$605,Jul!$Q$5:$Q$605,"Receita",Jul!$F$5:$F$605,DRE!$D56)</f>
        <v>0</v>
      </c>
      <c r="L56" s="75">
        <f>SUMIFS(Ago!$H$5:$H$605,Ago!$Q$5:$Q$605,"Receita",Ago!$F$5:$F$605,DRE!$D56)</f>
        <v>0</v>
      </c>
      <c r="M56" s="75">
        <f>SUMIFS(Set!$H$5:$H$605,Set!$Q$5:$Q$605,"Receita",Set!$F$5:$F$605,DRE!$D56)</f>
        <v>0</v>
      </c>
      <c r="N56" s="75">
        <f>SUMIFS(Out!$H$5:$H$605,Out!$Q$5:$Q$605,"Receita",Out!$F$5:$F$605,DRE!$D56)</f>
        <v>0</v>
      </c>
      <c r="O56" s="75">
        <f>SUMIFS(Nov!$H$5:$H$605,Nov!$Q$5:$Q$605,"Receita",Nov!$F$5:$F$605,DRE!$D56)</f>
        <v>0</v>
      </c>
      <c r="P56" s="75">
        <f>SUMIFS(Dez!$H$5:$H$605,Dez!$Q$5:$Q$605,"Receita",Dez!$F$5:$F$605,DRE!$D56)</f>
        <v>0</v>
      </c>
      <c r="Q56" s="75">
        <f t="shared" si="12"/>
        <v>0</v>
      </c>
    </row>
    <row r="57" spans="3:17" ht="28.5" customHeight="1" thickTop="1" thickBot="1">
      <c r="C57" s="65" t="str">
        <f>'PC Receitas'!C44</f>
        <v>4.1.40</v>
      </c>
      <c r="D57" s="66" t="str">
        <f>VLOOKUP(C57,'PC Receitas'!$C$4:$D$103,2,FALSE)</f>
        <v>-</v>
      </c>
      <c r="E57" s="75">
        <f>SUMIFS(Jan!$H$5:$H$605,Jan!$Q$5:$Q$605,"Receita",Jan!$F$5:$F$605,DRE!$D57)</f>
        <v>0</v>
      </c>
      <c r="F57" s="75">
        <f>SUMIFS(Fev!$H$5:$H$605,Fev!$Q$5:$Q$605,"Receita",Fev!$F$5:$F$605,DRE!$D57)</f>
        <v>0</v>
      </c>
      <c r="G57" s="75">
        <f>SUMIFS(Mar!$H$5:$H$605,Mar!$Q$5:$Q$605,"Receita",Mar!$F$5:$F$605,DRE!$D57)</f>
        <v>0</v>
      </c>
      <c r="H57" s="75">
        <f>SUMIFS(Abr!$H$5:$H$605,Abr!$Q$5:$Q$605,"Receita",Abr!$F$5:$F$605,DRE!$D57)</f>
        <v>0</v>
      </c>
      <c r="I57" s="75">
        <f>SUMIFS(Mai!$H$5:$H$605,Mai!$Q$5:$Q$605,"Receita",Mai!$F$5:$F$605,DRE!$D57)</f>
        <v>0</v>
      </c>
      <c r="J57" s="75">
        <f>SUMIFS(Jun!$H$5:$H$605,Jun!$Q$5:$Q$605,"Receita",Jun!$F$5:$F$605,DRE!$D57)</f>
        <v>0</v>
      </c>
      <c r="K57" s="75">
        <f>SUMIFS(Jul!$H$5:$H$605,Jul!$Q$5:$Q$605,"Receita",Jul!$F$5:$F$605,DRE!$D57)</f>
        <v>0</v>
      </c>
      <c r="L57" s="75">
        <f>SUMIFS(Ago!$H$5:$H$605,Ago!$Q$5:$Q$605,"Receita",Ago!$F$5:$F$605,DRE!$D57)</f>
        <v>0</v>
      </c>
      <c r="M57" s="75">
        <f>SUMIFS(Set!$H$5:$H$605,Set!$Q$5:$Q$605,"Receita",Set!$F$5:$F$605,DRE!$D57)</f>
        <v>0</v>
      </c>
      <c r="N57" s="75">
        <f>SUMIFS(Out!$H$5:$H$605,Out!$Q$5:$Q$605,"Receita",Out!$F$5:$F$605,DRE!$D57)</f>
        <v>0</v>
      </c>
      <c r="O57" s="75">
        <f>SUMIFS(Nov!$H$5:$H$605,Nov!$Q$5:$Q$605,"Receita",Nov!$F$5:$F$605,DRE!$D57)</f>
        <v>0</v>
      </c>
      <c r="P57" s="75">
        <f>SUMIFS(Dez!$H$5:$H$605,Dez!$Q$5:$Q$605,"Receita",Dez!$F$5:$F$605,DRE!$D57)</f>
        <v>0</v>
      </c>
      <c r="Q57" s="75">
        <f t="shared" si="12"/>
        <v>0</v>
      </c>
    </row>
    <row r="58" spans="3:17" ht="28.5" customHeight="1" thickTop="1" thickBot="1">
      <c r="C58" s="65" t="str">
        <f>'PC Receitas'!C45</f>
        <v>4.1.41</v>
      </c>
      <c r="D58" s="66" t="str">
        <f>VLOOKUP(C58,'PC Receitas'!$C$4:$D$103,2,FALSE)</f>
        <v>-</v>
      </c>
      <c r="E58" s="75">
        <f>SUMIFS(Jan!$H$5:$H$605,Jan!$Q$5:$Q$605,"Receita",Jan!$F$5:$F$605,DRE!$D58)</f>
        <v>0</v>
      </c>
      <c r="F58" s="75">
        <f>SUMIFS(Fev!$H$5:$H$605,Fev!$Q$5:$Q$605,"Receita",Fev!$F$5:$F$605,DRE!$D58)</f>
        <v>0</v>
      </c>
      <c r="G58" s="75">
        <f>SUMIFS(Mar!$H$5:$H$605,Mar!$Q$5:$Q$605,"Receita",Mar!$F$5:$F$605,DRE!$D58)</f>
        <v>0</v>
      </c>
      <c r="H58" s="75">
        <f>SUMIFS(Abr!$H$5:$H$605,Abr!$Q$5:$Q$605,"Receita",Abr!$F$5:$F$605,DRE!$D58)</f>
        <v>0</v>
      </c>
      <c r="I58" s="75">
        <f>SUMIFS(Mai!$H$5:$H$605,Mai!$Q$5:$Q$605,"Receita",Mai!$F$5:$F$605,DRE!$D58)</f>
        <v>0</v>
      </c>
      <c r="J58" s="75">
        <f>SUMIFS(Jun!$H$5:$H$605,Jun!$Q$5:$Q$605,"Receita",Jun!$F$5:$F$605,DRE!$D58)</f>
        <v>0</v>
      </c>
      <c r="K58" s="75">
        <f>SUMIFS(Jul!$H$5:$H$605,Jul!$Q$5:$Q$605,"Receita",Jul!$F$5:$F$605,DRE!$D58)</f>
        <v>0</v>
      </c>
      <c r="L58" s="75">
        <f>SUMIFS(Ago!$H$5:$H$605,Ago!$Q$5:$Q$605,"Receita",Ago!$F$5:$F$605,DRE!$D58)</f>
        <v>0</v>
      </c>
      <c r="M58" s="75">
        <f>SUMIFS(Set!$H$5:$H$605,Set!$Q$5:$Q$605,"Receita",Set!$F$5:$F$605,DRE!$D58)</f>
        <v>0</v>
      </c>
      <c r="N58" s="75">
        <f>SUMIFS(Out!$H$5:$H$605,Out!$Q$5:$Q$605,"Receita",Out!$F$5:$F$605,DRE!$D58)</f>
        <v>0</v>
      </c>
      <c r="O58" s="75">
        <f>SUMIFS(Nov!$H$5:$H$605,Nov!$Q$5:$Q$605,"Receita",Nov!$F$5:$F$605,DRE!$D58)</f>
        <v>0</v>
      </c>
      <c r="P58" s="75">
        <f>SUMIFS(Dez!$H$5:$H$605,Dez!$Q$5:$Q$605,"Receita",Dez!$F$5:$F$605,DRE!$D58)</f>
        <v>0</v>
      </c>
      <c r="Q58" s="75">
        <f t="shared" si="12"/>
        <v>0</v>
      </c>
    </row>
    <row r="59" spans="3:17" ht="28.5" customHeight="1" thickTop="1" thickBot="1">
      <c r="C59" s="65" t="str">
        <f>'PC Receitas'!C46</f>
        <v>4.1.42</v>
      </c>
      <c r="D59" s="66" t="str">
        <f>VLOOKUP(C59,'PC Receitas'!$C$4:$D$103,2,FALSE)</f>
        <v>-</v>
      </c>
      <c r="E59" s="75">
        <f>SUMIFS(Jan!$H$5:$H$605,Jan!$Q$5:$Q$605,"Receita",Jan!$F$5:$F$605,DRE!$D59)</f>
        <v>0</v>
      </c>
      <c r="F59" s="75">
        <f>SUMIFS(Fev!$H$5:$H$605,Fev!$Q$5:$Q$605,"Receita",Fev!$F$5:$F$605,DRE!$D59)</f>
        <v>0</v>
      </c>
      <c r="G59" s="75">
        <f>SUMIFS(Mar!$H$5:$H$605,Mar!$Q$5:$Q$605,"Receita",Mar!$F$5:$F$605,DRE!$D59)</f>
        <v>0</v>
      </c>
      <c r="H59" s="75">
        <f>SUMIFS(Abr!$H$5:$H$605,Abr!$Q$5:$Q$605,"Receita",Abr!$F$5:$F$605,DRE!$D59)</f>
        <v>0</v>
      </c>
      <c r="I59" s="75">
        <f>SUMIFS(Mai!$H$5:$H$605,Mai!$Q$5:$Q$605,"Receita",Mai!$F$5:$F$605,DRE!$D59)</f>
        <v>0</v>
      </c>
      <c r="J59" s="75">
        <f>SUMIFS(Jun!$H$5:$H$605,Jun!$Q$5:$Q$605,"Receita",Jun!$F$5:$F$605,DRE!$D59)</f>
        <v>0</v>
      </c>
      <c r="K59" s="75">
        <f>SUMIFS(Jul!$H$5:$H$605,Jul!$Q$5:$Q$605,"Receita",Jul!$F$5:$F$605,DRE!$D59)</f>
        <v>0</v>
      </c>
      <c r="L59" s="75">
        <f>SUMIFS(Ago!$H$5:$H$605,Ago!$Q$5:$Q$605,"Receita",Ago!$F$5:$F$605,DRE!$D59)</f>
        <v>0</v>
      </c>
      <c r="M59" s="75">
        <f>SUMIFS(Set!$H$5:$H$605,Set!$Q$5:$Q$605,"Receita",Set!$F$5:$F$605,DRE!$D59)</f>
        <v>0</v>
      </c>
      <c r="N59" s="75">
        <f>SUMIFS(Out!$H$5:$H$605,Out!$Q$5:$Q$605,"Receita",Out!$F$5:$F$605,DRE!$D59)</f>
        <v>0</v>
      </c>
      <c r="O59" s="75">
        <f>SUMIFS(Nov!$H$5:$H$605,Nov!$Q$5:$Q$605,"Receita",Nov!$F$5:$F$605,DRE!$D59)</f>
        <v>0</v>
      </c>
      <c r="P59" s="75">
        <f>SUMIFS(Dez!$H$5:$H$605,Dez!$Q$5:$Q$605,"Receita",Dez!$F$5:$F$605,DRE!$D59)</f>
        <v>0</v>
      </c>
      <c r="Q59" s="75">
        <f t="shared" si="12"/>
        <v>0</v>
      </c>
    </row>
    <row r="60" spans="3:17" ht="28.5" customHeight="1" thickTop="1" thickBot="1">
      <c r="C60" s="65" t="str">
        <f>'PC Receitas'!C47</f>
        <v>4.1.43</v>
      </c>
      <c r="D60" s="66" t="str">
        <f>VLOOKUP(C60,'PC Receitas'!$C$4:$D$103,2,FALSE)</f>
        <v>-</v>
      </c>
      <c r="E60" s="75">
        <f>SUMIFS(Jan!$H$5:$H$605,Jan!$Q$5:$Q$605,"Receita",Jan!$F$5:$F$605,DRE!$D60)</f>
        <v>0</v>
      </c>
      <c r="F60" s="75">
        <f>SUMIFS(Fev!$H$5:$H$605,Fev!$Q$5:$Q$605,"Receita",Fev!$F$5:$F$605,DRE!$D60)</f>
        <v>0</v>
      </c>
      <c r="G60" s="75">
        <f>SUMIFS(Mar!$H$5:$H$605,Mar!$Q$5:$Q$605,"Receita",Mar!$F$5:$F$605,DRE!$D60)</f>
        <v>0</v>
      </c>
      <c r="H60" s="75">
        <f>SUMIFS(Abr!$H$5:$H$605,Abr!$Q$5:$Q$605,"Receita",Abr!$F$5:$F$605,DRE!$D60)</f>
        <v>0</v>
      </c>
      <c r="I60" s="75">
        <f>SUMIFS(Mai!$H$5:$H$605,Mai!$Q$5:$Q$605,"Receita",Mai!$F$5:$F$605,DRE!$D60)</f>
        <v>0</v>
      </c>
      <c r="J60" s="75">
        <f>SUMIFS(Jun!$H$5:$H$605,Jun!$Q$5:$Q$605,"Receita",Jun!$F$5:$F$605,DRE!$D60)</f>
        <v>0</v>
      </c>
      <c r="K60" s="75">
        <f>SUMIFS(Jul!$H$5:$H$605,Jul!$Q$5:$Q$605,"Receita",Jul!$F$5:$F$605,DRE!$D60)</f>
        <v>0</v>
      </c>
      <c r="L60" s="75">
        <f>SUMIFS(Ago!$H$5:$H$605,Ago!$Q$5:$Q$605,"Receita",Ago!$F$5:$F$605,DRE!$D60)</f>
        <v>0</v>
      </c>
      <c r="M60" s="75">
        <f>SUMIFS(Set!$H$5:$H$605,Set!$Q$5:$Q$605,"Receita",Set!$F$5:$F$605,DRE!$D60)</f>
        <v>0</v>
      </c>
      <c r="N60" s="75">
        <f>SUMIFS(Out!$H$5:$H$605,Out!$Q$5:$Q$605,"Receita",Out!$F$5:$F$605,DRE!$D60)</f>
        <v>0</v>
      </c>
      <c r="O60" s="75">
        <f>SUMIFS(Nov!$H$5:$H$605,Nov!$Q$5:$Q$605,"Receita",Nov!$F$5:$F$605,DRE!$D60)</f>
        <v>0</v>
      </c>
      <c r="P60" s="75">
        <f>SUMIFS(Dez!$H$5:$H$605,Dez!$Q$5:$Q$605,"Receita",Dez!$F$5:$F$605,DRE!$D60)</f>
        <v>0</v>
      </c>
      <c r="Q60" s="75">
        <f t="shared" si="12"/>
        <v>0</v>
      </c>
    </row>
    <row r="61" spans="3:17" ht="28.5" customHeight="1" thickTop="1" thickBot="1">
      <c r="C61" s="65" t="str">
        <f>'PC Receitas'!C48</f>
        <v>4.1.44</v>
      </c>
      <c r="D61" s="66" t="str">
        <f>VLOOKUP(C61,'PC Receitas'!$C$4:$D$103,2,FALSE)</f>
        <v>-</v>
      </c>
      <c r="E61" s="75">
        <f>SUMIFS(Jan!$H$5:$H$605,Jan!$Q$5:$Q$605,"Receita",Jan!$F$5:$F$605,DRE!$D61)</f>
        <v>0</v>
      </c>
      <c r="F61" s="75">
        <f>SUMIFS(Fev!$H$5:$H$605,Fev!$Q$5:$Q$605,"Receita",Fev!$F$5:$F$605,DRE!$D61)</f>
        <v>0</v>
      </c>
      <c r="G61" s="75">
        <f>SUMIFS(Mar!$H$5:$H$605,Mar!$Q$5:$Q$605,"Receita",Mar!$F$5:$F$605,DRE!$D61)</f>
        <v>0</v>
      </c>
      <c r="H61" s="75">
        <f>SUMIFS(Abr!$H$5:$H$605,Abr!$Q$5:$Q$605,"Receita",Abr!$F$5:$F$605,DRE!$D61)</f>
        <v>0</v>
      </c>
      <c r="I61" s="75">
        <f>SUMIFS(Mai!$H$5:$H$605,Mai!$Q$5:$Q$605,"Receita",Mai!$F$5:$F$605,DRE!$D61)</f>
        <v>0</v>
      </c>
      <c r="J61" s="75">
        <f>SUMIFS(Jun!$H$5:$H$605,Jun!$Q$5:$Q$605,"Receita",Jun!$F$5:$F$605,DRE!$D61)</f>
        <v>0</v>
      </c>
      <c r="K61" s="75">
        <f>SUMIFS(Jul!$H$5:$H$605,Jul!$Q$5:$Q$605,"Receita",Jul!$F$5:$F$605,DRE!$D61)</f>
        <v>0</v>
      </c>
      <c r="L61" s="75">
        <f>SUMIFS(Ago!$H$5:$H$605,Ago!$Q$5:$Q$605,"Receita",Ago!$F$5:$F$605,DRE!$D61)</f>
        <v>0</v>
      </c>
      <c r="M61" s="75">
        <f>SUMIFS(Set!$H$5:$H$605,Set!$Q$5:$Q$605,"Receita",Set!$F$5:$F$605,DRE!$D61)</f>
        <v>0</v>
      </c>
      <c r="N61" s="75">
        <f>SUMIFS(Out!$H$5:$H$605,Out!$Q$5:$Q$605,"Receita",Out!$F$5:$F$605,DRE!$D61)</f>
        <v>0</v>
      </c>
      <c r="O61" s="75">
        <f>SUMIFS(Nov!$H$5:$H$605,Nov!$Q$5:$Q$605,"Receita",Nov!$F$5:$F$605,DRE!$D61)</f>
        <v>0</v>
      </c>
      <c r="P61" s="75">
        <f>SUMIFS(Dez!$H$5:$H$605,Dez!$Q$5:$Q$605,"Receita",Dez!$F$5:$F$605,DRE!$D61)</f>
        <v>0</v>
      </c>
      <c r="Q61" s="75">
        <f t="shared" si="12"/>
        <v>0</v>
      </c>
    </row>
    <row r="62" spans="3:17" ht="28.5" customHeight="1" thickTop="1" thickBot="1">
      <c r="C62" s="65" t="str">
        <f>'PC Receitas'!C49</f>
        <v>4.1.45</v>
      </c>
      <c r="D62" s="66" t="str">
        <f>VLOOKUP(C62,'PC Receitas'!$C$4:$D$103,2,FALSE)</f>
        <v>-</v>
      </c>
      <c r="E62" s="75">
        <f>SUMIFS(Jan!$H$5:$H$605,Jan!$Q$5:$Q$605,"Receita",Jan!$F$5:$F$605,DRE!$D62)</f>
        <v>0</v>
      </c>
      <c r="F62" s="75">
        <f>SUMIFS(Fev!$H$5:$H$605,Fev!$Q$5:$Q$605,"Receita",Fev!$F$5:$F$605,DRE!$D62)</f>
        <v>0</v>
      </c>
      <c r="G62" s="75">
        <f>SUMIFS(Mar!$H$5:$H$605,Mar!$Q$5:$Q$605,"Receita",Mar!$F$5:$F$605,DRE!$D62)</f>
        <v>0</v>
      </c>
      <c r="H62" s="75">
        <f>SUMIFS(Abr!$H$5:$H$605,Abr!$Q$5:$Q$605,"Receita",Abr!$F$5:$F$605,DRE!$D62)</f>
        <v>0</v>
      </c>
      <c r="I62" s="75">
        <f>SUMIFS(Mai!$H$5:$H$605,Mai!$Q$5:$Q$605,"Receita",Mai!$F$5:$F$605,DRE!$D62)</f>
        <v>0</v>
      </c>
      <c r="J62" s="75">
        <f>SUMIFS(Jun!$H$5:$H$605,Jun!$Q$5:$Q$605,"Receita",Jun!$F$5:$F$605,DRE!$D62)</f>
        <v>0</v>
      </c>
      <c r="K62" s="75">
        <f>SUMIFS(Jul!$H$5:$H$605,Jul!$Q$5:$Q$605,"Receita",Jul!$F$5:$F$605,DRE!$D62)</f>
        <v>0</v>
      </c>
      <c r="L62" s="75">
        <f>SUMIFS(Ago!$H$5:$H$605,Ago!$Q$5:$Q$605,"Receita",Ago!$F$5:$F$605,DRE!$D62)</f>
        <v>0</v>
      </c>
      <c r="M62" s="75">
        <f>SUMIFS(Set!$H$5:$H$605,Set!$Q$5:$Q$605,"Receita",Set!$F$5:$F$605,DRE!$D62)</f>
        <v>0</v>
      </c>
      <c r="N62" s="75">
        <f>SUMIFS(Out!$H$5:$H$605,Out!$Q$5:$Q$605,"Receita",Out!$F$5:$F$605,DRE!$D62)</f>
        <v>0</v>
      </c>
      <c r="O62" s="75">
        <f>SUMIFS(Nov!$H$5:$H$605,Nov!$Q$5:$Q$605,"Receita",Nov!$F$5:$F$605,DRE!$D62)</f>
        <v>0</v>
      </c>
      <c r="P62" s="75">
        <f>SUMIFS(Dez!$H$5:$H$605,Dez!$Q$5:$Q$605,"Receita",Dez!$F$5:$F$605,DRE!$D62)</f>
        <v>0</v>
      </c>
      <c r="Q62" s="75">
        <f t="shared" si="12"/>
        <v>0</v>
      </c>
    </row>
    <row r="63" spans="3:17" ht="28.5" customHeight="1" thickTop="1" thickBot="1">
      <c r="C63" s="65" t="str">
        <f>'PC Receitas'!C50</f>
        <v>4.1.46</v>
      </c>
      <c r="D63" s="66" t="str">
        <f>VLOOKUP(C63,'PC Receitas'!$C$4:$D$103,2,FALSE)</f>
        <v>-</v>
      </c>
      <c r="E63" s="75">
        <f>SUMIFS(Jan!$H$5:$H$605,Jan!$Q$5:$Q$605,"Receita",Jan!$F$5:$F$605,DRE!$D63)</f>
        <v>0</v>
      </c>
      <c r="F63" s="75">
        <f>SUMIFS(Fev!$H$5:$H$605,Fev!$Q$5:$Q$605,"Receita",Fev!$F$5:$F$605,DRE!$D63)</f>
        <v>0</v>
      </c>
      <c r="G63" s="75">
        <f>SUMIFS(Mar!$H$5:$H$605,Mar!$Q$5:$Q$605,"Receita",Mar!$F$5:$F$605,DRE!$D63)</f>
        <v>0</v>
      </c>
      <c r="H63" s="75">
        <f>SUMIFS(Abr!$H$5:$H$605,Abr!$Q$5:$Q$605,"Receita",Abr!$F$5:$F$605,DRE!$D63)</f>
        <v>0</v>
      </c>
      <c r="I63" s="75">
        <f>SUMIFS(Mai!$H$5:$H$605,Mai!$Q$5:$Q$605,"Receita",Mai!$F$5:$F$605,DRE!$D63)</f>
        <v>0</v>
      </c>
      <c r="J63" s="75">
        <f>SUMIFS(Jun!$H$5:$H$605,Jun!$Q$5:$Q$605,"Receita",Jun!$F$5:$F$605,DRE!$D63)</f>
        <v>0</v>
      </c>
      <c r="K63" s="75">
        <f>SUMIFS(Jul!$H$5:$H$605,Jul!$Q$5:$Q$605,"Receita",Jul!$F$5:$F$605,DRE!$D63)</f>
        <v>0</v>
      </c>
      <c r="L63" s="75">
        <f>SUMIFS(Ago!$H$5:$H$605,Ago!$Q$5:$Q$605,"Receita",Ago!$F$5:$F$605,DRE!$D63)</f>
        <v>0</v>
      </c>
      <c r="M63" s="75">
        <f>SUMIFS(Set!$H$5:$H$605,Set!$Q$5:$Q$605,"Receita",Set!$F$5:$F$605,DRE!$D63)</f>
        <v>0</v>
      </c>
      <c r="N63" s="75">
        <f>SUMIFS(Out!$H$5:$H$605,Out!$Q$5:$Q$605,"Receita",Out!$F$5:$F$605,DRE!$D63)</f>
        <v>0</v>
      </c>
      <c r="O63" s="75">
        <f>SUMIFS(Nov!$H$5:$H$605,Nov!$Q$5:$Q$605,"Receita",Nov!$F$5:$F$605,DRE!$D63)</f>
        <v>0</v>
      </c>
      <c r="P63" s="75">
        <f>SUMIFS(Dez!$H$5:$H$605,Dez!$Q$5:$Q$605,"Receita",Dez!$F$5:$F$605,DRE!$D63)</f>
        <v>0</v>
      </c>
      <c r="Q63" s="75">
        <f t="shared" si="12"/>
        <v>0</v>
      </c>
    </row>
    <row r="64" spans="3:17" ht="28.5" customHeight="1" thickTop="1" thickBot="1">
      <c r="C64" s="65" t="str">
        <f>'PC Receitas'!C51</f>
        <v>4.1.47</v>
      </c>
      <c r="D64" s="66" t="str">
        <f>VLOOKUP(C64,'PC Receitas'!$C$4:$D$103,2,FALSE)</f>
        <v>-</v>
      </c>
      <c r="E64" s="75">
        <f>SUMIFS(Jan!$H$5:$H$605,Jan!$Q$5:$Q$605,"Receita",Jan!$F$5:$F$605,DRE!$D64)</f>
        <v>0</v>
      </c>
      <c r="F64" s="75">
        <f>SUMIFS(Fev!$H$5:$H$605,Fev!$Q$5:$Q$605,"Receita",Fev!$F$5:$F$605,DRE!$D64)</f>
        <v>0</v>
      </c>
      <c r="G64" s="75">
        <f>SUMIFS(Mar!$H$5:$H$605,Mar!$Q$5:$Q$605,"Receita",Mar!$F$5:$F$605,DRE!$D64)</f>
        <v>0</v>
      </c>
      <c r="H64" s="75">
        <f>SUMIFS(Abr!$H$5:$H$605,Abr!$Q$5:$Q$605,"Receita",Abr!$F$5:$F$605,DRE!$D64)</f>
        <v>0</v>
      </c>
      <c r="I64" s="75">
        <f>SUMIFS(Mai!$H$5:$H$605,Mai!$Q$5:$Q$605,"Receita",Mai!$F$5:$F$605,DRE!$D64)</f>
        <v>0</v>
      </c>
      <c r="J64" s="75">
        <f>SUMIFS(Jun!$H$5:$H$605,Jun!$Q$5:$Q$605,"Receita",Jun!$F$5:$F$605,DRE!$D64)</f>
        <v>0</v>
      </c>
      <c r="K64" s="75">
        <f>SUMIFS(Jul!$H$5:$H$605,Jul!$Q$5:$Q$605,"Receita",Jul!$F$5:$F$605,DRE!$D64)</f>
        <v>0</v>
      </c>
      <c r="L64" s="75">
        <f>SUMIFS(Ago!$H$5:$H$605,Ago!$Q$5:$Q$605,"Receita",Ago!$F$5:$F$605,DRE!$D64)</f>
        <v>0</v>
      </c>
      <c r="M64" s="75">
        <f>SUMIFS(Set!$H$5:$H$605,Set!$Q$5:$Q$605,"Receita",Set!$F$5:$F$605,DRE!$D64)</f>
        <v>0</v>
      </c>
      <c r="N64" s="75">
        <f>SUMIFS(Out!$H$5:$H$605,Out!$Q$5:$Q$605,"Receita",Out!$F$5:$F$605,DRE!$D64)</f>
        <v>0</v>
      </c>
      <c r="O64" s="75">
        <f>SUMIFS(Nov!$H$5:$H$605,Nov!$Q$5:$Q$605,"Receita",Nov!$F$5:$F$605,DRE!$D64)</f>
        <v>0</v>
      </c>
      <c r="P64" s="75">
        <f>SUMIFS(Dez!$H$5:$H$605,Dez!$Q$5:$Q$605,"Receita",Dez!$F$5:$F$605,DRE!$D64)</f>
        <v>0</v>
      </c>
      <c r="Q64" s="75">
        <f t="shared" si="12"/>
        <v>0</v>
      </c>
    </row>
    <row r="65" spans="3:17" ht="28.5" customHeight="1" thickTop="1" thickBot="1">
      <c r="C65" s="65" t="str">
        <f>'PC Receitas'!C52</f>
        <v>4.1.48</v>
      </c>
      <c r="D65" s="66" t="str">
        <f>VLOOKUP(C65,'PC Receitas'!$C$4:$D$103,2,FALSE)</f>
        <v>-</v>
      </c>
      <c r="E65" s="75">
        <f>SUMIFS(Jan!$H$5:$H$605,Jan!$Q$5:$Q$605,"Receita",Jan!$F$5:$F$605,DRE!$D65)</f>
        <v>0</v>
      </c>
      <c r="F65" s="75">
        <f>SUMIFS(Fev!$H$5:$H$605,Fev!$Q$5:$Q$605,"Receita",Fev!$F$5:$F$605,DRE!$D65)</f>
        <v>0</v>
      </c>
      <c r="G65" s="75">
        <f>SUMIFS(Mar!$H$5:$H$605,Mar!$Q$5:$Q$605,"Receita",Mar!$F$5:$F$605,DRE!$D65)</f>
        <v>0</v>
      </c>
      <c r="H65" s="75">
        <f>SUMIFS(Abr!$H$5:$H$605,Abr!$Q$5:$Q$605,"Receita",Abr!$F$5:$F$605,DRE!$D65)</f>
        <v>0</v>
      </c>
      <c r="I65" s="75">
        <f>SUMIFS(Mai!$H$5:$H$605,Mai!$Q$5:$Q$605,"Receita",Mai!$F$5:$F$605,DRE!$D65)</f>
        <v>0</v>
      </c>
      <c r="J65" s="75">
        <f>SUMIFS(Jun!$H$5:$H$605,Jun!$Q$5:$Q$605,"Receita",Jun!$F$5:$F$605,DRE!$D65)</f>
        <v>0</v>
      </c>
      <c r="K65" s="75">
        <f>SUMIFS(Jul!$H$5:$H$605,Jul!$Q$5:$Q$605,"Receita",Jul!$F$5:$F$605,DRE!$D65)</f>
        <v>0</v>
      </c>
      <c r="L65" s="75">
        <f>SUMIFS(Ago!$H$5:$H$605,Ago!$Q$5:$Q$605,"Receita",Ago!$F$5:$F$605,DRE!$D65)</f>
        <v>0</v>
      </c>
      <c r="M65" s="75">
        <f>SUMIFS(Set!$H$5:$H$605,Set!$Q$5:$Q$605,"Receita",Set!$F$5:$F$605,DRE!$D65)</f>
        <v>0</v>
      </c>
      <c r="N65" s="75">
        <f>SUMIFS(Out!$H$5:$H$605,Out!$Q$5:$Q$605,"Receita",Out!$F$5:$F$605,DRE!$D65)</f>
        <v>0</v>
      </c>
      <c r="O65" s="75">
        <f>SUMIFS(Nov!$H$5:$H$605,Nov!$Q$5:$Q$605,"Receita",Nov!$F$5:$F$605,DRE!$D65)</f>
        <v>0</v>
      </c>
      <c r="P65" s="75">
        <f>SUMIFS(Dez!$H$5:$H$605,Dez!$Q$5:$Q$605,"Receita",Dez!$F$5:$F$605,DRE!$D65)</f>
        <v>0</v>
      </c>
      <c r="Q65" s="75">
        <f t="shared" si="12"/>
        <v>0</v>
      </c>
    </row>
    <row r="66" spans="3:17" ht="28.5" customHeight="1" thickTop="1" thickBot="1">
      <c r="C66" s="65" t="str">
        <f>'PC Receitas'!C53</f>
        <v>4.1.49</v>
      </c>
      <c r="D66" s="66" t="str">
        <f>VLOOKUP(C66,'PC Receitas'!$C$4:$D$103,2,FALSE)</f>
        <v>-</v>
      </c>
      <c r="E66" s="75">
        <f>SUMIFS(Jan!$H$5:$H$605,Jan!$Q$5:$Q$605,"Receita",Jan!$F$5:$F$605,DRE!$D66)</f>
        <v>0</v>
      </c>
      <c r="F66" s="75">
        <f>SUMIFS(Fev!$H$5:$H$605,Fev!$Q$5:$Q$605,"Receita",Fev!$F$5:$F$605,DRE!$D66)</f>
        <v>0</v>
      </c>
      <c r="G66" s="75">
        <f>SUMIFS(Mar!$H$5:$H$605,Mar!$Q$5:$Q$605,"Receita",Mar!$F$5:$F$605,DRE!$D66)</f>
        <v>0</v>
      </c>
      <c r="H66" s="75">
        <f>SUMIFS(Abr!$H$5:$H$605,Abr!$Q$5:$Q$605,"Receita",Abr!$F$5:$F$605,DRE!$D66)</f>
        <v>0</v>
      </c>
      <c r="I66" s="75">
        <f>SUMIFS(Mai!$H$5:$H$605,Mai!$Q$5:$Q$605,"Receita",Mai!$F$5:$F$605,DRE!$D66)</f>
        <v>0</v>
      </c>
      <c r="J66" s="75">
        <f>SUMIFS(Jun!$H$5:$H$605,Jun!$Q$5:$Q$605,"Receita",Jun!$F$5:$F$605,DRE!$D66)</f>
        <v>0</v>
      </c>
      <c r="K66" s="75">
        <f>SUMIFS(Jul!$H$5:$H$605,Jul!$Q$5:$Q$605,"Receita",Jul!$F$5:$F$605,DRE!$D66)</f>
        <v>0</v>
      </c>
      <c r="L66" s="75">
        <f>SUMIFS(Ago!$H$5:$H$605,Ago!$Q$5:$Q$605,"Receita",Ago!$F$5:$F$605,DRE!$D66)</f>
        <v>0</v>
      </c>
      <c r="M66" s="75">
        <f>SUMIFS(Set!$H$5:$H$605,Set!$Q$5:$Q$605,"Receita",Set!$F$5:$F$605,DRE!$D66)</f>
        <v>0</v>
      </c>
      <c r="N66" s="75">
        <f>SUMIFS(Out!$H$5:$H$605,Out!$Q$5:$Q$605,"Receita",Out!$F$5:$F$605,DRE!$D66)</f>
        <v>0</v>
      </c>
      <c r="O66" s="75">
        <f>SUMIFS(Nov!$H$5:$H$605,Nov!$Q$5:$Q$605,"Receita",Nov!$F$5:$F$605,DRE!$D66)</f>
        <v>0</v>
      </c>
      <c r="P66" s="75">
        <f>SUMIFS(Dez!$H$5:$H$605,Dez!$Q$5:$Q$605,"Receita",Dez!$F$5:$F$605,DRE!$D66)</f>
        <v>0</v>
      </c>
      <c r="Q66" s="75">
        <f t="shared" si="12"/>
        <v>0</v>
      </c>
    </row>
    <row r="67" spans="3:17" ht="28.5" customHeight="1" thickTop="1" thickBot="1">
      <c r="C67" s="65" t="str">
        <f>'PC Receitas'!C54</f>
        <v>4.1.50</v>
      </c>
      <c r="D67" s="66" t="str">
        <f>VLOOKUP(C67,'PC Receitas'!$C$4:$D$103,2,FALSE)</f>
        <v>-</v>
      </c>
      <c r="E67" s="75">
        <f>SUMIFS(Jan!$H$5:$H$605,Jan!$Q$5:$Q$605,"Receita",Jan!$F$5:$F$605,DRE!$D67)</f>
        <v>0</v>
      </c>
      <c r="F67" s="75">
        <f>SUMIFS(Fev!$H$5:$H$605,Fev!$Q$5:$Q$605,"Receita",Fev!$F$5:$F$605,DRE!$D67)</f>
        <v>0</v>
      </c>
      <c r="G67" s="75">
        <f>SUMIFS(Mar!$H$5:$H$605,Mar!$Q$5:$Q$605,"Receita",Mar!$F$5:$F$605,DRE!$D67)</f>
        <v>0</v>
      </c>
      <c r="H67" s="75">
        <f>SUMIFS(Abr!$H$5:$H$605,Abr!$Q$5:$Q$605,"Receita",Abr!$F$5:$F$605,DRE!$D67)</f>
        <v>0</v>
      </c>
      <c r="I67" s="75">
        <f>SUMIFS(Mai!$H$5:$H$605,Mai!$Q$5:$Q$605,"Receita",Mai!$F$5:$F$605,DRE!$D67)</f>
        <v>0</v>
      </c>
      <c r="J67" s="75">
        <f>SUMIFS(Jun!$H$5:$H$605,Jun!$Q$5:$Q$605,"Receita",Jun!$F$5:$F$605,DRE!$D67)</f>
        <v>0</v>
      </c>
      <c r="K67" s="75">
        <f>SUMIFS(Jul!$H$5:$H$605,Jul!$Q$5:$Q$605,"Receita",Jul!$F$5:$F$605,DRE!$D67)</f>
        <v>0</v>
      </c>
      <c r="L67" s="75">
        <f>SUMIFS(Ago!$H$5:$H$605,Ago!$Q$5:$Q$605,"Receita",Ago!$F$5:$F$605,DRE!$D67)</f>
        <v>0</v>
      </c>
      <c r="M67" s="75">
        <f>SUMIFS(Set!$H$5:$H$605,Set!$Q$5:$Q$605,"Receita",Set!$F$5:$F$605,DRE!$D67)</f>
        <v>0</v>
      </c>
      <c r="N67" s="75">
        <f>SUMIFS(Out!$H$5:$H$605,Out!$Q$5:$Q$605,"Receita",Out!$F$5:$F$605,DRE!$D67)</f>
        <v>0</v>
      </c>
      <c r="O67" s="75">
        <f>SUMIFS(Nov!$H$5:$H$605,Nov!$Q$5:$Q$605,"Receita",Nov!$F$5:$F$605,DRE!$D67)</f>
        <v>0</v>
      </c>
      <c r="P67" s="75">
        <f>SUMIFS(Dez!$H$5:$H$605,Dez!$Q$5:$Q$605,"Receita",Dez!$F$5:$F$605,DRE!$D67)</f>
        <v>0</v>
      </c>
      <c r="Q67" s="75">
        <f t="shared" si="12"/>
        <v>0</v>
      </c>
    </row>
    <row r="68" spans="3:17" ht="28.5" customHeight="1" thickTop="1" thickBot="1">
      <c r="C68" s="65" t="str">
        <f>'PC Receitas'!C55</f>
        <v>4.1.51</v>
      </c>
      <c r="D68" s="66" t="str">
        <f>VLOOKUP(C68,'PC Receitas'!$C$4:$D$103,2,FALSE)</f>
        <v>-</v>
      </c>
      <c r="E68" s="75">
        <f>SUMIFS(Jan!$H$5:$H$605,Jan!$Q$5:$Q$605,"Receita",Jan!$F$5:$F$605,DRE!$D68)</f>
        <v>0</v>
      </c>
      <c r="F68" s="75">
        <f>SUMIFS(Fev!$H$5:$H$605,Fev!$Q$5:$Q$605,"Receita",Fev!$F$5:$F$605,DRE!$D68)</f>
        <v>0</v>
      </c>
      <c r="G68" s="75">
        <f>SUMIFS(Mar!$H$5:$H$605,Mar!$Q$5:$Q$605,"Receita",Mar!$F$5:$F$605,DRE!$D68)</f>
        <v>0</v>
      </c>
      <c r="H68" s="75">
        <f>SUMIFS(Abr!$H$5:$H$605,Abr!$Q$5:$Q$605,"Receita",Abr!$F$5:$F$605,DRE!$D68)</f>
        <v>0</v>
      </c>
      <c r="I68" s="75">
        <f>SUMIFS(Mai!$H$5:$H$605,Mai!$Q$5:$Q$605,"Receita",Mai!$F$5:$F$605,DRE!$D68)</f>
        <v>0</v>
      </c>
      <c r="J68" s="75">
        <f>SUMIFS(Jun!$H$5:$H$605,Jun!$Q$5:$Q$605,"Receita",Jun!$F$5:$F$605,DRE!$D68)</f>
        <v>0</v>
      </c>
      <c r="K68" s="75">
        <f>SUMIFS(Jul!$H$5:$H$605,Jul!$Q$5:$Q$605,"Receita",Jul!$F$5:$F$605,DRE!$D68)</f>
        <v>0</v>
      </c>
      <c r="L68" s="75">
        <f>SUMIFS(Ago!$H$5:$H$605,Ago!$Q$5:$Q$605,"Receita",Ago!$F$5:$F$605,DRE!$D68)</f>
        <v>0</v>
      </c>
      <c r="M68" s="75">
        <f>SUMIFS(Set!$H$5:$H$605,Set!$Q$5:$Q$605,"Receita",Set!$F$5:$F$605,DRE!$D68)</f>
        <v>0</v>
      </c>
      <c r="N68" s="75">
        <f>SUMIFS(Out!$H$5:$H$605,Out!$Q$5:$Q$605,"Receita",Out!$F$5:$F$605,DRE!$D68)</f>
        <v>0</v>
      </c>
      <c r="O68" s="75">
        <f>SUMIFS(Nov!$H$5:$H$605,Nov!$Q$5:$Q$605,"Receita",Nov!$F$5:$F$605,DRE!$D68)</f>
        <v>0</v>
      </c>
      <c r="P68" s="75">
        <f>SUMIFS(Dez!$H$5:$H$605,Dez!$Q$5:$Q$605,"Receita",Dez!$F$5:$F$605,DRE!$D68)</f>
        <v>0</v>
      </c>
      <c r="Q68" s="75">
        <f t="shared" si="12"/>
        <v>0</v>
      </c>
    </row>
    <row r="69" spans="3:17" ht="28.5" customHeight="1" thickTop="1" thickBot="1">
      <c r="C69" s="65" t="str">
        <f>'PC Receitas'!C56</f>
        <v>4.1.52</v>
      </c>
      <c r="D69" s="66" t="str">
        <f>VLOOKUP(C69,'PC Receitas'!$C$4:$D$103,2,FALSE)</f>
        <v>-</v>
      </c>
      <c r="E69" s="75">
        <f>SUMIFS(Jan!$H$5:$H$605,Jan!$Q$5:$Q$605,"Receita",Jan!$F$5:$F$605,DRE!$D69)</f>
        <v>0</v>
      </c>
      <c r="F69" s="75">
        <f>SUMIFS(Fev!$H$5:$H$605,Fev!$Q$5:$Q$605,"Receita",Fev!$F$5:$F$605,DRE!$D69)</f>
        <v>0</v>
      </c>
      <c r="G69" s="75">
        <f>SUMIFS(Mar!$H$5:$H$605,Mar!$Q$5:$Q$605,"Receita",Mar!$F$5:$F$605,DRE!$D69)</f>
        <v>0</v>
      </c>
      <c r="H69" s="75">
        <f>SUMIFS(Abr!$H$5:$H$605,Abr!$Q$5:$Q$605,"Receita",Abr!$F$5:$F$605,DRE!$D69)</f>
        <v>0</v>
      </c>
      <c r="I69" s="75">
        <f>SUMIFS(Mai!$H$5:$H$605,Mai!$Q$5:$Q$605,"Receita",Mai!$F$5:$F$605,DRE!$D69)</f>
        <v>0</v>
      </c>
      <c r="J69" s="75">
        <f>SUMIFS(Jun!$H$5:$H$605,Jun!$Q$5:$Q$605,"Receita",Jun!$F$5:$F$605,DRE!$D69)</f>
        <v>0</v>
      </c>
      <c r="K69" s="75">
        <f>SUMIFS(Jul!$H$5:$H$605,Jul!$Q$5:$Q$605,"Receita",Jul!$F$5:$F$605,DRE!$D69)</f>
        <v>0</v>
      </c>
      <c r="L69" s="75">
        <f>SUMIFS(Ago!$H$5:$H$605,Ago!$Q$5:$Q$605,"Receita",Ago!$F$5:$F$605,DRE!$D69)</f>
        <v>0</v>
      </c>
      <c r="M69" s="75">
        <f>SUMIFS(Set!$H$5:$H$605,Set!$Q$5:$Q$605,"Receita",Set!$F$5:$F$605,DRE!$D69)</f>
        <v>0</v>
      </c>
      <c r="N69" s="75">
        <f>SUMIFS(Out!$H$5:$H$605,Out!$Q$5:$Q$605,"Receita",Out!$F$5:$F$605,DRE!$D69)</f>
        <v>0</v>
      </c>
      <c r="O69" s="75">
        <f>SUMIFS(Nov!$H$5:$H$605,Nov!$Q$5:$Q$605,"Receita",Nov!$F$5:$F$605,DRE!$D69)</f>
        <v>0</v>
      </c>
      <c r="P69" s="75">
        <f>SUMIFS(Dez!$H$5:$H$605,Dez!$Q$5:$Q$605,"Receita",Dez!$F$5:$F$605,DRE!$D69)</f>
        <v>0</v>
      </c>
      <c r="Q69" s="75">
        <f t="shared" si="12"/>
        <v>0</v>
      </c>
    </row>
    <row r="70" spans="3:17" ht="28.5" customHeight="1" thickTop="1" thickBot="1">
      <c r="C70" s="65" t="str">
        <f>'PC Receitas'!C57</f>
        <v>4.1.53</v>
      </c>
      <c r="D70" s="66" t="str">
        <f>VLOOKUP(C70,'PC Receitas'!$C$4:$D$103,2,FALSE)</f>
        <v>-</v>
      </c>
      <c r="E70" s="75">
        <f>SUMIFS(Jan!$H$5:$H$605,Jan!$Q$5:$Q$605,"Receita",Jan!$F$5:$F$605,DRE!$D70)</f>
        <v>0</v>
      </c>
      <c r="F70" s="75">
        <f>SUMIFS(Fev!$H$5:$H$605,Fev!$Q$5:$Q$605,"Receita",Fev!$F$5:$F$605,DRE!$D70)</f>
        <v>0</v>
      </c>
      <c r="G70" s="75">
        <f>SUMIFS(Mar!$H$5:$H$605,Mar!$Q$5:$Q$605,"Receita",Mar!$F$5:$F$605,DRE!$D70)</f>
        <v>0</v>
      </c>
      <c r="H70" s="75">
        <f>SUMIFS(Abr!$H$5:$H$605,Abr!$Q$5:$Q$605,"Receita",Abr!$F$5:$F$605,DRE!$D70)</f>
        <v>0</v>
      </c>
      <c r="I70" s="75">
        <f>SUMIFS(Mai!$H$5:$H$605,Mai!$Q$5:$Q$605,"Receita",Mai!$F$5:$F$605,DRE!$D70)</f>
        <v>0</v>
      </c>
      <c r="J70" s="75">
        <f>SUMIFS(Jun!$H$5:$H$605,Jun!$Q$5:$Q$605,"Receita",Jun!$F$5:$F$605,DRE!$D70)</f>
        <v>0</v>
      </c>
      <c r="K70" s="75">
        <f>SUMIFS(Jul!$H$5:$H$605,Jul!$Q$5:$Q$605,"Receita",Jul!$F$5:$F$605,DRE!$D70)</f>
        <v>0</v>
      </c>
      <c r="L70" s="75">
        <f>SUMIFS(Ago!$H$5:$H$605,Ago!$Q$5:$Q$605,"Receita",Ago!$F$5:$F$605,DRE!$D70)</f>
        <v>0</v>
      </c>
      <c r="M70" s="75">
        <f>SUMIFS(Set!$H$5:$H$605,Set!$Q$5:$Q$605,"Receita",Set!$F$5:$F$605,DRE!$D70)</f>
        <v>0</v>
      </c>
      <c r="N70" s="75">
        <f>SUMIFS(Out!$H$5:$H$605,Out!$Q$5:$Q$605,"Receita",Out!$F$5:$F$605,DRE!$D70)</f>
        <v>0</v>
      </c>
      <c r="O70" s="75">
        <f>SUMIFS(Nov!$H$5:$H$605,Nov!$Q$5:$Q$605,"Receita",Nov!$F$5:$F$605,DRE!$D70)</f>
        <v>0</v>
      </c>
      <c r="P70" s="75">
        <f>SUMIFS(Dez!$H$5:$H$605,Dez!$Q$5:$Q$605,"Receita",Dez!$F$5:$F$605,DRE!$D70)</f>
        <v>0</v>
      </c>
      <c r="Q70" s="75">
        <f t="shared" si="12"/>
        <v>0</v>
      </c>
    </row>
    <row r="71" spans="3:17" ht="28.5" customHeight="1" thickTop="1" thickBot="1">
      <c r="C71" s="65" t="str">
        <f>'PC Receitas'!C58</f>
        <v>4.1.54</v>
      </c>
      <c r="D71" s="66" t="str">
        <f>VLOOKUP(C71,'PC Receitas'!$C$4:$D$103,2,FALSE)</f>
        <v>-</v>
      </c>
      <c r="E71" s="75">
        <f>SUMIFS(Jan!$H$5:$H$605,Jan!$Q$5:$Q$605,"Receita",Jan!$F$5:$F$605,DRE!$D71)</f>
        <v>0</v>
      </c>
      <c r="F71" s="75">
        <f>SUMIFS(Fev!$H$5:$H$605,Fev!$Q$5:$Q$605,"Receita",Fev!$F$5:$F$605,DRE!$D71)</f>
        <v>0</v>
      </c>
      <c r="G71" s="75">
        <f>SUMIFS(Mar!$H$5:$H$605,Mar!$Q$5:$Q$605,"Receita",Mar!$F$5:$F$605,DRE!$D71)</f>
        <v>0</v>
      </c>
      <c r="H71" s="75">
        <f>SUMIFS(Abr!$H$5:$H$605,Abr!$Q$5:$Q$605,"Receita",Abr!$F$5:$F$605,DRE!$D71)</f>
        <v>0</v>
      </c>
      <c r="I71" s="75">
        <f>SUMIFS(Mai!$H$5:$H$605,Mai!$Q$5:$Q$605,"Receita",Mai!$F$5:$F$605,DRE!$D71)</f>
        <v>0</v>
      </c>
      <c r="J71" s="75">
        <f>SUMIFS(Jun!$H$5:$H$605,Jun!$Q$5:$Q$605,"Receita",Jun!$F$5:$F$605,DRE!$D71)</f>
        <v>0</v>
      </c>
      <c r="K71" s="75">
        <f>SUMIFS(Jul!$H$5:$H$605,Jul!$Q$5:$Q$605,"Receita",Jul!$F$5:$F$605,DRE!$D71)</f>
        <v>0</v>
      </c>
      <c r="L71" s="75">
        <f>SUMIFS(Ago!$H$5:$H$605,Ago!$Q$5:$Q$605,"Receita",Ago!$F$5:$F$605,DRE!$D71)</f>
        <v>0</v>
      </c>
      <c r="M71" s="75">
        <f>SUMIFS(Set!$H$5:$H$605,Set!$Q$5:$Q$605,"Receita",Set!$F$5:$F$605,DRE!$D71)</f>
        <v>0</v>
      </c>
      <c r="N71" s="75">
        <f>SUMIFS(Out!$H$5:$H$605,Out!$Q$5:$Q$605,"Receita",Out!$F$5:$F$605,DRE!$D71)</f>
        <v>0</v>
      </c>
      <c r="O71" s="75">
        <f>SUMIFS(Nov!$H$5:$H$605,Nov!$Q$5:$Q$605,"Receita",Nov!$F$5:$F$605,DRE!$D71)</f>
        <v>0</v>
      </c>
      <c r="P71" s="75">
        <f>SUMIFS(Dez!$H$5:$H$605,Dez!$Q$5:$Q$605,"Receita",Dez!$F$5:$F$605,DRE!$D71)</f>
        <v>0</v>
      </c>
      <c r="Q71" s="75">
        <f t="shared" si="12"/>
        <v>0</v>
      </c>
    </row>
    <row r="72" spans="3:17" ht="28.5" customHeight="1" thickTop="1" thickBot="1">
      <c r="C72" s="65" t="str">
        <f>'PC Receitas'!C59</f>
        <v>4.1.55</v>
      </c>
      <c r="D72" s="66" t="str">
        <f>VLOOKUP(C72,'PC Receitas'!$C$4:$D$103,2,FALSE)</f>
        <v>-</v>
      </c>
      <c r="E72" s="75">
        <f>SUMIFS(Jan!$H$5:$H$605,Jan!$Q$5:$Q$605,"Receita",Jan!$F$5:$F$605,DRE!$D72)</f>
        <v>0</v>
      </c>
      <c r="F72" s="75">
        <f>SUMIFS(Fev!$H$5:$H$605,Fev!$Q$5:$Q$605,"Receita",Fev!$F$5:$F$605,DRE!$D72)</f>
        <v>0</v>
      </c>
      <c r="G72" s="75">
        <f>SUMIFS(Mar!$H$5:$H$605,Mar!$Q$5:$Q$605,"Receita",Mar!$F$5:$F$605,DRE!$D72)</f>
        <v>0</v>
      </c>
      <c r="H72" s="75">
        <f>SUMIFS(Abr!$H$5:$H$605,Abr!$Q$5:$Q$605,"Receita",Abr!$F$5:$F$605,DRE!$D72)</f>
        <v>0</v>
      </c>
      <c r="I72" s="75">
        <f>SUMIFS(Mai!$H$5:$H$605,Mai!$Q$5:$Q$605,"Receita",Mai!$F$5:$F$605,DRE!$D72)</f>
        <v>0</v>
      </c>
      <c r="J72" s="75">
        <f>SUMIFS(Jun!$H$5:$H$605,Jun!$Q$5:$Q$605,"Receita",Jun!$F$5:$F$605,DRE!$D72)</f>
        <v>0</v>
      </c>
      <c r="K72" s="75">
        <f>SUMIFS(Jul!$H$5:$H$605,Jul!$Q$5:$Q$605,"Receita",Jul!$F$5:$F$605,DRE!$D72)</f>
        <v>0</v>
      </c>
      <c r="L72" s="75">
        <f>SUMIFS(Ago!$H$5:$H$605,Ago!$Q$5:$Q$605,"Receita",Ago!$F$5:$F$605,DRE!$D72)</f>
        <v>0</v>
      </c>
      <c r="M72" s="75">
        <f>SUMIFS(Set!$H$5:$H$605,Set!$Q$5:$Q$605,"Receita",Set!$F$5:$F$605,DRE!$D72)</f>
        <v>0</v>
      </c>
      <c r="N72" s="75">
        <f>SUMIFS(Out!$H$5:$H$605,Out!$Q$5:$Q$605,"Receita",Out!$F$5:$F$605,DRE!$D72)</f>
        <v>0</v>
      </c>
      <c r="O72" s="75">
        <f>SUMIFS(Nov!$H$5:$H$605,Nov!$Q$5:$Q$605,"Receita",Nov!$F$5:$F$605,DRE!$D72)</f>
        <v>0</v>
      </c>
      <c r="P72" s="75">
        <f>SUMIFS(Dez!$H$5:$H$605,Dez!$Q$5:$Q$605,"Receita",Dez!$F$5:$F$605,DRE!$D72)</f>
        <v>0</v>
      </c>
      <c r="Q72" s="75">
        <f t="shared" si="12"/>
        <v>0</v>
      </c>
    </row>
    <row r="73" spans="3:17" ht="28.5" customHeight="1" thickTop="1" thickBot="1">
      <c r="C73" s="65" t="str">
        <f>'PC Receitas'!C60</f>
        <v>4.1.56</v>
      </c>
      <c r="D73" s="66" t="str">
        <f>VLOOKUP(C73,'PC Receitas'!$C$4:$D$103,2,FALSE)</f>
        <v>-</v>
      </c>
      <c r="E73" s="75">
        <f>SUMIFS(Jan!$H$5:$H$605,Jan!$Q$5:$Q$605,"Receita",Jan!$F$5:$F$605,DRE!$D73)</f>
        <v>0</v>
      </c>
      <c r="F73" s="75">
        <f>SUMIFS(Fev!$H$5:$H$605,Fev!$Q$5:$Q$605,"Receita",Fev!$F$5:$F$605,DRE!$D73)</f>
        <v>0</v>
      </c>
      <c r="G73" s="75">
        <f>SUMIFS(Mar!$H$5:$H$605,Mar!$Q$5:$Q$605,"Receita",Mar!$F$5:$F$605,DRE!$D73)</f>
        <v>0</v>
      </c>
      <c r="H73" s="75">
        <f>SUMIFS(Abr!$H$5:$H$605,Abr!$Q$5:$Q$605,"Receita",Abr!$F$5:$F$605,DRE!$D73)</f>
        <v>0</v>
      </c>
      <c r="I73" s="75">
        <f>SUMIFS(Mai!$H$5:$H$605,Mai!$Q$5:$Q$605,"Receita",Mai!$F$5:$F$605,DRE!$D73)</f>
        <v>0</v>
      </c>
      <c r="J73" s="75">
        <f>SUMIFS(Jun!$H$5:$H$605,Jun!$Q$5:$Q$605,"Receita",Jun!$F$5:$F$605,DRE!$D73)</f>
        <v>0</v>
      </c>
      <c r="K73" s="75">
        <f>SUMIFS(Jul!$H$5:$H$605,Jul!$Q$5:$Q$605,"Receita",Jul!$F$5:$F$605,DRE!$D73)</f>
        <v>0</v>
      </c>
      <c r="L73" s="75">
        <f>SUMIFS(Ago!$H$5:$H$605,Ago!$Q$5:$Q$605,"Receita",Ago!$F$5:$F$605,DRE!$D73)</f>
        <v>0</v>
      </c>
      <c r="M73" s="75">
        <f>SUMIFS(Set!$H$5:$H$605,Set!$Q$5:$Q$605,"Receita",Set!$F$5:$F$605,DRE!$D73)</f>
        <v>0</v>
      </c>
      <c r="N73" s="75">
        <f>SUMIFS(Out!$H$5:$H$605,Out!$Q$5:$Q$605,"Receita",Out!$F$5:$F$605,DRE!$D73)</f>
        <v>0</v>
      </c>
      <c r="O73" s="75">
        <f>SUMIFS(Nov!$H$5:$H$605,Nov!$Q$5:$Q$605,"Receita",Nov!$F$5:$F$605,DRE!$D73)</f>
        <v>0</v>
      </c>
      <c r="P73" s="75">
        <f>SUMIFS(Dez!$H$5:$H$605,Dez!$Q$5:$Q$605,"Receita",Dez!$F$5:$F$605,DRE!$D73)</f>
        <v>0</v>
      </c>
      <c r="Q73" s="75">
        <f t="shared" si="12"/>
        <v>0</v>
      </c>
    </row>
    <row r="74" spans="3:17" ht="28.5" customHeight="1" thickTop="1" thickBot="1">
      <c r="C74" s="65" t="str">
        <f>'PC Receitas'!C61</f>
        <v>4.1.57</v>
      </c>
      <c r="D74" s="66" t="str">
        <f>VLOOKUP(C74,'PC Receitas'!$C$4:$D$103,2,FALSE)</f>
        <v>-</v>
      </c>
      <c r="E74" s="75">
        <f>SUMIFS(Jan!$H$5:$H$605,Jan!$Q$5:$Q$605,"Receita",Jan!$F$5:$F$605,DRE!$D74)</f>
        <v>0</v>
      </c>
      <c r="F74" s="75">
        <f>SUMIFS(Fev!$H$5:$H$605,Fev!$Q$5:$Q$605,"Receita",Fev!$F$5:$F$605,DRE!$D74)</f>
        <v>0</v>
      </c>
      <c r="G74" s="75">
        <f>SUMIFS(Mar!$H$5:$H$605,Mar!$Q$5:$Q$605,"Receita",Mar!$F$5:$F$605,DRE!$D74)</f>
        <v>0</v>
      </c>
      <c r="H74" s="75">
        <f>SUMIFS(Abr!$H$5:$H$605,Abr!$Q$5:$Q$605,"Receita",Abr!$F$5:$F$605,DRE!$D74)</f>
        <v>0</v>
      </c>
      <c r="I74" s="75">
        <f>SUMIFS(Mai!$H$5:$H$605,Mai!$Q$5:$Q$605,"Receita",Mai!$F$5:$F$605,DRE!$D74)</f>
        <v>0</v>
      </c>
      <c r="J74" s="75">
        <f>SUMIFS(Jun!$H$5:$H$605,Jun!$Q$5:$Q$605,"Receita",Jun!$F$5:$F$605,DRE!$D74)</f>
        <v>0</v>
      </c>
      <c r="K74" s="75">
        <f>SUMIFS(Jul!$H$5:$H$605,Jul!$Q$5:$Q$605,"Receita",Jul!$F$5:$F$605,DRE!$D74)</f>
        <v>0</v>
      </c>
      <c r="L74" s="75">
        <f>SUMIFS(Ago!$H$5:$H$605,Ago!$Q$5:$Q$605,"Receita",Ago!$F$5:$F$605,DRE!$D74)</f>
        <v>0</v>
      </c>
      <c r="M74" s="75">
        <f>SUMIFS(Set!$H$5:$H$605,Set!$Q$5:$Q$605,"Receita",Set!$F$5:$F$605,DRE!$D74)</f>
        <v>0</v>
      </c>
      <c r="N74" s="75">
        <f>SUMIFS(Out!$H$5:$H$605,Out!$Q$5:$Q$605,"Receita",Out!$F$5:$F$605,DRE!$D74)</f>
        <v>0</v>
      </c>
      <c r="O74" s="75">
        <f>SUMIFS(Nov!$H$5:$H$605,Nov!$Q$5:$Q$605,"Receita",Nov!$F$5:$F$605,DRE!$D74)</f>
        <v>0</v>
      </c>
      <c r="P74" s="75">
        <f>SUMIFS(Dez!$H$5:$H$605,Dez!$Q$5:$Q$605,"Receita",Dez!$F$5:$F$605,DRE!$D74)</f>
        <v>0</v>
      </c>
      <c r="Q74" s="75">
        <f t="shared" si="12"/>
        <v>0</v>
      </c>
    </row>
    <row r="75" spans="3:17" ht="28.5" customHeight="1" thickTop="1" thickBot="1">
      <c r="C75" s="65" t="str">
        <f>'PC Receitas'!C62</f>
        <v>4.1.58</v>
      </c>
      <c r="D75" s="66" t="str">
        <f>VLOOKUP(C75,'PC Receitas'!$C$4:$D$103,2,FALSE)</f>
        <v>-</v>
      </c>
      <c r="E75" s="75">
        <f>SUMIFS(Jan!$H$5:$H$605,Jan!$Q$5:$Q$605,"Receita",Jan!$F$5:$F$605,DRE!$D75)</f>
        <v>0</v>
      </c>
      <c r="F75" s="75">
        <f>SUMIFS(Fev!$H$5:$H$605,Fev!$Q$5:$Q$605,"Receita",Fev!$F$5:$F$605,DRE!$D75)</f>
        <v>0</v>
      </c>
      <c r="G75" s="75">
        <f>SUMIFS(Mar!$H$5:$H$605,Mar!$Q$5:$Q$605,"Receita",Mar!$F$5:$F$605,DRE!$D75)</f>
        <v>0</v>
      </c>
      <c r="H75" s="75">
        <f>SUMIFS(Abr!$H$5:$H$605,Abr!$Q$5:$Q$605,"Receita",Abr!$F$5:$F$605,DRE!$D75)</f>
        <v>0</v>
      </c>
      <c r="I75" s="75">
        <f>SUMIFS(Mai!$H$5:$H$605,Mai!$Q$5:$Q$605,"Receita",Mai!$F$5:$F$605,DRE!$D75)</f>
        <v>0</v>
      </c>
      <c r="J75" s="75">
        <f>SUMIFS(Jun!$H$5:$H$605,Jun!$Q$5:$Q$605,"Receita",Jun!$F$5:$F$605,DRE!$D75)</f>
        <v>0</v>
      </c>
      <c r="K75" s="75">
        <f>SUMIFS(Jul!$H$5:$H$605,Jul!$Q$5:$Q$605,"Receita",Jul!$F$5:$F$605,DRE!$D75)</f>
        <v>0</v>
      </c>
      <c r="L75" s="75">
        <f>SUMIFS(Ago!$H$5:$H$605,Ago!$Q$5:$Q$605,"Receita",Ago!$F$5:$F$605,DRE!$D75)</f>
        <v>0</v>
      </c>
      <c r="M75" s="75">
        <f>SUMIFS(Set!$H$5:$H$605,Set!$Q$5:$Q$605,"Receita",Set!$F$5:$F$605,DRE!$D75)</f>
        <v>0</v>
      </c>
      <c r="N75" s="75">
        <f>SUMIFS(Out!$H$5:$H$605,Out!$Q$5:$Q$605,"Receita",Out!$F$5:$F$605,DRE!$D75)</f>
        <v>0</v>
      </c>
      <c r="O75" s="75">
        <f>SUMIFS(Nov!$H$5:$H$605,Nov!$Q$5:$Q$605,"Receita",Nov!$F$5:$F$605,DRE!$D75)</f>
        <v>0</v>
      </c>
      <c r="P75" s="75">
        <f>SUMIFS(Dez!$H$5:$H$605,Dez!$Q$5:$Q$605,"Receita",Dez!$F$5:$F$605,DRE!$D75)</f>
        <v>0</v>
      </c>
      <c r="Q75" s="75">
        <f t="shared" si="12"/>
        <v>0</v>
      </c>
    </row>
    <row r="76" spans="3:17" ht="28.5" customHeight="1" thickTop="1" thickBot="1">
      <c r="C76" s="65" t="str">
        <f>'PC Receitas'!C63</f>
        <v>4.1.59</v>
      </c>
      <c r="D76" s="66" t="str">
        <f>VLOOKUP(C76,'PC Receitas'!$C$4:$D$103,2,FALSE)</f>
        <v>-</v>
      </c>
      <c r="E76" s="75">
        <f>SUMIFS(Jan!$H$5:$H$605,Jan!$Q$5:$Q$605,"Receita",Jan!$F$5:$F$605,DRE!$D76)</f>
        <v>0</v>
      </c>
      <c r="F76" s="75">
        <f>SUMIFS(Fev!$H$5:$H$605,Fev!$Q$5:$Q$605,"Receita",Fev!$F$5:$F$605,DRE!$D76)</f>
        <v>0</v>
      </c>
      <c r="G76" s="75">
        <f>SUMIFS(Mar!$H$5:$H$605,Mar!$Q$5:$Q$605,"Receita",Mar!$F$5:$F$605,DRE!$D76)</f>
        <v>0</v>
      </c>
      <c r="H76" s="75">
        <f>SUMIFS(Abr!$H$5:$H$605,Abr!$Q$5:$Q$605,"Receita",Abr!$F$5:$F$605,DRE!$D76)</f>
        <v>0</v>
      </c>
      <c r="I76" s="75">
        <f>SUMIFS(Mai!$H$5:$H$605,Mai!$Q$5:$Q$605,"Receita",Mai!$F$5:$F$605,DRE!$D76)</f>
        <v>0</v>
      </c>
      <c r="J76" s="75">
        <f>SUMIFS(Jun!$H$5:$H$605,Jun!$Q$5:$Q$605,"Receita",Jun!$F$5:$F$605,DRE!$D76)</f>
        <v>0</v>
      </c>
      <c r="K76" s="75">
        <f>SUMIFS(Jul!$H$5:$H$605,Jul!$Q$5:$Q$605,"Receita",Jul!$F$5:$F$605,DRE!$D76)</f>
        <v>0</v>
      </c>
      <c r="L76" s="75">
        <f>SUMIFS(Ago!$H$5:$H$605,Ago!$Q$5:$Q$605,"Receita",Ago!$F$5:$F$605,DRE!$D76)</f>
        <v>0</v>
      </c>
      <c r="M76" s="75">
        <f>SUMIFS(Set!$H$5:$H$605,Set!$Q$5:$Q$605,"Receita",Set!$F$5:$F$605,DRE!$D76)</f>
        <v>0</v>
      </c>
      <c r="N76" s="75">
        <f>SUMIFS(Out!$H$5:$H$605,Out!$Q$5:$Q$605,"Receita",Out!$F$5:$F$605,DRE!$D76)</f>
        <v>0</v>
      </c>
      <c r="O76" s="75">
        <f>SUMIFS(Nov!$H$5:$H$605,Nov!$Q$5:$Q$605,"Receita",Nov!$F$5:$F$605,DRE!$D76)</f>
        <v>0</v>
      </c>
      <c r="P76" s="75">
        <f>SUMIFS(Dez!$H$5:$H$605,Dez!$Q$5:$Q$605,"Receita",Dez!$F$5:$F$605,DRE!$D76)</f>
        <v>0</v>
      </c>
      <c r="Q76" s="75">
        <f t="shared" si="12"/>
        <v>0</v>
      </c>
    </row>
    <row r="77" spans="3:17" ht="28.5" customHeight="1" thickTop="1" thickBot="1">
      <c r="C77" s="65" t="str">
        <f>'PC Receitas'!C64</f>
        <v>4.1.60</v>
      </c>
      <c r="D77" s="66" t="str">
        <f>VLOOKUP(C77,'PC Receitas'!$C$4:$D$103,2,FALSE)</f>
        <v>-</v>
      </c>
      <c r="E77" s="75">
        <f>SUMIFS(Jan!$H$5:$H$605,Jan!$Q$5:$Q$605,"Receita",Jan!$F$5:$F$605,DRE!$D77)</f>
        <v>0</v>
      </c>
      <c r="F77" s="75">
        <f>SUMIFS(Fev!$H$5:$H$605,Fev!$Q$5:$Q$605,"Receita",Fev!$F$5:$F$605,DRE!$D77)</f>
        <v>0</v>
      </c>
      <c r="G77" s="75">
        <f>SUMIFS(Mar!$H$5:$H$605,Mar!$Q$5:$Q$605,"Receita",Mar!$F$5:$F$605,DRE!$D77)</f>
        <v>0</v>
      </c>
      <c r="H77" s="75">
        <f>SUMIFS(Abr!$H$5:$H$605,Abr!$Q$5:$Q$605,"Receita",Abr!$F$5:$F$605,DRE!$D77)</f>
        <v>0</v>
      </c>
      <c r="I77" s="75">
        <f>SUMIFS(Mai!$H$5:$H$605,Mai!$Q$5:$Q$605,"Receita",Mai!$F$5:$F$605,DRE!$D77)</f>
        <v>0</v>
      </c>
      <c r="J77" s="75">
        <f>SUMIFS(Jun!$H$5:$H$605,Jun!$Q$5:$Q$605,"Receita",Jun!$F$5:$F$605,DRE!$D77)</f>
        <v>0</v>
      </c>
      <c r="K77" s="75">
        <f>SUMIFS(Jul!$H$5:$H$605,Jul!$Q$5:$Q$605,"Receita",Jul!$F$5:$F$605,DRE!$D77)</f>
        <v>0</v>
      </c>
      <c r="L77" s="75">
        <f>SUMIFS(Ago!$H$5:$H$605,Ago!$Q$5:$Q$605,"Receita",Ago!$F$5:$F$605,DRE!$D77)</f>
        <v>0</v>
      </c>
      <c r="M77" s="75">
        <f>SUMIFS(Set!$H$5:$H$605,Set!$Q$5:$Q$605,"Receita",Set!$F$5:$F$605,DRE!$D77)</f>
        <v>0</v>
      </c>
      <c r="N77" s="75">
        <f>SUMIFS(Out!$H$5:$H$605,Out!$Q$5:$Q$605,"Receita",Out!$F$5:$F$605,DRE!$D77)</f>
        <v>0</v>
      </c>
      <c r="O77" s="75">
        <f>SUMIFS(Nov!$H$5:$H$605,Nov!$Q$5:$Q$605,"Receita",Nov!$F$5:$F$605,DRE!$D77)</f>
        <v>0</v>
      </c>
      <c r="P77" s="75">
        <f>SUMIFS(Dez!$H$5:$H$605,Dez!$Q$5:$Q$605,"Receita",Dez!$F$5:$F$605,DRE!$D77)</f>
        <v>0</v>
      </c>
      <c r="Q77" s="75">
        <f t="shared" si="12"/>
        <v>0</v>
      </c>
    </row>
    <row r="78" spans="3:17" ht="28.5" customHeight="1" thickTop="1" thickBot="1">
      <c r="C78" s="65" t="str">
        <f>'PC Receitas'!C65</f>
        <v>4.1.61</v>
      </c>
      <c r="D78" s="66" t="str">
        <f>VLOOKUP(C78,'PC Receitas'!$C$4:$D$103,2,FALSE)</f>
        <v>-</v>
      </c>
      <c r="E78" s="75">
        <f>SUMIFS(Jan!$H$5:$H$605,Jan!$Q$5:$Q$605,"Receita",Jan!$F$5:$F$605,DRE!$D78)</f>
        <v>0</v>
      </c>
      <c r="F78" s="75">
        <f>SUMIFS(Fev!$H$5:$H$605,Fev!$Q$5:$Q$605,"Receita",Fev!$F$5:$F$605,DRE!$D78)</f>
        <v>0</v>
      </c>
      <c r="G78" s="75">
        <f>SUMIFS(Mar!$H$5:$H$605,Mar!$Q$5:$Q$605,"Receita",Mar!$F$5:$F$605,DRE!$D78)</f>
        <v>0</v>
      </c>
      <c r="H78" s="75">
        <f>SUMIFS(Abr!$H$5:$H$605,Abr!$Q$5:$Q$605,"Receita",Abr!$F$5:$F$605,DRE!$D78)</f>
        <v>0</v>
      </c>
      <c r="I78" s="75">
        <f>SUMIFS(Mai!$H$5:$H$605,Mai!$Q$5:$Q$605,"Receita",Mai!$F$5:$F$605,DRE!$D78)</f>
        <v>0</v>
      </c>
      <c r="J78" s="75">
        <f>SUMIFS(Jun!$H$5:$H$605,Jun!$Q$5:$Q$605,"Receita",Jun!$F$5:$F$605,DRE!$D78)</f>
        <v>0</v>
      </c>
      <c r="K78" s="75">
        <f>SUMIFS(Jul!$H$5:$H$605,Jul!$Q$5:$Q$605,"Receita",Jul!$F$5:$F$605,DRE!$D78)</f>
        <v>0</v>
      </c>
      <c r="L78" s="75">
        <f>SUMIFS(Ago!$H$5:$H$605,Ago!$Q$5:$Q$605,"Receita",Ago!$F$5:$F$605,DRE!$D78)</f>
        <v>0</v>
      </c>
      <c r="M78" s="75">
        <f>SUMIFS(Set!$H$5:$H$605,Set!$Q$5:$Q$605,"Receita",Set!$F$5:$F$605,DRE!$D78)</f>
        <v>0</v>
      </c>
      <c r="N78" s="75">
        <f>SUMIFS(Out!$H$5:$H$605,Out!$Q$5:$Q$605,"Receita",Out!$F$5:$F$605,DRE!$D78)</f>
        <v>0</v>
      </c>
      <c r="O78" s="75">
        <f>SUMIFS(Nov!$H$5:$H$605,Nov!$Q$5:$Q$605,"Receita",Nov!$F$5:$F$605,DRE!$D78)</f>
        <v>0</v>
      </c>
      <c r="P78" s="75">
        <f>SUMIFS(Dez!$H$5:$H$605,Dez!$Q$5:$Q$605,"Receita",Dez!$F$5:$F$605,DRE!$D78)</f>
        <v>0</v>
      </c>
      <c r="Q78" s="75">
        <f t="shared" si="12"/>
        <v>0</v>
      </c>
    </row>
    <row r="79" spans="3:17" ht="28.5" customHeight="1" thickTop="1" thickBot="1">
      <c r="C79" s="65" t="str">
        <f>'PC Receitas'!C66</f>
        <v>4.1.62</v>
      </c>
      <c r="D79" s="66" t="str">
        <f>VLOOKUP(C79,'PC Receitas'!$C$4:$D$103,2,FALSE)</f>
        <v>-</v>
      </c>
      <c r="E79" s="75">
        <f>SUMIFS(Jan!$H$5:$H$605,Jan!$Q$5:$Q$605,"Receita",Jan!$F$5:$F$605,DRE!$D79)</f>
        <v>0</v>
      </c>
      <c r="F79" s="75">
        <f>SUMIFS(Fev!$H$5:$H$605,Fev!$Q$5:$Q$605,"Receita",Fev!$F$5:$F$605,DRE!$D79)</f>
        <v>0</v>
      </c>
      <c r="G79" s="75">
        <f>SUMIFS(Mar!$H$5:$H$605,Mar!$Q$5:$Q$605,"Receita",Mar!$F$5:$F$605,DRE!$D79)</f>
        <v>0</v>
      </c>
      <c r="H79" s="75">
        <f>SUMIFS(Abr!$H$5:$H$605,Abr!$Q$5:$Q$605,"Receita",Abr!$F$5:$F$605,DRE!$D79)</f>
        <v>0</v>
      </c>
      <c r="I79" s="75">
        <f>SUMIFS(Mai!$H$5:$H$605,Mai!$Q$5:$Q$605,"Receita",Mai!$F$5:$F$605,DRE!$D79)</f>
        <v>0</v>
      </c>
      <c r="J79" s="75">
        <f>SUMIFS(Jun!$H$5:$H$605,Jun!$Q$5:$Q$605,"Receita",Jun!$F$5:$F$605,DRE!$D79)</f>
        <v>0</v>
      </c>
      <c r="K79" s="75">
        <f>SUMIFS(Jul!$H$5:$H$605,Jul!$Q$5:$Q$605,"Receita",Jul!$F$5:$F$605,DRE!$D79)</f>
        <v>0</v>
      </c>
      <c r="L79" s="75">
        <f>SUMIFS(Ago!$H$5:$H$605,Ago!$Q$5:$Q$605,"Receita",Ago!$F$5:$F$605,DRE!$D79)</f>
        <v>0</v>
      </c>
      <c r="M79" s="75">
        <f>SUMIFS(Set!$H$5:$H$605,Set!$Q$5:$Q$605,"Receita",Set!$F$5:$F$605,DRE!$D79)</f>
        <v>0</v>
      </c>
      <c r="N79" s="75">
        <f>SUMIFS(Out!$H$5:$H$605,Out!$Q$5:$Q$605,"Receita",Out!$F$5:$F$605,DRE!$D79)</f>
        <v>0</v>
      </c>
      <c r="O79" s="75">
        <f>SUMIFS(Nov!$H$5:$H$605,Nov!$Q$5:$Q$605,"Receita",Nov!$F$5:$F$605,DRE!$D79)</f>
        <v>0</v>
      </c>
      <c r="P79" s="75">
        <f>SUMIFS(Dez!$H$5:$H$605,Dez!$Q$5:$Q$605,"Receita",Dez!$F$5:$F$605,DRE!$D79)</f>
        <v>0</v>
      </c>
      <c r="Q79" s="75">
        <f t="shared" si="12"/>
        <v>0</v>
      </c>
    </row>
    <row r="80" spans="3:17" ht="28.5" customHeight="1" thickTop="1" thickBot="1">
      <c r="C80" s="65" t="str">
        <f>'PC Receitas'!C67</f>
        <v>4.1.63</v>
      </c>
      <c r="D80" s="66" t="str">
        <f>VLOOKUP(C80,'PC Receitas'!$C$4:$D$103,2,FALSE)</f>
        <v>-</v>
      </c>
      <c r="E80" s="75">
        <f>SUMIFS(Jan!$H$5:$H$605,Jan!$Q$5:$Q$605,"Receita",Jan!$F$5:$F$605,DRE!$D80)</f>
        <v>0</v>
      </c>
      <c r="F80" s="75">
        <f>SUMIFS(Fev!$H$5:$H$605,Fev!$Q$5:$Q$605,"Receita",Fev!$F$5:$F$605,DRE!$D80)</f>
        <v>0</v>
      </c>
      <c r="G80" s="75">
        <f>SUMIFS(Mar!$H$5:$H$605,Mar!$Q$5:$Q$605,"Receita",Mar!$F$5:$F$605,DRE!$D80)</f>
        <v>0</v>
      </c>
      <c r="H80" s="75">
        <f>SUMIFS(Abr!$H$5:$H$605,Abr!$Q$5:$Q$605,"Receita",Abr!$F$5:$F$605,DRE!$D80)</f>
        <v>0</v>
      </c>
      <c r="I80" s="75">
        <f>SUMIFS(Mai!$H$5:$H$605,Mai!$Q$5:$Q$605,"Receita",Mai!$F$5:$F$605,DRE!$D80)</f>
        <v>0</v>
      </c>
      <c r="J80" s="75">
        <f>SUMIFS(Jun!$H$5:$H$605,Jun!$Q$5:$Q$605,"Receita",Jun!$F$5:$F$605,DRE!$D80)</f>
        <v>0</v>
      </c>
      <c r="K80" s="75">
        <f>SUMIFS(Jul!$H$5:$H$605,Jul!$Q$5:$Q$605,"Receita",Jul!$F$5:$F$605,DRE!$D80)</f>
        <v>0</v>
      </c>
      <c r="L80" s="75">
        <f>SUMIFS(Ago!$H$5:$H$605,Ago!$Q$5:$Q$605,"Receita",Ago!$F$5:$F$605,DRE!$D80)</f>
        <v>0</v>
      </c>
      <c r="M80" s="75">
        <f>SUMIFS(Set!$H$5:$H$605,Set!$Q$5:$Q$605,"Receita",Set!$F$5:$F$605,DRE!$D80)</f>
        <v>0</v>
      </c>
      <c r="N80" s="75">
        <f>SUMIFS(Out!$H$5:$H$605,Out!$Q$5:$Q$605,"Receita",Out!$F$5:$F$605,DRE!$D80)</f>
        <v>0</v>
      </c>
      <c r="O80" s="75">
        <f>SUMIFS(Nov!$H$5:$H$605,Nov!$Q$5:$Q$605,"Receita",Nov!$F$5:$F$605,DRE!$D80)</f>
        <v>0</v>
      </c>
      <c r="P80" s="75">
        <f>SUMIFS(Dez!$H$5:$H$605,Dez!$Q$5:$Q$605,"Receita",Dez!$F$5:$F$605,DRE!$D80)</f>
        <v>0</v>
      </c>
      <c r="Q80" s="75">
        <f t="shared" si="12"/>
        <v>0</v>
      </c>
    </row>
    <row r="81" spans="3:17" ht="28.5" customHeight="1" thickTop="1" thickBot="1">
      <c r="C81" s="65" t="str">
        <f>'PC Receitas'!C68</f>
        <v>4.1.64</v>
      </c>
      <c r="D81" s="66" t="str">
        <f>VLOOKUP(C81,'PC Receitas'!$C$4:$D$103,2,FALSE)</f>
        <v>-</v>
      </c>
      <c r="E81" s="75">
        <f>SUMIFS(Jan!$H$5:$H$605,Jan!$Q$5:$Q$605,"Receita",Jan!$F$5:$F$605,DRE!$D81)</f>
        <v>0</v>
      </c>
      <c r="F81" s="75">
        <f>SUMIFS(Fev!$H$5:$H$605,Fev!$Q$5:$Q$605,"Receita",Fev!$F$5:$F$605,DRE!$D81)</f>
        <v>0</v>
      </c>
      <c r="G81" s="75">
        <f>SUMIFS(Mar!$H$5:$H$605,Mar!$Q$5:$Q$605,"Receita",Mar!$F$5:$F$605,DRE!$D81)</f>
        <v>0</v>
      </c>
      <c r="H81" s="75">
        <f>SUMIFS(Abr!$H$5:$H$605,Abr!$Q$5:$Q$605,"Receita",Abr!$F$5:$F$605,DRE!$D81)</f>
        <v>0</v>
      </c>
      <c r="I81" s="75">
        <f>SUMIFS(Mai!$H$5:$H$605,Mai!$Q$5:$Q$605,"Receita",Mai!$F$5:$F$605,DRE!$D81)</f>
        <v>0</v>
      </c>
      <c r="J81" s="75">
        <f>SUMIFS(Jun!$H$5:$H$605,Jun!$Q$5:$Q$605,"Receita",Jun!$F$5:$F$605,DRE!$D81)</f>
        <v>0</v>
      </c>
      <c r="K81" s="75">
        <f>SUMIFS(Jul!$H$5:$H$605,Jul!$Q$5:$Q$605,"Receita",Jul!$F$5:$F$605,DRE!$D81)</f>
        <v>0</v>
      </c>
      <c r="L81" s="75">
        <f>SUMIFS(Ago!$H$5:$H$605,Ago!$Q$5:$Q$605,"Receita",Ago!$F$5:$F$605,DRE!$D81)</f>
        <v>0</v>
      </c>
      <c r="M81" s="75">
        <f>SUMIFS(Set!$H$5:$H$605,Set!$Q$5:$Q$605,"Receita",Set!$F$5:$F$605,DRE!$D81)</f>
        <v>0</v>
      </c>
      <c r="N81" s="75">
        <f>SUMIFS(Out!$H$5:$H$605,Out!$Q$5:$Q$605,"Receita",Out!$F$5:$F$605,DRE!$D81)</f>
        <v>0</v>
      </c>
      <c r="O81" s="75">
        <f>SUMIFS(Nov!$H$5:$H$605,Nov!$Q$5:$Q$605,"Receita",Nov!$F$5:$F$605,DRE!$D81)</f>
        <v>0</v>
      </c>
      <c r="P81" s="75">
        <f>SUMIFS(Dez!$H$5:$H$605,Dez!$Q$5:$Q$605,"Receita",Dez!$F$5:$F$605,DRE!$D81)</f>
        <v>0</v>
      </c>
      <c r="Q81" s="75">
        <f t="shared" si="12"/>
        <v>0</v>
      </c>
    </row>
    <row r="82" spans="3:17" ht="28.5" customHeight="1" thickTop="1" thickBot="1">
      <c r="C82" s="65" t="str">
        <f>'PC Receitas'!C69</f>
        <v>4.1.65</v>
      </c>
      <c r="D82" s="66" t="str">
        <f>VLOOKUP(C82,'PC Receitas'!$C$4:$D$103,2,FALSE)</f>
        <v>-</v>
      </c>
      <c r="E82" s="75">
        <f>SUMIFS(Jan!$H$5:$H$605,Jan!$Q$5:$Q$605,"Receita",Jan!$F$5:$F$605,DRE!$D82)</f>
        <v>0</v>
      </c>
      <c r="F82" s="75">
        <f>SUMIFS(Fev!$H$5:$H$605,Fev!$Q$5:$Q$605,"Receita",Fev!$F$5:$F$605,DRE!$D82)</f>
        <v>0</v>
      </c>
      <c r="G82" s="75">
        <f>SUMIFS(Mar!$H$5:$H$605,Mar!$Q$5:$Q$605,"Receita",Mar!$F$5:$F$605,DRE!$D82)</f>
        <v>0</v>
      </c>
      <c r="H82" s="75">
        <f>SUMIFS(Abr!$H$5:$H$605,Abr!$Q$5:$Q$605,"Receita",Abr!$F$5:$F$605,DRE!$D82)</f>
        <v>0</v>
      </c>
      <c r="I82" s="75">
        <f>SUMIFS(Mai!$H$5:$H$605,Mai!$Q$5:$Q$605,"Receita",Mai!$F$5:$F$605,DRE!$D82)</f>
        <v>0</v>
      </c>
      <c r="J82" s="75">
        <f>SUMIFS(Jun!$H$5:$H$605,Jun!$Q$5:$Q$605,"Receita",Jun!$F$5:$F$605,DRE!$D82)</f>
        <v>0</v>
      </c>
      <c r="K82" s="75">
        <f>SUMIFS(Jul!$H$5:$H$605,Jul!$Q$5:$Q$605,"Receita",Jul!$F$5:$F$605,DRE!$D82)</f>
        <v>0</v>
      </c>
      <c r="L82" s="75">
        <f>SUMIFS(Ago!$H$5:$H$605,Ago!$Q$5:$Q$605,"Receita",Ago!$F$5:$F$605,DRE!$D82)</f>
        <v>0</v>
      </c>
      <c r="M82" s="75">
        <f>SUMIFS(Set!$H$5:$H$605,Set!$Q$5:$Q$605,"Receita",Set!$F$5:$F$605,DRE!$D82)</f>
        <v>0</v>
      </c>
      <c r="N82" s="75">
        <f>SUMIFS(Out!$H$5:$H$605,Out!$Q$5:$Q$605,"Receita",Out!$F$5:$F$605,DRE!$D82)</f>
        <v>0</v>
      </c>
      <c r="O82" s="75">
        <f>SUMIFS(Nov!$H$5:$H$605,Nov!$Q$5:$Q$605,"Receita",Nov!$F$5:$F$605,DRE!$D82)</f>
        <v>0</v>
      </c>
      <c r="P82" s="75">
        <f>SUMIFS(Dez!$H$5:$H$605,Dez!$Q$5:$Q$605,"Receita",Dez!$F$5:$F$605,DRE!$D82)</f>
        <v>0</v>
      </c>
      <c r="Q82" s="75">
        <f t="shared" si="12"/>
        <v>0</v>
      </c>
    </row>
    <row r="83" spans="3:17" ht="28.5" customHeight="1" thickTop="1" thickBot="1">
      <c r="C83" s="65" t="str">
        <f>'PC Receitas'!C70</f>
        <v>4.1.66</v>
      </c>
      <c r="D83" s="66" t="str">
        <f>VLOOKUP(C83,'PC Receitas'!$C$4:$D$103,2,FALSE)</f>
        <v>-</v>
      </c>
      <c r="E83" s="75">
        <f>SUMIFS(Jan!$H$5:$H$605,Jan!$Q$5:$Q$605,"Receita",Jan!$F$5:$F$605,DRE!$D83)</f>
        <v>0</v>
      </c>
      <c r="F83" s="75">
        <f>SUMIFS(Fev!$H$5:$H$605,Fev!$Q$5:$Q$605,"Receita",Fev!$F$5:$F$605,DRE!$D83)</f>
        <v>0</v>
      </c>
      <c r="G83" s="75">
        <f>SUMIFS(Mar!$H$5:$H$605,Mar!$Q$5:$Q$605,"Receita",Mar!$F$5:$F$605,DRE!$D83)</f>
        <v>0</v>
      </c>
      <c r="H83" s="75">
        <f>SUMIFS(Abr!$H$5:$H$605,Abr!$Q$5:$Q$605,"Receita",Abr!$F$5:$F$605,DRE!$D83)</f>
        <v>0</v>
      </c>
      <c r="I83" s="75">
        <f>SUMIFS(Mai!$H$5:$H$605,Mai!$Q$5:$Q$605,"Receita",Mai!$F$5:$F$605,DRE!$D83)</f>
        <v>0</v>
      </c>
      <c r="J83" s="75">
        <f>SUMIFS(Jun!$H$5:$H$605,Jun!$Q$5:$Q$605,"Receita",Jun!$F$5:$F$605,DRE!$D83)</f>
        <v>0</v>
      </c>
      <c r="K83" s="75">
        <f>SUMIFS(Jul!$H$5:$H$605,Jul!$Q$5:$Q$605,"Receita",Jul!$F$5:$F$605,DRE!$D83)</f>
        <v>0</v>
      </c>
      <c r="L83" s="75">
        <f>SUMIFS(Ago!$H$5:$H$605,Ago!$Q$5:$Q$605,"Receita",Ago!$F$5:$F$605,DRE!$D83)</f>
        <v>0</v>
      </c>
      <c r="M83" s="75">
        <f>SUMIFS(Set!$H$5:$H$605,Set!$Q$5:$Q$605,"Receita",Set!$F$5:$F$605,DRE!$D83)</f>
        <v>0</v>
      </c>
      <c r="N83" s="75">
        <f>SUMIFS(Out!$H$5:$H$605,Out!$Q$5:$Q$605,"Receita",Out!$F$5:$F$605,DRE!$D83)</f>
        <v>0</v>
      </c>
      <c r="O83" s="75">
        <f>SUMIFS(Nov!$H$5:$H$605,Nov!$Q$5:$Q$605,"Receita",Nov!$F$5:$F$605,DRE!$D83)</f>
        <v>0</v>
      </c>
      <c r="P83" s="75">
        <f>SUMIFS(Dez!$H$5:$H$605,Dez!$Q$5:$Q$605,"Receita",Dez!$F$5:$F$605,DRE!$D83)</f>
        <v>0</v>
      </c>
      <c r="Q83" s="75">
        <f t="shared" ref="Q83:Q116" si="13">SUM(E83:P83)</f>
        <v>0</v>
      </c>
    </row>
    <row r="84" spans="3:17" ht="28.5" customHeight="1" thickTop="1" thickBot="1">
      <c r="C84" s="65" t="str">
        <f>'PC Receitas'!C71</f>
        <v>4.1.67</v>
      </c>
      <c r="D84" s="66" t="str">
        <f>VLOOKUP(C84,'PC Receitas'!$C$4:$D$103,2,FALSE)</f>
        <v>-</v>
      </c>
      <c r="E84" s="75">
        <f>SUMIFS(Jan!$H$5:$H$605,Jan!$Q$5:$Q$605,"Receita",Jan!$F$5:$F$605,DRE!$D84)</f>
        <v>0</v>
      </c>
      <c r="F84" s="75">
        <f>SUMIFS(Fev!$H$5:$H$605,Fev!$Q$5:$Q$605,"Receita",Fev!$F$5:$F$605,DRE!$D84)</f>
        <v>0</v>
      </c>
      <c r="G84" s="75">
        <f>SUMIFS(Mar!$H$5:$H$605,Mar!$Q$5:$Q$605,"Receita",Mar!$F$5:$F$605,DRE!$D84)</f>
        <v>0</v>
      </c>
      <c r="H84" s="75">
        <f>SUMIFS(Abr!$H$5:$H$605,Abr!$Q$5:$Q$605,"Receita",Abr!$F$5:$F$605,DRE!$D84)</f>
        <v>0</v>
      </c>
      <c r="I84" s="75">
        <f>SUMIFS(Mai!$H$5:$H$605,Mai!$Q$5:$Q$605,"Receita",Mai!$F$5:$F$605,DRE!$D84)</f>
        <v>0</v>
      </c>
      <c r="J84" s="75">
        <f>SUMIFS(Jun!$H$5:$H$605,Jun!$Q$5:$Q$605,"Receita",Jun!$F$5:$F$605,DRE!$D84)</f>
        <v>0</v>
      </c>
      <c r="K84" s="75">
        <f>SUMIFS(Jul!$H$5:$H$605,Jul!$Q$5:$Q$605,"Receita",Jul!$F$5:$F$605,DRE!$D84)</f>
        <v>0</v>
      </c>
      <c r="L84" s="75">
        <f>SUMIFS(Ago!$H$5:$H$605,Ago!$Q$5:$Q$605,"Receita",Ago!$F$5:$F$605,DRE!$D84)</f>
        <v>0</v>
      </c>
      <c r="M84" s="75">
        <f>SUMIFS(Set!$H$5:$H$605,Set!$Q$5:$Q$605,"Receita",Set!$F$5:$F$605,DRE!$D84)</f>
        <v>0</v>
      </c>
      <c r="N84" s="75">
        <f>SUMIFS(Out!$H$5:$H$605,Out!$Q$5:$Q$605,"Receita",Out!$F$5:$F$605,DRE!$D84)</f>
        <v>0</v>
      </c>
      <c r="O84" s="75">
        <f>SUMIFS(Nov!$H$5:$H$605,Nov!$Q$5:$Q$605,"Receita",Nov!$F$5:$F$605,DRE!$D84)</f>
        <v>0</v>
      </c>
      <c r="P84" s="75">
        <f>SUMIFS(Dez!$H$5:$H$605,Dez!$Q$5:$Q$605,"Receita",Dez!$F$5:$F$605,DRE!$D84)</f>
        <v>0</v>
      </c>
      <c r="Q84" s="75">
        <f t="shared" si="13"/>
        <v>0</v>
      </c>
    </row>
    <row r="85" spans="3:17" ht="28.5" customHeight="1" thickTop="1" thickBot="1">
      <c r="C85" s="65" t="str">
        <f>'PC Receitas'!C72</f>
        <v>4.1.68</v>
      </c>
      <c r="D85" s="66" t="str">
        <f>VLOOKUP(C85,'PC Receitas'!$C$4:$D$103,2,FALSE)</f>
        <v>-</v>
      </c>
      <c r="E85" s="75">
        <f>SUMIFS(Jan!$H$5:$H$605,Jan!$Q$5:$Q$605,"Receita",Jan!$F$5:$F$605,DRE!$D85)</f>
        <v>0</v>
      </c>
      <c r="F85" s="75">
        <f>SUMIFS(Fev!$H$5:$H$605,Fev!$Q$5:$Q$605,"Receita",Fev!$F$5:$F$605,DRE!$D85)</f>
        <v>0</v>
      </c>
      <c r="G85" s="75">
        <f>SUMIFS(Mar!$H$5:$H$605,Mar!$Q$5:$Q$605,"Receita",Mar!$F$5:$F$605,DRE!$D85)</f>
        <v>0</v>
      </c>
      <c r="H85" s="75">
        <f>SUMIFS(Abr!$H$5:$H$605,Abr!$Q$5:$Q$605,"Receita",Abr!$F$5:$F$605,DRE!$D85)</f>
        <v>0</v>
      </c>
      <c r="I85" s="75">
        <f>SUMIFS(Mai!$H$5:$H$605,Mai!$Q$5:$Q$605,"Receita",Mai!$F$5:$F$605,DRE!$D85)</f>
        <v>0</v>
      </c>
      <c r="J85" s="75">
        <f>SUMIFS(Jun!$H$5:$H$605,Jun!$Q$5:$Q$605,"Receita",Jun!$F$5:$F$605,DRE!$D85)</f>
        <v>0</v>
      </c>
      <c r="K85" s="75">
        <f>SUMIFS(Jul!$H$5:$H$605,Jul!$Q$5:$Q$605,"Receita",Jul!$F$5:$F$605,DRE!$D85)</f>
        <v>0</v>
      </c>
      <c r="L85" s="75">
        <f>SUMIFS(Ago!$H$5:$H$605,Ago!$Q$5:$Q$605,"Receita",Ago!$F$5:$F$605,DRE!$D85)</f>
        <v>0</v>
      </c>
      <c r="M85" s="75">
        <f>SUMIFS(Set!$H$5:$H$605,Set!$Q$5:$Q$605,"Receita",Set!$F$5:$F$605,DRE!$D85)</f>
        <v>0</v>
      </c>
      <c r="N85" s="75">
        <f>SUMIFS(Out!$H$5:$H$605,Out!$Q$5:$Q$605,"Receita",Out!$F$5:$F$605,DRE!$D85)</f>
        <v>0</v>
      </c>
      <c r="O85" s="75">
        <f>SUMIFS(Nov!$H$5:$H$605,Nov!$Q$5:$Q$605,"Receita",Nov!$F$5:$F$605,DRE!$D85)</f>
        <v>0</v>
      </c>
      <c r="P85" s="75">
        <f>SUMIFS(Dez!$H$5:$H$605,Dez!$Q$5:$Q$605,"Receita",Dez!$F$5:$F$605,DRE!$D85)</f>
        <v>0</v>
      </c>
      <c r="Q85" s="75">
        <f t="shared" si="13"/>
        <v>0</v>
      </c>
    </row>
    <row r="86" spans="3:17" ht="28.5" customHeight="1" thickTop="1" thickBot="1">
      <c r="C86" s="65" t="str">
        <f>'PC Receitas'!C73</f>
        <v>4.1.69</v>
      </c>
      <c r="D86" s="66" t="str">
        <f>VLOOKUP(C86,'PC Receitas'!$C$4:$D$103,2,FALSE)</f>
        <v>-</v>
      </c>
      <c r="E86" s="75">
        <f>SUMIFS(Jan!$H$5:$H$605,Jan!$Q$5:$Q$605,"Receita",Jan!$F$5:$F$605,DRE!$D86)</f>
        <v>0</v>
      </c>
      <c r="F86" s="75">
        <f>SUMIFS(Fev!$H$5:$H$605,Fev!$Q$5:$Q$605,"Receita",Fev!$F$5:$F$605,DRE!$D86)</f>
        <v>0</v>
      </c>
      <c r="G86" s="75">
        <f>SUMIFS(Mar!$H$5:$H$605,Mar!$Q$5:$Q$605,"Receita",Mar!$F$5:$F$605,DRE!$D86)</f>
        <v>0</v>
      </c>
      <c r="H86" s="75">
        <f>SUMIFS(Abr!$H$5:$H$605,Abr!$Q$5:$Q$605,"Receita",Abr!$F$5:$F$605,DRE!$D86)</f>
        <v>0</v>
      </c>
      <c r="I86" s="75">
        <f>SUMIFS(Mai!$H$5:$H$605,Mai!$Q$5:$Q$605,"Receita",Mai!$F$5:$F$605,DRE!$D86)</f>
        <v>0</v>
      </c>
      <c r="J86" s="75">
        <f>SUMIFS(Jun!$H$5:$H$605,Jun!$Q$5:$Q$605,"Receita",Jun!$F$5:$F$605,DRE!$D86)</f>
        <v>0</v>
      </c>
      <c r="K86" s="75">
        <f>SUMIFS(Jul!$H$5:$H$605,Jul!$Q$5:$Q$605,"Receita",Jul!$F$5:$F$605,DRE!$D86)</f>
        <v>0</v>
      </c>
      <c r="L86" s="75">
        <f>SUMIFS(Ago!$H$5:$H$605,Ago!$Q$5:$Q$605,"Receita",Ago!$F$5:$F$605,DRE!$D86)</f>
        <v>0</v>
      </c>
      <c r="M86" s="75">
        <f>SUMIFS(Set!$H$5:$H$605,Set!$Q$5:$Q$605,"Receita",Set!$F$5:$F$605,DRE!$D86)</f>
        <v>0</v>
      </c>
      <c r="N86" s="75">
        <f>SUMIFS(Out!$H$5:$H$605,Out!$Q$5:$Q$605,"Receita",Out!$F$5:$F$605,DRE!$D86)</f>
        <v>0</v>
      </c>
      <c r="O86" s="75">
        <f>SUMIFS(Nov!$H$5:$H$605,Nov!$Q$5:$Q$605,"Receita",Nov!$F$5:$F$605,DRE!$D86)</f>
        <v>0</v>
      </c>
      <c r="P86" s="75">
        <f>SUMIFS(Dez!$H$5:$H$605,Dez!$Q$5:$Q$605,"Receita",Dez!$F$5:$F$605,DRE!$D86)</f>
        <v>0</v>
      </c>
      <c r="Q86" s="75">
        <f t="shared" si="13"/>
        <v>0</v>
      </c>
    </row>
    <row r="87" spans="3:17" ht="28.5" customHeight="1" thickTop="1" thickBot="1">
      <c r="C87" s="65" t="str">
        <f>'PC Receitas'!C74</f>
        <v>4.1.70</v>
      </c>
      <c r="D87" s="66" t="str">
        <f>VLOOKUP(C87,'PC Receitas'!$C$4:$D$103,2,FALSE)</f>
        <v>-</v>
      </c>
      <c r="E87" s="75">
        <f>SUMIFS(Jan!$H$5:$H$605,Jan!$Q$5:$Q$605,"Receita",Jan!$F$5:$F$605,DRE!$D87)</f>
        <v>0</v>
      </c>
      <c r="F87" s="75">
        <f>SUMIFS(Fev!$H$5:$H$605,Fev!$Q$5:$Q$605,"Receita",Fev!$F$5:$F$605,DRE!$D87)</f>
        <v>0</v>
      </c>
      <c r="G87" s="75">
        <f>SUMIFS(Mar!$H$5:$H$605,Mar!$Q$5:$Q$605,"Receita",Mar!$F$5:$F$605,DRE!$D87)</f>
        <v>0</v>
      </c>
      <c r="H87" s="75">
        <f>SUMIFS(Abr!$H$5:$H$605,Abr!$Q$5:$Q$605,"Receita",Abr!$F$5:$F$605,DRE!$D87)</f>
        <v>0</v>
      </c>
      <c r="I87" s="75">
        <f>SUMIFS(Mai!$H$5:$H$605,Mai!$Q$5:$Q$605,"Receita",Mai!$F$5:$F$605,DRE!$D87)</f>
        <v>0</v>
      </c>
      <c r="J87" s="75">
        <f>SUMIFS(Jun!$H$5:$H$605,Jun!$Q$5:$Q$605,"Receita",Jun!$F$5:$F$605,DRE!$D87)</f>
        <v>0</v>
      </c>
      <c r="K87" s="75">
        <f>SUMIFS(Jul!$H$5:$H$605,Jul!$Q$5:$Q$605,"Receita",Jul!$F$5:$F$605,DRE!$D87)</f>
        <v>0</v>
      </c>
      <c r="L87" s="75">
        <f>SUMIFS(Ago!$H$5:$H$605,Ago!$Q$5:$Q$605,"Receita",Ago!$F$5:$F$605,DRE!$D87)</f>
        <v>0</v>
      </c>
      <c r="M87" s="75">
        <f>SUMIFS(Set!$H$5:$H$605,Set!$Q$5:$Q$605,"Receita",Set!$F$5:$F$605,DRE!$D87)</f>
        <v>0</v>
      </c>
      <c r="N87" s="75">
        <f>SUMIFS(Out!$H$5:$H$605,Out!$Q$5:$Q$605,"Receita",Out!$F$5:$F$605,DRE!$D87)</f>
        <v>0</v>
      </c>
      <c r="O87" s="75">
        <f>SUMIFS(Nov!$H$5:$H$605,Nov!$Q$5:$Q$605,"Receita",Nov!$F$5:$F$605,DRE!$D87)</f>
        <v>0</v>
      </c>
      <c r="P87" s="75">
        <f>SUMIFS(Dez!$H$5:$H$605,Dez!$Q$5:$Q$605,"Receita",Dez!$F$5:$F$605,DRE!$D87)</f>
        <v>0</v>
      </c>
      <c r="Q87" s="75">
        <f t="shared" si="13"/>
        <v>0</v>
      </c>
    </row>
    <row r="88" spans="3:17" ht="28.5" customHeight="1" thickTop="1" thickBot="1">
      <c r="C88" s="65" t="str">
        <f>'PC Receitas'!C75</f>
        <v>4.1.71</v>
      </c>
      <c r="D88" s="66" t="str">
        <f>VLOOKUP(C88,'PC Receitas'!$C$4:$D$103,2,FALSE)</f>
        <v>-</v>
      </c>
      <c r="E88" s="75">
        <f>SUMIFS(Jan!$H$5:$H$605,Jan!$Q$5:$Q$605,"Receita",Jan!$F$5:$F$605,DRE!$D88)</f>
        <v>0</v>
      </c>
      <c r="F88" s="75">
        <f>SUMIFS(Fev!$H$5:$H$605,Fev!$Q$5:$Q$605,"Receita",Fev!$F$5:$F$605,DRE!$D88)</f>
        <v>0</v>
      </c>
      <c r="G88" s="75">
        <f>SUMIFS(Mar!$H$5:$H$605,Mar!$Q$5:$Q$605,"Receita",Mar!$F$5:$F$605,DRE!$D88)</f>
        <v>0</v>
      </c>
      <c r="H88" s="75">
        <f>SUMIFS(Abr!$H$5:$H$605,Abr!$Q$5:$Q$605,"Receita",Abr!$F$5:$F$605,DRE!$D88)</f>
        <v>0</v>
      </c>
      <c r="I88" s="75">
        <f>SUMIFS(Mai!$H$5:$H$605,Mai!$Q$5:$Q$605,"Receita",Mai!$F$5:$F$605,DRE!$D88)</f>
        <v>0</v>
      </c>
      <c r="J88" s="75">
        <f>SUMIFS(Jun!$H$5:$H$605,Jun!$Q$5:$Q$605,"Receita",Jun!$F$5:$F$605,DRE!$D88)</f>
        <v>0</v>
      </c>
      <c r="K88" s="75">
        <f>SUMIFS(Jul!$H$5:$H$605,Jul!$Q$5:$Q$605,"Receita",Jul!$F$5:$F$605,DRE!$D88)</f>
        <v>0</v>
      </c>
      <c r="L88" s="75">
        <f>SUMIFS(Ago!$H$5:$H$605,Ago!$Q$5:$Q$605,"Receita",Ago!$F$5:$F$605,DRE!$D88)</f>
        <v>0</v>
      </c>
      <c r="M88" s="75">
        <f>SUMIFS(Set!$H$5:$H$605,Set!$Q$5:$Q$605,"Receita",Set!$F$5:$F$605,DRE!$D88)</f>
        <v>0</v>
      </c>
      <c r="N88" s="75">
        <f>SUMIFS(Out!$H$5:$H$605,Out!$Q$5:$Q$605,"Receita",Out!$F$5:$F$605,DRE!$D88)</f>
        <v>0</v>
      </c>
      <c r="O88" s="75">
        <f>SUMIFS(Nov!$H$5:$H$605,Nov!$Q$5:$Q$605,"Receita",Nov!$F$5:$F$605,DRE!$D88)</f>
        <v>0</v>
      </c>
      <c r="P88" s="75">
        <f>SUMIFS(Dez!$H$5:$H$605,Dez!$Q$5:$Q$605,"Receita",Dez!$F$5:$F$605,DRE!$D88)</f>
        <v>0</v>
      </c>
      <c r="Q88" s="75">
        <f t="shared" si="13"/>
        <v>0</v>
      </c>
    </row>
    <row r="89" spans="3:17" ht="28.5" customHeight="1" thickTop="1" thickBot="1">
      <c r="C89" s="65" t="str">
        <f>'PC Receitas'!C76</f>
        <v>4.1.72</v>
      </c>
      <c r="D89" s="66" t="str">
        <f>VLOOKUP(C89,'PC Receitas'!$C$4:$D$103,2,FALSE)</f>
        <v>-</v>
      </c>
      <c r="E89" s="75">
        <f>SUMIFS(Jan!$H$5:$H$605,Jan!$Q$5:$Q$605,"Receita",Jan!$F$5:$F$605,DRE!$D89)</f>
        <v>0</v>
      </c>
      <c r="F89" s="75">
        <f>SUMIFS(Fev!$H$5:$H$605,Fev!$Q$5:$Q$605,"Receita",Fev!$F$5:$F$605,DRE!$D89)</f>
        <v>0</v>
      </c>
      <c r="G89" s="75">
        <f>SUMIFS(Mar!$H$5:$H$605,Mar!$Q$5:$Q$605,"Receita",Mar!$F$5:$F$605,DRE!$D89)</f>
        <v>0</v>
      </c>
      <c r="H89" s="75">
        <f>SUMIFS(Abr!$H$5:$H$605,Abr!$Q$5:$Q$605,"Receita",Abr!$F$5:$F$605,DRE!$D89)</f>
        <v>0</v>
      </c>
      <c r="I89" s="75">
        <f>SUMIFS(Mai!$H$5:$H$605,Mai!$Q$5:$Q$605,"Receita",Mai!$F$5:$F$605,DRE!$D89)</f>
        <v>0</v>
      </c>
      <c r="J89" s="75">
        <f>SUMIFS(Jun!$H$5:$H$605,Jun!$Q$5:$Q$605,"Receita",Jun!$F$5:$F$605,DRE!$D89)</f>
        <v>0</v>
      </c>
      <c r="K89" s="75">
        <f>SUMIFS(Jul!$H$5:$H$605,Jul!$Q$5:$Q$605,"Receita",Jul!$F$5:$F$605,DRE!$D89)</f>
        <v>0</v>
      </c>
      <c r="L89" s="75">
        <f>SUMIFS(Ago!$H$5:$H$605,Ago!$Q$5:$Q$605,"Receita",Ago!$F$5:$F$605,DRE!$D89)</f>
        <v>0</v>
      </c>
      <c r="M89" s="75">
        <f>SUMIFS(Set!$H$5:$H$605,Set!$Q$5:$Q$605,"Receita",Set!$F$5:$F$605,DRE!$D89)</f>
        <v>0</v>
      </c>
      <c r="N89" s="75">
        <f>SUMIFS(Out!$H$5:$H$605,Out!$Q$5:$Q$605,"Receita",Out!$F$5:$F$605,DRE!$D89)</f>
        <v>0</v>
      </c>
      <c r="O89" s="75">
        <f>SUMIFS(Nov!$H$5:$H$605,Nov!$Q$5:$Q$605,"Receita",Nov!$F$5:$F$605,DRE!$D89)</f>
        <v>0</v>
      </c>
      <c r="P89" s="75">
        <f>SUMIFS(Dez!$H$5:$H$605,Dez!$Q$5:$Q$605,"Receita",Dez!$F$5:$F$605,DRE!$D89)</f>
        <v>0</v>
      </c>
      <c r="Q89" s="75">
        <f t="shared" si="13"/>
        <v>0</v>
      </c>
    </row>
    <row r="90" spans="3:17" ht="28.5" customHeight="1" thickTop="1" thickBot="1">
      <c r="C90" s="65" t="str">
        <f>'PC Receitas'!C77</f>
        <v>4.1.73</v>
      </c>
      <c r="D90" s="66" t="str">
        <f>VLOOKUP(C90,'PC Receitas'!$C$4:$D$103,2,FALSE)</f>
        <v>-</v>
      </c>
      <c r="E90" s="75">
        <f>SUMIFS(Jan!$H$5:$H$605,Jan!$Q$5:$Q$605,"Receita",Jan!$F$5:$F$605,DRE!$D90)</f>
        <v>0</v>
      </c>
      <c r="F90" s="75">
        <f>SUMIFS(Fev!$H$5:$H$605,Fev!$Q$5:$Q$605,"Receita",Fev!$F$5:$F$605,DRE!$D90)</f>
        <v>0</v>
      </c>
      <c r="G90" s="75">
        <f>SUMIFS(Mar!$H$5:$H$605,Mar!$Q$5:$Q$605,"Receita",Mar!$F$5:$F$605,DRE!$D90)</f>
        <v>0</v>
      </c>
      <c r="H90" s="75">
        <f>SUMIFS(Abr!$H$5:$H$605,Abr!$Q$5:$Q$605,"Receita",Abr!$F$5:$F$605,DRE!$D90)</f>
        <v>0</v>
      </c>
      <c r="I90" s="75">
        <f>SUMIFS(Mai!$H$5:$H$605,Mai!$Q$5:$Q$605,"Receita",Mai!$F$5:$F$605,DRE!$D90)</f>
        <v>0</v>
      </c>
      <c r="J90" s="75">
        <f>SUMIFS(Jun!$H$5:$H$605,Jun!$Q$5:$Q$605,"Receita",Jun!$F$5:$F$605,DRE!$D90)</f>
        <v>0</v>
      </c>
      <c r="K90" s="75">
        <f>SUMIFS(Jul!$H$5:$H$605,Jul!$Q$5:$Q$605,"Receita",Jul!$F$5:$F$605,DRE!$D90)</f>
        <v>0</v>
      </c>
      <c r="L90" s="75">
        <f>SUMIFS(Ago!$H$5:$H$605,Ago!$Q$5:$Q$605,"Receita",Ago!$F$5:$F$605,DRE!$D90)</f>
        <v>0</v>
      </c>
      <c r="M90" s="75">
        <f>SUMIFS(Set!$H$5:$H$605,Set!$Q$5:$Q$605,"Receita",Set!$F$5:$F$605,DRE!$D90)</f>
        <v>0</v>
      </c>
      <c r="N90" s="75">
        <f>SUMIFS(Out!$H$5:$H$605,Out!$Q$5:$Q$605,"Receita",Out!$F$5:$F$605,DRE!$D90)</f>
        <v>0</v>
      </c>
      <c r="O90" s="75">
        <f>SUMIFS(Nov!$H$5:$H$605,Nov!$Q$5:$Q$605,"Receita",Nov!$F$5:$F$605,DRE!$D90)</f>
        <v>0</v>
      </c>
      <c r="P90" s="75">
        <f>SUMIFS(Dez!$H$5:$H$605,Dez!$Q$5:$Q$605,"Receita",Dez!$F$5:$F$605,DRE!$D90)</f>
        <v>0</v>
      </c>
      <c r="Q90" s="75">
        <f t="shared" si="13"/>
        <v>0</v>
      </c>
    </row>
    <row r="91" spans="3:17" ht="28.5" customHeight="1" thickTop="1" thickBot="1">
      <c r="C91" s="65" t="str">
        <f>'PC Receitas'!C78</f>
        <v>4.1.74</v>
      </c>
      <c r="D91" s="66" t="str">
        <f>VLOOKUP(C91,'PC Receitas'!$C$4:$D$103,2,FALSE)</f>
        <v>-</v>
      </c>
      <c r="E91" s="75">
        <f>SUMIFS(Jan!$H$5:$H$605,Jan!$Q$5:$Q$605,"Receita",Jan!$F$5:$F$605,DRE!$D91)</f>
        <v>0</v>
      </c>
      <c r="F91" s="75">
        <f>SUMIFS(Fev!$H$5:$H$605,Fev!$Q$5:$Q$605,"Receita",Fev!$F$5:$F$605,DRE!$D91)</f>
        <v>0</v>
      </c>
      <c r="G91" s="75">
        <f>SUMIFS(Mar!$H$5:$H$605,Mar!$Q$5:$Q$605,"Receita",Mar!$F$5:$F$605,DRE!$D91)</f>
        <v>0</v>
      </c>
      <c r="H91" s="75">
        <f>SUMIFS(Abr!$H$5:$H$605,Abr!$Q$5:$Q$605,"Receita",Abr!$F$5:$F$605,DRE!$D91)</f>
        <v>0</v>
      </c>
      <c r="I91" s="75">
        <f>SUMIFS(Mai!$H$5:$H$605,Mai!$Q$5:$Q$605,"Receita",Mai!$F$5:$F$605,DRE!$D91)</f>
        <v>0</v>
      </c>
      <c r="J91" s="75">
        <f>SUMIFS(Jun!$H$5:$H$605,Jun!$Q$5:$Q$605,"Receita",Jun!$F$5:$F$605,DRE!$D91)</f>
        <v>0</v>
      </c>
      <c r="K91" s="75">
        <f>SUMIFS(Jul!$H$5:$H$605,Jul!$Q$5:$Q$605,"Receita",Jul!$F$5:$F$605,DRE!$D91)</f>
        <v>0</v>
      </c>
      <c r="L91" s="75">
        <f>SUMIFS(Ago!$H$5:$H$605,Ago!$Q$5:$Q$605,"Receita",Ago!$F$5:$F$605,DRE!$D91)</f>
        <v>0</v>
      </c>
      <c r="M91" s="75">
        <f>SUMIFS(Set!$H$5:$H$605,Set!$Q$5:$Q$605,"Receita",Set!$F$5:$F$605,DRE!$D91)</f>
        <v>0</v>
      </c>
      <c r="N91" s="75">
        <f>SUMIFS(Out!$H$5:$H$605,Out!$Q$5:$Q$605,"Receita",Out!$F$5:$F$605,DRE!$D91)</f>
        <v>0</v>
      </c>
      <c r="O91" s="75">
        <f>SUMIFS(Nov!$H$5:$H$605,Nov!$Q$5:$Q$605,"Receita",Nov!$F$5:$F$605,DRE!$D91)</f>
        <v>0</v>
      </c>
      <c r="P91" s="75">
        <f>SUMIFS(Dez!$H$5:$H$605,Dez!$Q$5:$Q$605,"Receita",Dez!$F$5:$F$605,DRE!$D91)</f>
        <v>0</v>
      </c>
      <c r="Q91" s="75">
        <f t="shared" si="13"/>
        <v>0</v>
      </c>
    </row>
    <row r="92" spans="3:17" ht="28.5" customHeight="1" thickTop="1" thickBot="1">
      <c r="C92" s="65" t="str">
        <f>'PC Receitas'!C79</f>
        <v>4.1.75</v>
      </c>
      <c r="D92" s="66" t="str">
        <f>VLOOKUP(C92,'PC Receitas'!$C$4:$D$103,2,FALSE)</f>
        <v>-</v>
      </c>
      <c r="E92" s="75">
        <f>SUMIFS(Jan!$H$5:$H$605,Jan!$Q$5:$Q$605,"Receita",Jan!$F$5:$F$605,DRE!$D92)</f>
        <v>0</v>
      </c>
      <c r="F92" s="75">
        <f>SUMIFS(Fev!$H$5:$H$605,Fev!$Q$5:$Q$605,"Receita",Fev!$F$5:$F$605,DRE!$D92)</f>
        <v>0</v>
      </c>
      <c r="G92" s="75">
        <f>SUMIFS(Mar!$H$5:$H$605,Mar!$Q$5:$Q$605,"Receita",Mar!$F$5:$F$605,DRE!$D92)</f>
        <v>0</v>
      </c>
      <c r="H92" s="75">
        <f>SUMIFS(Abr!$H$5:$H$605,Abr!$Q$5:$Q$605,"Receita",Abr!$F$5:$F$605,DRE!$D92)</f>
        <v>0</v>
      </c>
      <c r="I92" s="75">
        <f>SUMIFS(Mai!$H$5:$H$605,Mai!$Q$5:$Q$605,"Receita",Mai!$F$5:$F$605,DRE!$D92)</f>
        <v>0</v>
      </c>
      <c r="J92" s="75">
        <f>SUMIFS(Jun!$H$5:$H$605,Jun!$Q$5:$Q$605,"Receita",Jun!$F$5:$F$605,DRE!$D92)</f>
        <v>0</v>
      </c>
      <c r="K92" s="75">
        <f>SUMIFS(Jul!$H$5:$H$605,Jul!$Q$5:$Q$605,"Receita",Jul!$F$5:$F$605,DRE!$D92)</f>
        <v>0</v>
      </c>
      <c r="L92" s="75">
        <f>SUMIFS(Ago!$H$5:$H$605,Ago!$Q$5:$Q$605,"Receita",Ago!$F$5:$F$605,DRE!$D92)</f>
        <v>0</v>
      </c>
      <c r="M92" s="75">
        <f>SUMIFS(Set!$H$5:$H$605,Set!$Q$5:$Q$605,"Receita",Set!$F$5:$F$605,DRE!$D92)</f>
        <v>0</v>
      </c>
      <c r="N92" s="75">
        <f>SUMIFS(Out!$H$5:$H$605,Out!$Q$5:$Q$605,"Receita",Out!$F$5:$F$605,DRE!$D92)</f>
        <v>0</v>
      </c>
      <c r="O92" s="75">
        <f>SUMIFS(Nov!$H$5:$H$605,Nov!$Q$5:$Q$605,"Receita",Nov!$F$5:$F$605,DRE!$D92)</f>
        <v>0</v>
      </c>
      <c r="P92" s="75">
        <f>SUMIFS(Dez!$H$5:$H$605,Dez!$Q$5:$Q$605,"Receita",Dez!$F$5:$F$605,DRE!$D92)</f>
        <v>0</v>
      </c>
      <c r="Q92" s="75">
        <f t="shared" si="13"/>
        <v>0</v>
      </c>
    </row>
    <row r="93" spans="3:17" ht="28.5" customHeight="1" thickTop="1" thickBot="1">
      <c r="C93" s="65" t="str">
        <f>'PC Receitas'!C80</f>
        <v>4.1.76</v>
      </c>
      <c r="D93" s="66" t="str">
        <f>VLOOKUP(C93,'PC Receitas'!$C$4:$D$103,2,FALSE)</f>
        <v>-</v>
      </c>
      <c r="E93" s="75">
        <f>SUMIFS(Jan!$H$5:$H$605,Jan!$Q$5:$Q$605,"Receita",Jan!$F$5:$F$605,DRE!$D93)</f>
        <v>0</v>
      </c>
      <c r="F93" s="75">
        <f>SUMIFS(Fev!$H$5:$H$605,Fev!$Q$5:$Q$605,"Receita",Fev!$F$5:$F$605,DRE!$D93)</f>
        <v>0</v>
      </c>
      <c r="G93" s="75">
        <f>SUMIFS(Mar!$H$5:$H$605,Mar!$Q$5:$Q$605,"Receita",Mar!$F$5:$F$605,DRE!$D93)</f>
        <v>0</v>
      </c>
      <c r="H93" s="75">
        <f>SUMIFS(Abr!$H$5:$H$605,Abr!$Q$5:$Q$605,"Receita",Abr!$F$5:$F$605,DRE!$D93)</f>
        <v>0</v>
      </c>
      <c r="I93" s="75">
        <f>SUMIFS(Mai!$H$5:$H$605,Mai!$Q$5:$Q$605,"Receita",Mai!$F$5:$F$605,DRE!$D93)</f>
        <v>0</v>
      </c>
      <c r="J93" s="75">
        <f>SUMIFS(Jun!$H$5:$H$605,Jun!$Q$5:$Q$605,"Receita",Jun!$F$5:$F$605,DRE!$D93)</f>
        <v>0</v>
      </c>
      <c r="K93" s="75">
        <f>SUMIFS(Jul!$H$5:$H$605,Jul!$Q$5:$Q$605,"Receita",Jul!$F$5:$F$605,DRE!$D93)</f>
        <v>0</v>
      </c>
      <c r="L93" s="75">
        <f>SUMIFS(Ago!$H$5:$H$605,Ago!$Q$5:$Q$605,"Receita",Ago!$F$5:$F$605,DRE!$D93)</f>
        <v>0</v>
      </c>
      <c r="M93" s="75">
        <f>SUMIFS(Set!$H$5:$H$605,Set!$Q$5:$Q$605,"Receita",Set!$F$5:$F$605,DRE!$D93)</f>
        <v>0</v>
      </c>
      <c r="N93" s="75">
        <f>SUMIFS(Out!$H$5:$H$605,Out!$Q$5:$Q$605,"Receita",Out!$F$5:$F$605,DRE!$D93)</f>
        <v>0</v>
      </c>
      <c r="O93" s="75">
        <f>SUMIFS(Nov!$H$5:$H$605,Nov!$Q$5:$Q$605,"Receita",Nov!$F$5:$F$605,DRE!$D93)</f>
        <v>0</v>
      </c>
      <c r="P93" s="75">
        <f>SUMIFS(Dez!$H$5:$H$605,Dez!$Q$5:$Q$605,"Receita",Dez!$F$5:$F$605,DRE!$D93)</f>
        <v>0</v>
      </c>
      <c r="Q93" s="75">
        <f t="shared" si="13"/>
        <v>0</v>
      </c>
    </row>
    <row r="94" spans="3:17" ht="28.5" customHeight="1" thickTop="1" thickBot="1">
      <c r="C94" s="65" t="str">
        <f>'PC Receitas'!C81</f>
        <v>4.1.77</v>
      </c>
      <c r="D94" s="66" t="str">
        <f>VLOOKUP(C94,'PC Receitas'!$C$4:$D$103,2,FALSE)</f>
        <v>-</v>
      </c>
      <c r="E94" s="75">
        <f>SUMIFS(Jan!$H$5:$H$605,Jan!$Q$5:$Q$605,"Receita",Jan!$F$5:$F$605,DRE!$D94)</f>
        <v>0</v>
      </c>
      <c r="F94" s="75">
        <f>SUMIFS(Fev!$H$5:$H$605,Fev!$Q$5:$Q$605,"Receita",Fev!$F$5:$F$605,DRE!$D94)</f>
        <v>0</v>
      </c>
      <c r="G94" s="75">
        <f>SUMIFS(Mar!$H$5:$H$605,Mar!$Q$5:$Q$605,"Receita",Mar!$F$5:$F$605,DRE!$D94)</f>
        <v>0</v>
      </c>
      <c r="H94" s="75">
        <f>SUMIFS(Abr!$H$5:$H$605,Abr!$Q$5:$Q$605,"Receita",Abr!$F$5:$F$605,DRE!$D94)</f>
        <v>0</v>
      </c>
      <c r="I94" s="75">
        <f>SUMIFS(Mai!$H$5:$H$605,Mai!$Q$5:$Q$605,"Receita",Mai!$F$5:$F$605,DRE!$D94)</f>
        <v>0</v>
      </c>
      <c r="J94" s="75">
        <f>SUMIFS(Jun!$H$5:$H$605,Jun!$Q$5:$Q$605,"Receita",Jun!$F$5:$F$605,DRE!$D94)</f>
        <v>0</v>
      </c>
      <c r="K94" s="75">
        <f>SUMIFS(Jul!$H$5:$H$605,Jul!$Q$5:$Q$605,"Receita",Jul!$F$5:$F$605,DRE!$D94)</f>
        <v>0</v>
      </c>
      <c r="L94" s="75">
        <f>SUMIFS(Ago!$H$5:$H$605,Ago!$Q$5:$Q$605,"Receita",Ago!$F$5:$F$605,DRE!$D94)</f>
        <v>0</v>
      </c>
      <c r="M94" s="75">
        <f>SUMIFS(Set!$H$5:$H$605,Set!$Q$5:$Q$605,"Receita",Set!$F$5:$F$605,DRE!$D94)</f>
        <v>0</v>
      </c>
      <c r="N94" s="75">
        <f>SUMIFS(Out!$H$5:$H$605,Out!$Q$5:$Q$605,"Receita",Out!$F$5:$F$605,DRE!$D94)</f>
        <v>0</v>
      </c>
      <c r="O94" s="75">
        <f>SUMIFS(Nov!$H$5:$H$605,Nov!$Q$5:$Q$605,"Receita",Nov!$F$5:$F$605,DRE!$D94)</f>
        <v>0</v>
      </c>
      <c r="P94" s="75">
        <f>SUMIFS(Dez!$H$5:$H$605,Dez!$Q$5:$Q$605,"Receita",Dez!$F$5:$F$605,DRE!$D94)</f>
        <v>0</v>
      </c>
      <c r="Q94" s="75">
        <f t="shared" si="13"/>
        <v>0</v>
      </c>
    </row>
    <row r="95" spans="3:17" ht="28.5" customHeight="1" thickTop="1" thickBot="1">
      <c r="C95" s="65" t="str">
        <f>'PC Receitas'!C82</f>
        <v>4.1.78</v>
      </c>
      <c r="D95" s="66" t="str">
        <f>VLOOKUP(C95,'PC Receitas'!$C$4:$D$103,2,FALSE)</f>
        <v>-</v>
      </c>
      <c r="E95" s="75">
        <f>SUMIFS(Jan!$H$5:$H$605,Jan!$Q$5:$Q$605,"Receita",Jan!$F$5:$F$605,DRE!$D95)</f>
        <v>0</v>
      </c>
      <c r="F95" s="75">
        <f>SUMIFS(Fev!$H$5:$H$605,Fev!$Q$5:$Q$605,"Receita",Fev!$F$5:$F$605,DRE!$D95)</f>
        <v>0</v>
      </c>
      <c r="G95" s="75">
        <f>SUMIFS(Mar!$H$5:$H$605,Mar!$Q$5:$Q$605,"Receita",Mar!$F$5:$F$605,DRE!$D95)</f>
        <v>0</v>
      </c>
      <c r="H95" s="75">
        <f>SUMIFS(Abr!$H$5:$H$605,Abr!$Q$5:$Q$605,"Receita",Abr!$F$5:$F$605,DRE!$D95)</f>
        <v>0</v>
      </c>
      <c r="I95" s="75">
        <f>SUMIFS(Mai!$H$5:$H$605,Mai!$Q$5:$Q$605,"Receita",Mai!$F$5:$F$605,DRE!$D95)</f>
        <v>0</v>
      </c>
      <c r="J95" s="75">
        <f>SUMIFS(Jun!$H$5:$H$605,Jun!$Q$5:$Q$605,"Receita",Jun!$F$5:$F$605,DRE!$D95)</f>
        <v>0</v>
      </c>
      <c r="K95" s="75">
        <f>SUMIFS(Jul!$H$5:$H$605,Jul!$Q$5:$Q$605,"Receita",Jul!$F$5:$F$605,DRE!$D95)</f>
        <v>0</v>
      </c>
      <c r="L95" s="75">
        <f>SUMIFS(Ago!$H$5:$H$605,Ago!$Q$5:$Q$605,"Receita",Ago!$F$5:$F$605,DRE!$D95)</f>
        <v>0</v>
      </c>
      <c r="M95" s="75">
        <f>SUMIFS(Set!$H$5:$H$605,Set!$Q$5:$Q$605,"Receita",Set!$F$5:$F$605,DRE!$D95)</f>
        <v>0</v>
      </c>
      <c r="N95" s="75">
        <f>SUMIFS(Out!$H$5:$H$605,Out!$Q$5:$Q$605,"Receita",Out!$F$5:$F$605,DRE!$D95)</f>
        <v>0</v>
      </c>
      <c r="O95" s="75">
        <f>SUMIFS(Nov!$H$5:$H$605,Nov!$Q$5:$Q$605,"Receita",Nov!$F$5:$F$605,DRE!$D95)</f>
        <v>0</v>
      </c>
      <c r="P95" s="75">
        <f>SUMIFS(Dez!$H$5:$H$605,Dez!$Q$5:$Q$605,"Receita",Dez!$F$5:$F$605,DRE!$D95)</f>
        <v>0</v>
      </c>
      <c r="Q95" s="75">
        <f t="shared" si="13"/>
        <v>0</v>
      </c>
    </row>
    <row r="96" spans="3:17" ht="28.5" customHeight="1" thickTop="1" thickBot="1">
      <c r="C96" s="65" t="str">
        <f>'PC Receitas'!C83</f>
        <v>4.1.79</v>
      </c>
      <c r="D96" s="66" t="str">
        <f>VLOOKUP(C96,'PC Receitas'!$C$4:$D$103,2,FALSE)</f>
        <v>-</v>
      </c>
      <c r="E96" s="75">
        <f>SUMIFS(Jan!$H$5:$H$605,Jan!$Q$5:$Q$605,"Receita",Jan!$F$5:$F$605,DRE!$D96)</f>
        <v>0</v>
      </c>
      <c r="F96" s="75">
        <f>SUMIFS(Fev!$H$5:$H$605,Fev!$Q$5:$Q$605,"Receita",Fev!$F$5:$F$605,DRE!$D96)</f>
        <v>0</v>
      </c>
      <c r="G96" s="75">
        <f>SUMIFS(Mar!$H$5:$H$605,Mar!$Q$5:$Q$605,"Receita",Mar!$F$5:$F$605,DRE!$D96)</f>
        <v>0</v>
      </c>
      <c r="H96" s="75">
        <f>SUMIFS(Abr!$H$5:$H$605,Abr!$Q$5:$Q$605,"Receita",Abr!$F$5:$F$605,DRE!$D96)</f>
        <v>0</v>
      </c>
      <c r="I96" s="75">
        <f>SUMIFS(Mai!$H$5:$H$605,Mai!$Q$5:$Q$605,"Receita",Mai!$F$5:$F$605,DRE!$D96)</f>
        <v>0</v>
      </c>
      <c r="J96" s="75">
        <f>SUMIFS(Jun!$H$5:$H$605,Jun!$Q$5:$Q$605,"Receita",Jun!$F$5:$F$605,DRE!$D96)</f>
        <v>0</v>
      </c>
      <c r="K96" s="75">
        <f>SUMIFS(Jul!$H$5:$H$605,Jul!$Q$5:$Q$605,"Receita",Jul!$F$5:$F$605,DRE!$D96)</f>
        <v>0</v>
      </c>
      <c r="L96" s="75">
        <f>SUMIFS(Ago!$H$5:$H$605,Ago!$Q$5:$Q$605,"Receita",Ago!$F$5:$F$605,DRE!$D96)</f>
        <v>0</v>
      </c>
      <c r="M96" s="75">
        <f>SUMIFS(Set!$H$5:$H$605,Set!$Q$5:$Q$605,"Receita",Set!$F$5:$F$605,DRE!$D96)</f>
        <v>0</v>
      </c>
      <c r="N96" s="75">
        <f>SUMIFS(Out!$H$5:$H$605,Out!$Q$5:$Q$605,"Receita",Out!$F$5:$F$605,DRE!$D96)</f>
        <v>0</v>
      </c>
      <c r="O96" s="75">
        <f>SUMIFS(Nov!$H$5:$H$605,Nov!$Q$5:$Q$605,"Receita",Nov!$F$5:$F$605,DRE!$D96)</f>
        <v>0</v>
      </c>
      <c r="P96" s="75">
        <f>SUMIFS(Dez!$H$5:$H$605,Dez!$Q$5:$Q$605,"Receita",Dez!$F$5:$F$605,DRE!$D96)</f>
        <v>0</v>
      </c>
      <c r="Q96" s="75">
        <f t="shared" si="13"/>
        <v>0</v>
      </c>
    </row>
    <row r="97" spans="3:17" ht="28.5" customHeight="1" thickTop="1" thickBot="1">
      <c r="C97" s="65" t="str">
        <f>'PC Receitas'!C84</f>
        <v>4.1.80</v>
      </c>
      <c r="D97" s="66" t="str">
        <f>VLOOKUP(C97,'PC Receitas'!$C$4:$D$103,2,FALSE)</f>
        <v>-</v>
      </c>
      <c r="E97" s="75">
        <f>SUMIFS(Jan!$H$5:$H$605,Jan!$Q$5:$Q$605,"Receita",Jan!$F$5:$F$605,DRE!$D97)</f>
        <v>0</v>
      </c>
      <c r="F97" s="75">
        <f>SUMIFS(Fev!$H$5:$H$605,Fev!$Q$5:$Q$605,"Receita",Fev!$F$5:$F$605,DRE!$D97)</f>
        <v>0</v>
      </c>
      <c r="G97" s="75">
        <f>SUMIFS(Mar!$H$5:$H$605,Mar!$Q$5:$Q$605,"Receita",Mar!$F$5:$F$605,DRE!$D97)</f>
        <v>0</v>
      </c>
      <c r="H97" s="75">
        <f>SUMIFS(Abr!$H$5:$H$605,Abr!$Q$5:$Q$605,"Receita",Abr!$F$5:$F$605,DRE!$D97)</f>
        <v>0</v>
      </c>
      <c r="I97" s="75">
        <f>SUMIFS(Mai!$H$5:$H$605,Mai!$Q$5:$Q$605,"Receita",Mai!$F$5:$F$605,DRE!$D97)</f>
        <v>0</v>
      </c>
      <c r="J97" s="75">
        <f>SUMIFS(Jun!$H$5:$H$605,Jun!$Q$5:$Q$605,"Receita",Jun!$F$5:$F$605,DRE!$D97)</f>
        <v>0</v>
      </c>
      <c r="K97" s="75">
        <f>SUMIFS(Jul!$H$5:$H$605,Jul!$Q$5:$Q$605,"Receita",Jul!$F$5:$F$605,DRE!$D97)</f>
        <v>0</v>
      </c>
      <c r="L97" s="75">
        <f>SUMIFS(Ago!$H$5:$H$605,Ago!$Q$5:$Q$605,"Receita",Ago!$F$5:$F$605,DRE!$D97)</f>
        <v>0</v>
      </c>
      <c r="M97" s="75">
        <f>SUMIFS(Set!$H$5:$H$605,Set!$Q$5:$Q$605,"Receita",Set!$F$5:$F$605,DRE!$D97)</f>
        <v>0</v>
      </c>
      <c r="N97" s="75">
        <f>SUMIFS(Out!$H$5:$H$605,Out!$Q$5:$Q$605,"Receita",Out!$F$5:$F$605,DRE!$D97)</f>
        <v>0</v>
      </c>
      <c r="O97" s="75">
        <f>SUMIFS(Nov!$H$5:$H$605,Nov!$Q$5:$Q$605,"Receita",Nov!$F$5:$F$605,DRE!$D97)</f>
        <v>0</v>
      </c>
      <c r="P97" s="75">
        <f>SUMIFS(Dez!$H$5:$H$605,Dez!$Q$5:$Q$605,"Receita",Dez!$F$5:$F$605,DRE!$D97)</f>
        <v>0</v>
      </c>
      <c r="Q97" s="75">
        <f t="shared" si="13"/>
        <v>0</v>
      </c>
    </row>
    <row r="98" spans="3:17" ht="28.5" customHeight="1" thickTop="1" thickBot="1">
      <c r="C98" s="65" t="str">
        <f>'PC Receitas'!C85</f>
        <v>4.1.81</v>
      </c>
      <c r="D98" s="66" t="str">
        <f>VLOOKUP(C98,'PC Receitas'!$C$4:$D$103,2,FALSE)</f>
        <v>-</v>
      </c>
      <c r="E98" s="75">
        <f>SUMIFS(Jan!$H$5:$H$605,Jan!$Q$5:$Q$605,"Receita",Jan!$F$5:$F$605,DRE!$D98)</f>
        <v>0</v>
      </c>
      <c r="F98" s="75">
        <f>SUMIFS(Fev!$H$5:$H$605,Fev!$Q$5:$Q$605,"Receita",Fev!$F$5:$F$605,DRE!$D98)</f>
        <v>0</v>
      </c>
      <c r="G98" s="75">
        <f>SUMIFS(Mar!$H$5:$H$605,Mar!$Q$5:$Q$605,"Receita",Mar!$F$5:$F$605,DRE!$D98)</f>
        <v>0</v>
      </c>
      <c r="H98" s="75">
        <f>SUMIFS(Abr!$H$5:$H$605,Abr!$Q$5:$Q$605,"Receita",Abr!$F$5:$F$605,DRE!$D98)</f>
        <v>0</v>
      </c>
      <c r="I98" s="75">
        <f>SUMIFS(Mai!$H$5:$H$605,Mai!$Q$5:$Q$605,"Receita",Mai!$F$5:$F$605,DRE!$D98)</f>
        <v>0</v>
      </c>
      <c r="J98" s="75">
        <f>SUMIFS(Jun!$H$5:$H$605,Jun!$Q$5:$Q$605,"Receita",Jun!$F$5:$F$605,DRE!$D98)</f>
        <v>0</v>
      </c>
      <c r="K98" s="75">
        <f>SUMIFS(Jul!$H$5:$H$605,Jul!$Q$5:$Q$605,"Receita",Jul!$F$5:$F$605,DRE!$D98)</f>
        <v>0</v>
      </c>
      <c r="L98" s="75">
        <f>SUMIFS(Ago!$H$5:$H$605,Ago!$Q$5:$Q$605,"Receita",Ago!$F$5:$F$605,DRE!$D98)</f>
        <v>0</v>
      </c>
      <c r="M98" s="75">
        <f>SUMIFS(Set!$H$5:$H$605,Set!$Q$5:$Q$605,"Receita",Set!$F$5:$F$605,DRE!$D98)</f>
        <v>0</v>
      </c>
      <c r="N98" s="75">
        <f>SUMIFS(Out!$H$5:$H$605,Out!$Q$5:$Q$605,"Receita",Out!$F$5:$F$605,DRE!$D98)</f>
        <v>0</v>
      </c>
      <c r="O98" s="75">
        <f>SUMIFS(Nov!$H$5:$H$605,Nov!$Q$5:$Q$605,"Receita",Nov!$F$5:$F$605,DRE!$D98)</f>
        <v>0</v>
      </c>
      <c r="P98" s="75">
        <f>SUMIFS(Dez!$H$5:$H$605,Dez!$Q$5:$Q$605,"Receita",Dez!$F$5:$F$605,DRE!$D98)</f>
        <v>0</v>
      </c>
      <c r="Q98" s="75">
        <f t="shared" si="13"/>
        <v>0</v>
      </c>
    </row>
    <row r="99" spans="3:17" ht="28.5" customHeight="1" thickTop="1" thickBot="1">
      <c r="C99" s="65" t="str">
        <f>'PC Receitas'!C86</f>
        <v>4.1.82</v>
      </c>
      <c r="D99" s="66" t="str">
        <f>VLOOKUP(C99,'PC Receitas'!$C$4:$D$103,2,FALSE)</f>
        <v>-</v>
      </c>
      <c r="E99" s="75">
        <f>SUMIFS(Jan!$H$5:$H$605,Jan!$Q$5:$Q$605,"Receita",Jan!$F$5:$F$605,DRE!$D99)</f>
        <v>0</v>
      </c>
      <c r="F99" s="75">
        <f>SUMIFS(Fev!$H$5:$H$605,Fev!$Q$5:$Q$605,"Receita",Fev!$F$5:$F$605,DRE!$D99)</f>
        <v>0</v>
      </c>
      <c r="G99" s="75">
        <f>SUMIFS(Mar!$H$5:$H$605,Mar!$Q$5:$Q$605,"Receita",Mar!$F$5:$F$605,DRE!$D99)</f>
        <v>0</v>
      </c>
      <c r="H99" s="75">
        <f>SUMIFS(Abr!$H$5:$H$605,Abr!$Q$5:$Q$605,"Receita",Abr!$F$5:$F$605,DRE!$D99)</f>
        <v>0</v>
      </c>
      <c r="I99" s="75">
        <f>SUMIFS(Mai!$H$5:$H$605,Mai!$Q$5:$Q$605,"Receita",Mai!$F$5:$F$605,DRE!$D99)</f>
        <v>0</v>
      </c>
      <c r="J99" s="75">
        <f>SUMIFS(Jun!$H$5:$H$605,Jun!$Q$5:$Q$605,"Receita",Jun!$F$5:$F$605,DRE!$D99)</f>
        <v>0</v>
      </c>
      <c r="K99" s="75">
        <f>SUMIFS(Jul!$H$5:$H$605,Jul!$Q$5:$Q$605,"Receita",Jul!$F$5:$F$605,DRE!$D99)</f>
        <v>0</v>
      </c>
      <c r="L99" s="75">
        <f>SUMIFS(Ago!$H$5:$H$605,Ago!$Q$5:$Q$605,"Receita",Ago!$F$5:$F$605,DRE!$D99)</f>
        <v>0</v>
      </c>
      <c r="M99" s="75">
        <f>SUMIFS(Set!$H$5:$H$605,Set!$Q$5:$Q$605,"Receita",Set!$F$5:$F$605,DRE!$D99)</f>
        <v>0</v>
      </c>
      <c r="N99" s="75">
        <f>SUMIFS(Out!$H$5:$H$605,Out!$Q$5:$Q$605,"Receita",Out!$F$5:$F$605,DRE!$D99)</f>
        <v>0</v>
      </c>
      <c r="O99" s="75">
        <f>SUMIFS(Nov!$H$5:$H$605,Nov!$Q$5:$Q$605,"Receita",Nov!$F$5:$F$605,DRE!$D99)</f>
        <v>0</v>
      </c>
      <c r="P99" s="75">
        <f>SUMIFS(Dez!$H$5:$H$605,Dez!$Q$5:$Q$605,"Receita",Dez!$F$5:$F$605,DRE!$D99)</f>
        <v>0</v>
      </c>
      <c r="Q99" s="75">
        <f t="shared" si="13"/>
        <v>0</v>
      </c>
    </row>
    <row r="100" spans="3:17" ht="28.5" customHeight="1" thickTop="1" thickBot="1">
      <c r="C100" s="65" t="str">
        <f>'PC Receitas'!C87</f>
        <v>4.1.83</v>
      </c>
      <c r="D100" s="66" t="str">
        <f>VLOOKUP(C100,'PC Receitas'!$C$4:$D$103,2,FALSE)</f>
        <v>-</v>
      </c>
      <c r="E100" s="75">
        <f>SUMIFS(Jan!$H$5:$H$605,Jan!$Q$5:$Q$605,"Receita",Jan!$F$5:$F$605,DRE!$D100)</f>
        <v>0</v>
      </c>
      <c r="F100" s="75">
        <f>SUMIFS(Fev!$H$5:$H$605,Fev!$Q$5:$Q$605,"Receita",Fev!$F$5:$F$605,DRE!$D100)</f>
        <v>0</v>
      </c>
      <c r="G100" s="75">
        <f>SUMIFS(Mar!$H$5:$H$605,Mar!$Q$5:$Q$605,"Receita",Mar!$F$5:$F$605,DRE!$D100)</f>
        <v>0</v>
      </c>
      <c r="H100" s="75">
        <f>SUMIFS(Abr!$H$5:$H$605,Abr!$Q$5:$Q$605,"Receita",Abr!$F$5:$F$605,DRE!$D100)</f>
        <v>0</v>
      </c>
      <c r="I100" s="75">
        <f>SUMIFS(Mai!$H$5:$H$605,Mai!$Q$5:$Q$605,"Receita",Mai!$F$5:$F$605,DRE!$D100)</f>
        <v>0</v>
      </c>
      <c r="J100" s="75">
        <f>SUMIFS(Jun!$H$5:$H$605,Jun!$Q$5:$Q$605,"Receita",Jun!$F$5:$F$605,DRE!$D100)</f>
        <v>0</v>
      </c>
      <c r="K100" s="75">
        <f>SUMIFS(Jul!$H$5:$H$605,Jul!$Q$5:$Q$605,"Receita",Jul!$F$5:$F$605,DRE!$D100)</f>
        <v>0</v>
      </c>
      <c r="L100" s="75">
        <f>SUMIFS(Ago!$H$5:$H$605,Ago!$Q$5:$Q$605,"Receita",Ago!$F$5:$F$605,DRE!$D100)</f>
        <v>0</v>
      </c>
      <c r="M100" s="75">
        <f>SUMIFS(Set!$H$5:$H$605,Set!$Q$5:$Q$605,"Receita",Set!$F$5:$F$605,DRE!$D100)</f>
        <v>0</v>
      </c>
      <c r="N100" s="75">
        <f>SUMIFS(Out!$H$5:$H$605,Out!$Q$5:$Q$605,"Receita",Out!$F$5:$F$605,DRE!$D100)</f>
        <v>0</v>
      </c>
      <c r="O100" s="75">
        <f>SUMIFS(Nov!$H$5:$H$605,Nov!$Q$5:$Q$605,"Receita",Nov!$F$5:$F$605,DRE!$D100)</f>
        <v>0</v>
      </c>
      <c r="P100" s="75">
        <f>SUMIFS(Dez!$H$5:$H$605,Dez!$Q$5:$Q$605,"Receita",Dez!$F$5:$F$605,DRE!$D100)</f>
        <v>0</v>
      </c>
      <c r="Q100" s="75">
        <f t="shared" si="13"/>
        <v>0</v>
      </c>
    </row>
    <row r="101" spans="3:17" ht="28.5" customHeight="1" thickTop="1" thickBot="1">
      <c r="C101" s="65" t="str">
        <f>'PC Receitas'!C88</f>
        <v>4.1.84</v>
      </c>
      <c r="D101" s="66" t="str">
        <f>VLOOKUP(C101,'PC Receitas'!$C$4:$D$103,2,FALSE)</f>
        <v>-</v>
      </c>
      <c r="E101" s="75">
        <f>SUMIFS(Jan!$H$5:$H$605,Jan!$Q$5:$Q$605,"Receita",Jan!$F$5:$F$605,DRE!$D101)</f>
        <v>0</v>
      </c>
      <c r="F101" s="75">
        <f>SUMIFS(Fev!$H$5:$H$605,Fev!$Q$5:$Q$605,"Receita",Fev!$F$5:$F$605,DRE!$D101)</f>
        <v>0</v>
      </c>
      <c r="G101" s="75">
        <f>SUMIFS(Mar!$H$5:$H$605,Mar!$Q$5:$Q$605,"Receita",Mar!$F$5:$F$605,DRE!$D101)</f>
        <v>0</v>
      </c>
      <c r="H101" s="75">
        <f>SUMIFS(Abr!$H$5:$H$605,Abr!$Q$5:$Q$605,"Receita",Abr!$F$5:$F$605,DRE!$D101)</f>
        <v>0</v>
      </c>
      <c r="I101" s="75">
        <f>SUMIFS(Mai!$H$5:$H$605,Mai!$Q$5:$Q$605,"Receita",Mai!$F$5:$F$605,DRE!$D101)</f>
        <v>0</v>
      </c>
      <c r="J101" s="75">
        <f>SUMIFS(Jun!$H$5:$H$605,Jun!$Q$5:$Q$605,"Receita",Jun!$F$5:$F$605,DRE!$D101)</f>
        <v>0</v>
      </c>
      <c r="K101" s="75">
        <f>SUMIFS(Jul!$H$5:$H$605,Jul!$Q$5:$Q$605,"Receita",Jul!$F$5:$F$605,DRE!$D101)</f>
        <v>0</v>
      </c>
      <c r="L101" s="75">
        <f>SUMIFS(Ago!$H$5:$H$605,Ago!$Q$5:$Q$605,"Receita",Ago!$F$5:$F$605,DRE!$D101)</f>
        <v>0</v>
      </c>
      <c r="M101" s="75">
        <f>SUMIFS(Set!$H$5:$H$605,Set!$Q$5:$Q$605,"Receita",Set!$F$5:$F$605,DRE!$D101)</f>
        <v>0</v>
      </c>
      <c r="N101" s="75">
        <f>SUMIFS(Out!$H$5:$H$605,Out!$Q$5:$Q$605,"Receita",Out!$F$5:$F$605,DRE!$D101)</f>
        <v>0</v>
      </c>
      <c r="O101" s="75">
        <f>SUMIFS(Nov!$H$5:$H$605,Nov!$Q$5:$Q$605,"Receita",Nov!$F$5:$F$605,DRE!$D101)</f>
        <v>0</v>
      </c>
      <c r="P101" s="75">
        <f>SUMIFS(Dez!$H$5:$H$605,Dez!$Q$5:$Q$605,"Receita",Dez!$F$5:$F$605,DRE!$D101)</f>
        <v>0</v>
      </c>
      <c r="Q101" s="75">
        <f t="shared" si="13"/>
        <v>0</v>
      </c>
    </row>
    <row r="102" spans="3:17" ht="28.5" customHeight="1" thickTop="1" thickBot="1">
      <c r="C102" s="65" t="str">
        <f>'PC Receitas'!C89</f>
        <v>4.1.85</v>
      </c>
      <c r="D102" s="66" t="str">
        <f>VLOOKUP(C102,'PC Receitas'!$C$4:$D$103,2,FALSE)</f>
        <v>-</v>
      </c>
      <c r="E102" s="75">
        <f>SUMIFS(Jan!$H$5:$H$605,Jan!$Q$5:$Q$605,"Receita",Jan!$F$5:$F$605,DRE!$D102)</f>
        <v>0</v>
      </c>
      <c r="F102" s="75">
        <f>SUMIFS(Fev!$H$5:$H$605,Fev!$Q$5:$Q$605,"Receita",Fev!$F$5:$F$605,DRE!$D102)</f>
        <v>0</v>
      </c>
      <c r="G102" s="75">
        <f>SUMIFS(Mar!$H$5:$H$605,Mar!$Q$5:$Q$605,"Receita",Mar!$F$5:$F$605,DRE!$D102)</f>
        <v>0</v>
      </c>
      <c r="H102" s="75">
        <f>SUMIFS(Abr!$H$5:$H$605,Abr!$Q$5:$Q$605,"Receita",Abr!$F$5:$F$605,DRE!$D102)</f>
        <v>0</v>
      </c>
      <c r="I102" s="75">
        <f>SUMIFS(Mai!$H$5:$H$605,Mai!$Q$5:$Q$605,"Receita",Mai!$F$5:$F$605,DRE!$D102)</f>
        <v>0</v>
      </c>
      <c r="J102" s="75">
        <f>SUMIFS(Jun!$H$5:$H$605,Jun!$Q$5:$Q$605,"Receita",Jun!$F$5:$F$605,DRE!$D102)</f>
        <v>0</v>
      </c>
      <c r="K102" s="75">
        <f>SUMIFS(Jul!$H$5:$H$605,Jul!$Q$5:$Q$605,"Receita",Jul!$F$5:$F$605,DRE!$D102)</f>
        <v>0</v>
      </c>
      <c r="L102" s="75">
        <f>SUMIFS(Ago!$H$5:$H$605,Ago!$Q$5:$Q$605,"Receita",Ago!$F$5:$F$605,DRE!$D102)</f>
        <v>0</v>
      </c>
      <c r="M102" s="75">
        <f>SUMIFS(Set!$H$5:$H$605,Set!$Q$5:$Q$605,"Receita",Set!$F$5:$F$605,DRE!$D102)</f>
        <v>0</v>
      </c>
      <c r="N102" s="75">
        <f>SUMIFS(Out!$H$5:$H$605,Out!$Q$5:$Q$605,"Receita",Out!$F$5:$F$605,DRE!$D102)</f>
        <v>0</v>
      </c>
      <c r="O102" s="75">
        <f>SUMIFS(Nov!$H$5:$H$605,Nov!$Q$5:$Q$605,"Receita",Nov!$F$5:$F$605,DRE!$D102)</f>
        <v>0</v>
      </c>
      <c r="P102" s="75">
        <f>SUMIFS(Dez!$H$5:$H$605,Dez!$Q$5:$Q$605,"Receita",Dez!$F$5:$F$605,DRE!$D102)</f>
        <v>0</v>
      </c>
      <c r="Q102" s="75">
        <f t="shared" si="13"/>
        <v>0</v>
      </c>
    </row>
    <row r="103" spans="3:17" ht="28.5" customHeight="1" thickTop="1" thickBot="1">
      <c r="C103" s="65" t="str">
        <f>'PC Receitas'!C90</f>
        <v>4.1.86</v>
      </c>
      <c r="D103" s="66" t="str">
        <f>VLOOKUP(C103,'PC Receitas'!$C$4:$D$103,2,FALSE)</f>
        <v>-</v>
      </c>
      <c r="E103" s="75">
        <f>SUMIFS(Jan!$H$5:$H$605,Jan!$Q$5:$Q$605,"Receita",Jan!$F$5:$F$605,DRE!$D103)</f>
        <v>0</v>
      </c>
      <c r="F103" s="75">
        <f>SUMIFS(Fev!$H$5:$H$605,Fev!$Q$5:$Q$605,"Receita",Fev!$F$5:$F$605,DRE!$D103)</f>
        <v>0</v>
      </c>
      <c r="G103" s="75">
        <f>SUMIFS(Mar!$H$5:$H$605,Mar!$Q$5:$Q$605,"Receita",Mar!$F$5:$F$605,DRE!$D103)</f>
        <v>0</v>
      </c>
      <c r="H103" s="75">
        <f>SUMIFS(Abr!$H$5:$H$605,Abr!$Q$5:$Q$605,"Receita",Abr!$F$5:$F$605,DRE!$D103)</f>
        <v>0</v>
      </c>
      <c r="I103" s="75">
        <f>SUMIFS(Mai!$H$5:$H$605,Mai!$Q$5:$Q$605,"Receita",Mai!$F$5:$F$605,DRE!$D103)</f>
        <v>0</v>
      </c>
      <c r="J103" s="75">
        <f>SUMIFS(Jun!$H$5:$H$605,Jun!$Q$5:$Q$605,"Receita",Jun!$F$5:$F$605,DRE!$D103)</f>
        <v>0</v>
      </c>
      <c r="K103" s="75">
        <f>SUMIFS(Jul!$H$5:$H$605,Jul!$Q$5:$Q$605,"Receita",Jul!$F$5:$F$605,DRE!$D103)</f>
        <v>0</v>
      </c>
      <c r="L103" s="75">
        <f>SUMIFS(Ago!$H$5:$H$605,Ago!$Q$5:$Q$605,"Receita",Ago!$F$5:$F$605,DRE!$D103)</f>
        <v>0</v>
      </c>
      <c r="M103" s="75">
        <f>SUMIFS(Set!$H$5:$H$605,Set!$Q$5:$Q$605,"Receita",Set!$F$5:$F$605,DRE!$D103)</f>
        <v>0</v>
      </c>
      <c r="N103" s="75">
        <f>SUMIFS(Out!$H$5:$H$605,Out!$Q$5:$Q$605,"Receita",Out!$F$5:$F$605,DRE!$D103)</f>
        <v>0</v>
      </c>
      <c r="O103" s="75">
        <f>SUMIFS(Nov!$H$5:$H$605,Nov!$Q$5:$Q$605,"Receita",Nov!$F$5:$F$605,DRE!$D103)</f>
        <v>0</v>
      </c>
      <c r="P103" s="75">
        <f>SUMIFS(Dez!$H$5:$H$605,Dez!$Q$5:$Q$605,"Receita",Dez!$F$5:$F$605,DRE!$D103)</f>
        <v>0</v>
      </c>
      <c r="Q103" s="75">
        <f t="shared" si="13"/>
        <v>0</v>
      </c>
    </row>
    <row r="104" spans="3:17" ht="28.5" customHeight="1" thickTop="1" thickBot="1">
      <c r="C104" s="65" t="str">
        <f>'PC Receitas'!C91</f>
        <v>4.1.87</v>
      </c>
      <c r="D104" s="66" t="str">
        <f>VLOOKUP(C104,'PC Receitas'!$C$4:$D$103,2,FALSE)</f>
        <v>-</v>
      </c>
      <c r="E104" s="75">
        <f>SUMIFS(Jan!$H$5:$H$605,Jan!$Q$5:$Q$605,"Receita",Jan!$F$5:$F$605,DRE!$D104)</f>
        <v>0</v>
      </c>
      <c r="F104" s="75">
        <f>SUMIFS(Fev!$H$5:$H$605,Fev!$Q$5:$Q$605,"Receita",Fev!$F$5:$F$605,DRE!$D104)</f>
        <v>0</v>
      </c>
      <c r="G104" s="75">
        <f>SUMIFS(Mar!$H$5:$H$605,Mar!$Q$5:$Q$605,"Receita",Mar!$F$5:$F$605,DRE!$D104)</f>
        <v>0</v>
      </c>
      <c r="H104" s="75">
        <f>SUMIFS(Abr!$H$5:$H$605,Abr!$Q$5:$Q$605,"Receita",Abr!$F$5:$F$605,DRE!$D104)</f>
        <v>0</v>
      </c>
      <c r="I104" s="75">
        <f>SUMIFS(Mai!$H$5:$H$605,Mai!$Q$5:$Q$605,"Receita",Mai!$F$5:$F$605,DRE!$D104)</f>
        <v>0</v>
      </c>
      <c r="J104" s="75">
        <f>SUMIFS(Jun!$H$5:$H$605,Jun!$Q$5:$Q$605,"Receita",Jun!$F$5:$F$605,DRE!$D104)</f>
        <v>0</v>
      </c>
      <c r="K104" s="75">
        <f>SUMIFS(Jul!$H$5:$H$605,Jul!$Q$5:$Q$605,"Receita",Jul!$F$5:$F$605,DRE!$D104)</f>
        <v>0</v>
      </c>
      <c r="L104" s="75">
        <f>SUMIFS(Ago!$H$5:$H$605,Ago!$Q$5:$Q$605,"Receita",Ago!$F$5:$F$605,DRE!$D104)</f>
        <v>0</v>
      </c>
      <c r="M104" s="75">
        <f>SUMIFS(Set!$H$5:$H$605,Set!$Q$5:$Q$605,"Receita",Set!$F$5:$F$605,DRE!$D104)</f>
        <v>0</v>
      </c>
      <c r="N104" s="75">
        <f>SUMIFS(Out!$H$5:$H$605,Out!$Q$5:$Q$605,"Receita",Out!$F$5:$F$605,DRE!$D104)</f>
        <v>0</v>
      </c>
      <c r="O104" s="75">
        <f>SUMIFS(Nov!$H$5:$H$605,Nov!$Q$5:$Q$605,"Receita",Nov!$F$5:$F$605,DRE!$D104)</f>
        <v>0</v>
      </c>
      <c r="P104" s="75">
        <f>SUMIFS(Dez!$H$5:$H$605,Dez!$Q$5:$Q$605,"Receita",Dez!$F$5:$F$605,DRE!$D104)</f>
        <v>0</v>
      </c>
      <c r="Q104" s="75">
        <f t="shared" si="13"/>
        <v>0</v>
      </c>
    </row>
    <row r="105" spans="3:17" ht="28.5" customHeight="1" thickTop="1" thickBot="1">
      <c r="C105" s="65" t="str">
        <f>'PC Receitas'!C92</f>
        <v>4.1.88</v>
      </c>
      <c r="D105" s="66" t="str">
        <f>VLOOKUP(C105,'PC Receitas'!$C$4:$D$103,2,FALSE)</f>
        <v>-</v>
      </c>
      <c r="E105" s="75">
        <f>SUMIFS(Jan!$H$5:$H$605,Jan!$Q$5:$Q$605,"Receita",Jan!$F$5:$F$605,DRE!$D105)</f>
        <v>0</v>
      </c>
      <c r="F105" s="75">
        <f>SUMIFS(Fev!$H$5:$H$605,Fev!$Q$5:$Q$605,"Receita",Fev!$F$5:$F$605,DRE!$D105)</f>
        <v>0</v>
      </c>
      <c r="G105" s="75">
        <f>SUMIFS(Mar!$H$5:$H$605,Mar!$Q$5:$Q$605,"Receita",Mar!$F$5:$F$605,DRE!$D105)</f>
        <v>0</v>
      </c>
      <c r="H105" s="75">
        <f>SUMIFS(Abr!$H$5:$H$605,Abr!$Q$5:$Q$605,"Receita",Abr!$F$5:$F$605,DRE!$D105)</f>
        <v>0</v>
      </c>
      <c r="I105" s="75">
        <f>SUMIFS(Mai!$H$5:$H$605,Mai!$Q$5:$Q$605,"Receita",Mai!$F$5:$F$605,DRE!$D105)</f>
        <v>0</v>
      </c>
      <c r="J105" s="75">
        <f>SUMIFS(Jun!$H$5:$H$605,Jun!$Q$5:$Q$605,"Receita",Jun!$F$5:$F$605,DRE!$D105)</f>
        <v>0</v>
      </c>
      <c r="K105" s="75">
        <f>SUMIFS(Jul!$H$5:$H$605,Jul!$Q$5:$Q$605,"Receita",Jul!$F$5:$F$605,DRE!$D105)</f>
        <v>0</v>
      </c>
      <c r="L105" s="75">
        <f>SUMIFS(Ago!$H$5:$H$605,Ago!$Q$5:$Q$605,"Receita",Ago!$F$5:$F$605,DRE!$D105)</f>
        <v>0</v>
      </c>
      <c r="M105" s="75">
        <f>SUMIFS(Set!$H$5:$H$605,Set!$Q$5:$Q$605,"Receita",Set!$F$5:$F$605,DRE!$D105)</f>
        <v>0</v>
      </c>
      <c r="N105" s="75">
        <f>SUMIFS(Out!$H$5:$H$605,Out!$Q$5:$Q$605,"Receita",Out!$F$5:$F$605,DRE!$D105)</f>
        <v>0</v>
      </c>
      <c r="O105" s="75">
        <f>SUMIFS(Nov!$H$5:$H$605,Nov!$Q$5:$Q$605,"Receita",Nov!$F$5:$F$605,DRE!$D105)</f>
        <v>0</v>
      </c>
      <c r="P105" s="75">
        <f>SUMIFS(Dez!$H$5:$H$605,Dez!$Q$5:$Q$605,"Receita",Dez!$F$5:$F$605,DRE!$D105)</f>
        <v>0</v>
      </c>
      <c r="Q105" s="75">
        <f t="shared" si="13"/>
        <v>0</v>
      </c>
    </row>
    <row r="106" spans="3:17" ht="28.5" customHeight="1" thickTop="1" thickBot="1">
      <c r="C106" s="65" t="str">
        <f>'PC Receitas'!C93</f>
        <v>4.1.89</v>
      </c>
      <c r="D106" s="66" t="str">
        <f>VLOOKUP(C106,'PC Receitas'!$C$4:$D$103,2,FALSE)</f>
        <v>-</v>
      </c>
      <c r="E106" s="75">
        <f>SUMIFS(Jan!$H$5:$H$605,Jan!$Q$5:$Q$605,"Receita",Jan!$F$5:$F$605,DRE!$D106)</f>
        <v>0</v>
      </c>
      <c r="F106" s="75">
        <f>SUMIFS(Fev!$H$5:$H$605,Fev!$Q$5:$Q$605,"Receita",Fev!$F$5:$F$605,DRE!$D106)</f>
        <v>0</v>
      </c>
      <c r="G106" s="75">
        <f>SUMIFS(Mar!$H$5:$H$605,Mar!$Q$5:$Q$605,"Receita",Mar!$F$5:$F$605,DRE!$D106)</f>
        <v>0</v>
      </c>
      <c r="H106" s="75">
        <f>SUMIFS(Abr!$H$5:$H$605,Abr!$Q$5:$Q$605,"Receita",Abr!$F$5:$F$605,DRE!$D106)</f>
        <v>0</v>
      </c>
      <c r="I106" s="75">
        <f>SUMIFS(Mai!$H$5:$H$605,Mai!$Q$5:$Q$605,"Receita",Mai!$F$5:$F$605,DRE!$D106)</f>
        <v>0</v>
      </c>
      <c r="J106" s="75">
        <f>SUMIFS(Jun!$H$5:$H$605,Jun!$Q$5:$Q$605,"Receita",Jun!$F$5:$F$605,DRE!$D106)</f>
        <v>0</v>
      </c>
      <c r="K106" s="75">
        <f>SUMIFS(Jul!$H$5:$H$605,Jul!$Q$5:$Q$605,"Receita",Jul!$F$5:$F$605,DRE!$D106)</f>
        <v>0</v>
      </c>
      <c r="L106" s="75">
        <f>SUMIFS(Ago!$H$5:$H$605,Ago!$Q$5:$Q$605,"Receita",Ago!$F$5:$F$605,DRE!$D106)</f>
        <v>0</v>
      </c>
      <c r="M106" s="75">
        <f>SUMIFS(Set!$H$5:$H$605,Set!$Q$5:$Q$605,"Receita",Set!$F$5:$F$605,DRE!$D106)</f>
        <v>0</v>
      </c>
      <c r="N106" s="75">
        <f>SUMIFS(Out!$H$5:$H$605,Out!$Q$5:$Q$605,"Receita",Out!$F$5:$F$605,DRE!$D106)</f>
        <v>0</v>
      </c>
      <c r="O106" s="75">
        <f>SUMIFS(Nov!$H$5:$H$605,Nov!$Q$5:$Q$605,"Receita",Nov!$F$5:$F$605,DRE!$D106)</f>
        <v>0</v>
      </c>
      <c r="P106" s="75">
        <f>SUMIFS(Dez!$H$5:$H$605,Dez!$Q$5:$Q$605,"Receita",Dez!$F$5:$F$605,DRE!$D106)</f>
        <v>0</v>
      </c>
      <c r="Q106" s="75">
        <f t="shared" si="13"/>
        <v>0</v>
      </c>
    </row>
    <row r="107" spans="3:17" ht="28.5" customHeight="1" thickTop="1" thickBot="1">
      <c r="C107" s="65" t="str">
        <f>'PC Receitas'!C94</f>
        <v>4.1.90</v>
      </c>
      <c r="D107" s="66" t="str">
        <f>VLOOKUP(C107,'PC Receitas'!$C$4:$D$103,2,FALSE)</f>
        <v>-</v>
      </c>
      <c r="E107" s="75">
        <f>SUMIFS(Jan!$H$5:$H$605,Jan!$Q$5:$Q$605,"Receita",Jan!$F$5:$F$605,DRE!$D107)</f>
        <v>0</v>
      </c>
      <c r="F107" s="75">
        <f>SUMIFS(Fev!$H$5:$H$605,Fev!$Q$5:$Q$605,"Receita",Fev!$F$5:$F$605,DRE!$D107)</f>
        <v>0</v>
      </c>
      <c r="G107" s="75">
        <f>SUMIFS(Mar!$H$5:$H$605,Mar!$Q$5:$Q$605,"Receita",Mar!$F$5:$F$605,DRE!$D107)</f>
        <v>0</v>
      </c>
      <c r="H107" s="75">
        <f>SUMIFS(Abr!$H$5:$H$605,Abr!$Q$5:$Q$605,"Receita",Abr!$F$5:$F$605,DRE!$D107)</f>
        <v>0</v>
      </c>
      <c r="I107" s="75">
        <f>SUMIFS(Mai!$H$5:$H$605,Mai!$Q$5:$Q$605,"Receita",Mai!$F$5:$F$605,DRE!$D107)</f>
        <v>0</v>
      </c>
      <c r="J107" s="75">
        <f>SUMIFS(Jun!$H$5:$H$605,Jun!$Q$5:$Q$605,"Receita",Jun!$F$5:$F$605,DRE!$D107)</f>
        <v>0</v>
      </c>
      <c r="K107" s="75">
        <f>SUMIFS(Jul!$H$5:$H$605,Jul!$Q$5:$Q$605,"Receita",Jul!$F$5:$F$605,DRE!$D107)</f>
        <v>0</v>
      </c>
      <c r="L107" s="75">
        <f>SUMIFS(Ago!$H$5:$H$605,Ago!$Q$5:$Q$605,"Receita",Ago!$F$5:$F$605,DRE!$D107)</f>
        <v>0</v>
      </c>
      <c r="M107" s="75">
        <f>SUMIFS(Set!$H$5:$H$605,Set!$Q$5:$Q$605,"Receita",Set!$F$5:$F$605,DRE!$D107)</f>
        <v>0</v>
      </c>
      <c r="N107" s="75">
        <f>SUMIFS(Out!$H$5:$H$605,Out!$Q$5:$Q$605,"Receita",Out!$F$5:$F$605,DRE!$D107)</f>
        <v>0</v>
      </c>
      <c r="O107" s="75">
        <f>SUMIFS(Nov!$H$5:$H$605,Nov!$Q$5:$Q$605,"Receita",Nov!$F$5:$F$605,DRE!$D107)</f>
        <v>0</v>
      </c>
      <c r="P107" s="75">
        <f>SUMIFS(Dez!$H$5:$H$605,Dez!$Q$5:$Q$605,"Receita",Dez!$F$5:$F$605,DRE!$D107)</f>
        <v>0</v>
      </c>
      <c r="Q107" s="75">
        <f t="shared" si="13"/>
        <v>0</v>
      </c>
    </row>
    <row r="108" spans="3:17" ht="28.5" customHeight="1" thickTop="1" thickBot="1">
      <c r="C108" s="65" t="str">
        <f>'PC Receitas'!C95</f>
        <v>4.1.91</v>
      </c>
      <c r="D108" s="66" t="str">
        <f>VLOOKUP(C108,'PC Receitas'!$C$4:$D$103,2,FALSE)</f>
        <v>-</v>
      </c>
      <c r="E108" s="75">
        <f>SUMIFS(Jan!$H$5:$H$605,Jan!$Q$5:$Q$605,"Receita",Jan!$F$5:$F$605,DRE!$D108)</f>
        <v>0</v>
      </c>
      <c r="F108" s="75">
        <f>SUMIFS(Fev!$H$5:$H$605,Fev!$Q$5:$Q$605,"Receita",Fev!$F$5:$F$605,DRE!$D108)</f>
        <v>0</v>
      </c>
      <c r="G108" s="75">
        <f>SUMIFS(Mar!$H$5:$H$605,Mar!$Q$5:$Q$605,"Receita",Mar!$F$5:$F$605,DRE!$D108)</f>
        <v>0</v>
      </c>
      <c r="H108" s="75">
        <f>SUMIFS(Abr!$H$5:$H$605,Abr!$Q$5:$Q$605,"Receita",Abr!$F$5:$F$605,DRE!$D108)</f>
        <v>0</v>
      </c>
      <c r="I108" s="75">
        <f>SUMIFS(Mai!$H$5:$H$605,Mai!$Q$5:$Q$605,"Receita",Mai!$F$5:$F$605,DRE!$D108)</f>
        <v>0</v>
      </c>
      <c r="J108" s="75">
        <f>SUMIFS(Jun!$H$5:$H$605,Jun!$Q$5:$Q$605,"Receita",Jun!$F$5:$F$605,DRE!$D108)</f>
        <v>0</v>
      </c>
      <c r="K108" s="75">
        <f>SUMIFS(Jul!$H$5:$H$605,Jul!$Q$5:$Q$605,"Receita",Jul!$F$5:$F$605,DRE!$D108)</f>
        <v>0</v>
      </c>
      <c r="L108" s="75">
        <f>SUMIFS(Ago!$H$5:$H$605,Ago!$Q$5:$Q$605,"Receita",Ago!$F$5:$F$605,DRE!$D108)</f>
        <v>0</v>
      </c>
      <c r="M108" s="75">
        <f>SUMIFS(Set!$H$5:$H$605,Set!$Q$5:$Q$605,"Receita",Set!$F$5:$F$605,DRE!$D108)</f>
        <v>0</v>
      </c>
      <c r="N108" s="75">
        <f>SUMIFS(Out!$H$5:$H$605,Out!$Q$5:$Q$605,"Receita",Out!$F$5:$F$605,DRE!$D108)</f>
        <v>0</v>
      </c>
      <c r="O108" s="75">
        <f>SUMIFS(Nov!$H$5:$H$605,Nov!$Q$5:$Q$605,"Receita",Nov!$F$5:$F$605,DRE!$D108)</f>
        <v>0</v>
      </c>
      <c r="P108" s="75">
        <f>SUMIFS(Dez!$H$5:$H$605,Dez!$Q$5:$Q$605,"Receita",Dez!$F$5:$F$605,DRE!$D108)</f>
        <v>0</v>
      </c>
      <c r="Q108" s="75">
        <f t="shared" si="13"/>
        <v>0</v>
      </c>
    </row>
    <row r="109" spans="3:17" ht="28.5" customHeight="1" thickTop="1" thickBot="1">
      <c r="C109" s="65" t="str">
        <f>'PC Receitas'!C96</f>
        <v>4.1.92</v>
      </c>
      <c r="D109" s="66" t="str">
        <f>VLOOKUP(C109,'PC Receitas'!$C$4:$D$103,2,FALSE)</f>
        <v>-</v>
      </c>
      <c r="E109" s="75">
        <f>SUMIFS(Jan!$H$5:$H$605,Jan!$Q$5:$Q$605,"Receita",Jan!$F$5:$F$605,DRE!$D109)</f>
        <v>0</v>
      </c>
      <c r="F109" s="75">
        <f>SUMIFS(Fev!$H$5:$H$605,Fev!$Q$5:$Q$605,"Receita",Fev!$F$5:$F$605,DRE!$D109)</f>
        <v>0</v>
      </c>
      <c r="G109" s="75">
        <f>SUMIFS(Mar!$H$5:$H$605,Mar!$Q$5:$Q$605,"Receita",Mar!$F$5:$F$605,DRE!$D109)</f>
        <v>0</v>
      </c>
      <c r="H109" s="75">
        <f>SUMIFS(Abr!$H$5:$H$605,Abr!$Q$5:$Q$605,"Receita",Abr!$F$5:$F$605,DRE!$D109)</f>
        <v>0</v>
      </c>
      <c r="I109" s="75">
        <f>SUMIFS(Mai!$H$5:$H$605,Mai!$Q$5:$Q$605,"Receita",Mai!$F$5:$F$605,DRE!$D109)</f>
        <v>0</v>
      </c>
      <c r="J109" s="75">
        <f>SUMIFS(Jun!$H$5:$H$605,Jun!$Q$5:$Q$605,"Receita",Jun!$F$5:$F$605,DRE!$D109)</f>
        <v>0</v>
      </c>
      <c r="K109" s="75">
        <f>SUMIFS(Jul!$H$5:$H$605,Jul!$Q$5:$Q$605,"Receita",Jul!$F$5:$F$605,DRE!$D109)</f>
        <v>0</v>
      </c>
      <c r="L109" s="75">
        <f>SUMIFS(Ago!$H$5:$H$605,Ago!$Q$5:$Q$605,"Receita",Ago!$F$5:$F$605,DRE!$D109)</f>
        <v>0</v>
      </c>
      <c r="M109" s="75">
        <f>SUMIFS(Set!$H$5:$H$605,Set!$Q$5:$Q$605,"Receita",Set!$F$5:$F$605,DRE!$D109)</f>
        <v>0</v>
      </c>
      <c r="N109" s="75">
        <f>SUMIFS(Out!$H$5:$H$605,Out!$Q$5:$Q$605,"Receita",Out!$F$5:$F$605,DRE!$D109)</f>
        <v>0</v>
      </c>
      <c r="O109" s="75">
        <f>SUMIFS(Nov!$H$5:$H$605,Nov!$Q$5:$Q$605,"Receita",Nov!$F$5:$F$605,DRE!$D109)</f>
        <v>0</v>
      </c>
      <c r="P109" s="75">
        <f>SUMIFS(Dez!$H$5:$H$605,Dez!$Q$5:$Q$605,"Receita",Dez!$F$5:$F$605,DRE!$D109)</f>
        <v>0</v>
      </c>
      <c r="Q109" s="75">
        <f t="shared" si="13"/>
        <v>0</v>
      </c>
    </row>
    <row r="110" spans="3:17" ht="28.5" customHeight="1" thickTop="1" thickBot="1">
      <c r="C110" s="65" t="str">
        <f>'PC Receitas'!C97</f>
        <v>4.1.93</v>
      </c>
      <c r="D110" s="66" t="str">
        <f>VLOOKUP(C110,'PC Receitas'!$C$4:$D$103,2,FALSE)</f>
        <v>-</v>
      </c>
      <c r="E110" s="75">
        <f>SUMIFS(Jan!$H$5:$H$605,Jan!$Q$5:$Q$605,"Receita",Jan!$F$5:$F$605,DRE!$D110)</f>
        <v>0</v>
      </c>
      <c r="F110" s="75">
        <f>SUMIFS(Fev!$H$5:$H$605,Fev!$Q$5:$Q$605,"Receita",Fev!$F$5:$F$605,DRE!$D110)</f>
        <v>0</v>
      </c>
      <c r="G110" s="75">
        <f>SUMIFS(Mar!$H$5:$H$605,Mar!$Q$5:$Q$605,"Receita",Mar!$F$5:$F$605,DRE!$D110)</f>
        <v>0</v>
      </c>
      <c r="H110" s="75">
        <f>SUMIFS(Abr!$H$5:$H$605,Abr!$Q$5:$Q$605,"Receita",Abr!$F$5:$F$605,DRE!$D110)</f>
        <v>0</v>
      </c>
      <c r="I110" s="75">
        <f>SUMIFS(Mai!$H$5:$H$605,Mai!$Q$5:$Q$605,"Receita",Mai!$F$5:$F$605,DRE!$D110)</f>
        <v>0</v>
      </c>
      <c r="J110" s="75">
        <f>SUMIFS(Jun!$H$5:$H$605,Jun!$Q$5:$Q$605,"Receita",Jun!$F$5:$F$605,DRE!$D110)</f>
        <v>0</v>
      </c>
      <c r="K110" s="75">
        <f>SUMIFS(Jul!$H$5:$H$605,Jul!$Q$5:$Q$605,"Receita",Jul!$F$5:$F$605,DRE!$D110)</f>
        <v>0</v>
      </c>
      <c r="L110" s="75">
        <f>SUMIFS(Ago!$H$5:$H$605,Ago!$Q$5:$Q$605,"Receita",Ago!$F$5:$F$605,DRE!$D110)</f>
        <v>0</v>
      </c>
      <c r="M110" s="75">
        <f>SUMIFS(Set!$H$5:$H$605,Set!$Q$5:$Q$605,"Receita",Set!$F$5:$F$605,DRE!$D110)</f>
        <v>0</v>
      </c>
      <c r="N110" s="75">
        <f>SUMIFS(Out!$H$5:$H$605,Out!$Q$5:$Q$605,"Receita",Out!$F$5:$F$605,DRE!$D110)</f>
        <v>0</v>
      </c>
      <c r="O110" s="75">
        <f>SUMIFS(Nov!$H$5:$H$605,Nov!$Q$5:$Q$605,"Receita",Nov!$F$5:$F$605,DRE!$D110)</f>
        <v>0</v>
      </c>
      <c r="P110" s="75">
        <f>SUMIFS(Dez!$H$5:$H$605,Dez!$Q$5:$Q$605,"Receita",Dez!$F$5:$F$605,DRE!$D110)</f>
        <v>0</v>
      </c>
      <c r="Q110" s="75">
        <f t="shared" si="13"/>
        <v>0</v>
      </c>
    </row>
    <row r="111" spans="3:17" ht="28.5" customHeight="1" thickTop="1" thickBot="1">
      <c r="C111" s="65" t="str">
        <f>'PC Receitas'!C98</f>
        <v>4.1.94</v>
      </c>
      <c r="D111" s="66" t="str">
        <f>VLOOKUP(C111,'PC Receitas'!$C$4:$D$103,2,FALSE)</f>
        <v>-</v>
      </c>
      <c r="E111" s="75">
        <f>SUMIFS(Jan!$H$5:$H$605,Jan!$Q$5:$Q$605,"Receita",Jan!$F$5:$F$605,DRE!$D111)</f>
        <v>0</v>
      </c>
      <c r="F111" s="75">
        <f>SUMIFS(Fev!$H$5:$H$605,Fev!$Q$5:$Q$605,"Receita",Fev!$F$5:$F$605,DRE!$D111)</f>
        <v>0</v>
      </c>
      <c r="G111" s="75">
        <f>SUMIFS(Mar!$H$5:$H$605,Mar!$Q$5:$Q$605,"Receita",Mar!$F$5:$F$605,DRE!$D111)</f>
        <v>0</v>
      </c>
      <c r="H111" s="75">
        <f>SUMIFS(Abr!$H$5:$H$605,Abr!$Q$5:$Q$605,"Receita",Abr!$F$5:$F$605,DRE!$D111)</f>
        <v>0</v>
      </c>
      <c r="I111" s="75">
        <f>SUMIFS(Mai!$H$5:$H$605,Mai!$Q$5:$Q$605,"Receita",Mai!$F$5:$F$605,DRE!$D111)</f>
        <v>0</v>
      </c>
      <c r="J111" s="75">
        <f>SUMIFS(Jun!$H$5:$H$605,Jun!$Q$5:$Q$605,"Receita",Jun!$F$5:$F$605,DRE!$D111)</f>
        <v>0</v>
      </c>
      <c r="K111" s="75">
        <f>SUMIFS(Jul!$H$5:$H$605,Jul!$Q$5:$Q$605,"Receita",Jul!$F$5:$F$605,DRE!$D111)</f>
        <v>0</v>
      </c>
      <c r="L111" s="75">
        <f>SUMIFS(Ago!$H$5:$H$605,Ago!$Q$5:$Q$605,"Receita",Ago!$F$5:$F$605,DRE!$D111)</f>
        <v>0</v>
      </c>
      <c r="M111" s="75">
        <f>SUMIFS(Set!$H$5:$H$605,Set!$Q$5:$Q$605,"Receita",Set!$F$5:$F$605,DRE!$D111)</f>
        <v>0</v>
      </c>
      <c r="N111" s="75">
        <f>SUMIFS(Out!$H$5:$H$605,Out!$Q$5:$Q$605,"Receita",Out!$F$5:$F$605,DRE!$D111)</f>
        <v>0</v>
      </c>
      <c r="O111" s="75">
        <f>SUMIFS(Nov!$H$5:$H$605,Nov!$Q$5:$Q$605,"Receita",Nov!$F$5:$F$605,DRE!$D111)</f>
        <v>0</v>
      </c>
      <c r="P111" s="75">
        <f>SUMIFS(Dez!$H$5:$H$605,Dez!$Q$5:$Q$605,"Receita",Dez!$F$5:$F$605,DRE!$D111)</f>
        <v>0</v>
      </c>
      <c r="Q111" s="75">
        <f t="shared" si="13"/>
        <v>0</v>
      </c>
    </row>
    <row r="112" spans="3:17" ht="28.5" customHeight="1" thickTop="1" thickBot="1">
      <c r="C112" s="65" t="str">
        <f>'PC Receitas'!C99</f>
        <v>4.1.95</v>
      </c>
      <c r="D112" s="66" t="str">
        <f>VLOOKUP(C112,'PC Receitas'!$C$4:$D$103,2,FALSE)</f>
        <v>-</v>
      </c>
      <c r="E112" s="75">
        <f>SUMIFS(Jan!$H$5:$H$605,Jan!$Q$5:$Q$605,"Receita",Jan!$F$5:$F$605,DRE!$D112)</f>
        <v>0</v>
      </c>
      <c r="F112" s="75">
        <f>SUMIFS(Fev!$H$5:$H$605,Fev!$Q$5:$Q$605,"Receita",Fev!$F$5:$F$605,DRE!$D112)</f>
        <v>0</v>
      </c>
      <c r="G112" s="75">
        <f>SUMIFS(Mar!$H$5:$H$605,Mar!$Q$5:$Q$605,"Receita",Mar!$F$5:$F$605,DRE!$D112)</f>
        <v>0</v>
      </c>
      <c r="H112" s="75">
        <f>SUMIFS(Abr!$H$5:$H$605,Abr!$Q$5:$Q$605,"Receita",Abr!$F$5:$F$605,DRE!$D112)</f>
        <v>0</v>
      </c>
      <c r="I112" s="75">
        <f>SUMIFS(Mai!$H$5:$H$605,Mai!$Q$5:$Q$605,"Receita",Mai!$F$5:$F$605,DRE!$D112)</f>
        <v>0</v>
      </c>
      <c r="J112" s="75">
        <f>SUMIFS(Jun!$H$5:$H$605,Jun!$Q$5:$Q$605,"Receita",Jun!$F$5:$F$605,DRE!$D112)</f>
        <v>0</v>
      </c>
      <c r="K112" s="75">
        <f>SUMIFS(Jul!$H$5:$H$605,Jul!$Q$5:$Q$605,"Receita",Jul!$F$5:$F$605,DRE!$D112)</f>
        <v>0</v>
      </c>
      <c r="L112" s="75">
        <f>SUMIFS(Ago!$H$5:$H$605,Ago!$Q$5:$Q$605,"Receita",Ago!$F$5:$F$605,DRE!$D112)</f>
        <v>0</v>
      </c>
      <c r="M112" s="75">
        <f>SUMIFS(Set!$H$5:$H$605,Set!$Q$5:$Q$605,"Receita",Set!$F$5:$F$605,DRE!$D112)</f>
        <v>0</v>
      </c>
      <c r="N112" s="75">
        <f>SUMIFS(Out!$H$5:$H$605,Out!$Q$5:$Q$605,"Receita",Out!$F$5:$F$605,DRE!$D112)</f>
        <v>0</v>
      </c>
      <c r="O112" s="75">
        <f>SUMIFS(Nov!$H$5:$H$605,Nov!$Q$5:$Q$605,"Receita",Nov!$F$5:$F$605,DRE!$D112)</f>
        <v>0</v>
      </c>
      <c r="P112" s="75">
        <f>SUMIFS(Dez!$H$5:$H$605,Dez!$Q$5:$Q$605,"Receita",Dez!$F$5:$F$605,DRE!$D112)</f>
        <v>0</v>
      </c>
      <c r="Q112" s="75">
        <f t="shared" si="13"/>
        <v>0</v>
      </c>
    </row>
    <row r="113" spans="3:17" ht="28.5" customHeight="1" thickTop="1" thickBot="1">
      <c r="C113" s="65" t="str">
        <f>'PC Receitas'!C100</f>
        <v>4.1.96</v>
      </c>
      <c r="D113" s="66" t="str">
        <f>VLOOKUP(C113,'PC Receitas'!$C$4:$D$103,2,FALSE)</f>
        <v>-</v>
      </c>
      <c r="E113" s="75">
        <f>SUMIFS(Jan!$H$5:$H$605,Jan!$Q$5:$Q$605,"Receita",Jan!$F$5:$F$605,DRE!$D113)</f>
        <v>0</v>
      </c>
      <c r="F113" s="75">
        <f>SUMIFS(Fev!$H$5:$H$605,Fev!$Q$5:$Q$605,"Receita",Fev!$F$5:$F$605,DRE!$D113)</f>
        <v>0</v>
      </c>
      <c r="G113" s="75">
        <f>SUMIFS(Mar!$H$5:$H$605,Mar!$Q$5:$Q$605,"Receita",Mar!$F$5:$F$605,DRE!$D113)</f>
        <v>0</v>
      </c>
      <c r="H113" s="75">
        <f>SUMIFS(Abr!$H$5:$H$605,Abr!$Q$5:$Q$605,"Receita",Abr!$F$5:$F$605,DRE!$D113)</f>
        <v>0</v>
      </c>
      <c r="I113" s="75">
        <f>SUMIFS(Mai!$H$5:$H$605,Mai!$Q$5:$Q$605,"Receita",Mai!$F$5:$F$605,DRE!$D113)</f>
        <v>0</v>
      </c>
      <c r="J113" s="75">
        <f>SUMIFS(Jun!$H$5:$H$605,Jun!$Q$5:$Q$605,"Receita",Jun!$F$5:$F$605,DRE!$D113)</f>
        <v>0</v>
      </c>
      <c r="K113" s="75">
        <f>SUMIFS(Jul!$H$5:$H$605,Jul!$Q$5:$Q$605,"Receita",Jul!$F$5:$F$605,DRE!$D113)</f>
        <v>0</v>
      </c>
      <c r="L113" s="75">
        <f>SUMIFS(Ago!$H$5:$H$605,Ago!$Q$5:$Q$605,"Receita",Ago!$F$5:$F$605,DRE!$D113)</f>
        <v>0</v>
      </c>
      <c r="M113" s="75">
        <f>SUMIFS(Set!$H$5:$H$605,Set!$Q$5:$Q$605,"Receita",Set!$F$5:$F$605,DRE!$D113)</f>
        <v>0</v>
      </c>
      <c r="N113" s="75">
        <f>SUMIFS(Out!$H$5:$H$605,Out!$Q$5:$Q$605,"Receita",Out!$F$5:$F$605,DRE!$D113)</f>
        <v>0</v>
      </c>
      <c r="O113" s="75">
        <f>SUMIFS(Nov!$H$5:$H$605,Nov!$Q$5:$Q$605,"Receita",Nov!$F$5:$F$605,DRE!$D113)</f>
        <v>0</v>
      </c>
      <c r="P113" s="75">
        <f>SUMIFS(Dez!$H$5:$H$605,Dez!$Q$5:$Q$605,"Receita",Dez!$F$5:$F$605,DRE!$D113)</f>
        <v>0</v>
      </c>
      <c r="Q113" s="75">
        <f t="shared" si="13"/>
        <v>0</v>
      </c>
    </row>
    <row r="114" spans="3:17" ht="28.5" customHeight="1" thickTop="1" thickBot="1">
      <c r="C114" s="65" t="str">
        <f>'PC Receitas'!C101</f>
        <v>4.1.97</v>
      </c>
      <c r="D114" s="66" t="str">
        <f>VLOOKUP(C114,'PC Receitas'!$C$4:$D$103,2,FALSE)</f>
        <v>-</v>
      </c>
      <c r="E114" s="75">
        <f>SUMIFS(Jan!$H$5:$H$605,Jan!$Q$5:$Q$605,"Receita",Jan!$F$5:$F$605,DRE!$D114)</f>
        <v>0</v>
      </c>
      <c r="F114" s="75">
        <f>SUMIFS(Fev!$H$5:$H$605,Fev!$Q$5:$Q$605,"Receita",Fev!$F$5:$F$605,DRE!$D114)</f>
        <v>0</v>
      </c>
      <c r="G114" s="75">
        <f>SUMIFS(Mar!$H$5:$H$605,Mar!$Q$5:$Q$605,"Receita",Mar!$F$5:$F$605,DRE!$D114)</f>
        <v>0</v>
      </c>
      <c r="H114" s="75">
        <f>SUMIFS(Abr!$H$5:$H$605,Abr!$Q$5:$Q$605,"Receita",Abr!$F$5:$F$605,DRE!$D114)</f>
        <v>0</v>
      </c>
      <c r="I114" s="75">
        <f>SUMIFS(Mai!$H$5:$H$605,Mai!$Q$5:$Q$605,"Receita",Mai!$F$5:$F$605,DRE!$D114)</f>
        <v>0</v>
      </c>
      <c r="J114" s="75">
        <f>SUMIFS(Jun!$H$5:$H$605,Jun!$Q$5:$Q$605,"Receita",Jun!$F$5:$F$605,DRE!$D114)</f>
        <v>0</v>
      </c>
      <c r="K114" s="75">
        <f>SUMIFS(Jul!$H$5:$H$605,Jul!$Q$5:$Q$605,"Receita",Jul!$F$5:$F$605,DRE!$D114)</f>
        <v>0</v>
      </c>
      <c r="L114" s="75">
        <f>SUMIFS(Ago!$H$5:$H$605,Ago!$Q$5:$Q$605,"Receita",Ago!$F$5:$F$605,DRE!$D114)</f>
        <v>0</v>
      </c>
      <c r="M114" s="75">
        <f>SUMIFS(Set!$H$5:$H$605,Set!$Q$5:$Q$605,"Receita",Set!$F$5:$F$605,DRE!$D114)</f>
        <v>0</v>
      </c>
      <c r="N114" s="75">
        <f>SUMIFS(Out!$H$5:$H$605,Out!$Q$5:$Q$605,"Receita",Out!$F$5:$F$605,DRE!$D114)</f>
        <v>0</v>
      </c>
      <c r="O114" s="75">
        <f>SUMIFS(Nov!$H$5:$H$605,Nov!$Q$5:$Q$605,"Receita",Nov!$F$5:$F$605,DRE!$D114)</f>
        <v>0</v>
      </c>
      <c r="P114" s="75">
        <f>SUMIFS(Dez!$H$5:$H$605,Dez!$Q$5:$Q$605,"Receita",Dez!$F$5:$F$605,DRE!$D114)</f>
        <v>0</v>
      </c>
      <c r="Q114" s="75">
        <f t="shared" si="13"/>
        <v>0</v>
      </c>
    </row>
    <row r="115" spans="3:17" ht="28.5" customHeight="1" thickTop="1" thickBot="1">
      <c r="C115" s="65" t="str">
        <f>'PC Receitas'!C102</f>
        <v>4.1.98</v>
      </c>
      <c r="D115" s="66" t="str">
        <f>VLOOKUP(C115,'PC Receitas'!$C$4:$D$103,2,FALSE)</f>
        <v>-</v>
      </c>
      <c r="E115" s="75">
        <f>SUMIFS(Jan!$H$5:$H$605,Jan!$Q$5:$Q$605,"Receita",Jan!$F$5:$F$605,DRE!$D115)</f>
        <v>0</v>
      </c>
      <c r="F115" s="75">
        <f>SUMIFS(Fev!$H$5:$H$605,Fev!$Q$5:$Q$605,"Receita",Fev!$F$5:$F$605,DRE!$D115)</f>
        <v>0</v>
      </c>
      <c r="G115" s="75">
        <f>SUMIFS(Mar!$H$5:$H$605,Mar!$Q$5:$Q$605,"Receita",Mar!$F$5:$F$605,DRE!$D115)</f>
        <v>0</v>
      </c>
      <c r="H115" s="75">
        <f>SUMIFS(Abr!$H$5:$H$605,Abr!$Q$5:$Q$605,"Receita",Abr!$F$5:$F$605,DRE!$D115)</f>
        <v>0</v>
      </c>
      <c r="I115" s="75">
        <f>SUMIFS(Mai!$H$5:$H$605,Mai!$Q$5:$Q$605,"Receita",Mai!$F$5:$F$605,DRE!$D115)</f>
        <v>0</v>
      </c>
      <c r="J115" s="75">
        <f>SUMIFS(Jun!$H$5:$H$605,Jun!$Q$5:$Q$605,"Receita",Jun!$F$5:$F$605,DRE!$D115)</f>
        <v>0</v>
      </c>
      <c r="K115" s="75">
        <f>SUMIFS(Jul!$H$5:$H$605,Jul!$Q$5:$Q$605,"Receita",Jul!$F$5:$F$605,DRE!$D115)</f>
        <v>0</v>
      </c>
      <c r="L115" s="75">
        <f>SUMIFS(Ago!$H$5:$H$605,Ago!$Q$5:$Q$605,"Receita",Ago!$F$5:$F$605,DRE!$D115)</f>
        <v>0</v>
      </c>
      <c r="M115" s="75">
        <f>SUMIFS(Set!$H$5:$H$605,Set!$Q$5:$Q$605,"Receita",Set!$F$5:$F$605,DRE!$D115)</f>
        <v>0</v>
      </c>
      <c r="N115" s="75">
        <f>SUMIFS(Out!$H$5:$H$605,Out!$Q$5:$Q$605,"Receita",Out!$F$5:$F$605,DRE!$D115)</f>
        <v>0</v>
      </c>
      <c r="O115" s="75">
        <f>SUMIFS(Nov!$H$5:$H$605,Nov!$Q$5:$Q$605,"Receita",Nov!$F$5:$F$605,DRE!$D115)</f>
        <v>0</v>
      </c>
      <c r="P115" s="75">
        <f>SUMIFS(Dez!$H$5:$H$605,Dez!$Q$5:$Q$605,"Receita",Dez!$F$5:$F$605,DRE!$D115)</f>
        <v>0</v>
      </c>
      <c r="Q115" s="75">
        <f t="shared" si="13"/>
        <v>0</v>
      </c>
    </row>
    <row r="116" spans="3:17" ht="28.5" customHeight="1" thickTop="1" thickBot="1">
      <c r="C116" s="65" t="str">
        <f>'PC Receitas'!C103</f>
        <v>4.1.99</v>
      </c>
      <c r="D116" s="66" t="str">
        <f>VLOOKUP(C116,'PC Receitas'!$C$4:$D$103,2,FALSE)</f>
        <v>Outras receitas com produtos</v>
      </c>
      <c r="E116" s="75">
        <f>SUMIFS(Jan!$H$5:$H$605,Jan!$Q$5:$Q$605,"Receita",Jan!$F$5:$F$605,DRE!$D116)</f>
        <v>0</v>
      </c>
      <c r="F116" s="75">
        <f>SUMIFS(Fev!$H$5:$H$605,Fev!$Q$5:$Q$605,"Receita",Fev!$F$5:$F$605,DRE!$D116)</f>
        <v>0</v>
      </c>
      <c r="G116" s="75">
        <f>SUMIFS(Mar!$H$5:$H$605,Mar!$Q$5:$Q$605,"Receita",Mar!$F$5:$F$605,DRE!$D116)</f>
        <v>0</v>
      </c>
      <c r="H116" s="75">
        <f>SUMIFS(Abr!$H$5:$H$605,Abr!$Q$5:$Q$605,"Receita",Abr!$F$5:$F$605,DRE!$D116)</f>
        <v>0</v>
      </c>
      <c r="I116" s="75">
        <f>SUMIFS(Mai!$H$5:$H$605,Mai!$Q$5:$Q$605,"Receita",Mai!$F$5:$F$605,DRE!$D116)</f>
        <v>0</v>
      </c>
      <c r="J116" s="75">
        <f>SUMIFS(Jun!$H$5:$H$605,Jun!$Q$5:$Q$605,"Receita",Jun!$F$5:$F$605,DRE!$D116)</f>
        <v>0</v>
      </c>
      <c r="K116" s="75">
        <f>SUMIFS(Jul!$H$5:$H$605,Jul!$Q$5:$Q$605,"Receita",Jul!$F$5:$F$605,DRE!$D116)</f>
        <v>0</v>
      </c>
      <c r="L116" s="75">
        <f>SUMIFS(Ago!$H$5:$H$605,Ago!$Q$5:$Q$605,"Receita",Ago!$F$5:$F$605,DRE!$D116)</f>
        <v>0</v>
      </c>
      <c r="M116" s="75">
        <f>SUMIFS(Set!$H$5:$H$605,Set!$Q$5:$Q$605,"Receita",Set!$F$5:$F$605,DRE!$D116)</f>
        <v>0</v>
      </c>
      <c r="N116" s="75">
        <f>SUMIFS(Out!$H$5:$H$605,Out!$Q$5:$Q$605,"Receita",Out!$F$5:$F$605,DRE!$D116)</f>
        <v>0</v>
      </c>
      <c r="O116" s="75">
        <f>SUMIFS(Nov!$H$5:$H$605,Nov!$Q$5:$Q$605,"Receita",Nov!$F$5:$F$605,DRE!$D116)</f>
        <v>0</v>
      </c>
      <c r="P116" s="75">
        <f>SUMIFS(Dez!$H$5:$H$605,Dez!$Q$5:$Q$605,"Receita",Dez!$F$5:$F$605,DRE!$D116)</f>
        <v>0</v>
      </c>
      <c r="Q116" s="75">
        <f t="shared" si="13"/>
        <v>0</v>
      </c>
    </row>
    <row r="117" spans="3:17" ht="34.5" customHeight="1" thickTop="1" thickBot="1">
      <c r="C117" s="67" t="str">
        <f>'PC Receitas'!F$4</f>
        <v>4.2</v>
      </c>
      <c r="D117" s="68" t="str">
        <f>VLOOKUP(C117,'PC Receitas'!$F$4:$G$19,2,FALSE)</f>
        <v>RECEITAS COM SERVIÇOS</v>
      </c>
      <c r="E117" s="86">
        <f>SUM(E118:E216)</f>
        <v>0</v>
      </c>
      <c r="F117" s="86">
        <f t="shared" ref="F117:O117" si="14">SUM(F118:F216)</f>
        <v>0</v>
      </c>
      <c r="G117" s="86">
        <f t="shared" si="14"/>
        <v>0</v>
      </c>
      <c r="H117" s="86">
        <f t="shared" si="14"/>
        <v>0</v>
      </c>
      <c r="I117" s="86">
        <f t="shared" si="14"/>
        <v>0</v>
      </c>
      <c r="J117" s="86">
        <f t="shared" si="14"/>
        <v>0</v>
      </c>
      <c r="K117" s="86">
        <f t="shared" si="14"/>
        <v>0</v>
      </c>
      <c r="L117" s="86">
        <f t="shared" si="14"/>
        <v>0</v>
      </c>
      <c r="M117" s="86">
        <f t="shared" si="14"/>
        <v>0</v>
      </c>
      <c r="N117" s="86">
        <f t="shared" si="14"/>
        <v>0</v>
      </c>
      <c r="O117" s="86">
        <f t="shared" si="14"/>
        <v>0</v>
      </c>
      <c r="P117" s="86">
        <f>SUM(P118:P216)</f>
        <v>0</v>
      </c>
      <c r="Q117" s="86">
        <f>SUM(Q118:Q216)</f>
        <v>0</v>
      </c>
    </row>
    <row r="118" spans="3:17" ht="28.5" customHeight="1" thickTop="1" thickBot="1">
      <c r="C118" s="65" t="str">
        <f>'PC Receitas'!F5</f>
        <v>4.2.1</v>
      </c>
      <c r="D118" s="66" t="str">
        <f>VLOOKUP(C118,'PC Receitas'!$F$4:$G$103,2,FALSE)</f>
        <v>-</v>
      </c>
      <c r="E118" s="75">
        <f>SUMIFS(Jan!$H$5:$H$605,Jan!$Q$5:$Q$605,"Receita",Jan!$F$5:$F$605,DRE!$D118)</f>
        <v>0</v>
      </c>
      <c r="F118" s="75">
        <f>SUMIFS(Fev!$H$5:$H$605,Fev!$Q$5:$Q$605,"Receita",Fev!$F$5:$F$605,DRE!$D118)</f>
        <v>0</v>
      </c>
      <c r="G118" s="75">
        <f>SUMIFS(Mar!$H$5:$H$605,Mar!$Q$5:$Q$605,"Receita",Mar!$F$5:$F$605,DRE!$D118)</f>
        <v>0</v>
      </c>
      <c r="H118" s="75">
        <f>SUMIFS(Abr!$H$5:$H$605,Abr!$Q$5:$Q$605,"Receita",Abr!$F$5:$F$605,DRE!$D118)</f>
        <v>0</v>
      </c>
      <c r="I118" s="75">
        <f>SUMIFS(Mai!$H$5:$H$605,Mai!$Q$5:$Q$605,"Receita",Mai!$F$5:$F$605,DRE!$D118)</f>
        <v>0</v>
      </c>
      <c r="J118" s="75">
        <f>SUMIFS(Jun!$H$5:$H$605,Jun!$Q$5:$Q$605,"Receita",Jun!$F$5:$F$605,DRE!$D118)</f>
        <v>0</v>
      </c>
      <c r="K118" s="75">
        <f>SUMIFS(Jul!$H$5:$H$605,Jul!$Q$5:$Q$605,"Receita",Jul!$F$5:$F$605,DRE!$D118)</f>
        <v>0</v>
      </c>
      <c r="L118" s="75">
        <f>SUMIFS(Ago!$H$5:$H$605,Ago!$Q$5:$Q$605,"Receita",Ago!$F$5:$F$605,DRE!$D118)</f>
        <v>0</v>
      </c>
      <c r="M118" s="75">
        <f>SUMIFS(Set!$H$5:$H$605,Set!$Q$5:$Q$605,"Receita",Set!$F$5:$F$605,DRE!$D118)</f>
        <v>0</v>
      </c>
      <c r="N118" s="75">
        <f>SUMIFS(Out!$H$5:$H$605,Out!$Q$5:$Q$605,"Receita",Out!$F$5:$F$605,DRE!$D118)</f>
        <v>0</v>
      </c>
      <c r="O118" s="75">
        <f>SUMIFS(Nov!$H$5:$H$605,Nov!$Q$5:$Q$605,"Receita",Nov!$F$5:$F$605,DRE!$D118)</f>
        <v>0</v>
      </c>
      <c r="P118" s="75">
        <f>SUMIFS(Dez!$H$5:$H$605,Dez!$Q$5:$Q$605,"Receita",Dez!$F$5:$F$605,DRE!$D118)</f>
        <v>0</v>
      </c>
      <c r="Q118" s="75">
        <f>SUM(E118:P118)</f>
        <v>0</v>
      </c>
    </row>
    <row r="119" spans="3:17" ht="28.5" customHeight="1" thickTop="1" thickBot="1">
      <c r="C119" s="65" t="str">
        <f>'PC Receitas'!F6</f>
        <v>4.2.2</v>
      </c>
      <c r="D119" s="66" t="str">
        <f>VLOOKUP(C119,'PC Receitas'!$F$4:$G$103,2,FALSE)</f>
        <v>-</v>
      </c>
      <c r="E119" s="75">
        <f>SUMIFS(Jan!$H$5:$H$605,Jan!$Q$5:$Q$605,"Receita",Jan!$F$5:$F$605,DRE!$D119)</f>
        <v>0</v>
      </c>
      <c r="F119" s="75">
        <f>SUMIFS(Fev!$H$5:$H$605,Fev!$Q$5:$Q$605,"Receita",Fev!$F$5:$F$605,DRE!$D119)</f>
        <v>0</v>
      </c>
      <c r="G119" s="75">
        <f>SUMIFS(Mar!$H$5:$H$605,Mar!$Q$5:$Q$605,"Receita",Mar!$F$5:$F$605,DRE!$D119)</f>
        <v>0</v>
      </c>
      <c r="H119" s="75">
        <f>SUMIFS(Abr!$H$5:$H$605,Abr!$Q$5:$Q$605,"Receita",Abr!$F$5:$F$605,DRE!$D119)</f>
        <v>0</v>
      </c>
      <c r="I119" s="75">
        <f>SUMIFS(Mai!$H$5:$H$605,Mai!$Q$5:$Q$605,"Receita",Mai!$F$5:$F$605,DRE!$D119)</f>
        <v>0</v>
      </c>
      <c r="J119" s="75">
        <f>SUMIFS(Jun!$H$5:$H$605,Jun!$Q$5:$Q$605,"Receita",Jun!$F$5:$F$605,DRE!$D119)</f>
        <v>0</v>
      </c>
      <c r="K119" s="75">
        <f>SUMIFS(Jul!$H$5:$H$605,Jul!$Q$5:$Q$605,"Receita",Jul!$F$5:$F$605,DRE!$D119)</f>
        <v>0</v>
      </c>
      <c r="L119" s="75">
        <f>SUMIFS(Ago!$H$5:$H$605,Ago!$Q$5:$Q$605,"Receita",Ago!$F$5:$F$605,DRE!$D119)</f>
        <v>0</v>
      </c>
      <c r="M119" s="75">
        <f>SUMIFS(Set!$H$5:$H$605,Set!$Q$5:$Q$605,"Receita",Set!$F$5:$F$605,DRE!$D119)</f>
        <v>0</v>
      </c>
      <c r="N119" s="75">
        <f>SUMIFS(Out!$H$5:$H$605,Out!$Q$5:$Q$605,"Receita",Out!$F$5:$F$605,DRE!$D119)</f>
        <v>0</v>
      </c>
      <c r="O119" s="75">
        <f>SUMIFS(Nov!$H$5:$H$605,Nov!$Q$5:$Q$605,"Receita",Nov!$F$5:$F$605,DRE!$D119)</f>
        <v>0</v>
      </c>
      <c r="P119" s="75">
        <f>SUMIFS(Dez!$H$5:$H$605,Dez!$Q$5:$Q$605,"Receita",Dez!$F$5:$F$605,DRE!$D119)</f>
        <v>0</v>
      </c>
      <c r="Q119" s="75">
        <f t="shared" ref="Q119:Q182" si="15">SUM(E119:P119)</f>
        <v>0</v>
      </c>
    </row>
    <row r="120" spans="3:17" ht="28.5" customHeight="1" thickTop="1" thickBot="1">
      <c r="C120" s="65" t="str">
        <f>'PC Receitas'!F7</f>
        <v>4.2.3</v>
      </c>
      <c r="D120" s="66" t="str">
        <f>VLOOKUP(C120,'PC Receitas'!$F$4:$G$103,2,FALSE)</f>
        <v>-</v>
      </c>
      <c r="E120" s="75">
        <f>SUMIFS(Jan!$H$5:$H$605,Jan!$Q$5:$Q$605,"Receita",Jan!$F$5:$F$605,DRE!$D120)</f>
        <v>0</v>
      </c>
      <c r="F120" s="75">
        <f>SUMIFS(Fev!$H$5:$H$605,Fev!$Q$5:$Q$605,"Receita",Fev!$F$5:$F$605,DRE!$D120)</f>
        <v>0</v>
      </c>
      <c r="G120" s="75">
        <f>SUMIFS(Mar!$H$5:$H$605,Mar!$Q$5:$Q$605,"Receita",Mar!$F$5:$F$605,DRE!$D120)</f>
        <v>0</v>
      </c>
      <c r="H120" s="75">
        <f>SUMIFS(Abr!$H$5:$H$605,Abr!$Q$5:$Q$605,"Receita",Abr!$F$5:$F$605,DRE!$D120)</f>
        <v>0</v>
      </c>
      <c r="I120" s="75">
        <f>SUMIFS(Mai!$H$5:$H$605,Mai!$Q$5:$Q$605,"Receita",Mai!$F$5:$F$605,DRE!$D120)</f>
        <v>0</v>
      </c>
      <c r="J120" s="75">
        <f>SUMIFS(Jun!$H$5:$H$605,Jun!$Q$5:$Q$605,"Receita",Jun!$F$5:$F$605,DRE!$D120)</f>
        <v>0</v>
      </c>
      <c r="K120" s="75">
        <f>SUMIFS(Jul!$H$5:$H$605,Jul!$Q$5:$Q$605,"Receita",Jul!$F$5:$F$605,DRE!$D120)</f>
        <v>0</v>
      </c>
      <c r="L120" s="75">
        <f>SUMIFS(Ago!$H$5:$H$605,Ago!$Q$5:$Q$605,"Receita",Ago!$F$5:$F$605,DRE!$D120)</f>
        <v>0</v>
      </c>
      <c r="M120" s="75">
        <f>SUMIFS(Set!$H$5:$H$605,Set!$Q$5:$Q$605,"Receita",Set!$F$5:$F$605,DRE!$D120)</f>
        <v>0</v>
      </c>
      <c r="N120" s="75">
        <f>SUMIFS(Out!$H$5:$H$605,Out!$Q$5:$Q$605,"Receita",Out!$F$5:$F$605,DRE!$D120)</f>
        <v>0</v>
      </c>
      <c r="O120" s="75">
        <f>SUMIFS(Nov!$H$5:$H$605,Nov!$Q$5:$Q$605,"Receita",Nov!$F$5:$F$605,DRE!$D120)</f>
        <v>0</v>
      </c>
      <c r="P120" s="75">
        <f>SUMIFS(Dez!$H$5:$H$605,Dez!$Q$5:$Q$605,"Receita",Dez!$F$5:$F$605,DRE!$D120)</f>
        <v>0</v>
      </c>
      <c r="Q120" s="75">
        <f t="shared" si="15"/>
        <v>0</v>
      </c>
    </row>
    <row r="121" spans="3:17" ht="28.5" customHeight="1" thickTop="1" thickBot="1">
      <c r="C121" s="65" t="str">
        <f>'PC Receitas'!F8</f>
        <v>4.2.4</v>
      </c>
      <c r="D121" s="66" t="str">
        <f>VLOOKUP(C121,'PC Receitas'!$F$4:$G$103,2,FALSE)</f>
        <v>-</v>
      </c>
      <c r="E121" s="75">
        <f>SUMIFS(Jan!$H$5:$H$605,Jan!$Q$5:$Q$605,"Receita",Jan!$F$5:$F$605,DRE!$D121)</f>
        <v>0</v>
      </c>
      <c r="F121" s="75">
        <f>SUMIFS(Fev!$H$5:$H$605,Fev!$Q$5:$Q$605,"Receita",Fev!$F$5:$F$605,DRE!$D121)</f>
        <v>0</v>
      </c>
      <c r="G121" s="75">
        <f>SUMIFS(Mar!$H$5:$H$605,Mar!$Q$5:$Q$605,"Receita",Mar!$F$5:$F$605,DRE!$D121)</f>
        <v>0</v>
      </c>
      <c r="H121" s="75">
        <f>SUMIFS(Abr!$H$5:$H$605,Abr!$Q$5:$Q$605,"Receita",Abr!$F$5:$F$605,DRE!$D121)</f>
        <v>0</v>
      </c>
      <c r="I121" s="75">
        <f>SUMIFS(Mai!$H$5:$H$605,Mai!$Q$5:$Q$605,"Receita",Mai!$F$5:$F$605,DRE!$D121)</f>
        <v>0</v>
      </c>
      <c r="J121" s="75">
        <f>SUMIFS(Jun!$H$5:$H$605,Jun!$Q$5:$Q$605,"Receita",Jun!$F$5:$F$605,DRE!$D121)</f>
        <v>0</v>
      </c>
      <c r="K121" s="75">
        <f>SUMIFS(Jul!$H$5:$H$605,Jul!$Q$5:$Q$605,"Receita",Jul!$F$5:$F$605,DRE!$D121)</f>
        <v>0</v>
      </c>
      <c r="L121" s="75">
        <f>SUMIFS(Ago!$H$5:$H$605,Ago!$Q$5:$Q$605,"Receita",Ago!$F$5:$F$605,DRE!$D121)</f>
        <v>0</v>
      </c>
      <c r="M121" s="75">
        <f>SUMIFS(Set!$H$5:$H$605,Set!$Q$5:$Q$605,"Receita",Set!$F$5:$F$605,DRE!$D121)</f>
        <v>0</v>
      </c>
      <c r="N121" s="75">
        <f>SUMIFS(Out!$H$5:$H$605,Out!$Q$5:$Q$605,"Receita",Out!$F$5:$F$605,DRE!$D121)</f>
        <v>0</v>
      </c>
      <c r="O121" s="75">
        <f>SUMIFS(Nov!$H$5:$H$605,Nov!$Q$5:$Q$605,"Receita",Nov!$F$5:$F$605,DRE!$D121)</f>
        <v>0</v>
      </c>
      <c r="P121" s="75">
        <f>SUMIFS(Dez!$H$5:$H$605,Dez!$Q$5:$Q$605,"Receita",Dez!$F$5:$F$605,DRE!$D121)</f>
        <v>0</v>
      </c>
      <c r="Q121" s="75">
        <f t="shared" si="15"/>
        <v>0</v>
      </c>
    </row>
    <row r="122" spans="3:17" ht="28.5" customHeight="1" thickTop="1" thickBot="1">
      <c r="C122" s="65" t="str">
        <f>'PC Receitas'!F9</f>
        <v>4.2.5</v>
      </c>
      <c r="D122" s="66" t="str">
        <f>VLOOKUP(C122,'PC Receitas'!$F$4:$G$103,2,FALSE)</f>
        <v>-</v>
      </c>
      <c r="E122" s="75">
        <f>SUMIFS(Jan!$H$5:$H$605,Jan!$Q$5:$Q$605,"Receita",Jan!$F$5:$F$605,DRE!$D122)</f>
        <v>0</v>
      </c>
      <c r="F122" s="75">
        <f>SUMIFS(Fev!$H$5:$H$605,Fev!$Q$5:$Q$605,"Receita",Fev!$F$5:$F$605,DRE!$D122)</f>
        <v>0</v>
      </c>
      <c r="G122" s="75">
        <f>SUMIFS(Mar!$H$5:$H$605,Mar!$Q$5:$Q$605,"Receita",Mar!$F$5:$F$605,DRE!$D122)</f>
        <v>0</v>
      </c>
      <c r="H122" s="75">
        <f>SUMIFS(Abr!$H$5:$H$605,Abr!$Q$5:$Q$605,"Receita",Abr!$F$5:$F$605,DRE!$D122)</f>
        <v>0</v>
      </c>
      <c r="I122" s="75">
        <f>SUMIFS(Mai!$H$5:$H$605,Mai!$Q$5:$Q$605,"Receita",Mai!$F$5:$F$605,DRE!$D122)</f>
        <v>0</v>
      </c>
      <c r="J122" s="75">
        <f>SUMIFS(Jun!$H$5:$H$605,Jun!$Q$5:$Q$605,"Receita",Jun!$F$5:$F$605,DRE!$D122)</f>
        <v>0</v>
      </c>
      <c r="K122" s="75">
        <f>SUMIFS(Jul!$H$5:$H$605,Jul!$Q$5:$Q$605,"Receita",Jul!$F$5:$F$605,DRE!$D122)</f>
        <v>0</v>
      </c>
      <c r="L122" s="75">
        <f>SUMIFS(Ago!$H$5:$H$605,Ago!$Q$5:$Q$605,"Receita",Ago!$F$5:$F$605,DRE!$D122)</f>
        <v>0</v>
      </c>
      <c r="M122" s="75">
        <f>SUMIFS(Set!$H$5:$H$605,Set!$Q$5:$Q$605,"Receita",Set!$F$5:$F$605,DRE!$D122)</f>
        <v>0</v>
      </c>
      <c r="N122" s="75">
        <f>SUMIFS(Out!$H$5:$H$605,Out!$Q$5:$Q$605,"Receita",Out!$F$5:$F$605,DRE!$D122)</f>
        <v>0</v>
      </c>
      <c r="O122" s="75">
        <f>SUMIFS(Nov!$H$5:$H$605,Nov!$Q$5:$Q$605,"Receita",Nov!$F$5:$F$605,DRE!$D122)</f>
        <v>0</v>
      </c>
      <c r="P122" s="75">
        <f>SUMIFS(Dez!$H$5:$H$605,Dez!$Q$5:$Q$605,"Receita",Dez!$F$5:$F$605,DRE!$D122)</f>
        <v>0</v>
      </c>
      <c r="Q122" s="75">
        <f t="shared" si="15"/>
        <v>0</v>
      </c>
    </row>
    <row r="123" spans="3:17" ht="28.5" customHeight="1" thickTop="1" thickBot="1">
      <c r="C123" s="65" t="str">
        <f>'PC Receitas'!F10</f>
        <v>4.2.6</v>
      </c>
      <c r="D123" s="66" t="str">
        <f>VLOOKUP(C123,'PC Receitas'!$F$4:$G$103,2,FALSE)</f>
        <v>-</v>
      </c>
      <c r="E123" s="75">
        <f>SUMIFS(Jan!$H$5:$H$605,Jan!$Q$5:$Q$605,"Receita",Jan!$F$5:$F$605,DRE!$D123)</f>
        <v>0</v>
      </c>
      <c r="F123" s="75">
        <f>SUMIFS(Fev!$H$5:$H$605,Fev!$Q$5:$Q$605,"Receita",Fev!$F$5:$F$605,DRE!$D123)</f>
        <v>0</v>
      </c>
      <c r="G123" s="75">
        <f>SUMIFS(Mar!$H$5:$H$605,Mar!$Q$5:$Q$605,"Receita",Mar!$F$5:$F$605,DRE!$D123)</f>
        <v>0</v>
      </c>
      <c r="H123" s="75">
        <f>SUMIFS(Abr!$H$5:$H$605,Abr!$Q$5:$Q$605,"Receita",Abr!$F$5:$F$605,DRE!$D123)</f>
        <v>0</v>
      </c>
      <c r="I123" s="75">
        <f>SUMIFS(Mai!$H$5:$H$605,Mai!$Q$5:$Q$605,"Receita",Mai!$F$5:$F$605,DRE!$D123)</f>
        <v>0</v>
      </c>
      <c r="J123" s="75">
        <f>SUMIFS(Jun!$H$5:$H$605,Jun!$Q$5:$Q$605,"Receita",Jun!$F$5:$F$605,DRE!$D123)</f>
        <v>0</v>
      </c>
      <c r="K123" s="75">
        <f>SUMIFS(Jul!$H$5:$H$605,Jul!$Q$5:$Q$605,"Receita",Jul!$F$5:$F$605,DRE!$D123)</f>
        <v>0</v>
      </c>
      <c r="L123" s="75">
        <f>SUMIFS(Ago!$H$5:$H$605,Ago!$Q$5:$Q$605,"Receita",Ago!$F$5:$F$605,DRE!$D123)</f>
        <v>0</v>
      </c>
      <c r="M123" s="75">
        <f>SUMIFS(Set!$H$5:$H$605,Set!$Q$5:$Q$605,"Receita",Set!$F$5:$F$605,DRE!$D123)</f>
        <v>0</v>
      </c>
      <c r="N123" s="75">
        <f>SUMIFS(Out!$H$5:$H$605,Out!$Q$5:$Q$605,"Receita",Out!$F$5:$F$605,DRE!$D123)</f>
        <v>0</v>
      </c>
      <c r="O123" s="75">
        <f>SUMIFS(Nov!$H$5:$H$605,Nov!$Q$5:$Q$605,"Receita",Nov!$F$5:$F$605,DRE!$D123)</f>
        <v>0</v>
      </c>
      <c r="P123" s="75">
        <f>SUMIFS(Dez!$H$5:$H$605,Dez!$Q$5:$Q$605,"Receita",Dez!$F$5:$F$605,DRE!$D123)</f>
        <v>0</v>
      </c>
      <c r="Q123" s="75">
        <f t="shared" si="15"/>
        <v>0</v>
      </c>
    </row>
    <row r="124" spans="3:17" ht="28.5" customHeight="1" thickTop="1" thickBot="1">
      <c r="C124" s="65" t="str">
        <f>'PC Receitas'!F11</f>
        <v>4.2.7</v>
      </c>
      <c r="D124" s="66" t="str">
        <f>VLOOKUP(C124,'PC Receitas'!$F$4:$G$103,2,FALSE)</f>
        <v>-</v>
      </c>
      <c r="E124" s="75">
        <f>SUMIFS(Jan!$H$5:$H$605,Jan!$Q$5:$Q$605,"Receita",Jan!$F$5:$F$605,DRE!$D124)</f>
        <v>0</v>
      </c>
      <c r="F124" s="75">
        <f>SUMIFS(Fev!$H$5:$H$605,Fev!$Q$5:$Q$605,"Receita",Fev!$F$5:$F$605,DRE!$D124)</f>
        <v>0</v>
      </c>
      <c r="G124" s="75">
        <f>SUMIFS(Mar!$H$5:$H$605,Mar!$Q$5:$Q$605,"Receita",Mar!$F$5:$F$605,DRE!$D124)</f>
        <v>0</v>
      </c>
      <c r="H124" s="75">
        <f>SUMIFS(Abr!$H$5:$H$605,Abr!$Q$5:$Q$605,"Receita",Abr!$F$5:$F$605,DRE!$D124)</f>
        <v>0</v>
      </c>
      <c r="I124" s="75">
        <f>SUMIFS(Mai!$H$5:$H$605,Mai!$Q$5:$Q$605,"Receita",Mai!$F$5:$F$605,DRE!$D124)</f>
        <v>0</v>
      </c>
      <c r="J124" s="75">
        <f>SUMIFS(Jun!$H$5:$H$605,Jun!$Q$5:$Q$605,"Receita",Jun!$F$5:$F$605,DRE!$D124)</f>
        <v>0</v>
      </c>
      <c r="K124" s="75">
        <f>SUMIFS(Jul!$H$5:$H$605,Jul!$Q$5:$Q$605,"Receita",Jul!$F$5:$F$605,DRE!$D124)</f>
        <v>0</v>
      </c>
      <c r="L124" s="75">
        <f>SUMIFS(Ago!$H$5:$H$605,Ago!$Q$5:$Q$605,"Receita",Ago!$F$5:$F$605,DRE!$D124)</f>
        <v>0</v>
      </c>
      <c r="M124" s="75">
        <f>SUMIFS(Set!$H$5:$H$605,Set!$Q$5:$Q$605,"Receita",Set!$F$5:$F$605,DRE!$D124)</f>
        <v>0</v>
      </c>
      <c r="N124" s="75">
        <f>SUMIFS(Out!$H$5:$H$605,Out!$Q$5:$Q$605,"Receita",Out!$F$5:$F$605,DRE!$D124)</f>
        <v>0</v>
      </c>
      <c r="O124" s="75">
        <f>SUMIFS(Nov!$H$5:$H$605,Nov!$Q$5:$Q$605,"Receita",Nov!$F$5:$F$605,DRE!$D124)</f>
        <v>0</v>
      </c>
      <c r="P124" s="75">
        <f>SUMIFS(Dez!$H$5:$H$605,Dez!$Q$5:$Q$605,"Receita",Dez!$F$5:$F$605,DRE!$D124)</f>
        <v>0</v>
      </c>
      <c r="Q124" s="75">
        <f t="shared" si="15"/>
        <v>0</v>
      </c>
    </row>
    <row r="125" spans="3:17" ht="28.5" customHeight="1" thickTop="1" thickBot="1">
      <c r="C125" s="65" t="str">
        <f>'PC Receitas'!F12</f>
        <v>4.2.8</v>
      </c>
      <c r="D125" s="66" t="str">
        <f>VLOOKUP(C125,'PC Receitas'!$F$4:$G$103,2,FALSE)</f>
        <v>-</v>
      </c>
      <c r="E125" s="75">
        <f>SUMIFS(Jan!$H$5:$H$605,Jan!$Q$5:$Q$605,"Receita",Jan!$F$5:$F$605,DRE!$D125)</f>
        <v>0</v>
      </c>
      <c r="F125" s="75">
        <f>SUMIFS(Fev!$H$5:$H$605,Fev!$Q$5:$Q$605,"Receita",Fev!$F$5:$F$605,DRE!$D125)</f>
        <v>0</v>
      </c>
      <c r="G125" s="75">
        <f>SUMIFS(Mar!$H$5:$H$605,Mar!$Q$5:$Q$605,"Receita",Mar!$F$5:$F$605,DRE!$D125)</f>
        <v>0</v>
      </c>
      <c r="H125" s="75">
        <f>SUMIFS(Abr!$H$5:$H$605,Abr!$Q$5:$Q$605,"Receita",Abr!$F$5:$F$605,DRE!$D125)</f>
        <v>0</v>
      </c>
      <c r="I125" s="75">
        <f>SUMIFS(Mai!$H$5:$H$605,Mai!$Q$5:$Q$605,"Receita",Mai!$F$5:$F$605,DRE!$D125)</f>
        <v>0</v>
      </c>
      <c r="J125" s="75">
        <f>SUMIFS(Jun!$H$5:$H$605,Jun!$Q$5:$Q$605,"Receita",Jun!$F$5:$F$605,DRE!$D125)</f>
        <v>0</v>
      </c>
      <c r="K125" s="75">
        <f>SUMIFS(Jul!$H$5:$H$605,Jul!$Q$5:$Q$605,"Receita",Jul!$F$5:$F$605,DRE!$D125)</f>
        <v>0</v>
      </c>
      <c r="L125" s="75">
        <f>SUMIFS(Ago!$H$5:$H$605,Ago!$Q$5:$Q$605,"Receita",Ago!$F$5:$F$605,DRE!$D125)</f>
        <v>0</v>
      </c>
      <c r="M125" s="75">
        <f>SUMIFS(Set!$H$5:$H$605,Set!$Q$5:$Q$605,"Receita",Set!$F$5:$F$605,DRE!$D125)</f>
        <v>0</v>
      </c>
      <c r="N125" s="75">
        <f>SUMIFS(Out!$H$5:$H$605,Out!$Q$5:$Q$605,"Receita",Out!$F$5:$F$605,DRE!$D125)</f>
        <v>0</v>
      </c>
      <c r="O125" s="75">
        <f>SUMIFS(Nov!$H$5:$H$605,Nov!$Q$5:$Q$605,"Receita",Nov!$F$5:$F$605,DRE!$D125)</f>
        <v>0</v>
      </c>
      <c r="P125" s="75">
        <f>SUMIFS(Dez!$H$5:$H$605,Dez!$Q$5:$Q$605,"Receita",Dez!$F$5:$F$605,DRE!$D125)</f>
        <v>0</v>
      </c>
      <c r="Q125" s="75">
        <f t="shared" si="15"/>
        <v>0</v>
      </c>
    </row>
    <row r="126" spans="3:17" ht="28.5" customHeight="1" thickTop="1" thickBot="1">
      <c r="C126" s="65" t="str">
        <f>'PC Receitas'!F13</f>
        <v>4.2.9</v>
      </c>
      <c r="D126" s="66" t="str">
        <f>VLOOKUP(C126,'PC Receitas'!$F$4:$G$103,2,FALSE)</f>
        <v>-</v>
      </c>
      <c r="E126" s="75">
        <f>SUMIFS(Jan!$H$5:$H$605,Jan!$Q$5:$Q$605,"Receita",Jan!$F$5:$F$605,DRE!$D126)</f>
        <v>0</v>
      </c>
      <c r="F126" s="75">
        <f>SUMIFS(Fev!$H$5:$H$605,Fev!$Q$5:$Q$605,"Receita",Fev!$F$5:$F$605,DRE!$D126)</f>
        <v>0</v>
      </c>
      <c r="G126" s="75">
        <f>SUMIFS(Mar!$H$5:$H$605,Mar!$Q$5:$Q$605,"Receita",Mar!$F$5:$F$605,DRE!$D126)</f>
        <v>0</v>
      </c>
      <c r="H126" s="75">
        <f>SUMIFS(Abr!$H$5:$H$605,Abr!$Q$5:$Q$605,"Receita",Abr!$F$5:$F$605,DRE!$D126)</f>
        <v>0</v>
      </c>
      <c r="I126" s="75">
        <f>SUMIFS(Mai!$H$5:$H$605,Mai!$Q$5:$Q$605,"Receita",Mai!$F$5:$F$605,DRE!$D126)</f>
        <v>0</v>
      </c>
      <c r="J126" s="75">
        <f>SUMIFS(Jun!$H$5:$H$605,Jun!$Q$5:$Q$605,"Receita",Jun!$F$5:$F$605,DRE!$D126)</f>
        <v>0</v>
      </c>
      <c r="K126" s="75">
        <f>SUMIFS(Jul!$H$5:$H$605,Jul!$Q$5:$Q$605,"Receita",Jul!$F$5:$F$605,DRE!$D126)</f>
        <v>0</v>
      </c>
      <c r="L126" s="75">
        <f>SUMIFS(Ago!$H$5:$H$605,Ago!$Q$5:$Q$605,"Receita",Ago!$F$5:$F$605,DRE!$D126)</f>
        <v>0</v>
      </c>
      <c r="M126" s="75">
        <f>SUMIFS(Set!$H$5:$H$605,Set!$Q$5:$Q$605,"Receita",Set!$F$5:$F$605,DRE!$D126)</f>
        <v>0</v>
      </c>
      <c r="N126" s="75">
        <f>SUMIFS(Out!$H$5:$H$605,Out!$Q$5:$Q$605,"Receita",Out!$F$5:$F$605,DRE!$D126)</f>
        <v>0</v>
      </c>
      <c r="O126" s="75">
        <f>SUMIFS(Nov!$H$5:$H$605,Nov!$Q$5:$Q$605,"Receita",Nov!$F$5:$F$605,DRE!$D126)</f>
        <v>0</v>
      </c>
      <c r="P126" s="75">
        <f>SUMIFS(Dez!$H$5:$H$605,Dez!$Q$5:$Q$605,"Receita",Dez!$F$5:$F$605,DRE!$D126)</f>
        <v>0</v>
      </c>
      <c r="Q126" s="75">
        <f t="shared" si="15"/>
        <v>0</v>
      </c>
    </row>
    <row r="127" spans="3:17" ht="28.5" customHeight="1" thickTop="1" thickBot="1">
      <c r="C127" s="65" t="str">
        <f>'PC Receitas'!F14</f>
        <v>4.2.10</v>
      </c>
      <c r="D127" s="66" t="str">
        <f>VLOOKUP(C127,'PC Receitas'!$F$4:$G$103,2,FALSE)</f>
        <v>-</v>
      </c>
      <c r="E127" s="75">
        <f>SUMIFS(Jan!$H$5:$H$605,Jan!$Q$5:$Q$605,"Receita",Jan!$F$5:$F$605,DRE!$D127)</f>
        <v>0</v>
      </c>
      <c r="F127" s="75">
        <f>SUMIFS(Fev!$H$5:$H$605,Fev!$Q$5:$Q$605,"Receita",Fev!$F$5:$F$605,DRE!$D127)</f>
        <v>0</v>
      </c>
      <c r="G127" s="75">
        <f>SUMIFS(Mar!$H$5:$H$605,Mar!$Q$5:$Q$605,"Receita",Mar!$F$5:$F$605,DRE!$D127)</f>
        <v>0</v>
      </c>
      <c r="H127" s="75">
        <f>SUMIFS(Abr!$H$5:$H$605,Abr!$Q$5:$Q$605,"Receita",Abr!$F$5:$F$605,DRE!$D127)</f>
        <v>0</v>
      </c>
      <c r="I127" s="75">
        <f>SUMIFS(Mai!$H$5:$H$605,Mai!$Q$5:$Q$605,"Receita",Mai!$F$5:$F$605,DRE!$D127)</f>
        <v>0</v>
      </c>
      <c r="J127" s="75">
        <f>SUMIFS(Jun!$H$5:$H$605,Jun!$Q$5:$Q$605,"Receita",Jun!$F$5:$F$605,DRE!$D127)</f>
        <v>0</v>
      </c>
      <c r="K127" s="75">
        <f>SUMIFS(Jul!$H$5:$H$605,Jul!$Q$5:$Q$605,"Receita",Jul!$F$5:$F$605,DRE!$D127)</f>
        <v>0</v>
      </c>
      <c r="L127" s="75">
        <f>SUMIFS(Ago!$H$5:$H$605,Ago!$Q$5:$Q$605,"Receita",Ago!$F$5:$F$605,DRE!$D127)</f>
        <v>0</v>
      </c>
      <c r="M127" s="75">
        <f>SUMIFS(Set!$H$5:$H$605,Set!$Q$5:$Q$605,"Receita",Set!$F$5:$F$605,DRE!$D127)</f>
        <v>0</v>
      </c>
      <c r="N127" s="75">
        <f>SUMIFS(Out!$H$5:$H$605,Out!$Q$5:$Q$605,"Receita",Out!$F$5:$F$605,DRE!$D127)</f>
        <v>0</v>
      </c>
      <c r="O127" s="75">
        <f>SUMIFS(Nov!$H$5:$H$605,Nov!$Q$5:$Q$605,"Receita",Nov!$F$5:$F$605,DRE!$D127)</f>
        <v>0</v>
      </c>
      <c r="P127" s="75">
        <f>SUMIFS(Dez!$H$5:$H$605,Dez!$Q$5:$Q$605,"Receita",Dez!$F$5:$F$605,DRE!$D127)</f>
        <v>0</v>
      </c>
      <c r="Q127" s="75">
        <f t="shared" si="15"/>
        <v>0</v>
      </c>
    </row>
    <row r="128" spans="3:17" ht="28.5" customHeight="1" thickTop="1" thickBot="1">
      <c r="C128" s="65" t="str">
        <f>'PC Receitas'!F15</f>
        <v>4.2.11</v>
      </c>
      <c r="D128" s="66" t="str">
        <f>VLOOKUP(C128,'PC Receitas'!$F$4:$G$103,2,FALSE)</f>
        <v>-</v>
      </c>
      <c r="E128" s="75">
        <f>SUMIFS(Jan!$H$5:$H$605,Jan!$Q$5:$Q$605,"Receita",Jan!$F$5:$F$605,DRE!$D128)</f>
        <v>0</v>
      </c>
      <c r="F128" s="75">
        <f>SUMIFS(Fev!$H$5:$H$605,Fev!$Q$5:$Q$605,"Receita",Fev!$F$5:$F$605,DRE!$D128)</f>
        <v>0</v>
      </c>
      <c r="G128" s="75">
        <f>SUMIFS(Mar!$H$5:$H$605,Mar!$Q$5:$Q$605,"Receita",Mar!$F$5:$F$605,DRE!$D128)</f>
        <v>0</v>
      </c>
      <c r="H128" s="75">
        <f>SUMIFS(Abr!$H$5:$H$605,Abr!$Q$5:$Q$605,"Receita",Abr!$F$5:$F$605,DRE!$D128)</f>
        <v>0</v>
      </c>
      <c r="I128" s="75">
        <f>SUMIFS(Mai!$H$5:$H$605,Mai!$Q$5:$Q$605,"Receita",Mai!$F$5:$F$605,DRE!$D128)</f>
        <v>0</v>
      </c>
      <c r="J128" s="75">
        <f>SUMIFS(Jun!$H$5:$H$605,Jun!$Q$5:$Q$605,"Receita",Jun!$F$5:$F$605,DRE!$D128)</f>
        <v>0</v>
      </c>
      <c r="K128" s="75">
        <f>SUMIFS(Jul!$H$5:$H$605,Jul!$Q$5:$Q$605,"Receita",Jul!$F$5:$F$605,DRE!$D128)</f>
        <v>0</v>
      </c>
      <c r="L128" s="75">
        <f>SUMIFS(Ago!$H$5:$H$605,Ago!$Q$5:$Q$605,"Receita",Ago!$F$5:$F$605,DRE!$D128)</f>
        <v>0</v>
      </c>
      <c r="M128" s="75">
        <f>SUMIFS(Set!$H$5:$H$605,Set!$Q$5:$Q$605,"Receita",Set!$F$5:$F$605,DRE!$D128)</f>
        <v>0</v>
      </c>
      <c r="N128" s="75">
        <f>SUMIFS(Out!$H$5:$H$605,Out!$Q$5:$Q$605,"Receita",Out!$F$5:$F$605,DRE!$D128)</f>
        <v>0</v>
      </c>
      <c r="O128" s="75">
        <f>SUMIFS(Nov!$H$5:$H$605,Nov!$Q$5:$Q$605,"Receita",Nov!$F$5:$F$605,DRE!$D128)</f>
        <v>0</v>
      </c>
      <c r="P128" s="75">
        <f>SUMIFS(Dez!$H$5:$H$605,Dez!$Q$5:$Q$605,"Receita",Dez!$F$5:$F$605,DRE!$D128)</f>
        <v>0</v>
      </c>
      <c r="Q128" s="75">
        <f t="shared" si="15"/>
        <v>0</v>
      </c>
    </row>
    <row r="129" spans="3:17" ht="28.5" customHeight="1" thickTop="1" thickBot="1">
      <c r="C129" s="65" t="str">
        <f>'PC Receitas'!F16</f>
        <v>4.2.12</v>
      </c>
      <c r="D129" s="66" t="str">
        <f>VLOOKUP(C129,'PC Receitas'!$F$4:$G$103,2,FALSE)</f>
        <v>-</v>
      </c>
      <c r="E129" s="75">
        <f>SUMIFS(Jan!$H$5:$H$605,Jan!$Q$5:$Q$605,"Receita",Jan!$F$5:$F$605,DRE!$D129)</f>
        <v>0</v>
      </c>
      <c r="F129" s="75">
        <f>SUMIFS(Fev!$H$5:$H$605,Fev!$Q$5:$Q$605,"Receita",Fev!$F$5:$F$605,DRE!$D129)</f>
        <v>0</v>
      </c>
      <c r="G129" s="75">
        <f>SUMIFS(Mar!$H$5:$H$605,Mar!$Q$5:$Q$605,"Receita",Mar!$F$5:$F$605,DRE!$D129)</f>
        <v>0</v>
      </c>
      <c r="H129" s="75">
        <f>SUMIFS(Abr!$H$5:$H$605,Abr!$Q$5:$Q$605,"Receita",Abr!$F$5:$F$605,DRE!$D129)</f>
        <v>0</v>
      </c>
      <c r="I129" s="75">
        <f>SUMIFS(Mai!$H$5:$H$605,Mai!$Q$5:$Q$605,"Receita",Mai!$F$5:$F$605,DRE!$D129)</f>
        <v>0</v>
      </c>
      <c r="J129" s="75">
        <f>SUMIFS(Jun!$H$5:$H$605,Jun!$Q$5:$Q$605,"Receita",Jun!$F$5:$F$605,DRE!$D129)</f>
        <v>0</v>
      </c>
      <c r="K129" s="75">
        <f>SUMIFS(Jul!$H$5:$H$605,Jul!$Q$5:$Q$605,"Receita",Jul!$F$5:$F$605,DRE!$D129)</f>
        <v>0</v>
      </c>
      <c r="L129" s="75">
        <f>SUMIFS(Ago!$H$5:$H$605,Ago!$Q$5:$Q$605,"Receita",Ago!$F$5:$F$605,DRE!$D129)</f>
        <v>0</v>
      </c>
      <c r="M129" s="75">
        <f>SUMIFS(Set!$H$5:$H$605,Set!$Q$5:$Q$605,"Receita",Set!$F$5:$F$605,DRE!$D129)</f>
        <v>0</v>
      </c>
      <c r="N129" s="75">
        <f>SUMIFS(Out!$H$5:$H$605,Out!$Q$5:$Q$605,"Receita",Out!$F$5:$F$605,DRE!$D129)</f>
        <v>0</v>
      </c>
      <c r="O129" s="75">
        <f>SUMIFS(Nov!$H$5:$H$605,Nov!$Q$5:$Q$605,"Receita",Nov!$F$5:$F$605,DRE!$D129)</f>
        <v>0</v>
      </c>
      <c r="P129" s="75">
        <f>SUMIFS(Dez!$H$5:$H$605,Dez!$Q$5:$Q$605,"Receita",Dez!$F$5:$F$605,DRE!$D129)</f>
        <v>0</v>
      </c>
      <c r="Q129" s="75">
        <f t="shared" si="15"/>
        <v>0</v>
      </c>
    </row>
    <row r="130" spans="3:17" ht="28.5" customHeight="1" thickTop="1" thickBot="1">
      <c r="C130" s="65" t="str">
        <f>'PC Receitas'!F17</f>
        <v>4.2.13</v>
      </c>
      <c r="D130" s="66" t="str">
        <f>VLOOKUP(C130,'PC Receitas'!$F$4:$G$103,2,FALSE)</f>
        <v>-</v>
      </c>
      <c r="E130" s="75">
        <f>SUMIFS(Jan!$H$5:$H$605,Jan!$Q$5:$Q$605,"Receita",Jan!$F$5:$F$605,DRE!$D130)</f>
        <v>0</v>
      </c>
      <c r="F130" s="75">
        <f>SUMIFS(Fev!$H$5:$H$605,Fev!$Q$5:$Q$605,"Receita",Fev!$F$5:$F$605,DRE!$D130)</f>
        <v>0</v>
      </c>
      <c r="G130" s="75">
        <f>SUMIFS(Mar!$H$5:$H$605,Mar!$Q$5:$Q$605,"Receita",Mar!$F$5:$F$605,DRE!$D130)</f>
        <v>0</v>
      </c>
      <c r="H130" s="75">
        <f>SUMIFS(Abr!$H$5:$H$605,Abr!$Q$5:$Q$605,"Receita",Abr!$F$5:$F$605,DRE!$D130)</f>
        <v>0</v>
      </c>
      <c r="I130" s="75">
        <f>SUMIFS(Mai!$H$5:$H$605,Mai!$Q$5:$Q$605,"Receita",Mai!$F$5:$F$605,DRE!$D130)</f>
        <v>0</v>
      </c>
      <c r="J130" s="75">
        <f>SUMIFS(Jun!$H$5:$H$605,Jun!$Q$5:$Q$605,"Receita",Jun!$F$5:$F$605,DRE!$D130)</f>
        <v>0</v>
      </c>
      <c r="K130" s="75">
        <f>SUMIFS(Jul!$H$5:$H$605,Jul!$Q$5:$Q$605,"Receita",Jul!$F$5:$F$605,DRE!$D130)</f>
        <v>0</v>
      </c>
      <c r="L130" s="75">
        <f>SUMIFS(Ago!$H$5:$H$605,Ago!$Q$5:$Q$605,"Receita",Ago!$F$5:$F$605,DRE!$D130)</f>
        <v>0</v>
      </c>
      <c r="M130" s="75">
        <f>SUMIFS(Set!$H$5:$H$605,Set!$Q$5:$Q$605,"Receita",Set!$F$5:$F$605,DRE!$D130)</f>
        <v>0</v>
      </c>
      <c r="N130" s="75">
        <f>SUMIFS(Out!$H$5:$H$605,Out!$Q$5:$Q$605,"Receita",Out!$F$5:$F$605,DRE!$D130)</f>
        <v>0</v>
      </c>
      <c r="O130" s="75">
        <f>SUMIFS(Nov!$H$5:$H$605,Nov!$Q$5:$Q$605,"Receita",Nov!$F$5:$F$605,DRE!$D130)</f>
        <v>0</v>
      </c>
      <c r="P130" s="75">
        <f>SUMIFS(Dez!$H$5:$H$605,Dez!$Q$5:$Q$605,"Receita",Dez!$F$5:$F$605,DRE!$D130)</f>
        <v>0</v>
      </c>
      <c r="Q130" s="75">
        <f t="shared" si="15"/>
        <v>0</v>
      </c>
    </row>
    <row r="131" spans="3:17" ht="28.5" customHeight="1" thickTop="1" thickBot="1">
      <c r="C131" s="65" t="str">
        <f>'PC Receitas'!F18</f>
        <v>4.2.14</v>
      </c>
      <c r="D131" s="66" t="str">
        <f>VLOOKUP(C131,'PC Receitas'!$F$4:$G$103,2,FALSE)</f>
        <v>-</v>
      </c>
      <c r="E131" s="75">
        <f>SUMIFS(Jan!$H$5:$H$605,Jan!$Q$5:$Q$605,"Receita",Jan!$F$5:$F$605,DRE!$D131)</f>
        <v>0</v>
      </c>
      <c r="F131" s="75">
        <f>SUMIFS(Fev!$H$5:$H$605,Fev!$Q$5:$Q$605,"Receita",Fev!$F$5:$F$605,DRE!$D131)</f>
        <v>0</v>
      </c>
      <c r="G131" s="75">
        <f>SUMIFS(Mar!$H$5:$H$605,Mar!$Q$5:$Q$605,"Receita",Mar!$F$5:$F$605,DRE!$D131)</f>
        <v>0</v>
      </c>
      <c r="H131" s="75">
        <f>SUMIFS(Abr!$H$5:$H$605,Abr!$Q$5:$Q$605,"Receita",Abr!$F$5:$F$605,DRE!$D131)</f>
        <v>0</v>
      </c>
      <c r="I131" s="75">
        <f>SUMIFS(Mai!$H$5:$H$605,Mai!$Q$5:$Q$605,"Receita",Mai!$F$5:$F$605,DRE!$D131)</f>
        <v>0</v>
      </c>
      <c r="J131" s="75">
        <f>SUMIFS(Jun!$H$5:$H$605,Jun!$Q$5:$Q$605,"Receita",Jun!$F$5:$F$605,DRE!$D131)</f>
        <v>0</v>
      </c>
      <c r="K131" s="75">
        <f>SUMIFS(Jul!$H$5:$H$605,Jul!$Q$5:$Q$605,"Receita",Jul!$F$5:$F$605,DRE!$D131)</f>
        <v>0</v>
      </c>
      <c r="L131" s="75">
        <f>SUMIFS(Ago!$H$5:$H$605,Ago!$Q$5:$Q$605,"Receita",Ago!$F$5:$F$605,DRE!$D131)</f>
        <v>0</v>
      </c>
      <c r="M131" s="75">
        <f>SUMIFS(Set!$H$5:$H$605,Set!$Q$5:$Q$605,"Receita",Set!$F$5:$F$605,DRE!$D131)</f>
        <v>0</v>
      </c>
      <c r="N131" s="75">
        <f>SUMIFS(Out!$H$5:$H$605,Out!$Q$5:$Q$605,"Receita",Out!$F$5:$F$605,DRE!$D131)</f>
        <v>0</v>
      </c>
      <c r="O131" s="75">
        <f>SUMIFS(Nov!$H$5:$H$605,Nov!$Q$5:$Q$605,"Receita",Nov!$F$5:$F$605,DRE!$D131)</f>
        <v>0</v>
      </c>
      <c r="P131" s="75">
        <f>SUMIFS(Dez!$H$5:$H$605,Dez!$Q$5:$Q$605,"Receita",Dez!$F$5:$F$605,DRE!$D131)</f>
        <v>0</v>
      </c>
      <c r="Q131" s="75">
        <f t="shared" si="15"/>
        <v>0</v>
      </c>
    </row>
    <row r="132" spans="3:17" ht="28.5" customHeight="1" thickTop="1" thickBot="1">
      <c r="C132" s="65" t="str">
        <f>'PC Receitas'!F19</f>
        <v>4.2.15</v>
      </c>
      <c r="D132" s="66" t="str">
        <f>VLOOKUP(C132,'PC Receitas'!$F$4:$G$103,2,FALSE)</f>
        <v>-</v>
      </c>
      <c r="E132" s="75">
        <f>SUMIFS(Jan!$H$5:$H$605,Jan!$Q$5:$Q$605,"Receita",Jan!$F$5:$F$605,DRE!$D132)</f>
        <v>0</v>
      </c>
      <c r="F132" s="75">
        <f>SUMIFS(Fev!$H$5:$H$605,Fev!$Q$5:$Q$605,"Receita",Fev!$F$5:$F$605,DRE!$D132)</f>
        <v>0</v>
      </c>
      <c r="G132" s="75">
        <f>SUMIFS(Mar!$H$5:$H$605,Mar!$Q$5:$Q$605,"Receita",Mar!$F$5:$F$605,DRE!$D132)</f>
        <v>0</v>
      </c>
      <c r="H132" s="75">
        <f>SUMIFS(Abr!$H$5:$H$605,Abr!$Q$5:$Q$605,"Receita",Abr!$F$5:$F$605,DRE!$D132)</f>
        <v>0</v>
      </c>
      <c r="I132" s="75">
        <f>SUMIFS(Mai!$H$5:$H$605,Mai!$Q$5:$Q$605,"Receita",Mai!$F$5:$F$605,DRE!$D132)</f>
        <v>0</v>
      </c>
      <c r="J132" s="75">
        <f>SUMIFS(Jun!$H$5:$H$605,Jun!$Q$5:$Q$605,"Receita",Jun!$F$5:$F$605,DRE!$D132)</f>
        <v>0</v>
      </c>
      <c r="K132" s="75">
        <f>SUMIFS(Jul!$H$5:$H$605,Jul!$Q$5:$Q$605,"Receita",Jul!$F$5:$F$605,DRE!$D132)</f>
        <v>0</v>
      </c>
      <c r="L132" s="75">
        <f>SUMIFS(Ago!$H$5:$H$605,Ago!$Q$5:$Q$605,"Receita",Ago!$F$5:$F$605,DRE!$D132)</f>
        <v>0</v>
      </c>
      <c r="M132" s="75">
        <f>SUMIFS(Set!$H$5:$H$605,Set!$Q$5:$Q$605,"Receita",Set!$F$5:$F$605,DRE!$D132)</f>
        <v>0</v>
      </c>
      <c r="N132" s="75">
        <f>SUMIFS(Out!$H$5:$H$605,Out!$Q$5:$Q$605,"Receita",Out!$F$5:$F$605,DRE!$D132)</f>
        <v>0</v>
      </c>
      <c r="O132" s="75">
        <f>SUMIFS(Nov!$H$5:$H$605,Nov!$Q$5:$Q$605,"Receita",Nov!$F$5:$F$605,DRE!$D132)</f>
        <v>0</v>
      </c>
      <c r="P132" s="75">
        <f>SUMIFS(Dez!$H$5:$H$605,Dez!$Q$5:$Q$605,"Receita",Dez!$F$5:$F$605,DRE!$D132)</f>
        <v>0</v>
      </c>
      <c r="Q132" s="75">
        <f t="shared" si="15"/>
        <v>0</v>
      </c>
    </row>
    <row r="133" spans="3:17" ht="28.5" customHeight="1" thickTop="1" thickBot="1">
      <c r="C133" s="65" t="str">
        <f>'PC Receitas'!F20</f>
        <v>4.2.16</v>
      </c>
      <c r="D133" s="66" t="str">
        <f>VLOOKUP(C133,'PC Receitas'!$F$4:$G$103,2,FALSE)</f>
        <v>-</v>
      </c>
      <c r="E133" s="75">
        <f>SUMIFS(Jan!$H$5:$H$605,Jan!$Q$5:$Q$605,"Receita",Jan!$F$5:$F$605,DRE!$D133)</f>
        <v>0</v>
      </c>
      <c r="F133" s="75">
        <f>SUMIFS(Fev!$H$5:$H$605,Fev!$Q$5:$Q$605,"Receita",Fev!$F$5:$F$605,DRE!$D133)</f>
        <v>0</v>
      </c>
      <c r="G133" s="75">
        <f>SUMIFS(Mar!$H$5:$H$605,Mar!$Q$5:$Q$605,"Receita",Mar!$F$5:$F$605,DRE!$D133)</f>
        <v>0</v>
      </c>
      <c r="H133" s="75">
        <f>SUMIFS(Abr!$H$5:$H$605,Abr!$Q$5:$Q$605,"Receita",Abr!$F$5:$F$605,DRE!$D133)</f>
        <v>0</v>
      </c>
      <c r="I133" s="75">
        <f>SUMIFS(Mai!$H$5:$H$605,Mai!$Q$5:$Q$605,"Receita",Mai!$F$5:$F$605,DRE!$D133)</f>
        <v>0</v>
      </c>
      <c r="J133" s="75">
        <f>SUMIFS(Jun!$H$5:$H$605,Jun!$Q$5:$Q$605,"Receita",Jun!$F$5:$F$605,DRE!$D133)</f>
        <v>0</v>
      </c>
      <c r="K133" s="75">
        <f>SUMIFS(Jul!$H$5:$H$605,Jul!$Q$5:$Q$605,"Receita",Jul!$F$5:$F$605,DRE!$D133)</f>
        <v>0</v>
      </c>
      <c r="L133" s="75">
        <f>SUMIFS(Ago!$H$5:$H$605,Ago!$Q$5:$Q$605,"Receita",Ago!$F$5:$F$605,DRE!$D133)</f>
        <v>0</v>
      </c>
      <c r="M133" s="75">
        <f>SUMIFS(Set!$H$5:$H$605,Set!$Q$5:$Q$605,"Receita",Set!$F$5:$F$605,DRE!$D133)</f>
        <v>0</v>
      </c>
      <c r="N133" s="75">
        <f>SUMIFS(Out!$H$5:$H$605,Out!$Q$5:$Q$605,"Receita",Out!$F$5:$F$605,DRE!$D133)</f>
        <v>0</v>
      </c>
      <c r="O133" s="75">
        <f>SUMIFS(Nov!$H$5:$H$605,Nov!$Q$5:$Q$605,"Receita",Nov!$F$5:$F$605,DRE!$D133)</f>
        <v>0</v>
      </c>
      <c r="P133" s="75">
        <f>SUMIFS(Dez!$H$5:$H$605,Dez!$Q$5:$Q$605,"Receita",Dez!$F$5:$F$605,DRE!$D133)</f>
        <v>0</v>
      </c>
      <c r="Q133" s="75">
        <f t="shared" si="15"/>
        <v>0</v>
      </c>
    </row>
    <row r="134" spans="3:17" ht="28.5" customHeight="1" thickTop="1" thickBot="1">
      <c r="C134" s="65" t="str">
        <f>'PC Receitas'!F21</f>
        <v>4.2.17</v>
      </c>
      <c r="D134" s="66" t="str">
        <f>VLOOKUP(C134,'PC Receitas'!$F$4:$G$103,2,FALSE)</f>
        <v>-</v>
      </c>
      <c r="E134" s="75">
        <f>SUMIFS(Jan!$H$5:$H$605,Jan!$Q$5:$Q$605,"Receita",Jan!$F$5:$F$605,DRE!$D134)</f>
        <v>0</v>
      </c>
      <c r="F134" s="75">
        <f>SUMIFS(Fev!$H$5:$H$605,Fev!$Q$5:$Q$605,"Receita",Fev!$F$5:$F$605,DRE!$D134)</f>
        <v>0</v>
      </c>
      <c r="G134" s="75">
        <f>SUMIFS(Mar!$H$5:$H$605,Mar!$Q$5:$Q$605,"Receita",Mar!$F$5:$F$605,DRE!$D134)</f>
        <v>0</v>
      </c>
      <c r="H134" s="75">
        <f>SUMIFS(Abr!$H$5:$H$605,Abr!$Q$5:$Q$605,"Receita",Abr!$F$5:$F$605,DRE!$D134)</f>
        <v>0</v>
      </c>
      <c r="I134" s="75">
        <f>SUMIFS(Mai!$H$5:$H$605,Mai!$Q$5:$Q$605,"Receita",Mai!$F$5:$F$605,DRE!$D134)</f>
        <v>0</v>
      </c>
      <c r="J134" s="75">
        <f>SUMIFS(Jun!$H$5:$H$605,Jun!$Q$5:$Q$605,"Receita",Jun!$F$5:$F$605,DRE!$D134)</f>
        <v>0</v>
      </c>
      <c r="K134" s="75">
        <f>SUMIFS(Jul!$H$5:$H$605,Jul!$Q$5:$Q$605,"Receita",Jul!$F$5:$F$605,DRE!$D134)</f>
        <v>0</v>
      </c>
      <c r="L134" s="75">
        <f>SUMIFS(Ago!$H$5:$H$605,Ago!$Q$5:$Q$605,"Receita",Ago!$F$5:$F$605,DRE!$D134)</f>
        <v>0</v>
      </c>
      <c r="M134" s="75">
        <f>SUMIFS(Set!$H$5:$H$605,Set!$Q$5:$Q$605,"Receita",Set!$F$5:$F$605,DRE!$D134)</f>
        <v>0</v>
      </c>
      <c r="N134" s="75">
        <f>SUMIFS(Out!$H$5:$H$605,Out!$Q$5:$Q$605,"Receita",Out!$F$5:$F$605,DRE!$D134)</f>
        <v>0</v>
      </c>
      <c r="O134" s="75">
        <f>SUMIFS(Nov!$H$5:$H$605,Nov!$Q$5:$Q$605,"Receita",Nov!$F$5:$F$605,DRE!$D134)</f>
        <v>0</v>
      </c>
      <c r="P134" s="75">
        <f>SUMIFS(Dez!$H$5:$H$605,Dez!$Q$5:$Q$605,"Receita",Dez!$F$5:$F$605,DRE!$D134)</f>
        <v>0</v>
      </c>
      <c r="Q134" s="75">
        <f t="shared" si="15"/>
        <v>0</v>
      </c>
    </row>
    <row r="135" spans="3:17" ht="28.5" customHeight="1" thickTop="1" thickBot="1">
      <c r="C135" s="65" t="str">
        <f>'PC Receitas'!F22</f>
        <v>4.2.18</v>
      </c>
      <c r="D135" s="66" t="str">
        <f>VLOOKUP(C135,'PC Receitas'!$F$4:$G$103,2,FALSE)</f>
        <v>-</v>
      </c>
      <c r="E135" s="75">
        <f>SUMIFS(Jan!$H$5:$H$605,Jan!$Q$5:$Q$605,"Receita",Jan!$F$5:$F$605,DRE!$D135)</f>
        <v>0</v>
      </c>
      <c r="F135" s="75">
        <f>SUMIFS(Fev!$H$5:$H$605,Fev!$Q$5:$Q$605,"Receita",Fev!$F$5:$F$605,DRE!$D135)</f>
        <v>0</v>
      </c>
      <c r="G135" s="75">
        <f>SUMIFS(Mar!$H$5:$H$605,Mar!$Q$5:$Q$605,"Receita",Mar!$F$5:$F$605,DRE!$D135)</f>
        <v>0</v>
      </c>
      <c r="H135" s="75">
        <f>SUMIFS(Abr!$H$5:$H$605,Abr!$Q$5:$Q$605,"Receita",Abr!$F$5:$F$605,DRE!$D135)</f>
        <v>0</v>
      </c>
      <c r="I135" s="75">
        <f>SUMIFS(Mai!$H$5:$H$605,Mai!$Q$5:$Q$605,"Receita",Mai!$F$5:$F$605,DRE!$D135)</f>
        <v>0</v>
      </c>
      <c r="J135" s="75">
        <f>SUMIFS(Jun!$H$5:$H$605,Jun!$Q$5:$Q$605,"Receita",Jun!$F$5:$F$605,DRE!$D135)</f>
        <v>0</v>
      </c>
      <c r="K135" s="75">
        <f>SUMIFS(Jul!$H$5:$H$605,Jul!$Q$5:$Q$605,"Receita",Jul!$F$5:$F$605,DRE!$D135)</f>
        <v>0</v>
      </c>
      <c r="L135" s="75">
        <f>SUMIFS(Ago!$H$5:$H$605,Ago!$Q$5:$Q$605,"Receita",Ago!$F$5:$F$605,DRE!$D135)</f>
        <v>0</v>
      </c>
      <c r="M135" s="75">
        <f>SUMIFS(Set!$H$5:$H$605,Set!$Q$5:$Q$605,"Receita",Set!$F$5:$F$605,DRE!$D135)</f>
        <v>0</v>
      </c>
      <c r="N135" s="75">
        <f>SUMIFS(Out!$H$5:$H$605,Out!$Q$5:$Q$605,"Receita",Out!$F$5:$F$605,DRE!$D135)</f>
        <v>0</v>
      </c>
      <c r="O135" s="75">
        <f>SUMIFS(Nov!$H$5:$H$605,Nov!$Q$5:$Q$605,"Receita",Nov!$F$5:$F$605,DRE!$D135)</f>
        <v>0</v>
      </c>
      <c r="P135" s="75">
        <f>SUMIFS(Dez!$H$5:$H$605,Dez!$Q$5:$Q$605,"Receita",Dez!$F$5:$F$605,DRE!$D135)</f>
        <v>0</v>
      </c>
      <c r="Q135" s="75">
        <f t="shared" si="15"/>
        <v>0</v>
      </c>
    </row>
    <row r="136" spans="3:17" ht="28.5" customHeight="1" thickTop="1" thickBot="1">
      <c r="C136" s="65" t="str">
        <f>'PC Receitas'!F23</f>
        <v>4.2.19</v>
      </c>
      <c r="D136" s="66" t="str">
        <f>VLOOKUP(C136,'PC Receitas'!$F$4:$G$103,2,FALSE)</f>
        <v>-</v>
      </c>
      <c r="E136" s="75">
        <f>SUMIFS(Jan!$H$5:$H$605,Jan!$Q$5:$Q$605,"Receita",Jan!$F$5:$F$605,DRE!$D136)</f>
        <v>0</v>
      </c>
      <c r="F136" s="75">
        <f>SUMIFS(Fev!$H$5:$H$605,Fev!$Q$5:$Q$605,"Receita",Fev!$F$5:$F$605,DRE!$D136)</f>
        <v>0</v>
      </c>
      <c r="G136" s="75">
        <f>SUMIFS(Mar!$H$5:$H$605,Mar!$Q$5:$Q$605,"Receita",Mar!$F$5:$F$605,DRE!$D136)</f>
        <v>0</v>
      </c>
      <c r="H136" s="75">
        <f>SUMIFS(Abr!$H$5:$H$605,Abr!$Q$5:$Q$605,"Receita",Abr!$F$5:$F$605,DRE!$D136)</f>
        <v>0</v>
      </c>
      <c r="I136" s="75">
        <f>SUMIFS(Mai!$H$5:$H$605,Mai!$Q$5:$Q$605,"Receita",Mai!$F$5:$F$605,DRE!$D136)</f>
        <v>0</v>
      </c>
      <c r="J136" s="75">
        <f>SUMIFS(Jun!$H$5:$H$605,Jun!$Q$5:$Q$605,"Receita",Jun!$F$5:$F$605,DRE!$D136)</f>
        <v>0</v>
      </c>
      <c r="K136" s="75">
        <f>SUMIFS(Jul!$H$5:$H$605,Jul!$Q$5:$Q$605,"Receita",Jul!$F$5:$F$605,DRE!$D136)</f>
        <v>0</v>
      </c>
      <c r="L136" s="75">
        <f>SUMIFS(Ago!$H$5:$H$605,Ago!$Q$5:$Q$605,"Receita",Ago!$F$5:$F$605,DRE!$D136)</f>
        <v>0</v>
      </c>
      <c r="M136" s="75">
        <f>SUMIFS(Set!$H$5:$H$605,Set!$Q$5:$Q$605,"Receita",Set!$F$5:$F$605,DRE!$D136)</f>
        <v>0</v>
      </c>
      <c r="N136" s="75">
        <f>SUMIFS(Out!$H$5:$H$605,Out!$Q$5:$Q$605,"Receita",Out!$F$5:$F$605,DRE!$D136)</f>
        <v>0</v>
      </c>
      <c r="O136" s="75">
        <f>SUMIFS(Nov!$H$5:$H$605,Nov!$Q$5:$Q$605,"Receita",Nov!$F$5:$F$605,DRE!$D136)</f>
        <v>0</v>
      </c>
      <c r="P136" s="75">
        <f>SUMIFS(Dez!$H$5:$H$605,Dez!$Q$5:$Q$605,"Receita",Dez!$F$5:$F$605,DRE!$D136)</f>
        <v>0</v>
      </c>
      <c r="Q136" s="75">
        <f t="shared" si="15"/>
        <v>0</v>
      </c>
    </row>
    <row r="137" spans="3:17" ht="28.5" customHeight="1" thickTop="1" thickBot="1">
      <c r="C137" s="65" t="str">
        <f>'PC Receitas'!F24</f>
        <v>4.2.20</v>
      </c>
      <c r="D137" s="66" t="str">
        <f>VLOOKUP(C137,'PC Receitas'!$F$4:$G$103,2,FALSE)</f>
        <v>-</v>
      </c>
      <c r="E137" s="75">
        <f>SUMIFS(Jan!$H$5:$H$605,Jan!$Q$5:$Q$605,"Receita",Jan!$F$5:$F$605,DRE!$D137)</f>
        <v>0</v>
      </c>
      <c r="F137" s="75">
        <f>SUMIFS(Fev!$H$5:$H$605,Fev!$Q$5:$Q$605,"Receita",Fev!$F$5:$F$605,DRE!$D137)</f>
        <v>0</v>
      </c>
      <c r="G137" s="75">
        <f>SUMIFS(Mar!$H$5:$H$605,Mar!$Q$5:$Q$605,"Receita",Mar!$F$5:$F$605,DRE!$D137)</f>
        <v>0</v>
      </c>
      <c r="H137" s="75">
        <f>SUMIFS(Abr!$H$5:$H$605,Abr!$Q$5:$Q$605,"Receita",Abr!$F$5:$F$605,DRE!$D137)</f>
        <v>0</v>
      </c>
      <c r="I137" s="75">
        <f>SUMIFS(Mai!$H$5:$H$605,Mai!$Q$5:$Q$605,"Receita",Mai!$F$5:$F$605,DRE!$D137)</f>
        <v>0</v>
      </c>
      <c r="J137" s="75">
        <f>SUMIFS(Jun!$H$5:$H$605,Jun!$Q$5:$Q$605,"Receita",Jun!$F$5:$F$605,DRE!$D137)</f>
        <v>0</v>
      </c>
      <c r="K137" s="75">
        <f>SUMIFS(Jul!$H$5:$H$605,Jul!$Q$5:$Q$605,"Receita",Jul!$F$5:$F$605,DRE!$D137)</f>
        <v>0</v>
      </c>
      <c r="L137" s="75">
        <f>SUMIFS(Ago!$H$5:$H$605,Ago!$Q$5:$Q$605,"Receita",Ago!$F$5:$F$605,DRE!$D137)</f>
        <v>0</v>
      </c>
      <c r="M137" s="75">
        <f>SUMIFS(Set!$H$5:$H$605,Set!$Q$5:$Q$605,"Receita",Set!$F$5:$F$605,DRE!$D137)</f>
        <v>0</v>
      </c>
      <c r="N137" s="75">
        <f>SUMIFS(Out!$H$5:$H$605,Out!$Q$5:$Q$605,"Receita",Out!$F$5:$F$605,DRE!$D137)</f>
        <v>0</v>
      </c>
      <c r="O137" s="75">
        <f>SUMIFS(Nov!$H$5:$H$605,Nov!$Q$5:$Q$605,"Receita",Nov!$F$5:$F$605,DRE!$D137)</f>
        <v>0</v>
      </c>
      <c r="P137" s="75">
        <f>SUMIFS(Dez!$H$5:$H$605,Dez!$Q$5:$Q$605,"Receita",Dez!$F$5:$F$605,DRE!$D137)</f>
        <v>0</v>
      </c>
      <c r="Q137" s="75">
        <f t="shared" si="15"/>
        <v>0</v>
      </c>
    </row>
    <row r="138" spans="3:17" ht="28.5" customHeight="1" thickTop="1" thickBot="1">
      <c r="C138" s="65" t="str">
        <f>'PC Receitas'!F25</f>
        <v>4.2.21</v>
      </c>
      <c r="D138" s="66" t="str">
        <f>VLOOKUP(C138,'PC Receitas'!$F$4:$G$103,2,FALSE)</f>
        <v>-</v>
      </c>
      <c r="E138" s="75">
        <f>SUMIFS(Jan!$H$5:$H$605,Jan!$Q$5:$Q$605,"Receita",Jan!$F$5:$F$605,DRE!$D138)</f>
        <v>0</v>
      </c>
      <c r="F138" s="75">
        <f>SUMIFS(Fev!$H$5:$H$605,Fev!$Q$5:$Q$605,"Receita",Fev!$F$5:$F$605,DRE!$D138)</f>
        <v>0</v>
      </c>
      <c r="G138" s="75">
        <f>SUMIFS(Mar!$H$5:$H$605,Mar!$Q$5:$Q$605,"Receita",Mar!$F$5:$F$605,DRE!$D138)</f>
        <v>0</v>
      </c>
      <c r="H138" s="75">
        <f>SUMIFS(Abr!$H$5:$H$605,Abr!$Q$5:$Q$605,"Receita",Abr!$F$5:$F$605,DRE!$D138)</f>
        <v>0</v>
      </c>
      <c r="I138" s="75">
        <f>SUMIFS(Mai!$H$5:$H$605,Mai!$Q$5:$Q$605,"Receita",Mai!$F$5:$F$605,DRE!$D138)</f>
        <v>0</v>
      </c>
      <c r="J138" s="75">
        <f>SUMIFS(Jun!$H$5:$H$605,Jun!$Q$5:$Q$605,"Receita",Jun!$F$5:$F$605,DRE!$D138)</f>
        <v>0</v>
      </c>
      <c r="K138" s="75">
        <f>SUMIFS(Jul!$H$5:$H$605,Jul!$Q$5:$Q$605,"Receita",Jul!$F$5:$F$605,DRE!$D138)</f>
        <v>0</v>
      </c>
      <c r="L138" s="75">
        <f>SUMIFS(Ago!$H$5:$H$605,Ago!$Q$5:$Q$605,"Receita",Ago!$F$5:$F$605,DRE!$D138)</f>
        <v>0</v>
      </c>
      <c r="M138" s="75">
        <f>SUMIFS(Set!$H$5:$H$605,Set!$Q$5:$Q$605,"Receita",Set!$F$5:$F$605,DRE!$D138)</f>
        <v>0</v>
      </c>
      <c r="N138" s="75">
        <f>SUMIFS(Out!$H$5:$H$605,Out!$Q$5:$Q$605,"Receita",Out!$F$5:$F$605,DRE!$D138)</f>
        <v>0</v>
      </c>
      <c r="O138" s="75">
        <f>SUMIFS(Nov!$H$5:$H$605,Nov!$Q$5:$Q$605,"Receita",Nov!$F$5:$F$605,DRE!$D138)</f>
        <v>0</v>
      </c>
      <c r="P138" s="75">
        <f>SUMIFS(Dez!$H$5:$H$605,Dez!$Q$5:$Q$605,"Receita",Dez!$F$5:$F$605,DRE!$D138)</f>
        <v>0</v>
      </c>
      <c r="Q138" s="75">
        <f t="shared" si="15"/>
        <v>0</v>
      </c>
    </row>
    <row r="139" spans="3:17" ht="28.5" customHeight="1" thickTop="1" thickBot="1">
      <c r="C139" s="65" t="str">
        <f>'PC Receitas'!F26</f>
        <v>4.2.22</v>
      </c>
      <c r="D139" s="66" t="str">
        <f>VLOOKUP(C139,'PC Receitas'!$F$4:$G$103,2,FALSE)</f>
        <v>-</v>
      </c>
      <c r="E139" s="75">
        <f>SUMIFS(Jan!$H$5:$H$605,Jan!$Q$5:$Q$605,"Receita",Jan!$F$5:$F$605,DRE!$D139)</f>
        <v>0</v>
      </c>
      <c r="F139" s="75">
        <f>SUMIFS(Fev!$H$5:$H$605,Fev!$Q$5:$Q$605,"Receita",Fev!$F$5:$F$605,DRE!$D139)</f>
        <v>0</v>
      </c>
      <c r="G139" s="75">
        <f>SUMIFS(Mar!$H$5:$H$605,Mar!$Q$5:$Q$605,"Receita",Mar!$F$5:$F$605,DRE!$D139)</f>
        <v>0</v>
      </c>
      <c r="H139" s="75">
        <f>SUMIFS(Abr!$H$5:$H$605,Abr!$Q$5:$Q$605,"Receita",Abr!$F$5:$F$605,DRE!$D139)</f>
        <v>0</v>
      </c>
      <c r="I139" s="75">
        <f>SUMIFS(Mai!$H$5:$H$605,Mai!$Q$5:$Q$605,"Receita",Mai!$F$5:$F$605,DRE!$D139)</f>
        <v>0</v>
      </c>
      <c r="J139" s="75">
        <f>SUMIFS(Jun!$H$5:$H$605,Jun!$Q$5:$Q$605,"Receita",Jun!$F$5:$F$605,DRE!$D139)</f>
        <v>0</v>
      </c>
      <c r="K139" s="75">
        <f>SUMIFS(Jul!$H$5:$H$605,Jul!$Q$5:$Q$605,"Receita",Jul!$F$5:$F$605,DRE!$D139)</f>
        <v>0</v>
      </c>
      <c r="L139" s="75">
        <f>SUMIFS(Ago!$H$5:$H$605,Ago!$Q$5:$Q$605,"Receita",Ago!$F$5:$F$605,DRE!$D139)</f>
        <v>0</v>
      </c>
      <c r="M139" s="75">
        <f>SUMIFS(Set!$H$5:$H$605,Set!$Q$5:$Q$605,"Receita",Set!$F$5:$F$605,DRE!$D139)</f>
        <v>0</v>
      </c>
      <c r="N139" s="75">
        <f>SUMIFS(Out!$H$5:$H$605,Out!$Q$5:$Q$605,"Receita",Out!$F$5:$F$605,DRE!$D139)</f>
        <v>0</v>
      </c>
      <c r="O139" s="75">
        <f>SUMIFS(Nov!$H$5:$H$605,Nov!$Q$5:$Q$605,"Receita",Nov!$F$5:$F$605,DRE!$D139)</f>
        <v>0</v>
      </c>
      <c r="P139" s="75">
        <f>SUMIFS(Dez!$H$5:$H$605,Dez!$Q$5:$Q$605,"Receita",Dez!$F$5:$F$605,DRE!$D139)</f>
        <v>0</v>
      </c>
      <c r="Q139" s="75">
        <f t="shared" si="15"/>
        <v>0</v>
      </c>
    </row>
    <row r="140" spans="3:17" ht="28.5" customHeight="1" thickTop="1" thickBot="1">
      <c r="C140" s="65" t="str">
        <f>'PC Receitas'!F27</f>
        <v>4.2.23</v>
      </c>
      <c r="D140" s="66" t="str">
        <f>VLOOKUP(C140,'PC Receitas'!$F$4:$G$103,2,FALSE)</f>
        <v>-</v>
      </c>
      <c r="E140" s="75">
        <f>SUMIFS(Jan!$H$5:$H$605,Jan!$Q$5:$Q$605,"Receita",Jan!$F$5:$F$605,DRE!$D140)</f>
        <v>0</v>
      </c>
      <c r="F140" s="75">
        <f>SUMIFS(Fev!$H$5:$H$605,Fev!$Q$5:$Q$605,"Receita",Fev!$F$5:$F$605,DRE!$D140)</f>
        <v>0</v>
      </c>
      <c r="G140" s="75">
        <f>SUMIFS(Mar!$H$5:$H$605,Mar!$Q$5:$Q$605,"Receita",Mar!$F$5:$F$605,DRE!$D140)</f>
        <v>0</v>
      </c>
      <c r="H140" s="75">
        <f>SUMIFS(Abr!$H$5:$H$605,Abr!$Q$5:$Q$605,"Receita",Abr!$F$5:$F$605,DRE!$D140)</f>
        <v>0</v>
      </c>
      <c r="I140" s="75">
        <f>SUMIFS(Mai!$H$5:$H$605,Mai!$Q$5:$Q$605,"Receita",Mai!$F$5:$F$605,DRE!$D140)</f>
        <v>0</v>
      </c>
      <c r="J140" s="75">
        <f>SUMIFS(Jun!$H$5:$H$605,Jun!$Q$5:$Q$605,"Receita",Jun!$F$5:$F$605,DRE!$D140)</f>
        <v>0</v>
      </c>
      <c r="K140" s="75">
        <f>SUMIFS(Jul!$H$5:$H$605,Jul!$Q$5:$Q$605,"Receita",Jul!$F$5:$F$605,DRE!$D140)</f>
        <v>0</v>
      </c>
      <c r="L140" s="75">
        <f>SUMIFS(Ago!$H$5:$H$605,Ago!$Q$5:$Q$605,"Receita",Ago!$F$5:$F$605,DRE!$D140)</f>
        <v>0</v>
      </c>
      <c r="M140" s="75">
        <f>SUMIFS(Set!$H$5:$H$605,Set!$Q$5:$Q$605,"Receita",Set!$F$5:$F$605,DRE!$D140)</f>
        <v>0</v>
      </c>
      <c r="N140" s="75">
        <f>SUMIFS(Out!$H$5:$H$605,Out!$Q$5:$Q$605,"Receita",Out!$F$5:$F$605,DRE!$D140)</f>
        <v>0</v>
      </c>
      <c r="O140" s="75">
        <f>SUMIFS(Nov!$H$5:$H$605,Nov!$Q$5:$Q$605,"Receita",Nov!$F$5:$F$605,DRE!$D140)</f>
        <v>0</v>
      </c>
      <c r="P140" s="75">
        <f>SUMIFS(Dez!$H$5:$H$605,Dez!$Q$5:$Q$605,"Receita",Dez!$F$5:$F$605,DRE!$D140)</f>
        <v>0</v>
      </c>
      <c r="Q140" s="75">
        <f t="shared" si="15"/>
        <v>0</v>
      </c>
    </row>
    <row r="141" spans="3:17" ht="28.5" customHeight="1" thickTop="1" thickBot="1">
      <c r="C141" s="65" t="str">
        <f>'PC Receitas'!F28</f>
        <v>4.2.24</v>
      </c>
      <c r="D141" s="66" t="str">
        <f>VLOOKUP(C141,'PC Receitas'!$F$4:$G$103,2,FALSE)</f>
        <v>-</v>
      </c>
      <c r="E141" s="75">
        <f>SUMIFS(Jan!$H$5:$H$605,Jan!$Q$5:$Q$605,"Receita",Jan!$F$5:$F$605,DRE!$D141)</f>
        <v>0</v>
      </c>
      <c r="F141" s="75">
        <f>SUMIFS(Fev!$H$5:$H$605,Fev!$Q$5:$Q$605,"Receita",Fev!$F$5:$F$605,DRE!$D141)</f>
        <v>0</v>
      </c>
      <c r="G141" s="75">
        <f>SUMIFS(Mar!$H$5:$H$605,Mar!$Q$5:$Q$605,"Receita",Mar!$F$5:$F$605,DRE!$D141)</f>
        <v>0</v>
      </c>
      <c r="H141" s="75">
        <f>SUMIFS(Abr!$H$5:$H$605,Abr!$Q$5:$Q$605,"Receita",Abr!$F$5:$F$605,DRE!$D141)</f>
        <v>0</v>
      </c>
      <c r="I141" s="75">
        <f>SUMIFS(Mai!$H$5:$H$605,Mai!$Q$5:$Q$605,"Receita",Mai!$F$5:$F$605,DRE!$D141)</f>
        <v>0</v>
      </c>
      <c r="J141" s="75">
        <f>SUMIFS(Jun!$H$5:$H$605,Jun!$Q$5:$Q$605,"Receita",Jun!$F$5:$F$605,DRE!$D141)</f>
        <v>0</v>
      </c>
      <c r="K141" s="75">
        <f>SUMIFS(Jul!$H$5:$H$605,Jul!$Q$5:$Q$605,"Receita",Jul!$F$5:$F$605,DRE!$D141)</f>
        <v>0</v>
      </c>
      <c r="L141" s="75">
        <f>SUMIFS(Ago!$H$5:$H$605,Ago!$Q$5:$Q$605,"Receita",Ago!$F$5:$F$605,DRE!$D141)</f>
        <v>0</v>
      </c>
      <c r="M141" s="75">
        <f>SUMIFS(Set!$H$5:$H$605,Set!$Q$5:$Q$605,"Receita",Set!$F$5:$F$605,DRE!$D141)</f>
        <v>0</v>
      </c>
      <c r="N141" s="75">
        <f>SUMIFS(Out!$H$5:$H$605,Out!$Q$5:$Q$605,"Receita",Out!$F$5:$F$605,DRE!$D141)</f>
        <v>0</v>
      </c>
      <c r="O141" s="75">
        <f>SUMIFS(Nov!$H$5:$H$605,Nov!$Q$5:$Q$605,"Receita",Nov!$F$5:$F$605,DRE!$D141)</f>
        <v>0</v>
      </c>
      <c r="P141" s="75">
        <f>SUMIFS(Dez!$H$5:$H$605,Dez!$Q$5:$Q$605,"Receita",Dez!$F$5:$F$605,DRE!$D141)</f>
        <v>0</v>
      </c>
      <c r="Q141" s="75">
        <f t="shared" si="15"/>
        <v>0</v>
      </c>
    </row>
    <row r="142" spans="3:17" ht="28.5" customHeight="1" thickTop="1" thickBot="1">
      <c r="C142" s="65" t="str">
        <f>'PC Receitas'!F29</f>
        <v>4.2.25</v>
      </c>
      <c r="D142" s="66" t="str">
        <f>VLOOKUP(C142,'PC Receitas'!$F$4:$G$103,2,FALSE)</f>
        <v>-</v>
      </c>
      <c r="E142" s="75">
        <f>SUMIFS(Jan!$H$5:$H$605,Jan!$Q$5:$Q$605,"Receita",Jan!$F$5:$F$605,DRE!$D142)</f>
        <v>0</v>
      </c>
      <c r="F142" s="75">
        <f>SUMIFS(Fev!$H$5:$H$605,Fev!$Q$5:$Q$605,"Receita",Fev!$F$5:$F$605,DRE!$D142)</f>
        <v>0</v>
      </c>
      <c r="G142" s="75">
        <f>SUMIFS(Mar!$H$5:$H$605,Mar!$Q$5:$Q$605,"Receita",Mar!$F$5:$F$605,DRE!$D142)</f>
        <v>0</v>
      </c>
      <c r="H142" s="75">
        <f>SUMIFS(Abr!$H$5:$H$605,Abr!$Q$5:$Q$605,"Receita",Abr!$F$5:$F$605,DRE!$D142)</f>
        <v>0</v>
      </c>
      <c r="I142" s="75">
        <f>SUMIFS(Mai!$H$5:$H$605,Mai!$Q$5:$Q$605,"Receita",Mai!$F$5:$F$605,DRE!$D142)</f>
        <v>0</v>
      </c>
      <c r="J142" s="75">
        <f>SUMIFS(Jun!$H$5:$H$605,Jun!$Q$5:$Q$605,"Receita",Jun!$F$5:$F$605,DRE!$D142)</f>
        <v>0</v>
      </c>
      <c r="K142" s="75">
        <f>SUMIFS(Jul!$H$5:$H$605,Jul!$Q$5:$Q$605,"Receita",Jul!$F$5:$F$605,DRE!$D142)</f>
        <v>0</v>
      </c>
      <c r="L142" s="75">
        <f>SUMIFS(Ago!$H$5:$H$605,Ago!$Q$5:$Q$605,"Receita",Ago!$F$5:$F$605,DRE!$D142)</f>
        <v>0</v>
      </c>
      <c r="M142" s="75">
        <f>SUMIFS(Set!$H$5:$H$605,Set!$Q$5:$Q$605,"Receita",Set!$F$5:$F$605,DRE!$D142)</f>
        <v>0</v>
      </c>
      <c r="N142" s="75">
        <f>SUMIFS(Out!$H$5:$H$605,Out!$Q$5:$Q$605,"Receita",Out!$F$5:$F$605,DRE!$D142)</f>
        <v>0</v>
      </c>
      <c r="O142" s="75">
        <f>SUMIFS(Nov!$H$5:$H$605,Nov!$Q$5:$Q$605,"Receita",Nov!$F$5:$F$605,DRE!$D142)</f>
        <v>0</v>
      </c>
      <c r="P142" s="75">
        <f>SUMIFS(Dez!$H$5:$H$605,Dez!$Q$5:$Q$605,"Receita",Dez!$F$5:$F$605,DRE!$D142)</f>
        <v>0</v>
      </c>
      <c r="Q142" s="75">
        <f t="shared" si="15"/>
        <v>0</v>
      </c>
    </row>
    <row r="143" spans="3:17" ht="28.5" customHeight="1" thickTop="1" thickBot="1">
      <c r="C143" s="65" t="str">
        <f>'PC Receitas'!F30</f>
        <v>4.2.26</v>
      </c>
      <c r="D143" s="66" t="str">
        <f>VLOOKUP(C143,'PC Receitas'!$F$4:$G$103,2,FALSE)</f>
        <v>-</v>
      </c>
      <c r="E143" s="75">
        <f>SUMIFS(Jan!$H$5:$H$605,Jan!$Q$5:$Q$605,"Receita",Jan!$F$5:$F$605,DRE!$D143)</f>
        <v>0</v>
      </c>
      <c r="F143" s="75">
        <f>SUMIFS(Fev!$H$5:$H$605,Fev!$Q$5:$Q$605,"Receita",Fev!$F$5:$F$605,DRE!$D143)</f>
        <v>0</v>
      </c>
      <c r="G143" s="75">
        <f>SUMIFS(Mar!$H$5:$H$605,Mar!$Q$5:$Q$605,"Receita",Mar!$F$5:$F$605,DRE!$D143)</f>
        <v>0</v>
      </c>
      <c r="H143" s="75">
        <f>SUMIFS(Abr!$H$5:$H$605,Abr!$Q$5:$Q$605,"Receita",Abr!$F$5:$F$605,DRE!$D143)</f>
        <v>0</v>
      </c>
      <c r="I143" s="75">
        <f>SUMIFS(Mai!$H$5:$H$605,Mai!$Q$5:$Q$605,"Receita",Mai!$F$5:$F$605,DRE!$D143)</f>
        <v>0</v>
      </c>
      <c r="J143" s="75">
        <f>SUMIFS(Jun!$H$5:$H$605,Jun!$Q$5:$Q$605,"Receita",Jun!$F$5:$F$605,DRE!$D143)</f>
        <v>0</v>
      </c>
      <c r="K143" s="75">
        <f>SUMIFS(Jul!$H$5:$H$605,Jul!$Q$5:$Q$605,"Receita",Jul!$F$5:$F$605,DRE!$D143)</f>
        <v>0</v>
      </c>
      <c r="L143" s="75">
        <f>SUMIFS(Ago!$H$5:$H$605,Ago!$Q$5:$Q$605,"Receita",Ago!$F$5:$F$605,DRE!$D143)</f>
        <v>0</v>
      </c>
      <c r="M143" s="75">
        <f>SUMIFS(Set!$H$5:$H$605,Set!$Q$5:$Q$605,"Receita",Set!$F$5:$F$605,DRE!$D143)</f>
        <v>0</v>
      </c>
      <c r="N143" s="75">
        <f>SUMIFS(Out!$H$5:$H$605,Out!$Q$5:$Q$605,"Receita",Out!$F$5:$F$605,DRE!$D143)</f>
        <v>0</v>
      </c>
      <c r="O143" s="75">
        <f>SUMIFS(Nov!$H$5:$H$605,Nov!$Q$5:$Q$605,"Receita",Nov!$F$5:$F$605,DRE!$D143)</f>
        <v>0</v>
      </c>
      <c r="P143" s="75">
        <f>SUMIFS(Dez!$H$5:$H$605,Dez!$Q$5:$Q$605,"Receita",Dez!$F$5:$F$605,DRE!$D143)</f>
        <v>0</v>
      </c>
      <c r="Q143" s="75">
        <f t="shared" si="15"/>
        <v>0</v>
      </c>
    </row>
    <row r="144" spans="3:17" ht="28.5" customHeight="1" thickTop="1" thickBot="1">
      <c r="C144" s="65" t="str">
        <f>'PC Receitas'!F31</f>
        <v>4.2.27</v>
      </c>
      <c r="D144" s="66" t="str">
        <f>VLOOKUP(C144,'PC Receitas'!$F$4:$G$103,2,FALSE)</f>
        <v>-</v>
      </c>
      <c r="E144" s="75">
        <f>SUMIFS(Jan!$H$5:$H$605,Jan!$Q$5:$Q$605,"Receita",Jan!$F$5:$F$605,DRE!$D144)</f>
        <v>0</v>
      </c>
      <c r="F144" s="75">
        <f>SUMIFS(Fev!$H$5:$H$605,Fev!$Q$5:$Q$605,"Receita",Fev!$F$5:$F$605,DRE!$D144)</f>
        <v>0</v>
      </c>
      <c r="G144" s="75">
        <f>SUMIFS(Mar!$H$5:$H$605,Mar!$Q$5:$Q$605,"Receita",Mar!$F$5:$F$605,DRE!$D144)</f>
        <v>0</v>
      </c>
      <c r="H144" s="75">
        <f>SUMIFS(Abr!$H$5:$H$605,Abr!$Q$5:$Q$605,"Receita",Abr!$F$5:$F$605,DRE!$D144)</f>
        <v>0</v>
      </c>
      <c r="I144" s="75">
        <f>SUMIFS(Mai!$H$5:$H$605,Mai!$Q$5:$Q$605,"Receita",Mai!$F$5:$F$605,DRE!$D144)</f>
        <v>0</v>
      </c>
      <c r="J144" s="75">
        <f>SUMIFS(Jun!$H$5:$H$605,Jun!$Q$5:$Q$605,"Receita",Jun!$F$5:$F$605,DRE!$D144)</f>
        <v>0</v>
      </c>
      <c r="K144" s="75">
        <f>SUMIFS(Jul!$H$5:$H$605,Jul!$Q$5:$Q$605,"Receita",Jul!$F$5:$F$605,DRE!$D144)</f>
        <v>0</v>
      </c>
      <c r="L144" s="75">
        <f>SUMIFS(Ago!$H$5:$H$605,Ago!$Q$5:$Q$605,"Receita",Ago!$F$5:$F$605,DRE!$D144)</f>
        <v>0</v>
      </c>
      <c r="M144" s="75">
        <f>SUMIFS(Set!$H$5:$H$605,Set!$Q$5:$Q$605,"Receita",Set!$F$5:$F$605,DRE!$D144)</f>
        <v>0</v>
      </c>
      <c r="N144" s="75">
        <f>SUMIFS(Out!$H$5:$H$605,Out!$Q$5:$Q$605,"Receita",Out!$F$5:$F$605,DRE!$D144)</f>
        <v>0</v>
      </c>
      <c r="O144" s="75">
        <f>SUMIFS(Nov!$H$5:$H$605,Nov!$Q$5:$Q$605,"Receita",Nov!$F$5:$F$605,DRE!$D144)</f>
        <v>0</v>
      </c>
      <c r="P144" s="75">
        <f>SUMIFS(Dez!$H$5:$H$605,Dez!$Q$5:$Q$605,"Receita",Dez!$F$5:$F$605,DRE!$D144)</f>
        <v>0</v>
      </c>
      <c r="Q144" s="75">
        <f t="shared" si="15"/>
        <v>0</v>
      </c>
    </row>
    <row r="145" spans="3:17" ht="28.5" customHeight="1" thickTop="1" thickBot="1">
      <c r="C145" s="65" t="str">
        <f>'PC Receitas'!F32</f>
        <v>4.2.28</v>
      </c>
      <c r="D145" s="66" t="str">
        <f>VLOOKUP(C145,'PC Receitas'!$F$4:$G$103,2,FALSE)</f>
        <v>-</v>
      </c>
      <c r="E145" s="75">
        <f>SUMIFS(Jan!$H$5:$H$605,Jan!$Q$5:$Q$605,"Receita",Jan!$F$5:$F$605,DRE!$D145)</f>
        <v>0</v>
      </c>
      <c r="F145" s="75">
        <f>SUMIFS(Fev!$H$5:$H$605,Fev!$Q$5:$Q$605,"Receita",Fev!$F$5:$F$605,DRE!$D145)</f>
        <v>0</v>
      </c>
      <c r="G145" s="75">
        <f>SUMIFS(Mar!$H$5:$H$605,Mar!$Q$5:$Q$605,"Receita",Mar!$F$5:$F$605,DRE!$D145)</f>
        <v>0</v>
      </c>
      <c r="H145" s="75">
        <f>SUMIFS(Abr!$H$5:$H$605,Abr!$Q$5:$Q$605,"Receita",Abr!$F$5:$F$605,DRE!$D145)</f>
        <v>0</v>
      </c>
      <c r="I145" s="75">
        <f>SUMIFS(Mai!$H$5:$H$605,Mai!$Q$5:$Q$605,"Receita",Mai!$F$5:$F$605,DRE!$D145)</f>
        <v>0</v>
      </c>
      <c r="J145" s="75">
        <f>SUMIFS(Jun!$H$5:$H$605,Jun!$Q$5:$Q$605,"Receita",Jun!$F$5:$F$605,DRE!$D145)</f>
        <v>0</v>
      </c>
      <c r="K145" s="75">
        <f>SUMIFS(Jul!$H$5:$H$605,Jul!$Q$5:$Q$605,"Receita",Jul!$F$5:$F$605,DRE!$D145)</f>
        <v>0</v>
      </c>
      <c r="L145" s="75">
        <f>SUMIFS(Ago!$H$5:$H$605,Ago!$Q$5:$Q$605,"Receita",Ago!$F$5:$F$605,DRE!$D145)</f>
        <v>0</v>
      </c>
      <c r="M145" s="75">
        <f>SUMIFS(Set!$H$5:$H$605,Set!$Q$5:$Q$605,"Receita",Set!$F$5:$F$605,DRE!$D145)</f>
        <v>0</v>
      </c>
      <c r="N145" s="75">
        <f>SUMIFS(Out!$H$5:$H$605,Out!$Q$5:$Q$605,"Receita",Out!$F$5:$F$605,DRE!$D145)</f>
        <v>0</v>
      </c>
      <c r="O145" s="75">
        <f>SUMIFS(Nov!$H$5:$H$605,Nov!$Q$5:$Q$605,"Receita",Nov!$F$5:$F$605,DRE!$D145)</f>
        <v>0</v>
      </c>
      <c r="P145" s="75">
        <f>SUMIFS(Dez!$H$5:$H$605,Dez!$Q$5:$Q$605,"Receita",Dez!$F$5:$F$605,DRE!$D145)</f>
        <v>0</v>
      </c>
      <c r="Q145" s="75">
        <f t="shared" si="15"/>
        <v>0</v>
      </c>
    </row>
    <row r="146" spans="3:17" ht="28.5" customHeight="1" thickTop="1" thickBot="1">
      <c r="C146" s="65" t="str">
        <f>'PC Receitas'!F33</f>
        <v>4.2.29</v>
      </c>
      <c r="D146" s="66" t="str">
        <f>VLOOKUP(C146,'PC Receitas'!$F$4:$G$103,2,FALSE)</f>
        <v>-</v>
      </c>
      <c r="E146" s="75">
        <f>SUMIFS(Jan!$H$5:$H$605,Jan!$Q$5:$Q$605,"Receita",Jan!$F$5:$F$605,DRE!$D146)</f>
        <v>0</v>
      </c>
      <c r="F146" s="75">
        <f>SUMIFS(Fev!$H$5:$H$605,Fev!$Q$5:$Q$605,"Receita",Fev!$F$5:$F$605,DRE!$D146)</f>
        <v>0</v>
      </c>
      <c r="G146" s="75">
        <f>SUMIFS(Mar!$H$5:$H$605,Mar!$Q$5:$Q$605,"Receita",Mar!$F$5:$F$605,DRE!$D146)</f>
        <v>0</v>
      </c>
      <c r="H146" s="75">
        <f>SUMIFS(Abr!$H$5:$H$605,Abr!$Q$5:$Q$605,"Receita",Abr!$F$5:$F$605,DRE!$D146)</f>
        <v>0</v>
      </c>
      <c r="I146" s="75">
        <f>SUMIFS(Mai!$H$5:$H$605,Mai!$Q$5:$Q$605,"Receita",Mai!$F$5:$F$605,DRE!$D146)</f>
        <v>0</v>
      </c>
      <c r="J146" s="75">
        <f>SUMIFS(Jun!$H$5:$H$605,Jun!$Q$5:$Q$605,"Receita",Jun!$F$5:$F$605,DRE!$D146)</f>
        <v>0</v>
      </c>
      <c r="K146" s="75">
        <f>SUMIFS(Jul!$H$5:$H$605,Jul!$Q$5:$Q$605,"Receita",Jul!$F$5:$F$605,DRE!$D146)</f>
        <v>0</v>
      </c>
      <c r="L146" s="75">
        <f>SUMIFS(Ago!$H$5:$H$605,Ago!$Q$5:$Q$605,"Receita",Ago!$F$5:$F$605,DRE!$D146)</f>
        <v>0</v>
      </c>
      <c r="M146" s="75">
        <f>SUMIFS(Set!$H$5:$H$605,Set!$Q$5:$Q$605,"Receita",Set!$F$5:$F$605,DRE!$D146)</f>
        <v>0</v>
      </c>
      <c r="N146" s="75">
        <f>SUMIFS(Out!$H$5:$H$605,Out!$Q$5:$Q$605,"Receita",Out!$F$5:$F$605,DRE!$D146)</f>
        <v>0</v>
      </c>
      <c r="O146" s="75">
        <f>SUMIFS(Nov!$H$5:$H$605,Nov!$Q$5:$Q$605,"Receita",Nov!$F$5:$F$605,DRE!$D146)</f>
        <v>0</v>
      </c>
      <c r="P146" s="75">
        <f>SUMIFS(Dez!$H$5:$H$605,Dez!$Q$5:$Q$605,"Receita",Dez!$F$5:$F$605,DRE!$D146)</f>
        <v>0</v>
      </c>
      <c r="Q146" s="75">
        <f t="shared" si="15"/>
        <v>0</v>
      </c>
    </row>
    <row r="147" spans="3:17" ht="28.5" customHeight="1" thickTop="1" thickBot="1">
      <c r="C147" s="65" t="str">
        <f>'PC Receitas'!F34</f>
        <v>4.2.30</v>
      </c>
      <c r="D147" s="66" t="str">
        <f>VLOOKUP(C147,'PC Receitas'!$F$4:$G$103,2,FALSE)</f>
        <v>-</v>
      </c>
      <c r="E147" s="75">
        <f>SUMIFS(Jan!$H$5:$H$605,Jan!$Q$5:$Q$605,"Receita",Jan!$F$5:$F$605,DRE!$D147)</f>
        <v>0</v>
      </c>
      <c r="F147" s="75">
        <f>SUMIFS(Fev!$H$5:$H$605,Fev!$Q$5:$Q$605,"Receita",Fev!$F$5:$F$605,DRE!$D147)</f>
        <v>0</v>
      </c>
      <c r="G147" s="75">
        <f>SUMIFS(Mar!$H$5:$H$605,Mar!$Q$5:$Q$605,"Receita",Mar!$F$5:$F$605,DRE!$D147)</f>
        <v>0</v>
      </c>
      <c r="H147" s="75">
        <f>SUMIFS(Abr!$H$5:$H$605,Abr!$Q$5:$Q$605,"Receita",Abr!$F$5:$F$605,DRE!$D147)</f>
        <v>0</v>
      </c>
      <c r="I147" s="75">
        <f>SUMIFS(Mai!$H$5:$H$605,Mai!$Q$5:$Q$605,"Receita",Mai!$F$5:$F$605,DRE!$D147)</f>
        <v>0</v>
      </c>
      <c r="J147" s="75">
        <f>SUMIFS(Jun!$H$5:$H$605,Jun!$Q$5:$Q$605,"Receita",Jun!$F$5:$F$605,DRE!$D147)</f>
        <v>0</v>
      </c>
      <c r="K147" s="75">
        <f>SUMIFS(Jul!$H$5:$H$605,Jul!$Q$5:$Q$605,"Receita",Jul!$F$5:$F$605,DRE!$D147)</f>
        <v>0</v>
      </c>
      <c r="L147" s="75">
        <f>SUMIFS(Ago!$H$5:$H$605,Ago!$Q$5:$Q$605,"Receita",Ago!$F$5:$F$605,DRE!$D147)</f>
        <v>0</v>
      </c>
      <c r="M147" s="75">
        <f>SUMIFS(Set!$H$5:$H$605,Set!$Q$5:$Q$605,"Receita",Set!$F$5:$F$605,DRE!$D147)</f>
        <v>0</v>
      </c>
      <c r="N147" s="75">
        <f>SUMIFS(Out!$H$5:$H$605,Out!$Q$5:$Q$605,"Receita",Out!$F$5:$F$605,DRE!$D147)</f>
        <v>0</v>
      </c>
      <c r="O147" s="75">
        <f>SUMIFS(Nov!$H$5:$H$605,Nov!$Q$5:$Q$605,"Receita",Nov!$F$5:$F$605,DRE!$D147)</f>
        <v>0</v>
      </c>
      <c r="P147" s="75">
        <f>SUMIFS(Dez!$H$5:$H$605,Dez!$Q$5:$Q$605,"Receita",Dez!$F$5:$F$605,DRE!$D147)</f>
        <v>0</v>
      </c>
      <c r="Q147" s="75">
        <f t="shared" si="15"/>
        <v>0</v>
      </c>
    </row>
    <row r="148" spans="3:17" ht="28.5" customHeight="1" thickTop="1" thickBot="1">
      <c r="C148" s="65" t="str">
        <f>'PC Receitas'!F35</f>
        <v>4.2.31</v>
      </c>
      <c r="D148" s="66" t="str">
        <f>VLOOKUP(C148,'PC Receitas'!$F$4:$G$103,2,FALSE)</f>
        <v>-</v>
      </c>
      <c r="E148" s="75">
        <f>SUMIFS(Jan!$H$5:$H$605,Jan!$Q$5:$Q$605,"Receita",Jan!$F$5:$F$605,DRE!$D148)</f>
        <v>0</v>
      </c>
      <c r="F148" s="75">
        <f>SUMIFS(Fev!$H$5:$H$605,Fev!$Q$5:$Q$605,"Receita",Fev!$F$5:$F$605,DRE!$D148)</f>
        <v>0</v>
      </c>
      <c r="G148" s="75">
        <f>SUMIFS(Mar!$H$5:$H$605,Mar!$Q$5:$Q$605,"Receita",Mar!$F$5:$F$605,DRE!$D148)</f>
        <v>0</v>
      </c>
      <c r="H148" s="75">
        <f>SUMIFS(Abr!$H$5:$H$605,Abr!$Q$5:$Q$605,"Receita",Abr!$F$5:$F$605,DRE!$D148)</f>
        <v>0</v>
      </c>
      <c r="I148" s="75">
        <f>SUMIFS(Mai!$H$5:$H$605,Mai!$Q$5:$Q$605,"Receita",Mai!$F$5:$F$605,DRE!$D148)</f>
        <v>0</v>
      </c>
      <c r="J148" s="75">
        <f>SUMIFS(Jun!$H$5:$H$605,Jun!$Q$5:$Q$605,"Receita",Jun!$F$5:$F$605,DRE!$D148)</f>
        <v>0</v>
      </c>
      <c r="K148" s="75">
        <f>SUMIFS(Jul!$H$5:$H$605,Jul!$Q$5:$Q$605,"Receita",Jul!$F$5:$F$605,DRE!$D148)</f>
        <v>0</v>
      </c>
      <c r="L148" s="75">
        <f>SUMIFS(Ago!$H$5:$H$605,Ago!$Q$5:$Q$605,"Receita",Ago!$F$5:$F$605,DRE!$D148)</f>
        <v>0</v>
      </c>
      <c r="M148" s="75">
        <f>SUMIFS(Set!$H$5:$H$605,Set!$Q$5:$Q$605,"Receita",Set!$F$5:$F$605,DRE!$D148)</f>
        <v>0</v>
      </c>
      <c r="N148" s="75">
        <f>SUMIFS(Out!$H$5:$H$605,Out!$Q$5:$Q$605,"Receita",Out!$F$5:$F$605,DRE!$D148)</f>
        <v>0</v>
      </c>
      <c r="O148" s="75">
        <f>SUMIFS(Nov!$H$5:$H$605,Nov!$Q$5:$Q$605,"Receita",Nov!$F$5:$F$605,DRE!$D148)</f>
        <v>0</v>
      </c>
      <c r="P148" s="75">
        <f>SUMIFS(Dez!$H$5:$H$605,Dez!$Q$5:$Q$605,"Receita",Dez!$F$5:$F$605,DRE!$D148)</f>
        <v>0</v>
      </c>
      <c r="Q148" s="75">
        <f t="shared" si="15"/>
        <v>0</v>
      </c>
    </row>
    <row r="149" spans="3:17" ht="28.5" customHeight="1" thickTop="1" thickBot="1">
      <c r="C149" s="65" t="str">
        <f>'PC Receitas'!F36</f>
        <v>4.2.32</v>
      </c>
      <c r="D149" s="66" t="str">
        <f>VLOOKUP(C149,'PC Receitas'!$F$4:$G$103,2,FALSE)</f>
        <v>-</v>
      </c>
      <c r="E149" s="75">
        <f>SUMIFS(Jan!$H$5:$H$605,Jan!$Q$5:$Q$605,"Receita",Jan!$F$5:$F$605,DRE!$D149)</f>
        <v>0</v>
      </c>
      <c r="F149" s="75">
        <f>SUMIFS(Fev!$H$5:$H$605,Fev!$Q$5:$Q$605,"Receita",Fev!$F$5:$F$605,DRE!$D149)</f>
        <v>0</v>
      </c>
      <c r="G149" s="75">
        <f>SUMIFS(Mar!$H$5:$H$605,Mar!$Q$5:$Q$605,"Receita",Mar!$F$5:$F$605,DRE!$D149)</f>
        <v>0</v>
      </c>
      <c r="H149" s="75">
        <f>SUMIFS(Abr!$H$5:$H$605,Abr!$Q$5:$Q$605,"Receita",Abr!$F$5:$F$605,DRE!$D149)</f>
        <v>0</v>
      </c>
      <c r="I149" s="75">
        <f>SUMIFS(Mai!$H$5:$H$605,Mai!$Q$5:$Q$605,"Receita",Mai!$F$5:$F$605,DRE!$D149)</f>
        <v>0</v>
      </c>
      <c r="J149" s="75">
        <f>SUMIFS(Jun!$H$5:$H$605,Jun!$Q$5:$Q$605,"Receita",Jun!$F$5:$F$605,DRE!$D149)</f>
        <v>0</v>
      </c>
      <c r="K149" s="75">
        <f>SUMIFS(Jul!$H$5:$H$605,Jul!$Q$5:$Q$605,"Receita",Jul!$F$5:$F$605,DRE!$D149)</f>
        <v>0</v>
      </c>
      <c r="L149" s="75">
        <f>SUMIFS(Ago!$H$5:$H$605,Ago!$Q$5:$Q$605,"Receita",Ago!$F$5:$F$605,DRE!$D149)</f>
        <v>0</v>
      </c>
      <c r="M149" s="75">
        <f>SUMIFS(Set!$H$5:$H$605,Set!$Q$5:$Q$605,"Receita",Set!$F$5:$F$605,DRE!$D149)</f>
        <v>0</v>
      </c>
      <c r="N149" s="75">
        <f>SUMIFS(Out!$H$5:$H$605,Out!$Q$5:$Q$605,"Receita",Out!$F$5:$F$605,DRE!$D149)</f>
        <v>0</v>
      </c>
      <c r="O149" s="75">
        <f>SUMIFS(Nov!$H$5:$H$605,Nov!$Q$5:$Q$605,"Receita",Nov!$F$5:$F$605,DRE!$D149)</f>
        <v>0</v>
      </c>
      <c r="P149" s="75">
        <f>SUMIFS(Dez!$H$5:$H$605,Dez!$Q$5:$Q$605,"Receita",Dez!$F$5:$F$605,DRE!$D149)</f>
        <v>0</v>
      </c>
      <c r="Q149" s="75">
        <f t="shared" si="15"/>
        <v>0</v>
      </c>
    </row>
    <row r="150" spans="3:17" ht="28.5" customHeight="1" thickTop="1" thickBot="1">
      <c r="C150" s="65" t="str">
        <f>'PC Receitas'!F37</f>
        <v>4.2.33</v>
      </c>
      <c r="D150" s="66" t="str">
        <f>VLOOKUP(C150,'PC Receitas'!$F$4:$G$103,2,FALSE)</f>
        <v>-</v>
      </c>
      <c r="E150" s="75">
        <f>SUMIFS(Jan!$H$5:$H$605,Jan!$Q$5:$Q$605,"Receita",Jan!$F$5:$F$605,DRE!$D150)</f>
        <v>0</v>
      </c>
      <c r="F150" s="75">
        <f>SUMIFS(Fev!$H$5:$H$605,Fev!$Q$5:$Q$605,"Receita",Fev!$F$5:$F$605,DRE!$D150)</f>
        <v>0</v>
      </c>
      <c r="G150" s="75">
        <f>SUMIFS(Mar!$H$5:$H$605,Mar!$Q$5:$Q$605,"Receita",Mar!$F$5:$F$605,DRE!$D150)</f>
        <v>0</v>
      </c>
      <c r="H150" s="75">
        <f>SUMIFS(Abr!$H$5:$H$605,Abr!$Q$5:$Q$605,"Receita",Abr!$F$5:$F$605,DRE!$D150)</f>
        <v>0</v>
      </c>
      <c r="I150" s="75">
        <f>SUMIFS(Mai!$H$5:$H$605,Mai!$Q$5:$Q$605,"Receita",Mai!$F$5:$F$605,DRE!$D150)</f>
        <v>0</v>
      </c>
      <c r="J150" s="75">
        <f>SUMIFS(Jun!$H$5:$H$605,Jun!$Q$5:$Q$605,"Receita",Jun!$F$5:$F$605,DRE!$D150)</f>
        <v>0</v>
      </c>
      <c r="K150" s="75">
        <f>SUMIFS(Jul!$H$5:$H$605,Jul!$Q$5:$Q$605,"Receita",Jul!$F$5:$F$605,DRE!$D150)</f>
        <v>0</v>
      </c>
      <c r="L150" s="75">
        <f>SUMIFS(Ago!$H$5:$H$605,Ago!$Q$5:$Q$605,"Receita",Ago!$F$5:$F$605,DRE!$D150)</f>
        <v>0</v>
      </c>
      <c r="M150" s="75">
        <f>SUMIFS(Set!$H$5:$H$605,Set!$Q$5:$Q$605,"Receita",Set!$F$5:$F$605,DRE!$D150)</f>
        <v>0</v>
      </c>
      <c r="N150" s="75">
        <f>SUMIFS(Out!$H$5:$H$605,Out!$Q$5:$Q$605,"Receita",Out!$F$5:$F$605,DRE!$D150)</f>
        <v>0</v>
      </c>
      <c r="O150" s="75">
        <f>SUMIFS(Nov!$H$5:$H$605,Nov!$Q$5:$Q$605,"Receita",Nov!$F$5:$F$605,DRE!$D150)</f>
        <v>0</v>
      </c>
      <c r="P150" s="75">
        <f>SUMIFS(Dez!$H$5:$H$605,Dez!$Q$5:$Q$605,"Receita",Dez!$F$5:$F$605,DRE!$D150)</f>
        <v>0</v>
      </c>
      <c r="Q150" s="75">
        <f t="shared" si="15"/>
        <v>0</v>
      </c>
    </row>
    <row r="151" spans="3:17" ht="28.5" customHeight="1" thickTop="1" thickBot="1">
      <c r="C151" s="65" t="str">
        <f>'PC Receitas'!F38</f>
        <v>4.2.34</v>
      </c>
      <c r="D151" s="66" t="str">
        <f>VLOOKUP(C151,'PC Receitas'!$F$4:$G$103,2,FALSE)</f>
        <v>-</v>
      </c>
      <c r="E151" s="75">
        <f>SUMIFS(Jan!$H$5:$H$605,Jan!$Q$5:$Q$605,"Receita",Jan!$F$5:$F$605,DRE!$D151)</f>
        <v>0</v>
      </c>
      <c r="F151" s="75">
        <f>SUMIFS(Fev!$H$5:$H$605,Fev!$Q$5:$Q$605,"Receita",Fev!$F$5:$F$605,DRE!$D151)</f>
        <v>0</v>
      </c>
      <c r="G151" s="75">
        <f>SUMIFS(Mar!$H$5:$H$605,Mar!$Q$5:$Q$605,"Receita",Mar!$F$5:$F$605,DRE!$D151)</f>
        <v>0</v>
      </c>
      <c r="H151" s="75">
        <f>SUMIFS(Abr!$H$5:$H$605,Abr!$Q$5:$Q$605,"Receita",Abr!$F$5:$F$605,DRE!$D151)</f>
        <v>0</v>
      </c>
      <c r="I151" s="75">
        <f>SUMIFS(Mai!$H$5:$H$605,Mai!$Q$5:$Q$605,"Receita",Mai!$F$5:$F$605,DRE!$D151)</f>
        <v>0</v>
      </c>
      <c r="J151" s="75">
        <f>SUMIFS(Jun!$H$5:$H$605,Jun!$Q$5:$Q$605,"Receita",Jun!$F$5:$F$605,DRE!$D151)</f>
        <v>0</v>
      </c>
      <c r="K151" s="75">
        <f>SUMIFS(Jul!$H$5:$H$605,Jul!$Q$5:$Q$605,"Receita",Jul!$F$5:$F$605,DRE!$D151)</f>
        <v>0</v>
      </c>
      <c r="L151" s="75">
        <f>SUMIFS(Ago!$H$5:$H$605,Ago!$Q$5:$Q$605,"Receita",Ago!$F$5:$F$605,DRE!$D151)</f>
        <v>0</v>
      </c>
      <c r="M151" s="75">
        <f>SUMIFS(Set!$H$5:$H$605,Set!$Q$5:$Q$605,"Receita",Set!$F$5:$F$605,DRE!$D151)</f>
        <v>0</v>
      </c>
      <c r="N151" s="75">
        <f>SUMIFS(Out!$H$5:$H$605,Out!$Q$5:$Q$605,"Receita",Out!$F$5:$F$605,DRE!$D151)</f>
        <v>0</v>
      </c>
      <c r="O151" s="75">
        <f>SUMIFS(Nov!$H$5:$H$605,Nov!$Q$5:$Q$605,"Receita",Nov!$F$5:$F$605,DRE!$D151)</f>
        <v>0</v>
      </c>
      <c r="P151" s="75">
        <f>SUMIFS(Dez!$H$5:$H$605,Dez!$Q$5:$Q$605,"Receita",Dez!$F$5:$F$605,DRE!$D151)</f>
        <v>0</v>
      </c>
      <c r="Q151" s="75">
        <f t="shared" si="15"/>
        <v>0</v>
      </c>
    </row>
    <row r="152" spans="3:17" ht="28.5" customHeight="1" thickTop="1" thickBot="1">
      <c r="C152" s="65" t="str">
        <f>'PC Receitas'!F39</f>
        <v>4.2.35</v>
      </c>
      <c r="D152" s="66" t="str">
        <f>VLOOKUP(C152,'PC Receitas'!$F$4:$G$103,2,FALSE)</f>
        <v>-</v>
      </c>
      <c r="E152" s="75">
        <f>SUMIFS(Jan!$H$5:$H$605,Jan!$Q$5:$Q$605,"Receita",Jan!$F$5:$F$605,DRE!$D152)</f>
        <v>0</v>
      </c>
      <c r="F152" s="75">
        <f>SUMIFS(Fev!$H$5:$H$605,Fev!$Q$5:$Q$605,"Receita",Fev!$F$5:$F$605,DRE!$D152)</f>
        <v>0</v>
      </c>
      <c r="G152" s="75">
        <f>SUMIFS(Mar!$H$5:$H$605,Mar!$Q$5:$Q$605,"Receita",Mar!$F$5:$F$605,DRE!$D152)</f>
        <v>0</v>
      </c>
      <c r="H152" s="75">
        <f>SUMIFS(Abr!$H$5:$H$605,Abr!$Q$5:$Q$605,"Receita",Abr!$F$5:$F$605,DRE!$D152)</f>
        <v>0</v>
      </c>
      <c r="I152" s="75">
        <f>SUMIFS(Mai!$H$5:$H$605,Mai!$Q$5:$Q$605,"Receita",Mai!$F$5:$F$605,DRE!$D152)</f>
        <v>0</v>
      </c>
      <c r="J152" s="75">
        <f>SUMIFS(Jun!$H$5:$H$605,Jun!$Q$5:$Q$605,"Receita",Jun!$F$5:$F$605,DRE!$D152)</f>
        <v>0</v>
      </c>
      <c r="K152" s="75">
        <f>SUMIFS(Jul!$H$5:$H$605,Jul!$Q$5:$Q$605,"Receita",Jul!$F$5:$F$605,DRE!$D152)</f>
        <v>0</v>
      </c>
      <c r="L152" s="75">
        <f>SUMIFS(Ago!$H$5:$H$605,Ago!$Q$5:$Q$605,"Receita",Ago!$F$5:$F$605,DRE!$D152)</f>
        <v>0</v>
      </c>
      <c r="M152" s="75">
        <f>SUMIFS(Set!$H$5:$H$605,Set!$Q$5:$Q$605,"Receita",Set!$F$5:$F$605,DRE!$D152)</f>
        <v>0</v>
      </c>
      <c r="N152" s="75">
        <f>SUMIFS(Out!$H$5:$H$605,Out!$Q$5:$Q$605,"Receita",Out!$F$5:$F$605,DRE!$D152)</f>
        <v>0</v>
      </c>
      <c r="O152" s="75">
        <f>SUMIFS(Nov!$H$5:$H$605,Nov!$Q$5:$Q$605,"Receita",Nov!$F$5:$F$605,DRE!$D152)</f>
        <v>0</v>
      </c>
      <c r="P152" s="75">
        <f>SUMIFS(Dez!$H$5:$H$605,Dez!$Q$5:$Q$605,"Receita",Dez!$F$5:$F$605,DRE!$D152)</f>
        <v>0</v>
      </c>
      <c r="Q152" s="75">
        <f t="shared" si="15"/>
        <v>0</v>
      </c>
    </row>
    <row r="153" spans="3:17" ht="28.5" customHeight="1" thickTop="1" thickBot="1">
      <c r="C153" s="65" t="str">
        <f>'PC Receitas'!F40</f>
        <v>4.2.36</v>
      </c>
      <c r="D153" s="66" t="str">
        <f>VLOOKUP(C153,'PC Receitas'!$F$4:$G$103,2,FALSE)</f>
        <v>-</v>
      </c>
      <c r="E153" s="75">
        <f>SUMIFS(Jan!$H$5:$H$605,Jan!$Q$5:$Q$605,"Receita",Jan!$F$5:$F$605,DRE!$D153)</f>
        <v>0</v>
      </c>
      <c r="F153" s="75">
        <f>SUMIFS(Fev!$H$5:$H$605,Fev!$Q$5:$Q$605,"Receita",Fev!$F$5:$F$605,DRE!$D153)</f>
        <v>0</v>
      </c>
      <c r="G153" s="75">
        <f>SUMIFS(Mar!$H$5:$H$605,Mar!$Q$5:$Q$605,"Receita",Mar!$F$5:$F$605,DRE!$D153)</f>
        <v>0</v>
      </c>
      <c r="H153" s="75">
        <f>SUMIFS(Abr!$H$5:$H$605,Abr!$Q$5:$Q$605,"Receita",Abr!$F$5:$F$605,DRE!$D153)</f>
        <v>0</v>
      </c>
      <c r="I153" s="75">
        <f>SUMIFS(Mai!$H$5:$H$605,Mai!$Q$5:$Q$605,"Receita",Mai!$F$5:$F$605,DRE!$D153)</f>
        <v>0</v>
      </c>
      <c r="J153" s="75">
        <f>SUMIFS(Jun!$H$5:$H$605,Jun!$Q$5:$Q$605,"Receita",Jun!$F$5:$F$605,DRE!$D153)</f>
        <v>0</v>
      </c>
      <c r="K153" s="75">
        <f>SUMIFS(Jul!$H$5:$H$605,Jul!$Q$5:$Q$605,"Receita",Jul!$F$5:$F$605,DRE!$D153)</f>
        <v>0</v>
      </c>
      <c r="L153" s="75">
        <f>SUMIFS(Ago!$H$5:$H$605,Ago!$Q$5:$Q$605,"Receita",Ago!$F$5:$F$605,DRE!$D153)</f>
        <v>0</v>
      </c>
      <c r="M153" s="75">
        <f>SUMIFS(Set!$H$5:$H$605,Set!$Q$5:$Q$605,"Receita",Set!$F$5:$F$605,DRE!$D153)</f>
        <v>0</v>
      </c>
      <c r="N153" s="75">
        <f>SUMIFS(Out!$H$5:$H$605,Out!$Q$5:$Q$605,"Receita",Out!$F$5:$F$605,DRE!$D153)</f>
        <v>0</v>
      </c>
      <c r="O153" s="75">
        <f>SUMIFS(Nov!$H$5:$H$605,Nov!$Q$5:$Q$605,"Receita",Nov!$F$5:$F$605,DRE!$D153)</f>
        <v>0</v>
      </c>
      <c r="P153" s="75">
        <f>SUMIFS(Dez!$H$5:$H$605,Dez!$Q$5:$Q$605,"Receita",Dez!$F$5:$F$605,DRE!$D153)</f>
        <v>0</v>
      </c>
      <c r="Q153" s="75">
        <f t="shared" si="15"/>
        <v>0</v>
      </c>
    </row>
    <row r="154" spans="3:17" ht="28.5" customHeight="1" thickTop="1" thickBot="1">
      <c r="C154" s="65" t="str">
        <f>'PC Receitas'!F41</f>
        <v>4.2.37</v>
      </c>
      <c r="D154" s="66" t="str">
        <f>VLOOKUP(C154,'PC Receitas'!$F$4:$G$103,2,FALSE)</f>
        <v>-</v>
      </c>
      <c r="E154" s="75">
        <f>SUMIFS(Jan!$H$5:$H$605,Jan!$Q$5:$Q$605,"Receita",Jan!$F$5:$F$605,DRE!$D154)</f>
        <v>0</v>
      </c>
      <c r="F154" s="75">
        <f>SUMIFS(Fev!$H$5:$H$605,Fev!$Q$5:$Q$605,"Receita",Fev!$F$5:$F$605,DRE!$D154)</f>
        <v>0</v>
      </c>
      <c r="G154" s="75">
        <f>SUMIFS(Mar!$H$5:$H$605,Mar!$Q$5:$Q$605,"Receita",Mar!$F$5:$F$605,DRE!$D154)</f>
        <v>0</v>
      </c>
      <c r="H154" s="75">
        <f>SUMIFS(Abr!$H$5:$H$605,Abr!$Q$5:$Q$605,"Receita",Abr!$F$5:$F$605,DRE!$D154)</f>
        <v>0</v>
      </c>
      <c r="I154" s="75">
        <f>SUMIFS(Mai!$H$5:$H$605,Mai!$Q$5:$Q$605,"Receita",Mai!$F$5:$F$605,DRE!$D154)</f>
        <v>0</v>
      </c>
      <c r="J154" s="75">
        <f>SUMIFS(Jun!$H$5:$H$605,Jun!$Q$5:$Q$605,"Receita",Jun!$F$5:$F$605,DRE!$D154)</f>
        <v>0</v>
      </c>
      <c r="K154" s="75">
        <f>SUMIFS(Jul!$H$5:$H$605,Jul!$Q$5:$Q$605,"Receita",Jul!$F$5:$F$605,DRE!$D154)</f>
        <v>0</v>
      </c>
      <c r="L154" s="75">
        <f>SUMIFS(Ago!$H$5:$H$605,Ago!$Q$5:$Q$605,"Receita",Ago!$F$5:$F$605,DRE!$D154)</f>
        <v>0</v>
      </c>
      <c r="M154" s="75">
        <f>SUMIFS(Set!$H$5:$H$605,Set!$Q$5:$Q$605,"Receita",Set!$F$5:$F$605,DRE!$D154)</f>
        <v>0</v>
      </c>
      <c r="N154" s="75">
        <f>SUMIFS(Out!$H$5:$H$605,Out!$Q$5:$Q$605,"Receita",Out!$F$5:$F$605,DRE!$D154)</f>
        <v>0</v>
      </c>
      <c r="O154" s="75">
        <f>SUMIFS(Nov!$H$5:$H$605,Nov!$Q$5:$Q$605,"Receita",Nov!$F$5:$F$605,DRE!$D154)</f>
        <v>0</v>
      </c>
      <c r="P154" s="75">
        <f>SUMIFS(Dez!$H$5:$H$605,Dez!$Q$5:$Q$605,"Receita",Dez!$F$5:$F$605,DRE!$D154)</f>
        <v>0</v>
      </c>
      <c r="Q154" s="75">
        <f t="shared" si="15"/>
        <v>0</v>
      </c>
    </row>
    <row r="155" spans="3:17" ht="28.5" customHeight="1" thickTop="1" thickBot="1">
      <c r="C155" s="65" t="str">
        <f>'PC Receitas'!F42</f>
        <v>4.2.38</v>
      </c>
      <c r="D155" s="66" t="str">
        <f>VLOOKUP(C155,'PC Receitas'!$F$4:$G$103,2,FALSE)</f>
        <v>-</v>
      </c>
      <c r="E155" s="75">
        <f>SUMIFS(Jan!$H$5:$H$605,Jan!$Q$5:$Q$605,"Receita",Jan!$F$5:$F$605,DRE!$D155)</f>
        <v>0</v>
      </c>
      <c r="F155" s="75">
        <f>SUMIFS(Fev!$H$5:$H$605,Fev!$Q$5:$Q$605,"Receita",Fev!$F$5:$F$605,DRE!$D155)</f>
        <v>0</v>
      </c>
      <c r="G155" s="75">
        <f>SUMIFS(Mar!$H$5:$H$605,Mar!$Q$5:$Q$605,"Receita",Mar!$F$5:$F$605,DRE!$D155)</f>
        <v>0</v>
      </c>
      <c r="H155" s="75">
        <f>SUMIFS(Abr!$H$5:$H$605,Abr!$Q$5:$Q$605,"Receita",Abr!$F$5:$F$605,DRE!$D155)</f>
        <v>0</v>
      </c>
      <c r="I155" s="75">
        <f>SUMIFS(Mai!$H$5:$H$605,Mai!$Q$5:$Q$605,"Receita",Mai!$F$5:$F$605,DRE!$D155)</f>
        <v>0</v>
      </c>
      <c r="J155" s="75">
        <f>SUMIFS(Jun!$H$5:$H$605,Jun!$Q$5:$Q$605,"Receita",Jun!$F$5:$F$605,DRE!$D155)</f>
        <v>0</v>
      </c>
      <c r="K155" s="75">
        <f>SUMIFS(Jul!$H$5:$H$605,Jul!$Q$5:$Q$605,"Receita",Jul!$F$5:$F$605,DRE!$D155)</f>
        <v>0</v>
      </c>
      <c r="L155" s="75">
        <f>SUMIFS(Ago!$H$5:$H$605,Ago!$Q$5:$Q$605,"Receita",Ago!$F$5:$F$605,DRE!$D155)</f>
        <v>0</v>
      </c>
      <c r="M155" s="75">
        <f>SUMIFS(Set!$H$5:$H$605,Set!$Q$5:$Q$605,"Receita",Set!$F$5:$F$605,DRE!$D155)</f>
        <v>0</v>
      </c>
      <c r="N155" s="75">
        <f>SUMIFS(Out!$H$5:$H$605,Out!$Q$5:$Q$605,"Receita",Out!$F$5:$F$605,DRE!$D155)</f>
        <v>0</v>
      </c>
      <c r="O155" s="75">
        <f>SUMIFS(Nov!$H$5:$H$605,Nov!$Q$5:$Q$605,"Receita",Nov!$F$5:$F$605,DRE!$D155)</f>
        <v>0</v>
      </c>
      <c r="P155" s="75">
        <f>SUMIFS(Dez!$H$5:$H$605,Dez!$Q$5:$Q$605,"Receita",Dez!$F$5:$F$605,DRE!$D155)</f>
        <v>0</v>
      </c>
      <c r="Q155" s="75">
        <f t="shared" si="15"/>
        <v>0</v>
      </c>
    </row>
    <row r="156" spans="3:17" ht="28.5" customHeight="1" thickTop="1" thickBot="1">
      <c r="C156" s="65" t="str">
        <f>'PC Receitas'!F43</f>
        <v>4.2.39</v>
      </c>
      <c r="D156" s="66" t="str">
        <f>VLOOKUP(C156,'PC Receitas'!$F$4:$G$103,2,FALSE)</f>
        <v>-</v>
      </c>
      <c r="E156" s="75">
        <f>SUMIFS(Jan!$H$5:$H$605,Jan!$Q$5:$Q$605,"Receita",Jan!$F$5:$F$605,DRE!$D156)</f>
        <v>0</v>
      </c>
      <c r="F156" s="75">
        <f>SUMIFS(Fev!$H$5:$H$605,Fev!$Q$5:$Q$605,"Receita",Fev!$F$5:$F$605,DRE!$D156)</f>
        <v>0</v>
      </c>
      <c r="G156" s="75">
        <f>SUMIFS(Mar!$H$5:$H$605,Mar!$Q$5:$Q$605,"Receita",Mar!$F$5:$F$605,DRE!$D156)</f>
        <v>0</v>
      </c>
      <c r="H156" s="75">
        <f>SUMIFS(Abr!$H$5:$H$605,Abr!$Q$5:$Q$605,"Receita",Abr!$F$5:$F$605,DRE!$D156)</f>
        <v>0</v>
      </c>
      <c r="I156" s="75">
        <f>SUMIFS(Mai!$H$5:$H$605,Mai!$Q$5:$Q$605,"Receita",Mai!$F$5:$F$605,DRE!$D156)</f>
        <v>0</v>
      </c>
      <c r="J156" s="75">
        <f>SUMIFS(Jun!$H$5:$H$605,Jun!$Q$5:$Q$605,"Receita",Jun!$F$5:$F$605,DRE!$D156)</f>
        <v>0</v>
      </c>
      <c r="K156" s="75">
        <f>SUMIFS(Jul!$H$5:$H$605,Jul!$Q$5:$Q$605,"Receita",Jul!$F$5:$F$605,DRE!$D156)</f>
        <v>0</v>
      </c>
      <c r="L156" s="75">
        <f>SUMIFS(Ago!$H$5:$H$605,Ago!$Q$5:$Q$605,"Receita",Ago!$F$5:$F$605,DRE!$D156)</f>
        <v>0</v>
      </c>
      <c r="M156" s="75">
        <f>SUMIFS(Set!$H$5:$H$605,Set!$Q$5:$Q$605,"Receita",Set!$F$5:$F$605,DRE!$D156)</f>
        <v>0</v>
      </c>
      <c r="N156" s="75">
        <f>SUMIFS(Out!$H$5:$H$605,Out!$Q$5:$Q$605,"Receita",Out!$F$5:$F$605,DRE!$D156)</f>
        <v>0</v>
      </c>
      <c r="O156" s="75">
        <f>SUMIFS(Nov!$H$5:$H$605,Nov!$Q$5:$Q$605,"Receita",Nov!$F$5:$F$605,DRE!$D156)</f>
        <v>0</v>
      </c>
      <c r="P156" s="75">
        <f>SUMIFS(Dez!$H$5:$H$605,Dez!$Q$5:$Q$605,"Receita",Dez!$F$5:$F$605,DRE!$D156)</f>
        <v>0</v>
      </c>
      <c r="Q156" s="75">
        <f t="shared" si="15"/>
        <v>0</v>
      </c>
    </row>
    <row r="157" spans="3:17" ht="28.5" customHeight="1" thickTop="1" thickBot="1">
      <c r="C157" s="65" t="str">
        <f>'PC Receitas'!F44</f>
        <v>4.2.40</v>
      </c>
      <c r="D157" s="66" t="str">
        <f>VLOOKUP(C157,'PC Receitas'!$F$4:$G$103,2,FALSE)</f>
        <v>-</v>
      </c>
      <c r="E157" s="75">
        <f>SUMIFS(Jan!$H$5:$H$605,Jan!$Q$5:$Q$605,"Receita",Jan!$F$5:$F$605,DRE!$D157)</f>
        <v>0</v>
      </c>
      <c r="F157" s="75">
        <f>SUMIFS(Fev!$H$5:$H$605,Fev!$Q$5:$Q$605,"Receita",Fev!$F$5:$F$605,DRE!$D157)</f>
        <v>0</v>
      </c>
      <c r="G157" s="75">
        <f>SUMIFS(Mar!$H$5:$H$605,Mar!$Q$5:$Q$605,"Receita",Mar!$F$5:$F$605,DRE!$D157)</f>
        <v>0</v>
      </c>
      <c r="H157" s="75">
        <f>SUMIFS(Abr!$H$5:$H$605,Abr!$Q$5:$Q$605,"Receita",Abr!$F$5:$F$605,DRE!$D157)</f>
        <v>0</v>
      </c>
      <c r="I157" s="75">
        <f>SUMIFS(Mai!$H$5:$H$605,Mai!$Q$5:$Q$605,"Receita",Mai!$F$5:$F$605,DRE!$D157)</f>
        <v>0</v>
      </c>
      <c r="J157" s="75">
        <f>SUMIFS(Jun!$H$5:$H$605,Jun!$Q$5:$Q$605,"Receita",Jun!$F$5:$F$605,DRE!$D157)</f>
        <v>0</v>
      </c>
      <c r="K157" s="75">
        <f>SUMIFS(Jul!$H$5:$H$605,Jul!$Q$5:$Q$605,"Receita",Jul!$F$5:$F$605,DRE!$D157)</f>
        <v>0</v>
      </c>
      <c r="L157" s="75">
        <f>SUMIFS(Ago!$H$5:$H$605,Ago!$Q$5:$Q$605,"Receita",Ago!$F$5:$F$605,DRE!$D157)</f>
        <v>0</v>
      </c>
      <c r="M157" s="75">
        <f>SUMIFS(Set!$H$5:$H$605,Set!$Q$5:$Q$605,"Receita",Set!$F$5:$F$605,DRE!$D157)</f>
        <v>0</v>
      </c>
      <c r="N157" s="75">
        <f>SUMIFS(Out!$H$5:$H$605,Out!$Q$5:$Q$605,"Receita",Out!$F$5:$F$605,DRE!$D157)</f>
        <v>0</v>
      </c>
      <c r="O157" s="75">
        <f>SUMIFS(Nov!$H$5:$H$605,Nov!$Q$5:$Q$605,"Receita",Nov!$F$5:$F$605,DRE!$D157)</f>
        <v>0</v>
      </c>
      <c r="P157" s="75">
        <f>SUMIFS(Dez!$H$5:$H$605,Dez!$Q$5:$Q$605,"Receita",Dez!$F$5:$F$605,DRE!$D157)</f>
        <v>0</v>
      </c>
      <c r="Q157" s="75">
        <f t="shared" si="15"/>
        <v>0</v>
      </c>
    </row>
    <row r="158" spans="3:17" ht="28.5" customHeight="1" thickTop="1" thickBot="1">
      <c r="C158" s="65" t="str">
        <f>'PC Receitas'!F45</f>
        <v>4.2.41</v>
      </c>
      <c r="D158" s="66" t="str">
        <f>VLOOKUP(C158,'PC Receitas'!$F$4:$G$103,2,FALSE)</f>
        <v>-</v>
      </c>
      <c r="E158" s="75">
        <f>SUMIFS(Jan!$H$5:$H$605,Jan!$Q$5:$Q$605,"Receita",Jan!$F$5:$F$605,DRE!$D158)</f>
        <v>0</v>
      </c>
      <c r="F158" s="75">
        <f>SUMIFS(Fev!$H$5:$H$605,Fev!$Q$5:$Q$605,"Receita",Fev!$F$5:$F$605,DRE!$D158)</f>
        <v>0</v>
      </c>
      <c r="G158" s="75">
        <f>SUMIFS(Mar!$H$5:$H$605,Mar!$Q$5:$Q$605,"Receita",Mar!$F$5:$F$605,DRE!$D158)</f>
        <v>0</v>
      </c>
      <c r="H158" s="75">
        <f>SUMIFS(Abr!$H$5:$H$605,Abr!$Q$5:$Q$605,"Receita",Abr!$F$5:$F$605,DRE!$D158)</f>
        <v>0</v>
      </c>
      <c r="I158" s="75">
        <f>SUMIFS(Mai!$H$5:$H$605,Mai!$Q$5:$Q$605,"Receita",Mai!$F$5:$F$605,DRE!$D158)</f>
        <v>0</v>
      </c>
      <c r="J158" s="75">
        <f>SUMIFS(Jun!$H$5:$H$605,Jun!$Q$5:$Q$605,"Receita",Jun!$F$5:$F$605,DRE!$D158)</f>
        <v>0</v>
      </c>
      <c r="K158" s="75">
        <f>SUMIFS(Jul!$H$5:$H$605,Jul!$Q$5:$Q$605,"Receita",Jul!$F$5:$F$605,DRE!$D158)</f>
        <v>0</v>
      </c>
      <c r="L158" s="75">
        <f>SUMIFS(Ago!$H$5:$H$605,Ago!$Q$5:$Q$605,"Receita",Ago!$F$5:$F$605,DRE!$D158)</f>
        <v>0</v>
      </c>
      <c r="M158" s="75">
        <f>SUMIFS(Set!$H$5:$H$605,Set!$Q$5:$Q$605,"Receita",Set!$F$5:$F$605,DRE!$D158)</f>
        <v>0</v>
      </c>
      <c r="N158" s="75">
        <f>SUMIFS(Out!$H$5:$H$605,Out!$Q$5:$Q$605,"Receita",Out!$F$5:$F$605,DRE!$D158)</f>
        <v>0</v>
      </c>
      <c r="O158" s="75">
        <f>SUMIFS(Nov!$H$5:$H$605,Nov!$Q$5:$Q$605,"Receita",Nov!$F$5:$F$605,DRE!$D158)</f>
        <v>0</v>
      </c>
      <c r="P158" s="75">
        <f>SUMIFS(Dez!$H$5:$H$605,Dez!$Q$5:$Q$605,"Receita",Dez!$F$5:$F$605,DRE!$D158)</f>
        <v>0</v>
      </c>
      <c r="Q158" s="75">
        <f t="shared" si="15"/>
        <v>0</v>
      </c>
    </row>
    <row r="159" spans="3:17" ht="28.5" customHeight="1" thickTop="1" thickBot="1">
      <c r="C159" s="65" t="str">
        <f>'PC Receitas'!F46</f>
        <v>4.2.42</v>
      </c>
      <c r="D159" s="66" t="str">
        <f>VLOOKUP(C159,'PC Receitas'!$F$4:$G$103,2,FALSE)</f>
        <v>-</v>
      </c>
      <c r="E159" s="75">
        <f>SUMIFS(Jan!$H$5:$H$605,Jan!$Q$5:$Q$605,"Receita",Jan!$F$5:$F$605,DRE!$D159)</f>
        <v>0</v>
      </c>
      <c r="F159" s="75">
        <f>SUMIFS(Fev!$H$5:$H$605,Fev!$Q$5:$Q$605,"Receita",Fev!$F$5:$F$605,DRE!$D159)</f>
        <v>0</v>
      </c>
      <c r="G159" s="75">
        <f>SUMIFS(Mar!$H$5:$H$605,Mar!$Q$5:$Q$605,"Receita",Mar!$F$5:$F$605,DRE!$D159)</f>
        <v>0</v>
      </c>
      <c r="H159" s="75">
        <f>SUMIFS(Abr!$H$5:$H$605,Abr!$Q$5:$Q$605,"Receita",Abr!$F$5:$F$605,DRE!$D159)</f>
        <v>0</v>
      </c>
      <c r="I159" s="75">
        <f>SUMIFS(Mai!$H$5:$H$605,Mai!$Q$5:$Q$605,"Receita",Mai!$F$5:$F$605,DRE!$D159)</f>
        <v>0</v>
      </c>
      <c r="J159" s="75">
        <f>SUMIFS(Jun!$H$5:$H$605,Jun!$Q$5:$Q$605,"Receita",Jun!$F$5:$F$605,DRE!$D159)</f>
        <v>0</v>
      </c>
      <c r="K159" s="75">
        <f>SUMIFS(Jul!$H$5:$H$605,Jul!$Q$5:$Q$605,"Receita",Jul!$F$5:$F$605,DRE!$D159)</f>
        <v>0</v>
      </c>
      <c r="L159" s="75">
        <f>SUMIFS(Ago!$H$5:$H$605,Ago!$Q$5:$Q$605,"Receita",Ago!$F$5:$F$605,DRE!$D159)</f>
        <v>0</v>
      </c>
      <c r="M159" s="75">
        <f>SUMIFS(Set!$H$5:$H$605,Set!$Q$5:$Q$605,"Receita",Set!$F$5:$F$605,DRE!$D159)</f>
        <v>0</v>
      </c>
      <c r="N159" s="75">
        <f>SUMIFS(Out!$H$5:$H$605,Out!$Q$5:$Q$605,"Receita",Out!$F$5:$F$605,DRE!$D159)</f>
        <v>0</v>
      </c>
      <c r="O159" s="75">
        <f>SUMIFS(Nov!$H$5:$H$605,Nov!$Q$5:$Q$605,"Receita",Nov!$F$5:$F$605,DRE!$D159)</f>
        <v>0</v>
      </c>
      <c r="P159" s="75">
        <f>SUMIFS(Dez!$H$5:$H$605,Dez!$Q$5:$Q$605,"Receita",Dez!$F$5:$F$605,DRE!$D159)</f>
        <v>0</v>
      </c>
      <c r="Q159" s="75">
        <f t="shared" si="15"/>
        <v>0</v>
      </c>
    </row>
    <row r="160" spans="3:17" ht="28.5" customHeight="1" thickTop="1" thickBot="1">
      <c r="C160" s="65" t="str">
        <f>'PC Receitas'!F47</f>
        <v>4.2.43</v>
      </c>
      <c r="D160" s="66" t="str">
        <f>VLOOKUP(C160,'PC Receitas'!$F$4:$G$103,2,FALSE)</f>
        <v>-</v>
      </c>
      <c r="E160" s="75">
        <f>SUMIFS(Jan!$H$5:$H$605,Jan!$Q$5:$Q$605,"Receita",Jan!$F$5:$F$605,DRE!$D160)</f>
        <v>0</v>
      </c>
      <c r="F160" s="75">
        <f>SUMIFS(Fev!$H$5:$H$605,Fev!$Q$5:$Q$605,"Receita",Fev!$F$5:$F$605,DRE!$D160)</f>
        <v>0</v>
      </c>
      <c r="G160" s="75">
        <f>SUMIFS(Mar!$H$5:$H$605,Mar!$Q$5:$Q$605,"Receita",Mar!$F$5:$F$605,DRE!$D160)</f>
        <v>0</v>
      </c>
      <c r="H160" s="75">
        <f>SUMIFS(Abr!$H$5:$H$605,Abr!$Q$5:$Q$605,"Receita",Abr!$F$5:$F$605,DRE!$D160)</f>
        <v>0</v>
      </c>
      <c r="I160" s="75">
        <f>SUMIFS(Mai!$H$5:$H$605,Mai!$Q$5:$Q$605,"Receita",Mai!$F$5:$F$605,DRE!$D160)</f>
        <v>0</v>
      </c>
      <c r="J160" s="75">
        <f>SUMIFS(Jun!$H$5:$H$605,Jun!$Q$5:$Q$605,"Receita",Jun!$F$5:$F$605,DRE!$D160)</f>
        <v>0</v>
      </c>
      <c r="K160" s="75">
        <f>SUMIFS(Jul!$H$5:$H$605,Jul!$Q$5:$Q$605,"Receita",Jul!$F$5:$F$605,DRE!$D160)</f>
        <v>0</v>
      </c>
      <c r="L160" s="75">
        <f>SUMIFS(Ago!$H$5:$H$605,Ago!$Q$5:$Q$605,"Receita",Ago!$F$5:$F$605,DRE!$D160)</f>
        <v>0</v>
      </c>
      <c r="M160" s="75">
        <f>SUMIFS(Set!$H$5:$H$605,Set!$Q$5:$Q$605,"Receita",Set!$F$5:$F$605,DRE!$D160)</f>
        <v>0</v>
      </c>
      <c r="N160" s="75">
        <f>SUMIFS(Out!$H$5:$H$605,Out!$Q$5:$Q$605,"Receita",Out!$F$5:$F$605,DRE!$D160)</f>
        <v>0</v>
      </c>
      <c r="O160" s="75">
        <f>SUMIFS(Nov!$H$5:$H$605,Nov!$Q$5:$Q$605,"Receita",Nov!$F$5:$F$605,DRE!$D160)</f>
        <v>0</v>
      </c>
      <c r="P160" s="75">
        <f>SUMIFS(Dez!$H$5:$H$605,Dez!$Q$5:$Q$605,"Receita",Dez!$F$5:$F$605,DRE!$D160)</f>
        <v>0</v>
      </c>
      <c r="Q160" s="75">
        <f t="shared" si="15"/>
        <v>0</v>
      </c>
    </row>
    <row r="161" spans="3:17" ht="28.5" customHeight="1" thickTop="1" thickBot="1">
      <c r="C161" s="65" t="str">
        <f>'PC Receitas'!F48</f>
        <v>4.2.44</v>
      </c>
      <c r="D161" s="66" t="str">
        <f>VLOOKUP(C161,'PC Receitas'!$F$4:$G$103,2,FALSE)</f>
        <v>-</v>
      </c>
      <c r="E161" s="75">
        <f>SUMIFS(Jan!$H$5:$H$605,Jan!$Q$5:$Q$605,"Receita",Jan!$F$5:$F$605,DRE!$D161)</f>
        <v>0</v>
      </c>
      <c r="F161" s="75">
        <f>SUMIFS(Fev!$H$5:$H$605,Fev!$Q$5:$Q$605,"Receita",Fev!$F$5:$F$605,DRE!$D161)</f>
        <v>0</v>
      </c>
      <c r="G161" s="75">
        <f>SUMIFS(Mar!$H$5:$H$605,Mar!$Q$5:$Q$605,"Receita",Mar!$F$5:$F$605,DRE!$D161)</f>
        <v>0</v>
      </c>
      <c r="H161" s="75">
        <f>SUMIFS(Abr!$H$5:$H$605,Abr!$Q$5:$Q$605,"Receita",Abr!$F$5:$F$605,DRE!$D161)</f>
        <v>0</v>
      </c>
      <c r="I161" s="75">
        <f>SUMIFS(Mai!$H$5:$H$605,Mai!$Q$5:$Q$605,"Receita",Mai!$F$5:$F$605,DRE!$D161)</f>
        <v>0</v>
      </c>
      <c r="J161" s="75">
        <f>SUMIFS(Jun!$H$5:$H$605,Jun!$Q$5:$Q$605,"Receita",Jun!$F$5:$F$605,DRE!$D161)</f>
        <v>0</v>
      </c>
      <c r="K161" s="75">
        <f>SUMIFS(Jul!$H$5:$H$605,Jul!$Q$5:$Q$605,"Receita",Jul!$F$5:$F$605,DRE!$D161)</f>
        <v>0</v>
      </c>
      <c r="L161" s="75">
        <f>SUMIFS(Ago!$H$5:$H$605,Ago!$Q$5:$Q$605,"Receita",Ago!$F$5:$F$605,DRE!$D161)</f>
        <v>0</v>
      </c>
      <c r="M161" s="75">
        <f>SUMIFS(Set!$H$5:$H$605,Set!$Q$5:$Q$605,"Receita",Set!$F$5:$F$605,DRE!$D161)</f>
        <v>0</v>
      </c>
      <c r="N161" s="75">
        <f>SUMIFS(Out!$H$5:$H$605,Out!$Q$5:$Q$605,"Receita",Out!$F$5:$F$605,DRE!$D161)</f>
        <v>0</v>
      </c>
      <c r="O161" s="75">
        <f>SUMIFS(Nov!$H$5:$H$605,Nov!$Q$5:$Q$605,"Receita",Nov!$F$5:$F$605,DRE!$D161)</f>
        <v>0</v>
      </c>
      <c r="P161" s="75">
        <f>SUMIFS(Dez!$H$5:$H$605,Dez!$Q$5:$Q$605,"Receita",Dez!$F$5:$F$605,DRE!$D161)</f>
        <v>0</v>
      </c>
      <c r="Q161" s="75">
        <f t="shared" si="15"/>
        <v>0</v>
      </c>
    </row>
    <row r="162" spans="3:17" ht="28.5" customHeight="1" thickTop="1" thickBot="1">
      <c r="C162" s="65" t="str">
        <f>'PC Receitas'!F49</f>
        <v>4.2.45</v>
      </c>
      <c r="D162" s="66" t="str">
        <f>VLOOKUP(C162,'PC Receitas'!$F$4:$G$103,2,FALSE)</f>
        <v>-</v>
      </c>
      <c r="E162" s="75">
        <f>SUMIFS(Jan!$H$5:$H$605,Jan!$Q$5:$Q$605,"Receita",Jan!$F$5:$F$605,DRE!$D162)</f>
        <v>0</v>
      </c>
      <c r="F162" s="75">
        <f>SUMIFS(Fev!$H$5:$H$605,Fev!$Q$5:$Q$605,"Receita",Fev!$F$5:$F$605,DRE!$D162)</f>
        <v>0</v>
      </c>
      <c r="G162" s="75">
        <f>SUMIFS(Mar!$H$5:$H$605,Mar!$Q$5:$Q$605,"Receita",Mar!$F$5:$F$605,DRE!$D162)</f>
        <v>0</v>
      </c>
      <c r="H162" s="75">
        <f>SUMIFS(Abr!$H$5:$H$605,Abr!$Q$5:$Q$605,"Receita",Abr!$F$5:$F$605,DRE!$D162)</f>
        <v>0</v>
      </c>
      <c r="I162" s="75">
        <f>SUMIFS(Mai!$H$5:$H$605,Mai!$Q$5:$Q$605,"Receita",Mai!$F$5:$F$605,DRE!$D162)</f>
        <v>0</v>
      </c>
      <c r="J162" s="75">
        <f>SUMIFS(Jun!$H$5:$H$605,Jun!$Q$5:$Q$605,"Receita",Jun!$F$5:$F$605,DRE!$D162)</f>
        <v>0</v>
      </c>
      <c r="K162" s="75">
        <f>SUMIFS(Jul!$H$5:$H$605,Jul!$Q$5:$Q$605,"Receita",Jul!$F$5:$F$605,DRE!$D162)</f>
        <v>0</v>
      </c>
      <c r="L162" s="75">
        <f>SUMIFS(Ago!$H$5:$H$605,Ago!$Q$5:$Q$605,"Receita",Ago!$F$5:$F$605,DRE!$D162)</f>
        <v>0</v>
      </c>
      <c r="M162" s="75">
        <f>SUMIFS(Set!$H$5:$H$605,Set!$Q$5:$Q$605,"Receita",Set!$F$5:$F$605,DRE!$D162)</f>
        <v>0</v>
      </c>
      <c r="N162" s="75">
        <f>SUMIFS(Out!$H$5:$H$605,Out!$Q$5:$Q$605,"Receita",Out!$F$5:$F$605,DRE!$D162)</f>
        <v>0</v>
      </c>
      <c r="O162" s="75">
        <f>SUMIFS(Nov!$H$5:$H$605,Nov!$Q$5:$Q$605,"Receita",Nov!$F$5:$F$605,DRE!$D162)</f>
        <v>0</v>
      </c>
      <c r="P162" s="75">
        <f>SUMIFS(Dez!$H$5:$H$605,Dez!$Q$5:$Q$605,"Receita",Dez!$F$5:$F$605,DRE!$D162)</f>
        <v>0</v>
      </c>
      <c r="Q162" s="75">
        <f t="shared" si="15"/>
        <v>0</v>
      </c>
    </row>
    <row r="163" spans="3:17" ht="28.5" customHeight="1" thickTop="1" thickBot="1">
      <c r="C163" s="65" t="str">
        <f>'PC Receitas'!F50</f>
        <v>4.2.46</v>
      </c>
      <c r="D163" s="66" t="str">
        <f>VLOOKUP(C163,'PC Receitas'!$F$4:$G$103,2,FALSE)</f>
        <v>-</v>
      </c>
      <c r="E163" s="75">
        <f>SUMIFS(Jan!$H$5:$H$605,Jan!$Q$5:$Q$605,"Receita",Jan!$F$5:$F$605,DRE!$D163)</f>
        <v>0</v>
      </c>
      <c r="F163" s="75">
        <f>SUMIFS(Fev!$H$5:$H$605,Fev!$Q$5:$Q$605,"Receita",Fev!$F$5:$F$605,DRE!$D163)</f>
        <v>0</v>
      </c>
      <c r="G163" s="75">
        <f>SUMIFS(Mar!$H$5:$H$605,Mar!$Q$5:$Q$605,"Receita",Mar!$F$5:$F$605,DRE!$D163)</f>
        <v>0</v>
      </c>
      <c r="H163" s="75">
        <f>SUMIFS(Abr!$H$5:$H$605,Abr!$Q$5:$Q$605,"Receita",Abr!$F$5:$F$605,DRE!$D163)</f>
        <v>0</v>
      </c>
      <c r="I163" s="75">
        <f>SUMIFS(Mai!$H$5:$H$605,Mai!$Q$5:$Q$605,"Receita",Mai!$F$5:$F$605,DRE!$D163)</f>
        <v>0</v>
      </c>
      <c r="J163" s="75">
        <f>SUMIFS(Jun!$H$5:$H$605,Jun!$Q$5:$Q$605,"Receita",Jun!$F$5:$F$605,DRE!$D163)</f>
        <v>0</v>
      </c>
      <c r="K163" s="75">
        <f>SUMIFS(Jul!$H$5:$H$605,Jul!$Q$5:$Q$605,"Receita",Jul!$F$5:$F$605,DRE!$D163)</f>
        <v>0</v>
      </c>
      <c r="L163" s="75">
        <f>SUMIFS(Ago!$H$5:$H$605,Ago!$Q$5:$Q$605,"Receita",Ago!$F$5:$F$605,DRE!$D163)</f>
        <v>0</v>
      </c>
      <c r="M163" s="75">
        <f>SUMIFS(Set!$H$5:$H$605,Set!$Q$5:$Q$605,"Receita",Set!$F$5:$F$605,DRE!$D163)</f>
        <v>0</v>
      </c>
      <c r="N163" s="75">
        <f>SUMIFS(Out!$H$5:$H$605,Out!$Q$5:$Q$605,"Receita",Out!$F$5:$F$605,DRE!$D163)</f>
        <v>0</v>
      </c>
      <c r="O163" s="75">
        <f>SUMIFS(Nov!$H$5:$H$605,Nov!$Q$5:$Q$605,"Receita",Nov!$F$5:$F$605,DRE!$D163)</f>
        <v>0</v>
      </c>
      <c r="P163" s="75">
        <f>SUMIFS(Dez!$H$5:$H$605,Dez!$Q$5:$Q$605,"Receita",Dez!$F$5:$F$605,DRE!$D163)</f>
        <v>0</v>
      </c>
      <c r="Q163" s="75">
        <f t="shared" si="15"/>
        <v>0</v>
      </c>
    </row>
    <row r="164" spans="3:17" ht="28.5" customHeight="1" thickTop="1" thickBot="1">
      <c r="C164" s="65" t="str">
        <f>'PC Receitas'!F51</f>
        <v>4.2.47</v>
      </c>
      <c r="D164" s="66" t="str">
        <f>VLOOKUP(C164,'PC Receitas'!$F$4:$G$103,2,FALSE)</f>
        <v>-</v>
      </c>
      <c r="E164" s="75">
        <f>SUMIFS(Jan!$H$5:$H$605,Jan!$Q$5:$Q$605,"Receita",Jan!$F$5:$F$605,DRE!$D164)</f>
        <v>0</v>
      </c>
      <c r="F164" s="75">
        <f>SUMIFS(Fev!$H$5:$H$605,Fev!$Q$5:$Q$605,"Receita",Fev!$F$5:$F$605,DRE!$D164)</f>
        <v>0</v>
      </c>
      <c r="G164" s="75">
        <f>SUMIFS(Mar!$H$5:$H$605,Mar!$Q$5:$Q$605,"Receita",Mar!$F$5:$F$605,DRE!$D164)</f>
        <v>0</v>
      </c>
      <c r="H164" s="75">
        <f>SUMIFS(Abr!$H$5:$H$605,Abr!$Q$5:$Q$605,"Receita",Abr!$F$5:$F$605,DRE!$D164)</f>
        <v>0</v>
      </c>
      <c r="I164" s="75">
        <f>SUMIFS(Mai!$H$5:$H$605,Mai!$Q$5:$Q$605,"Receita",Mai!$F$5:$F$605,DRE!$D164)</f>
        <v>0</v>
      </c>
      <c r="J164" s="75">
        <f>SUMIFS(Jun!$H$5:$H$605,Jun!$Q$5:$Q$605,"Receita",Jun!$F$5:$F$605,DRE!$D164)</f>
        <v>0</v>
      </c>
      <c r="K164" s="75">
        <f>SUMIFS(Jul!$H$5:$H$605,Jul!$Q$5:$Q$605,"Receita",Jul!$F$5:$F$605,DRE!$D164)</f>
        <v>0</v>
      </c>
      <c r="L164" s="75">
        <f>SUMIFS(Ago!$H$5:$H$605,Ago!$Q$5:$Q$605,"Receita",Ago!$F$5:$F$605,DRE!$D164)</f>
        <v>0</v>
      </c>
      <c r="M164" s="75">
        <f>SUMIFS(Set!$H$5:$H$605,Set!$Q$5:$Q$605,"Receita",Set!$F$5:$F$605,DRE!$D164)</f>
        <v>0</v>
      </c>
      <c r="N164" s="75">
        <f>SUMIFS(Out!$H$5:$H$605,Out!$Q$5:$Q$605,"Receita",Out!$F$5:$F$605,DRE!$D164)</f>
        <v>0</v>
      </c>
      <c r="O164" s="75">
        <f>SUMIFS(Nov!$H$5:$H$605,Nov!$Q$5:$Q$605,"Receita",Nov!$F$5:$F$605,DRE!$D164)</f>
        <v>0</v>
      </c>
      <c r="P164" s="75">
        <f>SUMIFS(Dez!$H$5:$H$605,Dez!$Q$5:$Q$605,"Receita",Dez!$F$5:$F$605,DRE!$D164)</f>
        <v>0</v>
      </c>
      <c r="Q164" s="75">
        <f t="shared" si="15"/>
        <v>0</v>
      </c>
    </row>
    <row r="165" spans="3:17" ht="28.5" customHeight="1" thickTop="1" thickBot="1">
      <c r="C165" s="65" t="str">
        <f>'PC Receitas'!F52</f>
        <v>4.2.48</v>
      </c>
      <c r="D165" s="66" t="str">
        <f>VLOOKUP(C165,'PC Receitas'!$F$4:$G$103,2,FALSE)</f>
        <v>-</v>
      </c>
      <c r="E165" s="75">
        <f>SUMIFS(Jan!$H$5:$H$605,Jan!$Q$5:$Q$605,"Receita",Jan!$F$5:$F$605,DRE!$D165)</f>
        <v>0</v>
      </c>
      <c r="F165" s="75">
        <f>SUMIFS(Fev!$H$5:$H$605,Fev!$Q$5:$Q$605,"Receita",Fev!$F$5:$F$605,DRE!$D165)</f>
        <v>0</v>
      </c>
      <c r="G165" s="75">
        <f>SUMIFS(Mar!$H$5:$H$605,Mar!$Q$5:$Q$605,"Receita",Mar!$F$5:$F$605,DRE!$D165)</f>
        <v>0</v>
      </c>
      <c r="H165" s="75">
        <f>SUMIFS(Abr!$H$5:$H$605,Abr!$Q$5:$Q$605,"Receita",Abr!$F$5:$F$605,DRE!$D165)</f>
        <v>0</v>
      </c>
      <c r="I165" s="75">
        <f>SUMIFS(Mai!$H$5:$H$605,Mai!$Q$5:$Q$605,"Receita",Mai!$F$5:$F$605,DRE!$D165)</f>
        <v>0</v>
      </c>
      <c r="J165" s="75">
        <f>SUMIFS(Jun!$H$5:$H$605,Jun!$Q$5:$Q$605,"Receita",Jun!$F$5:$F$605,DRE!$D165)</f>
        <v>0</v>
      </c>
      <c r="K165" s="75">
        <f>SUMIFS(Jul!$H$5:$H$605,Jul!$Q$5:$Q$605,"Receita",Jul!$F$5:$F$605,DRE!$D165)</f>
        <v>0</v>
      </c>
      <c r="L165" s="75">
        <f>SUMIFS(Ago!$H$5:$H$605,Ago!$Q$5:$Q$605,"Receita",Ago!$F$5:$F$605,DRE!$D165)</f>
        <v>0</v>
      </c>
      <c r="M165" s="75">
        <f>SUMIFS(Set!$H$5:$H$605,Set!$Q$5:$Q$605,"Receita",Set!$F$5:$F$605,DRE!$D165)</f>
        <v>0</v>
      </c>
      <c r="N165" s="75">
        <f>SUMIFS(Out!$H$5:$H$605,Out!$Q$5:$Q$605,"Receita",Out!$F$5:$F$605,DRE!$D165)</f>
        <v>0</v>
      </c>
      <c r="O165" s="75">
        <f>SUMIFS(Nov!$H$5:$H$605,Nov!$Q$5:$Q$605,"Receita",Nov!$F$5:$F$605,DRE!$D165)</f>
        <v>0</v>
      </c>
      <c r="P165" s="75">
        <f>SUMIFS(Dez!$H$5:$H$605,Dez!$Q$5:$Q$605,"Receita",Dez!$F$5:$F$605,DRE!$D165)</f>
        <v>0</v>
      </c>
      <c r="Q165" s="75">
        <f t="shared" si="15"/>
        <v>0</v>
      </c>
    </row>
    <row r="166" spans="3:17" ht="28.5" customHeight="1" thickTop="1" thickBot="1">
      <c r="C166" s="65" t="str">
        <f>'PC Receitas'!F53</f>
        <v>4.2.49</v>
      </c>
      <c r="D166" s="66" t="str">
        <f>VLOOKUP(C166,'PC Receitas'!$F$4:$G$103,2,FALSE)</f>
        <v>-</v>
      </c>
      <c r="E166" s="75">
        <f>SUMIFS(Jan!$H$5:$H$605,Jan!$Q$5:$Q$605,"Receita",Jan!$F$5:$F$605,DRE!$D166)</f>
        <v>0</v>
      </c>
      <c r="F166" s="75">
        <f>SUMIFS(Fev!$H$5:$H$605,Fev!$Q$5:$Q$605,"Receita",Fev!$F$5:$F$605,DRE!$D166)</f>
        <v>0</v>
      </c>
      <c r="G166" s="75">
        <f>SUMIFS(Mar!$H$5:$H$605,Mar!$Q$5:$Q$605,"Receita",Mar!$F$5:$F$605,DRE!$D166)</f>
        <v>0</v>
      </c>
      <c r="H166" s="75">
        <f>SUMIFS(Abr!$H$5:$H$605,Abr!$Q$5:$Q$605,"Receita",Abr!$F$5:$F$605,DRE!$D166)</f>
        <v>0</v>
      </c>
      <c r="I166" s="75">
        <f>SUMIFS(Mai!$H$5:$H$605,Mai!$Q$5:$Q$605,"Receita",Mai!$F$5:$F$605,DRE!$D166)</f>
        <v>0</v>
      </c>
      <c r="J166" s="75">
        <f>SUMIFS(Jun!$H$5:$H$605,Jun!$Q$5:$Q$605,"Receita",Jun!$F$5:$F$605,DRE!$D166)</f>
        <v>0</v>
      </c>
      <c r="K166" s="75">
        <f>SUMIFS(Jul!$H$5:$H$605,Jul!$Q$5:$Q$605,"Receita",Jul!$F$5:$F$605,DRE!$D166)</f>
        <v>0</v>
      </c>
      <c r="L166" s="75">
        <f>SUMIFS(Ago!$H$5:$H$605,Ago!$Q$5:$Q$605,"Receita",Ago!$F$5:$F$605,DRE!$D166)</f>
        <v>0</v>
      </c>
      <c r="M166" s="75">
        <f>SUMIFS(Set!$H$5:$H$605,Set!$Q$5:$Q$605,"Receita",Set!$F$5:$F$605,DRE!$D166)</f>
        <v>0</v>
      </c>
      <c r="N166" s="75">
        <f>SUMIFS(Out!$H$5:$H$605,Out!$Q$5:$Q$605,"Receita",Out!$F$5:$F$605,DRE!$D166)</f>
        <v>0</v>
      </c>
      <c r="O166" s="75">
        <f>SUMIFS(Nov!$H$5:$H$605,Nov!$Q$5:$Q$605,"Receita",Nov!$F$5:$F$605,DRE!$D166)</f>
        <v>0</v>
      </c>
      <c r="P166" s="75">
        <f>SUMIFS(Dez!$H$5:$H$605,Dez!$Q$5:$Q$605,"Receita",Dez!$F$5:$F$605,DRE!$D166)</f>
        <v>0</v>
      </c>
      <c r="Q166" s="75">
        <f t="shared" si="15"/>
        <v>0</v>
      </c>
    </row>
    <row r="167" spans="3:17" ht="28.5" customHeight="1" thickTop="1" thickBot="1">
      <c r="C167" s="65" t="str">
        <f>'PC Receitas'!F54</f>
        <v>4.2.50</v>
      </c>
      <c r="D167" s="66" t="str">
        <f>VLOOKUP(C167,'PC Receitas'!$F$4:$G$103,2,FALSE)</f>
        <v>-</v>
      </c>
      <c r="E167" s="75">
        <f>SUMIFS(Jan!$H$5:$H$605,Jan!$Q$5:$Q$605,"Receita",Jan!$F$5:$F$605,DRE!$D167)</f>
        <v>0</v>
      </c>
      <c r="F167" s="75">
        <f>SUMIFS(Fev!$H$5:$H$605,Fev!$Q$5:$Q$605,"Receita",Fev!$F$5:$F$605,DRE!$D167)</f>
        <v>0</v>
      </c>
      <c r="G167" s="75">
        <f>SUMIFS(Mar!$H$5:$H$605,Mar!$Q$5:$Q$605,"Receita",Mar!$F$5:$F$605,DRE!$D167)</f>
        <v>0</v>
      </c>
      <c r="H167" s="75">
        <f>SUMIFS(Abr!$H$5:$H$605,Abr!$Q$5:$Q$605,"Receita",Abr!$F$5:$F$605,DRE!$D167)</f>
        <v>0</v>
      </c>
      <c r="I167" s="75">
        <f>SUMIFS(Mai!$H$5:$H$605,Mai!$Q$5:$Q$605,"Receita",Mai!$F$5:$F$605,DRE!$D167)</f>
        <v>0</v>
      </c>
      <c r="J167" s="75">
        <f>SUMIFS(Jun!$H$5:$H$605,Jun!$Q$5:$Q$605,"Receita",Jun!$F$5:$F$605,DRE!$D167)</f>
        <v>0</v>
      </c>
      <c r="K167" s="75">
        <f>SUMIFS(Jul!$H$5:$H$605,Jul!$Q$5:$Q$605,"Receita",Jul!$F$5:$F$605,DRE!$D167)</f>
        <v>0</v>
      </c>
      <c r="L167" s="75">
        <f>SUMIFS(Ago!$H$5:$H$605,Ago!$Q$5:$Q$605,"Receita",Ago!$F$5:$F$605,DRE!$D167)</f>
        <v>0</v>
      </c>
      <c r="M167" s="75">
        <f>SUMIFS(Set!$H$5:$H$605,Set!$Q$5:$Q$605,"Receita",Set!$F$5:$F$605,DRE!$D167)</f>
        <v>0</v>
      </c>
      <c r="N167" s="75">
        <f>SUMIFS(Out!$H$5:$H$605,Out!$Q$5:$Q$605,"Receita",Out!$F$5:$F$605,DRE!$D167)</f>
        <v>0</v>
      </c>
      <c r="O167" s="75">
        <f>SUMIFS(Nov!$H$5:$H$605,Nov!$Q$5:$Q$605,"Receita",Nov!$F$5:$F$605,DRE!$D167)</f>
        <v>0</v>
      </c>
      <c r="P167" s="75">
        <f>SUMIFS(Dez!$H$5:$H$605,Dez!$Q$5:$Q$605,"Receita",Dez!$F$5:$F$605,DRE!$D167)</f>
        <v>0</v>
      </c>
      <c r="Q167" s="75">
        <f t="shared" si="15"/>
        <v>0</v>
      </c>
    </row>
    <row r="168" spans="3:17" ht="28.5" customHeight="1" thickTop="1" thickBot="1">
      <c r="C168" s="65" t="str">
        <f>'PC Receitas'!F55</f>
        <v>4.2.51</v>
      </c>
      <c r="D168" s="66" t="str">
        <f>VLOOKUP(C168,'PC Receitas'!$F$4:$G$103,2,FALSE)</f>
        <v>-</v>
      </c>
      <c r="E168" s="75">
        <f>SUMIFS(Jan!$H$5:$H$605,Jan!$Q$5:$Q$605,"Receita",Jan!$F$5:$F$605,DRE!$D168)</f>
        <v>0</v>
      </c>
      <c r="F168" s="75">
        <f>SUMIFS(Fev!$H$5:$H$605,Fev!$Q$5:$Q$605,"Receita",Fev!$F$5:$F$605,DRE!$D168)</f>
        <v>0</v>
      </c>
      <c r="G168" s="75">
        <f>SUMIFS(Mar!$H$5:$H$605,Mar!$Q$5:$Q$605,"Receita",Mar!$F$5:$F$605,DRE!$D168)</f>
        <v>0</v>
      </c>
      <c r="H168" s="75">
        <f>SUMIFS(Abr!$H$5:$H$605,Abr!$Q$5:$Q$605,"Receita",Abr!$F$5:$F$605,DRE!$D168)</f>
        <v>0</v>
      </c>
      <c r="I168" s="75">
        <f>SUMIFS(Mai!$H$5:$H$605,Mai!$Q$5:$Q$605,"Receita",Mai!$F$5:$F$605,DRE!$D168)</f>
        <v>0</v>
      </c>
      <c r="J168" s="75">
        <f>SUMIFS(Jun!$H$5:$H$605,Jun!$Q$5:$Q$605,"Receita",Jun!$F$5:$F$605,DRE!$D168)</f>
        <v>0</v>
      </c>
      <c r="K168" s="75">
        <f>SUMIFS(Jul!$H$5:$H$605,Jul!$Q$5:$Q$605,"Receita",Jul!$F$5:$F$605,DRE!$D168)</f>
        <v>0</v>
      </c>
      <c r="L168" s="75">
        <f>SUMIFS(Ago!$H$5:$H$605,Ago!$Q$5:$Q$605,"Receita",Ago!$F$5:$F$605,DRE!$D168)</f>
        <v>0</v>
      </c>
      <c r="M168" s="75">
        <f>SUMIFS(Set!$H$5:$H$605,Set!$Q$5:$Q$605,"Receita",Set!$F$5:$F$605,DRE!$D168)</f>
        <v>0</v>
      </c>
      <c r="N168" s="75">
        <f>SUMIFS(Out!$H$5:$H$605,Out!$Q$5:$Q$605,"Receita",Out!$F$5:$F$605,DRE!$D168)</f>
        <v>0</v>
      </c>
      <c r="O168" s="75">
        <f>SUMIFS(Nov!$H$5:$H$605,Nov!$Q$5:$Q$605,"Receita",Nov!$F$5:$F$605,DRE!$D168)</f>
        <v>0</v>
      </c>
      <c r="P168" s="75">
        <f>SUMIFS(Dez!$H$5:$H$605,Dez!$Q$5:$Q$605,"Receita",Dez!$F$5:$F$605,DRE!$D168)</f>
        <v>0</v>
      </c>
      <c r="Q168" s="75">
        <f t="shared" si="15"/>
        <v>0</v>
      </c>
    </row>
    <row r="169" spans="3:17" ht="28.5" customHeight="1" thickTop="1" thickBot="1">
      <c r="C169" s="65" t="str">
        <f>'PC Receitas'!F56</f>
        <v>4.2.52</v>
      </c>
      <c r="D169" s="66" t="str">
        <f>VLOOKUP(C169,'PC Receitas'!$F$4:$G$103,2,FALSE)</f>
        <v>-</v>
      </c>
      <c r="E169" s="75">
        <f>SUMIFS(Jan!$H$5:$H$605,Jan!$Q$5:$Q$605,"Receita",Jan!$F$5:$F$605,DRE!$D169)</f>
        <v>0</v>
      </c>
      <c r="F169" s="75">
        <f>SUMIFS(Fev!$H$5:$H$605,Fev!$Q$5:$Q$605,"Receita",Fev!$F$5:$F$605,DRE!$D169)</f>
        <v>0</v>
      </c>
      <c r="G169" s="75">
        <f>SUMIFS(Mar!$H$5:$H$605,Mar!$Q$5:$Q$605,"Receita",Mar!$F$5:$F$605,DRE!$D169)</f>
        <v>0</v>
      </c>
      <c r="H169" s="75">
        <f>SUMIFS(Abr!$H$5:$H$605,Abr!$Q$5:$Q$605,"Receita",Abr!$F$5:$F$605,DRE!$D169)</f>
        <v>0</v>
      </c>
      <c r="I169" s="75">
        <f>SUMIFS(Mai!$H$5:$H$605,Mai!$Q$5:$Q$605,"Receita",Mai!$F$5:$F$605,DRE!$D169)</f>
        <v>0</v>
      </c>
      <c r="J169" s="75">
        <f>SUMIFS(Jun!$H$5:$H$605,Jun!$Q$5:$Q$605,"Receita",Jun!$F$5:$F$605,DRE!$D169)</f>
        <v>0</v>
      </c>
      <c r="K169" s="75">
        <f>SUMIFS(Jul!$H$5:$H$605,Jul!$Q$5:$Q$605,"Receita",Jul!$F$5:$F$605,DRE!$D169)</f>
        <v>0</v>
      </c>
      <c r="L169" s="75">
        <f>SUMIFS(Ago!$H$5:$H$605,Ago!$Q$5:$Q$605,"Receita",Ago!$F$5:$F$605,DRE!$D169)</f>
        <v>0</v>
      </c>
      <c r="M169" s="75">
        <f>SUMIFS(Set!$H$5:$H$605,Set!$Q$5:$Q$605,"Receita",Set!$F$5:$F$605,DRE!$D169)</f>
        <v>0</v>
      </c>
      <c r="N169" s="75">
        <f>SUMIFS(Out!$H$5:$H$605,Out!$Q$5:$Q$605,"Receita",Out!$F$5:$F$605,DRE!$D169)</f>
        <v>0</v>
      </c>
      <c r="O169" s="75">
        <f>SUMIFS(Nov!$H$5:$H$605,Nov!$Q$5:$Q$605,"Receita",Nov!$F$5:$F$605,DRE!$D169)</f>
        <v>0</v>
      </c>
      <c r="P169" s="75">
        <f>SUMIFS(Dez!$H$5:$H$605,Dez!$Q$5:$Q$605,"Receita",Dez!$F$5:$F$605,DRE!$D169)</f>
        <v>0</v>
      </c>
      <c r="Q169" s="75">
        <f t="shared" si="15"/>
        <v>0</v>
      </c>
    </row>
    <row r="170" spans="3:17" ht="28.5" customHeight="1" thickTop="1" thickBot="1">
      <c r="C170" s="65" t="str">
        <f>'PC Receitas'!F57</f>
        <v>4.2.53</v>
      </c>
      <c r="D170" s="66" t="str">
        <f>VLOOKUP(C170,'PC Receitas'!$F$4:$G$103,2,FALSE)</f>
        <v>-</v>
      </c>
      <c r="E170" s="75">
        <f>SUMIFS(Jan!$H$5:$H$605,Jan!$Q$5:$Q$605,"Receita",Jan!$F$5:$F$605,DRE!$D170)</f>
        <v>0</v>
      </c>
      <c r="F170" s="75">
        <f>SUMIFS(Fev!$H$5:$H$605,Fev!$Q$5:$Q$605,"Receita",Fev!$F$5:$F$605,DRE!$D170)</f>
        <v>0</v>
      </c>
      <c r="G170" s="75">
        <f>SUMIFS(Mar!$H$5:$H$605,Mar!$Q$5:$Q$605,"Receita",Mar!$F$5:$F$605,DRE!$D170)</f>
        <v>0</v>
      </c>
      <c r="H170" s="75">
        <f>SUMIFS(Abr!$H$5:$H$605,Abr!$Q$5:$Q$605,"Receita",Abr!$F$5:$F$605,DRE!$D170)</f>
        <v>0</v>
      </c>
      <c r="I170" s="75">
        <f>SUMIFS(Mai!$H$5:$H$605,Mai!$Q$5:$Q$605,"Receita",Mai!$F$5:$F$605,DRE!$D170)</f>
        <v>0</v>
      </c>
      <c r="J170" s="75">
        <f>SUMIFS(Jun!$H$5:$H$605,Jun!$Q$5:$Q$605,"Receita",Jun!$F$5:$F$605,DRE!$D170)</f>
        <v>0</v>
      </c>
      <c r="K170" s="75">
        <f>SUMIFS(Jul!$H$5:$H$605,Jul!$Q$5:$Q$605,"Receita",Jul!$F$5:$F$605,DRE!$D170)</f>
        <v>0</v>
      </c>
      <c r="L170" s="75">
        <f>SUMIFS(Ago!$H$5:$H$605,Ago!$Q$5:$Q$605,"Receita",Ago!$F$5:$F$605,DRE!$D170)</f>
        <v>0</v>
      </c>
      <c r="M170" s="75">
        <f>SUMIFS(Set!$H$5:$H$605,Set!$Q$5:$Q$605,"Receita",Set!$F$5:$F$605,DRE!$D170)</f>
        <v>0</v>
      </c>
      <c r="N170" s="75">
        <f>SUMIFS(Out!$H$5:$H$605,Out!$Q$5:$Q$605,"Receita",Out!$F$5:$F$605,DRE!$D170)</f>
        <v>0</v>
      </c>
      <c r="O170" s="75">
        <f>SUMIFS(Nov!$H$5:$H$605,Nov!$Q$5:$Q$605,"Receita",Nov!$F$5:$F$605,DRE!$D170)</f>
        <v>0</v>
      </c>
      <c r="P170" s="75">
        <f>SUMIFS(Dez!$H$5:$H$605,Dez!$Q$5:$Q$605,"Receita",Dez!$F$5:$F$605,DRE!$D170)</f>
        <v>0</v>
      </c>
      <c r="Q170" s="75">
        <f t="shared" si="15"/>
        <v>0</v>
      </c>
    </row>
    <row r="171" spans="3:17" ht="28.5" customHeight="1" thickTop="1" thickBot="1">
      <c r="C171" s="65" t="str">
        <f>'PC Receitas'!F58</f>
        <v>4.2.54</v>
      </c>
      <c r="D171" s="66" t="str">
        <f>VLOOKUP(C171,'PC Receitas'!$F$4:$G$103,2,FALSE)</f>
        <v>-</v>
      </c>
      <c r="E171" s="75">
        <f>SUMIFS(Jan!$H$5:$H$605,Jan!$Q$5:$Q$605,"Receita",Jan!$F$5:$F$605,DRE!$D171)</f>
        <v>0</v>
      </c>
      <c r="F171" s="75">
        <f>SUMIFS(Fev!$H$5:$H$605,Fev!$Q$5:$Q$605,"Receita",Fev!$F$5:$F$605,DRE!$D171)</f>
        <v>0</v>
      </c>
      <c r="G171" s="75">
        <f>SUMIFS(Mar!$H$5:$H$605,Mar!$Q$5:$Q$605,"Receita",Mar!$F$5:$F$605,DRE!$D171)</f>
        <v>0</v>
      </c>
      <c r="H171" s="75">
        <f>SUMIFS(Abr!$H$5:$H$605,Abr!$Q$5:$Q$605,"Receita",Abr!$F$5:$F$605,DRE!$D171)</f>
        <v>0</v>
      </c>
      <c r="I171" s="75">
        <f>SUMIFS(Mai!$H$5:$H$605,Mai!$Q$5:$Q$605,"Receita",Mai!$F$5:$F$605,DRE!$D171)</f>
        <v>0</v>
      </c>
      <c r="J171" s="75">
        <f>SUMIFS(Jun!$H$5:$H$605,Jun!$Q$5:$Q$605,"Receita",Jun!$F$5:$F$605,DRE!$D171)</f>
        <v>0</v>
      </c>
      <c r="K171" s="75">
        <f>SUMIFS(Jul!$H$5:$H$605,Jul!$Q$5:$Q$605,"Receita",Jul!$F$5:$F$605,DRE!$D171)</f>
        <v>0</v>
      </c>
      <c r="L171" s="75">
        <f>SUMIFS(Ago!$H$5:$H$605,Ago!$Q$5:$Q$605,"Receita",Ago!$F$5:$F$605,DRE!$D171)</f>
        <v>0</v>
      </c>
      <c r="M171" s="75">
        <f>SUMIFS(Set!$H$5:$H$605,Set!$Q$5:$Q$605,"Receita",Set!$F$5:$F$605,DRE!$D171)</f>
        <v>0</v>
      </c>
      <c r="N171" s="75">
        <f>SUMIFS(Out!$H$5:$H$605,Out!$Q$5:$Q$605,"Receita",Out!$F$5:$F$605,DRE!$D171)</f>
        <v>0</v>
      </c>
      <c r="O171" s="75">
        <f>SUMIFS(Nov!$H$5:$H$605,Nov!$Q$5:$Q$605,"Receita",Nov!$F$5:$F$605,DRE!$D171)</f>
        <v>0</v>
      </c>
      <c r="P171" s="75">
        <f>SUMIFS(Dez!$H$5:$H$605,Dez!$Q$5:$Q$605,"Receita",Dez!$F$5:$F$605,DRE!$D171)</f>
        <v>0</v>
      </c>
      <c r="Q171" s="75">
        <f t="shared" si="15"/>
        <v>0</v>
      </c>
    </row>
    <row r="172" spans="3:17" ht="28.5" customHeight="1" thickTop="1" thickBot="1">
      <c r="C172" s="65" t="str">
        <f>'PC Receitas'!F59</f>
        <v>4.2.55</v>
      </c>
      <c r="D172" s="66" t="str">
        <f>VLOOKUP(C172,'PC Receitas'!$F$4:$G$103,2,FALSE)</f>
        <v>-</v>
      </c>
      <c r="E172" s="75">
        <f>SUMIFS(Jan!$H$5:$H$605,Jan!$Q$5:$Q$605,"Receita",Jan!$F$5:$F$605,DRE!$D172)</f>
        <v>0</v>
      </c>
      <c r="F172" s="75">
        <f>SUMIFS(Fev!$H$5:$H$605,Fev!$Q$5:$Q$605,"Receita",Fev!$F$5:$F$605,DRE!$D172)</f>
        <v>0</v>
      </c>
      <c r="G172" s="75">
        <f>SUMIFS(Mar!$H$5:$H$605,Mar!$Q$5:$Q$605,"Receita",Mar!$F$5:$F$605,DRE!$D172)</f>
        <v>0</v>
      </c>
      <c r="H172" s="75">
        <f>SUMIFS(Abr!$H$5:$H$605,Abr!$Q$5:$Q$605,"Receita",Abr!$F$5:$F$605,DRE!$D172)</f>
        <v>0</v>
      </c>
      <c r="I172" s="75">
        <f>SUMIFS(Mai!$H$5:$H$605,Mai!$Q$5:$Q$605,"Receita",Mai!$F$5:$F$605,DRE!$D172)</f>
        <v>0</v>
      </c>
      <c r="J172" s="75">
        <f>SUMIFS(Jun!$H$5:$H$605,Jun!$Q$5:$Q$605,"Receita",Jun!$F$5:$F$605,DRE!$D172)</f>
        <v>0</v>
      </c>
      <c r="K172" s="75">
        <f>SUMIFS(Jul!$H$5:$H$605,Jul!$Q$5:$Q$605,"Receita",Jul!$F$5:$F$605,DRE!$D172)</f>
        <v>0</v>
      </c>
      <c r="L172" s="75">
        <f>SUMIFS(Ago!$H$5:$H$605,Ago!$Q$5:$Q$605,"Receita",Ago!$F$5:$F$605,DRE!$D172)</f>
        <v>0</v>
      </c>
      <c r="M172" s="75">
        <f>SUMIFS(Set!$H$5:$H$605,Set!$Q$5:$Q$605,"Receita",Set!$F$5:$F$605,DRE!$D172)</f>
        <v>0</v>
      </c>
      <c r="N172" s="75">
        <f>SUMIFS(Out!$H$5:$H$605,Out!$Q$5:$Q$605,"Receita",Out!$F$5:$F$605,DRE!$D172)</f>
        <v>0</v>
      </c>
      <c r="O172" s="75">
        <f>SUMIFS(Nov!$H$5:$H$605,Nov!$Q$5:$Q$605,"Receita",Nov!$F$5:$F$605,DRE!$D172)</f>
        <v>0</v>
      </c>
      <c r="P172" s="75">
        <f>SUMIFS(Dez!$H$5:$H$605,Dez!$Q$5:$Q$605,"Receita",Dez!$F$5:$F$605,DRE!$D172)</f>
        <v>0</v>
      </c>
      <c r="Q172" s="75">
        <f t="shared" si="15"/>
        <v>0</v>
      </c>
    </row>
    <row r="173" spans="3:17" ht="28.5" customHeight="1" thickTop="1" thickBot="1">
      <c r="C173" s="65" t="str">
        <f>'PC Receitas'!F60</f>
        <v>4.2.56</v>
      </c>
      <c r="D173" s="66" t="str">
        <f>VLOOKUP(C173,'PC Receitas'!$F$4:$G$103,2,FALSE)</f>
        <v>-</v>
      </c>
      <c r="E173" s="75">
        <f>SUMIFS(Jan!$H$5:$H$605,Jan!$Q$5:$Q$605,"Receita",Jan!$F$5:$F$605,DRE!$D173)</f>
        <v>0</v>
      </c>
      <c r="F173" s="75">
        <f>SUMIFS(Fev!$H$5:$H$605,Fev!$Q$5:$Q$605,"Receita",Fev!$F$5:$F$605,DRE!$D173)</f>
        <v>0</v>
      </c>
      <c r="G173" s="75">
        <f>SUMIFS(Mar!$H$5:$H$605,Mar!$Q$5:$Q$605,"Receita",Mar!$F$5:$F$605,DRE!$D173)</f>
        <v>0</v>
      </c>
      <c r="H173" s="75">
        <f>SUMIFS(Abr!$H$5:$H$605,Abr!$Q$5:$Q$605,"Receita",Abr!$F$5:$F$605,DRE!$D173)</f>
        <v>0</v>
      </c>
      <c r="I173" s="75">
        <f>SUMIFS(Mai!$H$5:$H$605,Mai!$Q$5:$Q$605,"Receita",Mai!$F$5:$F$605,DRE!$D173)</f>
        <v>0</v>
      </c>
      <c r="J173" s="75">
        <f>SUMIFS(Jun!$H$5:$H$605,Jun!$Q$5:$Q$605,"Receita",Jun!$F$5:$F$605,DRE!$D173)</f>
        <v>0</v>
      </c>
      <c r="K173" s="75">
        <f>SUMIFS(Jul!$H$5:$H$605,Jul!$Q$5:$Q$605,"Receita",Jul!$F$5:$F$605,DRE!$D173)</f>
        <v>0</v>
      </c>
      <c r="L173" s="75">
        <f>SUMIFS(Ago!$H$5:$H$605,Ago!$Q$5:$Q$605,"Receita",Ago!$F$5:$F$605,DRE!$D173)</f>
        <v>0</v>
      </c>
      <c r="M173" s="75">
        <f>SUMIFS(Set!$H$5:$H$605,Set!$Q$5:$Q$605,"Receita",Set!$F$5:$F$605,DRE!$D173)</f>
        <v>0</v>
      </c>
      <c r="N173" s="75">
        <f>SUMIFS(Out!$H$5:$H$605,Out!$Q$5:$Q$605,"Receita",Out!$F$5:$F$605,DRE!$D173)</f>
        <v>0</v>
      </c>
      <c r="O173" s="75">
        <f>SUMIFS(Nov!$H$5:$H$605,Nov!$Q$5:$Q$605,"Receita",Nov!$F$5:$F$605,DRE!$D173)</f>
        <v>0</v>
      </c>
      <c r="P173" s="75">
        <f>SUMIFS(Dez!$H$5:$H$605,Dez!$Q$5:$Q$605,"Receita",Dez!$F$5:$F$605,DRE!$D173)</f>
        <v>0</v>
      </c>
      <c r="Q173" s="75">
        <f t="shared" si="15"/>
        <v>0</v>
      </c>
    </row>
    <row r="174" spans="3:17" ht="28.5" customHeight="1" thickTop="1" thickBot="1">
      <c r="C174" s="65" t="str">
        <f>'PC Receitas'!F61</f>
        <v>4.2.57</v>
      </c>
      <c r="D174" s="66" t="str">
        <f>VLOOKUP(C174,'PC Receitas'!$F$4:$G$103,2,FALSE)</f>
        <v>-</v>
      </c>
      <c r="E174" s="75">
        <f>SUMIFS(Jan!$H$5:$H$605,Jan!$Q$5:$Q$605,"Receita",Jan!$F$5:$F$605,DRE!$D174)</f>
        <v>0</v>
      </c>
      <c r="F174" s="75">
        <f>SUMIFS(Fev!$H$5:$H$605,Fev!$Q$5:$Q$605,"Receita",Fev!$F$5:$F$605,DRE!$D174)</f>
        <v>0</v>
      </c>
      <c r="G174" s="75">
        <f>SUMIFS(Mar!$H$5:$H$605,Mar!$Q$5:$Q$605,"Receita",Mar!$F$5:$F$605,DRE!$D174)</f>
        <v>0</v>
      </c>
      <c r="H174" s="75">
        <f>SUMIFS(Abr!$H$5:$H$605,Abr!$Q$5:$Q$605,"Receita",Abr!$F$5:$F$605,DRE!$D174)</f>
        <v>0</v>
      </c>
      <c r="I174" s="75">
        <f>SUMIFS(Mai!$H$5:$H$605,Mai!$Q$5:$Q$605,"Receita",Mai!$F$5:$F$605,DRE!$D174)</f>
        <v>0</v>
      </c>
      <c r="J174" s="75">
        <f>SUMIFS(Jun!$H$5:$H$605,Jun!$Q$5:$Q$605,"Receita",Jun!$F$5:$F$605,DRE!$D174)</f>
        <v>0</v>
      </c>
      <c r="K174" s="75">
        <f>SUMIFS(Jul!$H$5:$H$605,Jul!$Q$5:$Q$605,"Receita",Jul!$F$5:$F$605,DRE!$D174)</f>
        <v>0</v>
      </c>
      <c r="L174" s="75">
        <f>SUMIFS(Ago!$H$5:$H$605,Ago!$Q$5:$Q$605,"Receita",Ago!$F$5:$F$605,DRE!$D174)</f>
        <v>0</v>
      </c>
      <c r="M174" s="75">
        <f>SUMIFS(Set!$H$5:$H$605,Set!$Q$5:$Q$605,"Receita",Set!$F$5:$F$605,DRE!$D174)</f>
        <v>0</v>
      </c>
      <c r="N174" s="75">
        <f>SUMIFS(Out!$H$5:$H$605,Out!$Q$5:$Q$605,"Receita",Out!$F$5:$F$605,DRE!$D174)</f>
        <v>0</v>
      </c>
      <c r="O174" s="75">
        <f>SUMIFS(Nov!$H$5:$H$605,Nov!$Q$5:$Q$605,"Receita",Nov!$F$5:$F$605,DRE!$D174)</f>
        <v>0</v>
      </c>
      <c r="P174" s="75">
        <f>SUMIFS(Dez!$H$5:$H$605,Dez!$Q$5:$Q$605,"Receita",Dez!$F$5:$F$605,DRE!$D174)</f>
        <v>0</v>
      </c>
      <c r="Q174" s="75">
        <f t="shared" si="15"/>
        <v>0</v>
      </c>
    </row>
    <row r="175" spans="3:17" ht="28.5" customHeight="1" thickTop="1" thickBot="1">
      <c r="C175" s="65" t="str">
        <f>'PC Receitas'!F62</f>
        <v>4.2.58</v>
      </c>
      <c r="D175" s="66" t="str">
        <f>VLOOKUP(C175,'PC Receitas'!$F$4:$G$103,2,FALSE)</f>
        <v>-</v>
      </c>
      <c r="E175" s="75">
        <f>SUMIFS(Jan!$H$5:$H$605,Jan!$Q$5:$Q$605,"Receita",Jan!$F$5:$F$605,DRE!$D175)</f>
        <v>0</v>
      </c>
      <c r="F175" s="75">
        <f>SUMIFS(Fev!$H$5:$H$605,Fev!$Q$5:$Q$605,"Receita",Fev!$F$5:$F$605,DRE!$D175)</f>
        <v>0</v>
      </c>
      <c r="G175" s="75">
        <f>SUMIFS(Mar!$H$5:$H$605,Mar!$Q$5:$Q$605,"Receita",Mar!$F$5:$F$605,DRE!$D175)</f>
        <v>0</v>
      </c>
      <c r="H175" s="75">
        <f>SUMIFS(Abr!$H$5:$H$605,Abr!$Q$5:$Q$605,"Receita",Abr!$F$5:$F$605,DRE!$D175)</f>
        <v>0</v>
      </c>
      <c r="I175" s="75">
        <f>SUMIFS(Mai!$H$5:$H$605,Mai!$Q$5:$Q$605,"Receita",Mai!$F$5:$F$605,DRE!$D175)</f>
        <v>0</v>
      </c>
      <c r="J175" s="75">
        <f>SUMIFS(Jun!$H$5:$H$605,Jun!$Q$5:$Q$605,"Receita",Jun!$F$5:$F$605,DRE!$D175)</f>
        <v>0</v>
      </c>
      <c r="K175" s="75">
        <f>SUMIFS(Jul!$H$5:$H$605,Jul!$Q$5:$Q$605,"Receita",Jul!$F$5:$F$605,DRE!$D175)</f>
        <v>0</v>
      </c>
      <c r="L175" s="75">
        <f>SUMIFS(Ago!$H$5:$H$605,Ago!$Q$5:$Q$605,"Receita",Ago!$F$5:$F$605,DRE!$D175)</f>
        <v>0</v>
      </c>
      <c r="M175" s="75">
        <f>SUMIFS(Set!$H$5:$H$605,Set!$Q$5:$Q$605,"Receita",Set!$F$5:$F$605,DRE!$D175)</f>
        <v>0</v>
      </c>
      <c r="N175" s="75">
        <f>SUMIFS(Out!$H$5:$H$605,Out!$Q$5:$Q$605,"Receita",Out!$F$5:$F$605,DRE!$D175)</f>
        <v>0</v>
      </c>
      <c r="O175" s="75">
        <f>SUMIFS(Nov!$H$5:$H$605,Nov!$Q$5:$Q$605,"Receita",Nov!$F$5:$F$605,DRE!$D175)</f>
        <v>0</v>
      </c>
      <c r="P175" s="75">
        <f>SUMIFS(Dez!$H$5:$H$605,Dez!$Q$5:$Q$605,"Receita",Dez!$F$5:$F$605,DRE!$D175)</f>
        <v>0</v>
      </c>
      <c r="Q175" s="75">
        <f t="shared" si="15"/>
        <v>0</v>
      </c>
    </row>
    <row r="176" spans="3:17" ht="28.5" customHeight="1" thickTop="1" thickBot="1">
      <c r="C176" s="65" t="str">
        <f>'PC Receitas'!F63</f>
        <v>4.2.59</v>
      </c>
      <c r="D176" s="66" t="str">
        <f>VLOOKUP(C176,'PC Receitas'!$F$4:$G$103,2,FALSE)</f>
        <v>-</v>
      </c>
      <c r="E176" s="75">
        <f>SUMIFS(Jan!$H$5:$H$605,Jan!$Q$5:$Q$605,"Receita",Jan!$F$5:$F$605,DRE!$D176)</f>
        <v>0</v>
      </c>
      <c r="F176" s="75">
        <f>SUMIFS(Fev!$H$5:$H$605,Fev!$Q$5:$Q$605,"Receita",Fev!$F$5:$F$605,DRE!$D176)</f>
        <v>0</v>
      </c>
      <c r="G176" s="75">
        <f>SUMIFS(Mar!$H$5:$H$605,Mar!$Q$5:$Q$605,"Receita",Mar!$F$5:$F$605,DRE!$D176)</f>
        <v>0</v>
      </c>
      <c r="H176" s="75">
        <f>SUMIFS(Abr!$H$5:$H$605,Abr!$Q$5:$Q$605,"Receita",Abr!$F$5:$F$605,DRE!$D176)</f>
        <v>0</v>
      </c>
      <c r="I176" s="75">
        <f>SUMIFS(Mai!$H$5:$H$605,Mai!$Q$5:$Q$605,"Receita",Mai!$F$5:$F$605,DRE!$D176)</f>
        <v>0</v>
      </c>
      <c r="J176" s="75">
        <f>SUMIFS(Jun!$H$5:$H$605,Jun!$Q$5:$Q$605,"Receita",Jun!$F$5:$F$605,DRE!$D176)</f>
        <v>0</v>
      </c>
      <c r="K176" s="75">
        <f>SUMIFS(Jul!$H$5:$H$605,Jul!$Q$5:$Q$605,"Receita",Jul!$F$5:$F$605,DRE!$D176)</f>
        <v>0</v>
      </c>
      <c r="L176" s="75">
        <f>SUMIFS(Ago!$H$5:$H$605,Ago!$Q$5:$Q$605,"Receita",Ago!$F$5:$F$605,DRE!$D176)</f>
        <v>0</v>
      </c>
      <c r="M176" s="75">
        <f>SUMIFS(Set!$H$5:$H$605,Set!$Q$5:$Q$605,"Receita",Set!$F$5:$F$605,DRE!$D176)</f>
        <v>0</v>
      </c>
      <c r="N176" s="75">
        <f>SUMIFS(Out!$H$5:$H$605,Out!$Q$5:$Q$605,"Receita",Out!$F$5:$F$605,DRE!$D176)</f>
        <v>0</v>
      </c>
      <c r="O176" s="75">
        <f>SUMIFS(Nov!$H$5:$H$605,Nov!$Q$5:$Q$605,"Receita",Nov!$F$5:$F$605,DRE!$D176)</f>
        <v>0</v>
      </c>
      <c r="P176" s="75">
        <f>SUMIFS(Dez!$H$5:$H$605,Dez!$Q$5:$Q$605,"Receita",Dez!$F$5:$F$605,DRE!$D176)</f>
        <v>0</v>
      </c>
      <c r="Q176" s="75">
        <f t="shared" si="15"/>
        <v>0</v>
      </c>
    </row>
    <row r="177" spans="3:17" ht="28.5" customHeight="1" thickTop="1" thickBot="1">
      <c r="C177" s="65" t="str">
        <f>'PC Receitas'!F64</f>
        <v>4.2.60</v>
      </c>
      <c r="D177" s="66" t="str">
        <f>VLOOKUP(C177,'PC Receitas'!$F$4:$G$103,2,FALSE)</f>
        <v>-</v>
      </c>
      <c r="E177" s="75">
        <f>SUMIFS(Jan!$H$5:$H$605,Jan!$Q$5:$Q$605,"Receita",Jan!$F$5:$F$605,DRE!$D177)</f>
        <v>0</v>
      </c>
      <c r="F177" s="75">
        <f>SUMIFS(Fev!$H$5:$H$605,Fev!$Q$5:$Q$605,"Receita",Fev!$F$5:$F$605,DRE!$D177)</f>
        <v>0</v>
      </c>
      <c r="G177" s="75">
        <f>SUMIFS(Mar!$H$5:$H$605,Mar!$Q$5:$Q$605,"Receita",Mar!$F$5:$F$605,DRE!$D177)</f>
        <v>0</v>
      </c>
      <c r="H177" s="75">
        <f>SUMIFS(Abr!$H$5:$H$605,Abr!$Q$5:$Q$605,"Receita",Abr!$F$5:$F$605,DRE!$D177)</f>
        <v>0</v>
      </c>
      <c r="I177" s="75">
        <f>SUMIFS(Mai!$H$5:$H$605,Mai!$Q$5:$Q$605,"Receita",Mai!$F$5:$F$605,DRE!$D177)</f>
        <v>0</v>
      </c>
      <c r="J177" s="75">
        <f>SUMIFS(Jun!$H$5:$H$605,Jun!$Q$5:$Q$605,"Receita",Jun!$F$5:$F$605,DRE!$D177)</f>
        <v>0</v>
      </c>
      <c r="K177" s="75">
        <f>SUMIFS(Jul!$H$5:$H$605,Jul!$Q$5:$Q$605,"Receita",Jul!$F$5:$F$605,DRE!$D177)</f>
        <v>0</v>
      </c>
      <c r="L177" s="75">
        <f>SUMIFS(Ago!$H$5:$H$605,Ago!$Q$5:$Q$605,"Receita",Ago!$F$5:$F$605,DRE!$D177)</f>
        <v>0</v>
      </c>
      <c r="M177" s="75">
        <f>SUMIFS(Set!$H$5:$H$605,Set!$Q$5:$Q$605,"Receita",Set!$F$5:$F$605,DRE!$D177)</f>
        <v>0</v>
      </c>
      <c r="N177" s="75">
        <f>SUMIFS(Out!$H$5:$H$605,Out!$Q$5:$Q$605,"Receita",Out!$F$5:$F$605,DRE!$D177)</f>
        <v>0</v>
      </c>
      <c r="O177" s="75">
        <f>SUMIFS(Nov!$H$5:$H$605,Nov!$Q$5:$Q$605,"Receita",Nov!$F$5:$F$605,DRE!$D177)</f>
        <v>0</v>
      </c>
      <c r="P177" s="75">
        <f>SUMIFS(Dez!$H$5:$H$605,Dez!$Q$5:$Q$605,"Receita",Dez!$F$5:$F$605,DRE!$D177)</f>
        <v>0</v>
      </c>
      <c r="Q177" s="75">
        <f t="shared" si="15"/>
        <v>0</v>
      </c>
    </row>
    <row r="178" spans="3:17" ht="28.5" customHeight="1" thickTop="1" thickBot="1">
      <c r="C178" s="65" t="str">
        <f>'PC Receitas'!F65</f>
        <v>4.2.61</v>
      </c>
      <c r="D178" s="66" t="str">
        <f>VLOOKUP(C178,'PC Receitas'!$F$4:$G$103,2,FALSE)</f>
        <v>-</v>
      </c>
      <c r="E178" s="75">
        <f>SUMIFS(Jan!$H$5:$H$605,Jan!$Q$5:$Q$605,"Receita",Jan!$F$5:$F$605,DRE!$D178)</f>
        <v>0</v>
      </c>
      <c r="F178" s="75">
        <f>SUMIFS(Fev!$H$5:$H$605,Fev!$Q$5:$Q$605,"Receita",Fev!$F$5:$F$605,DRE!$D178)</f>
        <v>0</v>
      </c>
      <c r="G178" s="75">
        <f>SUMIFS(Mar!$H$5:$H$605,Mar!$Q$5:$Q$605,"Receita",Mar!$F$5:$F$605,DRE!$D178)</f>
        <v>0</v>
      </c>
      <c r="H178" s="75">
        <f>SUMIFS(Abr!$H$5:$H$605,Abr!$Q$5:$Q$605,"Receita",Abr!$F$5:$F$605,DRE!$D178)</f>
        <v>0</v>
      </c>
      <c r="I178" s="75">
        <f>SUMIFS(Mai!$H$5:$H$605,Mai!$Q$5:$Q$605,"Receita",Mai!$F$5:$F$605,DRE!$D178)</f>
        <v>0</v>
      </c>
      <c r="J178" s="75">
        <f>SUMIFS(Jun!$H$5:$H$605,Jun!$Q$5:$Q$605,"Receita",Jun!$F$5:$F$605,DRE!$D178)</f>
        <v>0</v>
      </c>
      <c r="K178" s="75">
        <f>SUMIFS(Jul!$H$5:$H$605,Jul!$Q$5:$Q$605,"Receita",Jul!$F$5:$F$605,DRE!$D178)</f>
        <v>0</v>
      </c>
      <c r="L178" s="75">
        <f>SUMIFS(Ago!$H$5:$H$605,Ago!$Q$5:$Q$605,"Receita",Ago!$F$5:$F$605,DRE!$D178)</f>
        <v>0</v>
      </c>
      <c r="M178" s="75">
        <f>SUMIFS(Set!$H$5:$H$605,Set!$Q$5:$Q$605,"Receita",Set!$F$5:$F$605,DRE!$D178)</f>
        <v>0</v>
      </c>
      <c r="N178" s="75">
        <f>SUMIFS(Out!$H$5:$H$605,Out!$Q$5:$Q$605,"Receita",Out!$F$5:$F$605,DRE!$D178)</f>
        <v>0</v>
      </c>
      <c r="O178" s="75">
        <f>SUMIFS(Nov!$H$5:$H$605,Nov!$Q$5:$Q$605,"Receita",Nov!$F$5:$F$605,DRE!$D178)</f>
        <v>0</v>
      </c>
      <c r="P178" s="75">
        <f>SUMIFS(Dez!$H$5:$H$605,Dez!$Q$5:$Q$605,"Receita",Dez!$F$5:$F$605,DRE!$D178)</f>
        <v>0</v>
      </c>
      <c r="Q178" s="75">
        <f t="shared" si="15"/>
        <v>0</v>
      </c>
    </row>
    <row r="179" spans="3:17" ht="28.5" customHeight="1" thickTop="1" thickBot="1">
      <c r="C179" s="65" t="str">
        <f>'PC Receitas'!F66</f>
        <v>4.2.62</v>
      </c>
      <c r="D179" s="66" t="str">
        <f>VLOOKUP(C179,'PC Receitas'!$F$4:$G$103,2,FALSE)</f>
        <v>-</v>
      </c>
      <c r="E179" s="75">
        <f>SUMIFS(Jan!$H$5:$H$605,Jan!$Q$5:$Q$605,"Receita",Jan!$F$5:$F$605,DRE!$D179)</f>
        <v>0</v>
      </c>
      <c r="F179" s="75">
        <f>SUMIFS(Fev!$H$5:$H$605,Fev!$Q$5:$Q$605,"Receita",Fev!$F$5:$F$605,DRE!$D179)</f>
        <v>0</v>
      </c>
      <c r="G179" s="75">
        <f>SUMIFS(Mar!$H$5:$H$605,Mar!$Q$5:$Q$605,"Receita",Mar!$F$5:$F$605,DRE!$D179)</f>
        <v>0</v>
      </c>
      <c r="H179" s="75">
        <f>SUMIFS(Abr!$H$5:$H$605,Abr!$Q$5:$Q$605,"Receita",Abr!$F$5:$F$605,DRE!$D179)</f>
        <v>0</v>
      </c>
      <c r="I179" s="75">
        <f>SUMIFS(Mai!$H$5:$H$605,Mai!$Q$5:$Q$605,"Receita",Mai!$F$5:$F$605,DRE!$D179)</f>
        <v>0</v>
      </c>
      <c r="J179" s="75">
        <f>SUMIFS(Jun!$H$5:$H$605,Jun!$Q$5:$Q$605,"Receita",Jun!$F$5:$F$605,DRE!$D179)</f>
        <v>0</v>
      </c>
      <c r="K179" s="75">
        <f>SUMIFS(Jul!$H$5:$H$605,Jul!$Q$5:$Q$605,"Receita",Jul!$F$5:$F$605,DRE!$D179)</f>
        <v>0</v>
      </c>
      <c r="L179" s="75">
        <f>SUMIFS(Ago!$H$5:$H$605,Ago!$Q$5:$Q$605,"Receita",Ago!$F$5:$F$605,DRE!$D179)</f>
        <v>0</v>
      </c>
      <c r="M179" s="75">
        <f>SUMIFS(Set!$H$5:$H$605,Set!$Q$5:$Q$605,"Receita",Set!$F$5:$F$605,DRE!$D179)</f>
        <v>0</v>
      </c>
      <c r="N179" s="75">
        <f>SUMIFS(Out!$H$5:$H$605,Out!$Q$5:$Q$605,"Receita",Out!$F$5:$F$605,DRE!$D179)</f>
        <v>0</v>
      </c>
      <c r="O179" s="75">
        <f>SUMIFS(Nov!$H$5:$H$605,Nov!$Q$5:$Q$605,"Receita",Nov!$F$5:$F$605,DRE!$D179)</f>
        <v>0</v>
      </c>
      <c r="P179" s="75">
        <f>SUMIFS(Dez!$H$5:$H$605,Dez!$Q$5:$Q$605,"Receita",Dez!$F$5:$F$605,DRE!$D179)</f>
        <v>0</v>
      </c>
      <c r="Q179" s="75">
        <f t="shared" si="15"/>
        <v>0</v>
      </c>
    </row>
    <row r="180" spans="3:17" ht="28.5" customHeight="1" thickTop="1" thickBot="1">
      <c r="C180" s="65" t="str">
        <f>'PC Receitas'!F67</f>
        <v>4.2.63</v>
      </c>
      <c r="D180" s="66" t="str">
        <f>VLOOKUP(C180,'PC Receitas'!$F$4:$G$103,2,FALSE)</f>
        <v>-</v>
      </c>
      <c r="E180" s="75">
        <f>SUMIFS(Jan!$H$5:$H$605,Jan!$Q$5:$Q$605,"Receita",Jan!$F$5:$F$605,DRE!$D180)</f>
        <v>0</v>
      </c>
      <c r="F180" s="75">
        <f>SUMIFS(Fev!$H$5:$H$605,Fev!$Q$5:$Q$605,"Receita",Fev!$F$5:$F$605,DRE!$D180)</f>
        <v>0</v>
      </c>
      <c r="G180" s="75">
        <f>SUMIFS(Mar!$H$5:$H$605,Mar!$Q$5:$Q$605,"Receita",Mar!$F$5:$F$605,DRE!$D180)</f>
        <v>0</v>
      </c>
      <c r="H180" s="75">
        <f>SUMIFS(Abr!$H$5:$H$605,Abr!$Q$5:$Q$605,"Receita",Abr!$F$5:$F$605,DRE!$D180)</f>
        <v>0</v>
      </c>
      <c r="I180" s="75">
        <f>SUMIFS(Mai!$H$5:$H$605,Mai!$Q$5:$Q$605,"Receita",Mai!$F$5:$F$605,DRE!$D180)</f>
        <v>0</v>
      </c>
      <c r="J180" s="75">
        <f>SUMIFS(Jun!$H$5:$H$605,Jun!$Q$5:$Q$605,"Receita",Jun!$F$5:$F$605,DRE!$D180)</f>
        <v>0</v>
      </c>
      <c r="K180" s="75">
        <f>SUMIFS(Jul!$H$5:$H$605,Jul!$Q$5:$Q$605,"Receita",Jul!$F$5:$F$605,DRE!$D180)</f>
        <v>0</v>
      </c>
      <c r="L180" s="75">
        <f>SUMIFS(Ago!$H$5:$H$605,Ago!$Q$5:$Q$605,"Receita",Ago!$F$5:$F$605,DRE!$D180)</f>
        <v>0</v>
      </c>
      <c r="M180" s="75">
        <f>SUMIFS(Set!$H$5:$H$605,Set!$Q$5:$Q$605,"Receita",Set!$F$5:$F$605,DRE!$D180)</f>
        <v>0</v>
      </c>
      <c r="N180" s="75">
        <f>SUMIFS(Out!$H$5:$H$605,Out!$Q$5:$Q$605,"Receita",Out!$F$5:$F$605,DRE!$D180)</f>
        <v>0</v>
      </c>
      <c r="O180" s="75">
        <f>SUMIFS(Nov!$H$5:$H$605,Nov!$Q$5:$Q$605,"Receita",Nov!$F$5:$F$605,DRE!$D180)</f>
        <v>0</v>
      </c>
      <c r="P180" s="75">
        <f>SUMIFS(Dez!$H$5:$H$605,Dez!$Q$5:$Q$605,"Receita",Dez!$F$5:$F$605,DRE!$D180)</f>
        <v>0</v>
      </c>
      <c r="Q180" s="75">
        <f t="shared" si="15"/>
        <v>0</v>
      </c>
    </row>
    <row r="181" spans="3:17" ht="28.5" customHeight="1" thickTop="1" thickBot="1">
      <c r="C181" s="65" t="str">
        <f>'PC Receitas'!F68</f>
        <v>4.2.64</v>
      </c>
      <c r="D181" s="66" t="str">
        <f>VLOOKUP(C181,'PC Receitas'!$F$4:$G$103,2,FALSE)</f>
        <v>-</v>
      </c>
      <c r="E181" s="75">
        <f>SUMIFS(Jan!$H$5:$H$605,Jan!$Q$5:$Q$605,"Receita",Jan!$F$5:$F$605,DRE!$D181)</f>
        <v>0</v>
      </c>
      <c r="F181" s="75">
        <f>SUMIFS(Fev!$H$5:$H$605,Fev!$Q$5:$Q$605,"Receita",Fev!$F$5:$F$605,DRE!$D181)</f>
        <v>0</v>
      </c>
      <c r="G181" s="75">
        <f>SUMIFS(Mar!$H$5:$H$605,Mar!$Q$5:$Q$605,"Receita",Mar!$F$5:$F$605,DRE!$D181)</f>
        <v>0</v>
      </c>
      <c r="H181" s="75">
        <f>SUMIFS(Abr!$H$5:$H$605,Abr!$Q$5:$Q$605,"Receita",Abr!$F$5:$F$605,DRE!$D181)</f>
        <v>0</v>
      </c>
      <c r="I181" s="75">
        <f>SUMIFS(Mai!$H$5:$H$605,Mai!$Q$5:$Q$605,"Receita",Mai!$F$5:$F$605,DRE!$D181)</f>
        <v>0</v>
      </c>
      <c r="J181" s="75">
        <f>SUMIFS(Jun!$H$5:$H$605,Jun!$Q$5:$Q$605,"Receita",Jun!$F$5:$F$605,DRE!$D181)</f>
        <v>0</v>
      </c>
      <c r="K181" s="75">
        <f>SUMIFS(Jul!$H$5:$H$605,Jul!$Q$5:$Q$605,"Receita",Jul!$F$5:$F$605,DRE!$D181)</f>
        <v>0</v>
      </c>
      <c r="L181" s="75">
        <f>SUMIFS(Ago!$H$5:$H$605,Ago!$Q$5:$Q$605,"Receita",Ago!$F$5:$F$605,DRE!$D181)</f>
        <v>0</v>
      </c>
      <c r="M181" s="75">
        <f>SUMIFS(Set!$H$5:$H$605,Set!$Q$5:$Q$605,"Receita",Set!$F$5:$F$605,DRE!$D181)</f>
        <v>0</v>
      </c>
      <c r="N181" s="75">
        <f>SUMIFS(Out!$H$5:$H$605,Out!$Q$5:$Q$605,"Receita",Out!$F$5:$F$605,DRE!$D181)</f>
        <v>0</v>
      </c>
      <c r="O181" s="75">
        <f>SUMIFS(Nov!$H$5:$H$605,Nov!$Q$5:$Q$605,"Receita",Nov!$F$5:$F$605,DRE!$D181)</f>
        <v>0</v>
      </c>
      <c r="P181" s="75">
        <f>SUMIFS(Dez!$H$5:$H$605,Dez!$Q$5:$Q$605,"Receita",Dez!$F$5:$F$605,DRE!$D181)</f>
        <v>0</v>
      </c>
      <c r="Q181" s="75">
        <f t="shared" si="15"/>
        <v>0</v>
      </c>
    </row>
    <row r="182" spans="3:17" ht="28.5" customHeight="1" thickTop="1" thickBot="1">
      <c r="C182" s="65" t="str">
        <f>'PC Receitas'!F69</f>
        <v>4.2.65</v>
      </c>
      <c r="D182" s="66" t="str">
        <f>VLOOKUP(C182,'PC Receitas'!$F$4:$G$103,2,FALSE)</f>
        <v>-</v>
      </c>
      <c r="E182" s="75">
        <f>SUMIFS(Jan!$H$5:$H$605,Jan!$Q$5:$Q$605,"Receita",Jan!$F$5:$F$605,DRE!$D182)</f>
        <v>0</v>
      </c>
      <c r="F182" s="75">
        <f>SUMIFS(Fev!$H$5:$H$605,Fev!$Q$5:$Q$605,"Receita",Fev!$F$5:$F$605,DRE!$D182)</f>
        <v>0</v>
      </c>
      <c r="G182" s="75">
        <f>SUMIFS(Mar!$H$5:$H$605,Mar!$Q$5:$Q$605,"Receita",Mar!$F$5:$F$605,DRE!$D182)</f>
        <v>0</v>
      </c>
      <c r="H182" s="75">
        <f>SUMIFS(Abr!$H$5:$H$605,Abr!$Q$5:$Q$605,"Receita",Abr!$F$5:$F$605,DRE!$D182)</f>
        <v>0</v>
      </c>
      <c r="I182" s="75">
        <f>SUMIFS(Mai!$H$5:$H$605,Mai!$Q$5:$Q$605,"Receita",Mai!$F$5:$F$605,DRE!$D182)</f>
        <v>0</v>
      </c>
      <c r="J182" s="75">
        <f>SUMIFS(Jun!$H$5:$H$605,Jun!$Q$5:$Q$605,"Receita",Jun!$F$5:$F$605,DRE!$D182)</f>
        <v>0</v>
      </c>
      <c r="K182" s="75">
        <f>SUMIFS(Jul!$H$5:$H$605,Jul!$Q$5:$Q$605,"Receita",Jul!$F$5:$F$605,DRE!$D182)</f>
        <v>0</v>
      </c>
      <c r="L182" s="75">
        <f>SUMIFS(Ago!$H$5:$H$605,Ago!$Q$5:$Q$605,"Receita",Ago!$F$5:$F$605,DRE!$D182)</f>
        <v>0</v>
      </c>
      <c r="M182" s="75">
        <f>SUMIFS(Set!$H$5:$H$605,Set!$Q$5:$Q$605,"Receita",Set!$F$5:$F$605,DRE!$D182)</f>
        <v>0</v>
      </c>
      <c r="N182" s="75">
        <f>SUMIFS(Out!$H$5:$H$605,Out!$Q$5:$Q$605,"Receita",Out!$F$5:$F$605,DRE!$D182)</f>
        <v>0</v>
      </c>
      <c r="O182" s="75">
        <f>SUMIFS(Nov!$H$5:$H$605,Nov!$Q$5:$Q$605,"Receita",Nov!$F$5:$F$605,DRE!$D182)</f>
        <v>0</v>
      </c>
      <c r="P182" s="75">
        <f>SUMIFS(Dez!$H$5:$H$605,Dez!$Q$5:$Q$605,"Receita",Dez!$F$5:$F$605,DRE!$D182)</f>
        <v>0</v>
      </c>
      <c r="Q182" s="75">
        <f t="shared" si="15"/>
        <v>0</v>
      </c>
    </row>
    <row r="183" spans="3:17" ht="28.5" customHeight="1" thickTop="1" thickBot="1">
      <c r="C183" s="65" t="str">
        <f>'PC Receitas'!F70</f>
        <v>4.2.66</v>
      </c>
      <c r="D183" s="66" t="str">
        <f>VLOOKUP(C183,'PC Receitas'!$F$4:$G$103,2,FALSE)</f>
        <v>-</v>
      </c>
      <c r="E183" s="75">
        <f>SUMIFS(Jan!$H$5:$H$605,Jan!$Q$5:$Q$605,"Receita",Jan!$F$5:$F$605,DRE!$D183)</f>
        <v>0</v>
      </c>
      <c r="F183" s="75">
        <f>SUMIFS(Fev!$H$5:$H$605,Fev!$Q$5:$Q$605,"Receita",Fev!$F$5:$F$605,DRE!$D183)</f>
        <v>0</v>
      </c>
      <c r="G183" s="75">
        <f>SUMIFS(Mar!$H$5:$H$605,Mar!$Q$5:$Q$605,"Receita",Mar!$F$5:$F$605,DRE!$D183)</f>
        <v>0</v>
      </c>
      <c r="H183" s="75">
        <f>SUMIFS(Abr!$H$5:$H$605,Abr!$Q$5:$Q$605,"Receita",Abr!$F$5:$F$605,DRE!$D183)</f>
        <v>0</v>
      </c>
      <c r="I183" s="75">
        <f>SUMIFS(Mai!$H$5:$H$605,Mai!$Q$5:$Q$605,"Receita",Mai!$F$5:$F$605,DRE!$D183)</f>
        <v>0</v>
      </c>
      <c r="J183" s="75">
        <f>SUMIFS(Jun!$H$5:$H$605,Jun!$Q$5:$Q$605,"Receita",Jun!$F$5:$F$605,DRE!$D183)</f>
        <v>0</v>
      </c>
      <c r="K183" s="75">
        <f>SUMIFS(Jul!$H$5:$H$605,Jul!$Q$5:$Q$605,"Receita",Jul!$F$5:$F$605,DRE!$D183)</f>
        <v>0</v>
      </c>
      <c r="L183" s="75">
        <f>SUMIFS(Ago!$H$5:$H$605,Ago!$Q$5:$Q$605,"Receita",Ago!$F$5:$F$605,DRE!$D183)</f>
        <v>0</v>
      </c>
      <c r="M183" s="75">
        <f>SUMIFS(Set!$H$5:$H$605,Set!$Q$5:$Q$605,"Receita",Set!$F$5:$F$605,DRE!$D183)</f>
        <v>0</v>
      </c>
      <c r="N183" s="75">
        <f>SUMIFS(Out!$H$5:$H$605,Out!$Q$5:$Q$605,"Receita",Out!$F$5:$F$605,DRE!$D183)</f>
        <v>0</v>
      </c>
      <c r="O183" s="75">
        <f>SUMIFS(Nov!$H$5:$H$605,Nov!$Q$5:$Q$605,"Receita",Nov!$F$5:$F$605,DRE!$D183)</f>
        <v>0</v>
      </c>
      <c r="P183" s="75">
        <f>SUMIFS(Dez!$H$5:$H$605,Dez!$Q$5:$Q$605,"Receita",Dez!$F$5:$F$605,DRE!$D183)</f>
        <v>0</v>
      </c>
      <c r="Q183" s="75">
        <f t="shared" ref="Q183:Q216" si="16">SUM(E183:P183)</f>
        <v>0</v>
      </c>
    </row>
    <row r="184" spans="3:17" ht="28.5" customHeight="1" thickTop="1" thickBot="1">
      <c r="C184" s="65" t="str">
        <f>'PC Receitas'!F71</f>
        <v>4.2.67</v>
      </c>
      <c r="D184" s="66" t="str">
        <f>VLOOKUP(C184,'PC Receitas'!$F$4:$G$103,2,FALSE)</f>
        <v>-</v>
      </c>
      <c r="E184" s="75">
        <f>SUMIFS(Jan!$H$5:$H$605,Jan!$Q$5:$Q$605,"Receita",Jan!$F$5:$F$605,DRE!$D184)</f>
        <v>0</v>
      </c>
      <c r="F184" s="75">
        <f>SUMIFS(Fev!$H$5:$H$605,Fev!$Q$5:$Q$605,"Receita",Fev!$F$5:$F$605,DRE!$D184)</f>
        <v>0</v>
      </c>
      <c r="G184" s="75">
        <f>SUMIFS(Mar!$H$5:$H$605,Mar!$Q$5:$Q$605,"Receita",Mar!$F$5:$F$605,DRE!$D184)</f>
        <v>0</v>
      </c>
      <c r="H184" s="75">
        <f>SUMIFS(Abr!$H$5:$H$605,Abr!$Q$5:$Q$605,"Receita",Abr!$F$5:$F$605,DRE!$D184)</f>
        <v>0</v>
      </c>
      <c r="I184" s="75">
        <f>SUMIFS(Mai!$H$5:$H$605,Mai!$Q$5:$Q$605,"Receita",Mai!$F$5:$F$605,DRE!$D184)</f>
        <v>0</v>
      </c>
      <c r="J184" s="75">
        <f>SUMIFS(Jun!$H$5:$H$605,Jun!$Q$5:$Q$605,"Receita",Jun!$F$5:$F$605,DRE!$D184)</f>
        <v>0</v>
      </c>
      <c r="K184" s="75">
        <f>SUMIFS(Jul!$H$5:$H$605,Jul!$Q$5:$Q$605,"Receita",Jul!$F$5:$F$605,DRE!$D184)</f>
        <v>0</v>
      </c>
      <c r="L184" s="75">
        <f>SUMIFS(Ago!$H$5:$H$605,Ago!$Q$5:$Q$605,"Receita",Ago!$F$5:$F$605,DRE!$D184)</f>
        <v>0</v>
      </c>
      <c r="M184" s="75">
        <f>SUMIFS(Set!$H$5:$H$605,Set!$Q$5:$Q$605,"Receita",Set!$F$5:$F$605,DRE!$D184)</f>
        <v>0</v>
      </c>
      <c r="N184" s="75">
        <f>SUMIFS(Out!$H$5:$H$605,Out!$Q$5:$Q$605,"Receita",Out!$F$5:$F$605,DRE!$D184)</f>
        <v>0</v>
      </c>
      <c r="O184" s="75">
        <f>SUMIFS(Nov!$H$5:$H$605,Nov!$Q$5:$Q$605,"Receita",Nov!$F$5:$F$605,DRE!$D184)</f>
        <v>0</v>
      </c>
      <c r="P184" s="75">
        <f>SUMIFS(Dez!$H$5:$H$605,Dez!$Q$5:$Q$605,"Receita",Dez!$F$5:$F$605,DRE!$D184)</f>
        <v>0</v>
      </c>
      <c r="Q184" s="75">
        <f t="shared" si="16"/>
        <v>0</v>
      </c>
    </row>
    <row r="185" spans="3:17" ht="28.5" customHeight="1" thickTop="1" thickBot="1">
      <c r="C185" s="65" t="str">
        <f>'PC Receitas'!F72</f>
        <v>4.2.68</v>
      </c>
      <c r="D185" s="66" t="str">
        <f>VLOOKUP(C185,'PC Receitas'!$F$4:$G$103,2,FALSE)</f>
        <v>-</v>
      </c>
      <c r="E185" s="75">
        <f>SUMIFS(Jan!$H$5:$H$605,Jan!$Q$5:$Q$605,"Receita",Jan!$F$5:$F$605,DRE!$D185)</f>
        <v>0</v>
      </c>
      <c r="F185" s="75">
        <f>SUMIFS(Fev!$H$5:$H$605,Fev!$Q$5:$Q$605,"Receita",Fev!$F$5:$F$605,DRE!$D185)</f>
        <v>0</v>
      </c>
      <c r="G185" s="75">
        <f>SUMIFS(Mar!$H$5:$H$605,Mar!$Q$5:$Q$605,"Receita",Mar!$F$5:$F$605,DRE!$D185)</f>
        <v>0</v>
      </c>
      <c r="H185" s="75">
        <f>SUMIFS(Abr!$H$5:$H$605,Abr!$Q$5:$Q$605,"Receita",Abr!$F$5:$F$605,DRE!$D185)</f>
        <v>0</v>
      </c>
      <c r="I185" s="75">
        <f>SUMIFS(Mai!$H$5:$H$605,Mai!$Q$5:$Q$605,"Receita",Mai!$F$5:$F$605,DRE!$D185)</f>
        <v>0</v>
      </c>
      <c r="J185" s="75">
        <f>SUMIFS(Jun!$H$5:$H$605,Jun!$Q$5:$Q$605,"Receita",Jun!$F$5:$F$605,DRE!$D185)</f>
        <v>0</v>
      </c>
      <c r="K185" s="75">
        <f>SUMIFS(Jul!$H$5:$H$605,Jul!$Q$5:$Q$605,"Receita",Jul!$F$5:$F$605,DRE!$D185)</f>
        <v>0</v>
      </c>
      <c r="L185" s="75">
        <f>SUMIFS(Ago!$H$5:$H$605,Ago!$Q$5:$Q$605,"Receita",Ago!$F$5:$F$605,DRE!$D185)</f>
        <v>0</v>
      </c>
      <c r="M185" s="75">
        <f>SUMIFS(Set!$H$5:$H$605,Set!$Q$5:$Q$605,"Receita",Set!$F$5:$F$605,DRE!$D185)</f>
        <v>0</v>
      </c>
      <c r="N185" s="75">
        <f>SUMIFS(Out!$H$5:$H$605,Out!$Q$5:$Q$605,"Receita",Out!$F$5:$F$605,DRE!$D185)</f>
        <v>0</v>
      </c>
      <c r="O185" s="75">
        <f>SUMIFS(Nov!$H$5:$H$605,Nov!$Q$5:$Q$605,"Receita",Nov!$F$5:$F$605,DRE!$D185)</f>
        <v>0</v>
      </c>
      <c r="P185" s="75">
        <f>SUMIFS(Dez!$H$5:$H$605,Dez!$Q$5:$Q$605,"Receita",Dez!$F$5:$F$605,DRE!$D185)</f>
        <v>0</v>
      </c>
      <c r="Q185" s="75">
        <f t="shared" si="16"/>
        <v>0</v>
      </c>
    </row>
    <row r="186" spans="3:17" ht="28.5" customHeight="1" thickTop="1" thickBot="1">
      <c r="C186" s="65" t="str">
        <f>'PC Receitas'!F73</f>
        <v>4.2.69</v>
      </c>
      <c r="D186" s="66" t="str">
        <f>VLOOKUP(C186,'PC Receitas'!$F$4:$G$103,2,FALSE)</f>
        <v>-</v>
      </c>
      <c r="E186" s="75">
        <f>SUMIFS(Jan!$H$5:$H$605,Jan!$Q$5:$Q$605,"Receita",Jan!$F$5:$F$605,DRE!$D186)</f>
        <v>0</v>
      </c>
      <c r="F186" s="75">
        <f>SUMIFS(Fev!$H$5:$H$605,Fev!$Q$5:$Q$605,"Receita",Fev!$F$5:$F$605,DRE!$D186)</f>
        <v>0</v>
      </c>
      <c r="G186" s="75">
        <f>SUMIFS(Mar!$H$5:$H$605,Mar!$Q$5:$Q$605,"Receita",Mar!$F$5:$F$605,DRE!$D186)</f>
        <v>0</v>
      </c>
      <c r="H186" s="75">
        <f>SUMIFS(Abr!$H$5:$H$605,Abr!$Q$5:$Q$605,"Receita",Abr!$F$5:$F$605,DRE!$D186)</f>
        <v>0</v>
      </c>
      <c r="I186" s="75">
        <f>SUMIFS(Mai!$H$5:$H$605,Mai!$Q$5:$Q$605,"Receita",Mai!$F$5:$F$605,DRE!$D186)</f>
        <v>0</v>
      </c>
      <c r="J186" s="75">
        <f>SUMIFS(Jun!$H$5:$H$605,Jun!$Q$5:$Q$605,"Receita",Jun!$F$5:$F$605,DRE!$D186)</f>
        <v>0</v>
      </c>
      <c r="K186" s="75">
        <f>SUMIFS(Jul!$H$5:$H$605,Jul!$Q$5:$Q$605,"Receita",Jul!$F$5:$F$605,DRE!$D186)</f>
        <v>0</v>
      </c>
      <c r="L186" s="75">
        <f>SUMIFS(Ago!$H$5:$H$605,Ago!$Q$5:$Q$605,"Receita",Ago!$F$5:$F$605,DRE!$D186)</f>
        <v>0</v>
      </c>
      <c r="M186" s="75">
        <f>SUMIFS(Set!$H$5:$H$605,Set!$Q$5:$Q$605,"Receita",Set!$F$5:$F$605,DRE!$D186)</f>
        <v>0</v>
      </c>
      <c r="N186" s="75">
        <f>SUMIFS(Out!$H$5:$H$605,Out!$Q$5:$Q$605,"Receita",Out!$F$5:$F$605,DRE!$D186)</f>
        <v>0</v>
      </c>
      <c r="O186" s="75">
        <f>SUMIFS(Nov!$H$5:$H$605,Nov!$Q$5:$Q$605,"Receita",Nov!$F$5:$F$605,DRE!$D186)</f>
        <v>0</v>
      </c>
      <c r="P186" s="75">
        <f>SUMIFS(Dez!$H$5:$H$605,Dez!$Q$5:$Q$605,"Receita",Dez!$F$5:$F$605,DRE!$D186)</f>
        <v>0</v>
      </c>
      <c r="Q186" s="75">
        <f t="shared" si="16"/>
        <v>0</v>
      </c>
    </row>
    <row r="187" spans="3:17" ht="28.5" customHeight="1" thickTop="1" thickBot="1">
      <c r="C187" s="65" t="str">
        <f>'PC Receitas'!F74</f>
        <v>4.2.70</v>
      </c>
      <c r="D187" s="66" t="str">
        <f>VLOOKUP(C187,'PC Receitas'!$F$4:$G$103,2,FALSE)</f>
        <v>-</v>
      </c>
      <c r="E187" s="75">
        <f>SUMIFS(Jan!$H$5:$H$605,Jan!$Q$5:$Q$605,"Receita",Jan!$F$5:$F$605,DRE!$D187)</f>
        <v>0</v>
      </c>
      <c r="F187" s="75">
        <f>SUMIFS(Fev!$H$5:$H$605,Fev!$Q$5:$Q$605,"Receita",Fev!$F$5:$F$605,DRE!$D187)</f>
        <v>0</v>
      </c>
      <c r="G187" s="75">
        <f>SUMIFS(Mar!$H$5:$H$605,Mar!$Q$5:$Q$605,"Receita",Mar!$F$5:$F$605,DRE!$D187)</f>
        <v>0</v>
      </c>
      <c r="H187" s="75">
        <f>SUMIFS(Abr!$H$5:$H$605,Abr!$Q$5:$Q$605,"Receita",Abr!$F$5:$F$605,DRE!$D187)</f>
        <v>0</v>
      </c>
      <c r="I187" s="75">
        <f>SUMIFS(Mai!$H$5:$H$605,Mai!$Q$5:$Q$605,"Receita",Mai!$F$5:$F$605,DRE!$D187)</f>
        <v>0</v>
      </c>
      <c r="J187" s="75">
        <f>SUMIFS(Jun!$H$5:$H$605,Jun!$Q$5:$Q$605,"Receita",Jun!$F$5:$F$605,DRE!$D187)</f>
        <v>0</v>
      </c>
      <c r="K187" s="75">
        <f>SUMIFS(Jul!$H$5:$H$605,Jul!$Q$5:$Q$605,"Receita",Jul!$F$5:$F$605,DRE!$D187)</f>
        <v>0</v>
      </c>
      <c r="L187" s="75">
        <f>SUMIFS(Ago!$H$5:$H$605,Ago!$Q$5:$Q$605,"Receita",Ago!$F$5:$F$605,DRE!$D187)</f>
        <v>0</v>
      </c>
      <c r="M187" s="75">
        <f>SUMIFS(Set!$H$5:$H$605,Set!$Q$5:$Q$605,"Receita",Set!$F$5:$F$605,DRE!$D187)</f>
        <v>0</v>
      </c>
      <c r="N187" s="75">
        <f>SUMIFS(Out!$H$5:$H$605,Out!$Q$5:$Q$605,"Receita",Out!$F$5:$F$605,DRE!$D187)</f>
        <v>0</v>
      </c>
      <c r="O187" s="75">
        <f>SUMIFS(Nov!$H$5:$H$605,Nov!$Q$5:$Q$605,"Receita",Nov!$F$5:$F$605,DRE!$D187)</f>
        <v>0</v>
      </c>
      <c r="P187" s="75">
        <f>SUMIFS(Dez!$H$5:$H$605,Dez!$Q$5:$Q$605,"Receita",Dez!$F$5:$F$605,DRE!$D187)</f>
        <v>0</v>
      </c>
      <c r="Q187" s="75">
        <f t="shared" si="16"/>
        <v>0</v>
      </c>
    </row>
    <row r="188" spans="3:17" ht="28.5" customHeight="1" thickTop="1" thickBot="1">
      <c r="C188" s="65" t="str">
        <f>'PC Receitas'!F75</f>
        <v>4.2.71</v>
      </c>
      <c r="D188" s="66" t="str">
        <f>VLOOKUP(C188,'PC Receitas'!$F$4:$G$103,2,FALSE)</f>
        <v>-</v>
      </c>
      <c r="E188" s="75">
        <f>SUMIFS(Jan!$H$5:$H$605,Jan!$Q$5:$Q$605,"Receita",Jan!$F$5:$F$605,DRE!$D188)</f>
        <v>0</v>
      </c>
      <c r="F188" s="75">
        <f>SUMIFS(Fev!$H$5:$H$605,Fev!$Q$5:$Q$605,"Receita",Fev!$F$5:$F$605,DRE!$D188)</f>
        <v>0</v>
      </c>
      <c r="G188" s="75">
        <f>SUMIFS(Mar!$H$5:$H$605,Mar!$Q$5:$Q$605,"Receita",Mar!$F$5:$F$605,DRE!$D188)</f>
        <v>0</v>
      </c>
      <c r="H188" s="75">
        <f>SUMIFS(Abr!$H$5:$H$605,Abr!$Q$5:$Q$605,"Receita",Abr!$F$5:$F$605,DRE!$D188)</f>
        <v>0</v>
      </c>
      <c r="I188" s="75">
        <f>SUMIFS(Mai!$H$5:$H$605,Mai!$Q$5:$Q$605,"Receita",Mai!$F$5:$F$605,DRE!$D188)</f>
        <v>0</v>
      </c>
      <c r="J188" s="75">
        <f>SUMIFS(Jun!$H$5:$H$605,Jun!$Q$5:$Q$605,"Receita",Jun!$F$5:$F$605,DRE!$D188)</f>
        <v>0</v>
      </c>
      <c r="K188" s="75">
        <f>SUMIFS(Jul!$H$5:$H$605,Jul!$Q$5:$Q$605,"Receita",Jul!$F$5:$F$605,DRE!$D188)</f>
        <v>0</v>
      </c>
      <c r="L188" s="75">
        <f>SUMIFS(Ago!$H$5:$H$605,Ago!$Q$5:$Q$605,"Receita",Ago!$F$5:$F$605,DRE!$D188)</f>
        <v>0</v>
      </c>
      <c r="M188" s="75">
        <f>SUMIFS(Set!$H$5:$H$605,Set!$Q$5:$Q$605,"Receita",Set!$F$5:$F$605,DRE!$D188)</f>
        <v>0</v>
      </c>
      <c r="N188" s="75">
        <f>SUMIFS(Out!$H$5:$H$605,Out!$Q$5:$Q$605,"Receita",Out!$F$5:$F$605,DRE!$D188)</f>
        <v>0</v>
      </c>
      <c r="O188" s="75">
        <f>SUMIFS(Nov!$H$5:$H$605,Nov!$Q$5:$Q$605,"Receita",Nov!$F$5:$F$605,DRE!$D188)</f>
        <v>0</v>
      </c>
      <c r="P188" s="75">
        <f>SUMIFS(Dez!$H$5:$H$605,Dez!$Q$5:$Q$605,"Receita",Dez!$F$5:$F$605,DRE!$D188)</f>
        <v>0</v>
      </c>
      <c r="Q188" s="75">
        <f t="shared" si="16"/>
        <v>0</v>
      </c>
    </row>
    <row r="189" spans="3:17" ht="28.5" customHeight="1" thickTop="1" thickBot="1">
      <c r="C189" s="65" t="str">
        <f>'PC Receitas'!F76</f>
        <v>4.2.72</v>
      </c>
      <c r="D189" s="66" t="str">
        <f>VLOOKUP(C189,'PC Receitas'!$F$4:$G$103,2,FALSE)</f>
        <v>-</v>
      </c>
      <c r="E189" s="75">
        <f>SUMIFS(Jan!$H$5:$H$605,Jan!$Q$5:$Q$605,"Receita",Jan!$F$5:$F$605,DRE!$D189)</f>
        <v>0</v>
      </c>
      <c r="F189" s="75">
        <f>SUMIFS(Fev!$H$5:$H$605,Fev!$Q$5:$Q$605,"Receita",Fev!$F$5:$F$605,DRE!$D189)</f>
        <v>0</v>
      </c>
      <c r="G189" s="75">
        <f>SUMIFS(Mar!$H$5:$H$605,Mar!$Q$5:$Q$605,"Receita",Mar!$F$5:$F$605,DRE!$D189)</f>
        <v>0</v>
      </c>
      <c r="H189" s="75">
        <f>SUMIFS(Abr!$H$5:$H$605,Abr!$Q$5:$Q$605,"Receita",Abr!$F$5:$F$605,DRE!$D189)</f>
        <v>0</v>
      </c>
      <c r="I189" s="75">
        <f>SUMIFS(Mai!$H$5:$H$605,Mai!$Q$5:$Q$605,"Receita",Mai!$F$5:$F$605,DRE!$D189)</f>
        <v>0</v>
      </c>
      <c r="J189" s="75">
        <f>SUMIFS(Jun!$H$5:$H$605,Jun!$Q$5:$Q$605,"Receita",Jun!$F$5:$F$605,DRE!$D189)</f>
        <v>0</v>
      </c>
      <c r="K189" s="75">
        <f>SUMIFS(Jul!$H$5:$H$605,Jul!$Q$5:$Q$605,"Receita",Jul!$F$5:$F$605,DRE!$D189)</f>
        <v>0</v>
      </c>
      <c r="L189" s="75">
        <f>SUMIFS(Ago!$H$5:$H$605,Ago!$Q$5:$Q$605,"Receita",Ago!$F$5:$F$605,DRE!$D189)</f>
        <v>0</v>
      </c>
      <c r="M189" s="75">
        <f>SUMIFS(Set!$H$5:$H$605,Set!$Q$5:$Q$605,"Receita",Set!$F$5:$F$605,DRE!$D189)</f>
        <v>0</v>
      </c>
      <c r="N189" s="75">
        <f>SUMIFS(Out!$H$5:$H$605,Out!$Q$5:$Q$605,"Receita",Out!$F$5:$F$605,DRE!$D189)</f>
        <v>0</v>
      </c>
      <c r="O189" s="75">
        <f>SUMIFS(Nov!$H$5:$H$605,Nov!$Q$5:$Q$605,"Receita",Nov!$F$5:$F$605,DRE!$D189)</f>
        <v>0</v>
      </c>
      <c r="P189" s="75">
        <f>SUMIFS(Dez!$H$5:$H$605,Dez!$Q$5:$Q$605,"Receita",Dez!$F$5:$F$605,DRE!$D189)</f>
        <v>0</v>
      </c>
      <c r="Q189" s="75">
        <f t="shared" si="16"/>
        <v>0</v>
      </c>
    </row>
    <row r="190" spans="3:17" ht="28.5" customHeight="1" thickTop="1" thickBot="1">
      <c r="C190" s="65" t="str">
        <f>'PC Receitas'!F77</f>
        <v>4.2.73</v>
      </c>
      <c r="D190" s="66" t="str">
        <f>VLOOKUP(C190,'PC Receitas'!$F$4:$G$103,2,FALSE)</f>
        <v>-</v>
      </c>
      <c r="E190" s="75">
        <f>SUMIFS(Jan!$H$5:$H$605,Jan!$Q$5:$Q$605,"Receita",Jan!$F$5:$F$605,DRE!$D190)</f>
        <v>0</v>
      </c>
      <c r="F190" s="75">
        <f>SUMIFS(Fev!$H$5:$H$605,Fev!$Q$5:$Q$605,"Receita",Fev!$F$5:$F$605,DRE!$D190)</f>
        <v>0</v>
      </c>
      <c r="G190" s="75">
        <f>SUMIFS(Mar!$H$5:$H$605,Mar!$Q$5:$Q$605,"Receita",Mar!$F$5:$F$605,DRE!$D190)</f>
        <v>0</v>
      </c>
      <c r="H190" s="75">
        <f>SUMIFS(Abr!$H$5:$H$605,Abr!$Q$5:$Q$605,"Receita",Abr!$F$5:$F$605,DRE!$D190)</f>
        <v>0</v>
      </c>
      <c r="I190" s="75">
        <f>SUMIFS(Mai!$H$5:$H$605,Mai!$Q$5:$Q$605,"Receita",Mai!$F$5:$F$605,DRE!$D190)</f>
        <v>0</v>
      </c>
      <c r="J190" s="75">
        <f>SUMIFS(Jun!$H$5:$H$605,Jun!$Q$5:$Q$605,"Receita",Jun!$F$5:$F$605,DRE!$D190)</f>
        <v>0</v>
      </c>
      <c r="K190" s="75">
        <f>SUMIFS(Jul!$H$5:$H$605,Jul!$Q$5:$Q$605,"Receita",Jul!$F$5:$F$605,DRE!$D190)</f>
        <v>0</v>
      </c>
      <c r="L190" s="75">
        <f>SUMIFS(Ago!$H$5:$H$605,Ago!$Q$5:$Q$605,"Receita",Ago!$F$5:$F$605,DRE!$D190)</f>
        <v>0</v>
      </c>
      <c r="M190" s="75">
        <f>SUMIFS(Set!$H$5:$H$605,Set!$Q$5:$Q$605,"Receita",Set!$F$5:$F$605,DRE!$D190)</f>
        <v>0</v>
      </c>
      <c r="N190" s="75">
        <f>SUMIFS(Out!$H$5:$H$605,Out!$Q$5:$Q$605,"Receita",Out!$F$5:$F$605,DRE!$D190)</f>
        <v>0</v>
      </c>
      <c r="O190" s="75">
        <f>SUMIFS(Nov!$H$5:$H$605,Nov!$Q$5:$Q$605,"Receita",Nov!$F$5:$F$605,DRE!$D190)</f>
        <v>0</v>
      </c>
      <c r="P190" s="75">
        <f>SUMIFS(Dez!$H$5:$H$605,Dez!$Q$5:$Q$605,"Receita",Dez!$F$5:$F$605,DRE!$D190)</f>
        <v>0</v>
      </c>
      <c r="Q190" s="75">
        <f t="shared" si="16"/>
        <v>0</v>
      </c>
    </row>
    <row r="191" spans="3:17" ht="28.5" customHeight="1" thickTop="1" thickBot="1">
      <c r="C191" s="65" t="str">
        <f>'PC Receitas'!F78</f>
        <v>4.2.74</v>
      </c>
      <c r="D191" s="66" t="str">
        <f>VLOOKUP(C191,'PC Receitas'!$F$4:$G$103,2,FALSE)</f>
        <v>-</v>
      </c>
      <c r="E191" s="75">
        <f>SUMIFS(Jan!$H$5:$H$605,Jan!$Q$5:$Q$605,"Receita",Jan!$F$5:$F$605,DRE!$D191)</f>
        <v>0</v>
      </c>
      <c r="F191" s="75">
        <f>SUMIFS(Fev!$H$5:$H$605,Fev!$Q$5:$Q$605,"Receita",Fev!$F$5:$F$605,DRE!$D191)</f>
        <v>0</v>
      </c>
      <c r="G191" s="75">
        <f>SUMIFS(Mar!$H$5:$H$605,Mar!$Q$5:$Q$605,"Receita",Mar!$F$5:$F$605,DRE!$D191)</f>
        <v>0</v>
      </c>
      <c r="H191" s="75">
        <f>SUMIFS(Abr!$H$5:$H$605,Abr!$Q$5:$Q$605,"Receita",Abr!$F$5:$F$605,DRE!$D191)</f>
        <v>0</v>
      </c>
      <c r="I191" s="75">
        <f>SUMIFS(Mai!$H$5:$H$605,Mai!$Q$5:$Q$605,"Receita",Mai!$F$5:$F$605,DRE!$D191)</f>
        <v>0</v>
      </c>
      <c r="J191" s="75">
        <f>SUMIFS(Jun!$H$5:$H$605,Jun!$Q$5:$Q$605,"Receita",Jun!$F$5:$F$605,DRE!$D191)</f>
        <v>0</v>
      </c>
      <c r="K191" s="75">
        <f>SUMIFS(Jul!$H$5:$H$605,Jul!$Q$5:$Q$605,"Receita",Jul!$F$5:$F$605,DRE!$D191)</f>
        <v>0</v>
      </c>
      <c r="L191" s="75">
        <f>SUMIFS(Ago!$H$5:$H$605,Ago!$Q$5:$Q$605,"Receita",Ago!$F$5:$F$605,DRE!$D191)</f>
        <v>0</v>
      </c>
      <c r="M191" s="75">
        <f>SUMIFS(Set!$H$5:$H$605,Set!$Q$5:$Q$605,"Receita",Set!$F$5:$F$605,DRE!$D191)</f>
        <v>0</v>
      </c>
      <c r="N191" s="75">
        <f>SUMIFS(Out!$H$5:$H$605,Out!$Q$5:$Q$605,"Receita",Out!$F$5:$F$605,DRE!$D191)</f>
        <v>0</v>
      </c>
      <c r="O191" s="75">
        <f>SUMIFS(Nov!$H$5:$H$605,Nov!$Q$5:$Q$605,"Receita",Nov!$F$5:$F$605,DRE!$D191)</f>
        <v>0</v>
      </c>
      <c r="P191" s="75">
        <f>SUMIFS(Dez!$H$5:$H$605,Dez!$Q$5:$Q$605,"Receita",Dez!$F$5:$F$605,DRE!$D191)</f>
        <v>0</v>
      </c>
      <c r="Q191" s="75">
        <f t="shared" si="16"/>
        <v>0</v>
      </c>
    </row>
    <row r="192" spans="3:17" ht="28.5" customHeight="1" thickTop="1" thickBot="1">
      <c r="C192" s="65" t="str">
        <f>'PC Receitas'!F79</f>
        <v>4.2.75</v>
      </c>
      <c r="D192" s="66" t="str">
        <f>VLOOKUP(C192,'PC Receitas'!$F$4:$G$103,2,FALSE)</f>
        <v>-</v>
      </c>
      <c r="E192" s="75">
        <f>SUMIFS(Jan!$H$5:$H$605,Jan!$Q$5:$Q$605,"Receita",Jan!$F$5:$F$605,DRE!$D192)</f>
        <v>0</v>
      </c>
      <c r="F192" s="75">
        <f>SUMIFS(Fev!$H$5:$H$605,Fev!$Q$5:$Q$605,"Receita",Fev!$F$5:$F$605,DRE!$D192)</f>
        <v>0</v>
      </c>
      <c r="G192" s="75">
        <f>SUMIFS(Mar!$H$5:$H$605,Mar!$Q$5:$Q$605,"Receita",Mar!$F$5:$F$605,DRE!$D192)</f>
        <v>0</v>
      </c>
      <c r="H192" s="75">
        <f>SUMIFS(Abr!$H$5:$H$605,Abr!$Q$5:$Q$605,"Receita",Abr!$F$5:$F$605,DRE!$D192)</f>
        <v>0</v>
      </c>
      <c r="I192" s="75">
        <f>SUMIFS(Mai!$H$5:$H$605,Mai!$Q$5:$Q$605,"Receita",Mai!$F$5:$F$605,DRE!$D192)</f>
        <v>0</v>
      </c>
      <c r="J192" s="75">
        <f>SUMIFS(Jun!$H$5:$H$605,Jun!$Q$5:$Q$605,"Receita",Jun!$F$5:$F$605,DRE!$D192)</f>
        <v>0</v>
      </c>
      <c r="K192" s="75">
        <f>SUMIFS(Jul!$H$5:$H$605,Jul!$Q$5:$Q$605,"Receita",Jul!$F$5:$F$605,DRE!$D192)</f>
        <v>0</v>
      </c>
      <c r="L192" s="75">
        <f>SUMIFS(Ago!$H$5:$H$605,Ago!$Q$5:$Q$605,"Receita",Ago!$F$5:$F$605,DRE!$D192)</f>
        <v>0</v>
      </c>
      <c r="M192" s="75">
        <f>SUMIFS(Set!$H$5:$H$605,Set!$Q$5:$Q$605,"Receita",Set!$F$5:$F$605,DRE!$D192)</f>
        <v>0</v>
      </c>
      <c r="N192" s="75">
        <f>SUMIFS(Out!$H$5:$H$605,Out!$Q$5:$Q$605,"Receita",Out!$F$5:$F$605,DRE!$D192)</f>
        <v>0</v>
      </c>
      <c r="O192" s="75">
        <f>SUMIFS(Nov!$H$5:$H$605,Nov!$Q$5:$Q$605,"Receita",Nov!$F$5:$F$605,DRE!$D192)</f>
        <v>0</v>
      </c>
      <c r="P192" s="75">
        <f>SUMIFS(Dez!$H$5:$H$605,Dez!$Q$5:$Q$605,"Receita",Dez!$F$5:$F$605,DRE!$D192)</f>
        <v>0</v>
      </c>
      <c r="Q192" s="75">
        <f t="shared" si="16"/>
        <v>0</v>
      </c>
    </row>
    <row r="193" spans="3:17" ht="28.5" customHeight="1" thickTop="1" thickBot="1">
      <c r="C193" s="65" t="str">
        <f>'PC Receitas'!F80</f>
        <v>4.2.76</v>
      </c>
      <c r="D193" s="66" t="str">
        <f>VLOOKUP(C193,'PC Receitas'!$F$4:$G$103,2,FALSE)</f>
        <v>-</v>
      </c>
      <c r="E193" s="75">
        <f>SUMIFS(Jan!$H$5:$H$605,Jan!$Q$5:$Q$605,"Receita",Jan!$F$5:$F$605,DRE!$D193)</f>
        <v>0</v>
      </c>
      <c r="F193" s="75">
        <f>SUMIFS(Fev!$H$5:$H$605,Fev!$Q$5:$Q$605,"Receita",Fev!$F$5:$F$605,DRE!$D193)</f>
        <v>0</v>
      </c>
      <c r="G193" s="75">
        <f>SUMIFS(Mar!$H$5:$H$605,Mar!$Q$5:$Q$605,"Receita",Mar!$F$5:$F$605,DRE!$D193)</f>
        <v>0</v>
      </c>
      <c r="H193" s="75">
        <f>SUMIFS(Abr!$H$5:$H$605,Abr!$Q$5:$Q$605,"Receita",Abr!$F$5:$F$605,DRE!$D193)</f>
        <v>0</v>
      </c>
      <c r="I193" s="75">
        <f>SUMIFS(Mai!$H$5:$H$605,Mai!$Q$5:$Q$605,"Receita",Mai!$F$5:$F$605,DRE!$D193)</f>
        <v>0</v>
      </c>
      <c r="J193" s="75">
        <f>SUMIFS(Jun!$H$5:$H$605,Jun!$Q$5:$Q$605,"Receita",Jun!$F$5:$F$605,DRE!$D193)</f>
        <v>0</v>
      </c>
      <c r="K193" s="75">
        <f>SUMIFS(Jul!$H$5:$H$605,Jul!$Q$5:$Q$605,"Receita",Jul!$F$5:$F$605,DRE!$D193)</f>
        <v>0</v>
      </c>
      <c r="L193" s="75">
        <f>SUMIFS(Ago!$H$5:$H$605,Ago!$Q$5:$Q$605,"Receita",Ago!$F$5:$F$605,DRE!$D193)</f>
        <v>0</v>
      </c>
      <c r="M193" s="75">
        <f>SUMIFS(Set!$H$5:$H$605,Set!$Q$5:$Q$605,"Receita",Set!$F$5:$F$605,DRE!$D193)</f>
        <v>0</v>
      </c>
      <c r="N193" s="75">
        <f>SUMIFS(Out!$H$5:$H$605,Out!$Q$5:$Q$605,"Receita",Out!$F$5:$F$605,DRE!$D193)</f>
        <v>0</v>
      </c>
      <c r="O193" s="75">
        <f>SUMIFS(Nov!$H$5:$H$605,Nov!$Q$5:$Q$605,"Receita",Nov!$F$5:$F$605,DRE!$D193)</f>
        <v>0</v>
      </c>
      <c r="P193" s="75">
        <f>SUMIFS(Dez!$H$5:$H$605,Dez!$Q$5:$Q$605,"Receita",Dez!$F$5:$F$605,DRE!$D193)</f>
        <v>0</v>
      </c>
      <c r="Q193" s="75">
        <f t="shared" si="16"/>
        <v>0</v>
      </c>
    </row>
    <row r="194" spans="3:17" ht="28.5" customHeight="1" thickTop="1" thickBot="1">
      <c r="C194" s="65" t="str">
        <f>'PC Receitas'!F81</f>
        <v>4.2.77</v>
      </c>
      <c r="D194" s="66" t="str">
        <f>VLOOKUP(C194,'PC Receitas'!$F$4:$G$103,2,FALSE)</f>
        <v>-</v>
      </c>
      <c r="E194" s="75">
        <f>SUMIFS(Jan!$H$5:$H$605,Jan!$Q$5:$Q$605,"Receita",Jan!$F$5:$F$605,DRE!$D194)</f>
        <v>0</v>
      </c>
      <c r="F194" s="75">
        <f>SUMIFS(Fev!$H$5:$H$605,Fev!$Q$5:$Q$605,"Receita",Fev!$F$5:$F$605,DRE!$D194)</f>
        <v>0</v>
      </c>
      <c r="G194" s="75">
        <f>SUMIFS(Mar!$H$5:$H$605,Mar!$Q$5:$Q$605,"Receita",Mar!$F$5:$F$605,DRE!$D194)</f>
        <v>0</v>
      </c>
      <c r="H194" s="75">
        <f>SUMIFS(Abr!$H$5:$H$605,Abr!$Q$5:$Q$605,"Receita",Abr!$F$5:$F$605,DRE!$D194)</f>
        <v>0</v>
      </c>
      <c r="I194" s="75">
        <f>SUMIFS(Mai!$H$5:$H$605,Mai!$Q$5:$Q$605,"Receita",Mai!$F$5:$F$605,DRE!$D194)</f>
        <v>0</v>
      </c>
      <c r="J194" s="75">
        <f>SUMIFS(Jun!$H$5:$H$605,Jun!$Q$5:$Q$605,"Receita",Jun!$F$5:$F$605,DRE!$D194)</f>
        <v>0</v>
      </c>
      <c r="K194" s="75">
        <f>SUMIFS(Jul!$H$5:$H$605,Jul!$Q$5:$Q$605,"Receita",Jul!$F$5:$F$605,DRE!$D194)</f>
        <v>0</v>
      </c>
      <c r="L194" s="75">
        <f>SUMIFS(Ago!$H$5:$H$605,Ago!$Q$5:$Q$605,"Receita",Ago!$F$5:$F$605,DRE!$D194)</f>
        <v>0</v>
      </c>
      <c r="M194" s="75">
        <f>SUMIFS(Set!$H$5:$H$605,Set!$Q$5:$Q$605,"Receita",Set!$F$5:$F$605,DRE!$D194)</f>
        <v>0</v>
      </c>
      <c r="N194" s="75">
        <f>SUMIFS(Out!$H$5:$H$605,Out!$Q$5:$Q$605,"Receita",Out!$F$5:$F$605,DRE!$D194)</f>
        <v>0</v>
      </c>
      <c r="O194" s="75">
        <f>SUMIFS(Nov!$H$5:$H$605,Nov!$Q$5:$Q$605,"Receita",Nov!$F$5:$F$605,DRE!$D194)</f>
        <v>0</v>
      </c>
      <c r="P194" s="75">
        <f>SUMIFS(Dez!$H$5:$H$605,Dez!$Q$5:$Q$605,"Receita",Dez!$F$5:$F$605,DRE!$D194)</f>
        <v>0</v>
      </c>
      <c r="Q194" s="75">
        <f t="shared" si="16"/>
        <v>0</v>
      </c>
    </row>
    <row r="195" spans="3:17" ht="28.5" customHeight="1" thickTop="1" thickBot="1">
      <c r="C195" s="65" t="str">
        <f>'PC Receitas'!F82</f>
        <v>4.2.78</v>
      </c>
      <c r="D195" s="66" t="str">
        <f>VLOOKUP(C195,'PC Receitas'!$F$4:$G$103,2,FALSE)</f>
        <v>-</v>
      </c>
      <c r="E195" s="75">
        <f>SUMIFS(Jan!$H$5:$H$605,Jan!$Q$5:$Q$605,"Receita",Jan!$F$5:$F$605,DRE!$D195)</f>
        <v>0</v>
      </c>
      <c r="F195" s="75">
        <f>SUMIFS(Fev!$H$5:$H$605,Fev!$Q$5:$Q$605,"Receita",Fev!$F$5:$F$605,DRE!$D195)</f>
        <v>0</v>
      </c>
      <c r="G195" s="75">
        <f>SUMIFS(Mar!$H$5:$H$605,Mar!$Q$5:$Q$605,"Receita",Mar!$F$5:$F$605,DRE!$D195)</f>
        <v>0</v>
      </c>
      <c r="H195" s="75">
        <f>SUMIFS(Abr!$H$5:$H$605,Abr!$Q$5:$Q$605,"Receita",Abr!$F$5:$F$605,DRE!$D195)</f>
        <v>0</v>
      </c>
      <c r="I195" s="75">
        <f>SUMIFS(Mai!$H$5:$H$605,Mai!$Q$5:$Q$605,"Receita",Mai!$F$5:$F$605,DRE!$D195)</f>
        <v>0</v>
      </c>
      <c r="J195" s="75">
        <f>SUMIFS(Jun!$H$5:$H$605,Jun!$Q$5:$Q$605,"Receita",Jun!$F$5:$F$605,DRE!$D195)</f>
        <v>0</v>
      </c>
      <c r="K195" s="75">
        <f>SUMIFS(Jul!$H$5:$H$605,Jul!$Q$5:$Q$605,"Receita",Jul!$F$5:$F$605,DRE!$D195)</f>
        <v>0</v>
      </c>
      <c r="L195" s="75">
        <f>SUMIFS(Ago!$H$5:$H$605,Ago!$Q$5:$Q$605,"Receita",Ago!$F$5:$F$605,DRE!$D195)</f>
        <v>0</v>
      </c>
      <c r="M195" s="75">
        <f>SUMIFS(Set!$H$5:$H$605,Set!$Q$5:$Q$605,"Receita",Set!$F$5:$F$605,DRE!$D195)</f>
        <v>0</v>
      </c>
      <c r="N195" s="75">
        <f>SUMIFS(Out!$H$5:$H$605,Out!$Q$5:$Q$605,"Receita",Out!$F$5:$F$605,DRE!$D195)</f>
        <v>0</v>
      </c>
      <c r="O195" s="75">
        <f>SUMIFS(Nov!$H$5:$H$605,Nov!$Q$5:$Q$605,"Receita",Nov!$F$5:$F$605,DRE!$D195)</f>
        <v>0</v>
      </c>
      <c r="P195" s="75">
        <f>SUMIFS(Dez!$H$5:$H$605,Dez!$Q$5:$Q$605,"Receita",Dez!$F$5:$F$605,DRE!$D195)</f>
        <v>0</v>
      </c>
      <c r="Q195" s="75">
        <f t="shared" si="16"/>
        <v>0</v>
      </c>
    </row>
    <row r="196" spans="3:17" ht="28.5" customHeight="1" thickTop="1" thickBot="1">
      <c r="C196" s="65" t="str">
        <f>'PC Receitas'!F83</f>
        <v>4.2.79</v>
      </c>
      <c r="D196" s="66" t="str">
        <f>VLOOKUP(C196,'PC Receitas'!$F$4:$G$103,2,FALSE)</f>
        <v>-</v>
      </c>
      <c r="E196" s="75">
        <f>SUMIFS(Jan!$H$5:$H$605,Jan!$Q$5:$Q$605,"Receita",Jan!$F$5:$F$605,DRE!$D196)</f>
        <v>0</v>
      </c>
      <c r="F196" s="75">
        <f>SUMIFS(Fev!$H$5:$H$605,Fev!$Q$5:$Q$605,"Receita",Fev!$F$5:$F$605,DRE!$D196)</f>
        <v>0</v>
      </c>
      <c r="G196" s="75">
        <f>SUMIFS(Mar!$H$5:$H$605,Mar!$Q$5:$Q$605,"Receita",Mar!$F$5:$F$605,DRE!$D196)</f>
        <v>0</v>
      </c>
      <c r="H196" s="75">
        <f>SUMIFS(Abr!$H$5:$H$605,Abr!$Q$5:$Q$605,"Receita",Abr!$F$5:$F$605,DRE!$D196)</f>
        <v>0</v>
      </c>
      <c r="I196" s="75">
        <f>SUMIFS(Mai!$H$5:$H$605,Mai!$Q$5:$Q$605,"Receita",Mai!$F$5:$F$605,DRE!$D196)</f>
        <v>0</v>
      </c>
      <c r="J196" s="75">
        <f>SUMIFS(Jun!$H$5:$H$605,Jun!$Q$5:$Q$605,"Receita",Jun!$F$5:$F$605,DRE!$D196)</f>
        <v>0</v>
      </c>
      <c r="K196" s="75">
        <f>SUMIFS(Jul!$H$5:$H$605,Jul!$Q$5:$Q$605,"Receita",Jul!$F$5:$F$605,DRE!$D196)</f>
        <v>0</v>
      </c>
      <c r="L196" s="75">
        <f>SUMIFS(Ago!$H$5:$H$605,Ago!$Q$5:$Q$605,"Receita",Ago!$F$5:$F$605,DRE!$D196)</f>
        <v>0</v>
      </c>
      <c r="M196" s="75">
        <f>SUMIFS(Set!$H$5:$H$605,Set!$Q$5:$Q$605,"Receita",Set!$F$5:$F$605,DRE!$D196)</f>
        <v>0</v>
      </c>
      <c r="N196" s="75">
        <f>SUMIFS(Out!$H$5:$H$605,Out!$Q$5:$Q$605,"Receita",Out!$F$5:$F$605,DRE!$D196)</f>
        <v>0</v>
      </c>
      <c r="O196" s="75">
        <f>SUMIFS(Nov!$H$5:$H$605,Nov!$Q$5:$Q$605,"Receita",Nov!$F$5:$F$605,DRE!$D196)</f>
        <v>0</v>
      </c>
      <c r="P196" s="75">
        <f>SUMIFS(Dez!$H$5:$H$605,Dez!$Q$5:$Q$605,"Receita",Dez!$F$5:$F$605,DRE!$D196)</f>
        <v>0</v>
      </c>
      <c r="Q196" s="75">
        <f t="shared" si="16"/>
        <v>0</v>
      </c>
    </row>
    <row r="197" spans="3:17" ht="28.5" customHeight="1" thickTop="1" thickBot="1">
      <c r="C197" s="65" t="str">
        <f>'PC Receitas'!F84</f>
        <v>4.2.80</v>
      </c>
      <c r="D197" s="66" t="str">
        <f>VLOOKUP(C197,'PC Receitas'!$F$4:$G$103,2,FALSE)</f>
        <v>-</v>
      </c>
      <c r="E197" s="75">
        <f>SUMIFS(Jan!$H$5:$H$605,Jan!$Q$5:$Q$605,"Receita",Jan!$F$5:$F$605,DRE!$D197)</f>
        <v>0</v>
      </c>
      <c r="F197" s="75">
        <f>SUMIFS(Fev!$H$5:$H$605,Fev!$Q$5:$Q$605,"Receita",Fev!$F$5:$F$605,DRE!$D197)</f>
        <v>0</v>
      </c>
      <c r="G197" s="75">
        <f>SUMIFS(Mar!$H$5:$H$605,Mar!$Q$5:$Q$605,"Receita",Mar!$F$5:$F$605,DRE!$D197)</f>
        <v>0</v>
      </c>
      <c r="H197" s="75">
        <f>SUMIFS(Abr!$H$5:$H$605,Abr!$Q$5:$Q$605,"Receita",Abr!$F$5:$F$605,DRE!$D197)</f>
        <v>0</v>
      </c>
      <c r="I197" s="75">
        <f>SUMIFS(Mai!$H$5:$H$605,Mai!$Q$5:$Q$605,"Receita",Mai!$F$5:$F$605,DRE!$D197)</f>
        <v>0</v>
      </c>
      <c r="J197" s="75">
        <f>SUMIFS(Jun!$H$5:$H$605,Jun!$Q$5:$Q$605,"Receita",Jun!$F$5:$F$605,DRE!$D197)</f>
        <v>0</v>
      </c>
      <c r="K197" s="75">
        <f>SUMIFS(Jul!$H$5:$H$605,Jul!$Q$5:$Q$605,"Receita",Jul!$F$5:$F$605,DRE!$D197)</f>
        <v>0</v>
      </c>
      <c r="L197" s="75">
        <f>SUMIFS(Ago!$H$5:$H$605,Ago!$Q$5:$Q$605,"Receita",Ago!$F$5:$F$605,DRE!$D197)</f>
        <v>0</v>
      </c>
      <c r="M197" s="75">
        <f>SUMIFS(Set!$H$5:$H$605,Set!$Q$5:$Q$605,"Receita",Set!$F$5:$F$605,DRE!$D197)</f>
        <v>0</v>
      </c>
      <c r="N197" s="75">
        <f>SUMIFS(Out!$H$5:$H$605,Out!$Q$5:$Q$605,"Receita",Out!$F$5:$F$605,DRE!$D197)</f>
        <v>0</v>
      </c>
      <c r="O197" s="75">
        <f>SUMIFS(Nov!$H$5:$H$605,Nov!$Q$5:$Q$605,"Receita",Nov!$F$5:$F$605,DRE!$D197)</f>
        <v>0</v>
      </c>
      <c r="P197" s="75">
        <f>SUMIFS(Dez!$H$5:$H$605,Dez!$Q$5:$Q$605,"Receita",Dez!$F$5:$F$605,DRE!$D197)</f>
        <v>0</v>
      </c>
      <c r="Q197" s="75">
        <f t="shared" si="16"/>
        <v>0</v>
      </c>
    </row>
    <row r="198" spans="3:17" ht="28.5" customHeight="1" thickTop="1" thickBot="1">
      <c r="C198" s="65" t="str">
        <f>'PC Receitas'!F85</f>
        <v>4.2.81</v>
      </c>
      <c r="D198" s="66" t="str">
        <f>VLOOKUP(C198,'PC Receitas'!$F$4:$G$103,2,FALSE)</f>
        <v>-</v>
      </c>
      <c r="E198" s="75">
        <f>SUMIFS(Jan!$H$5:$H$605,Jan!$Q$5:$Q$605,"Receita",Jan!$F$5:$F$605,DRE!$D198)</f>
        <v>0</v>
      </c>
      <c r="F198" s="75">
        <f>SUMIFS(Fev!$H$5:$H$605,Fev!$Q$5:$Q$605,"Receita",Fev!$F$5:$F$605,DRE!$D198)</f>
        <v>0</v>
      </c>
      <c r="G198" s="75">
        <f>SUMIFS(Mar!$H$5:$H$605,Mar!$Q$5:$Q$605,"Receita",Mar!$F$5:$F$605,DRE!$D198)</f>
        <v>0</v>
      </c>
      <c r="H198" s="75">
        <f>SUMIFS(Abr!$H$5:$H$605,Abr!$Q$5:$Q$605,"Receita",Abr!$F$5:$F$605,DRE!$D198)</f>
        <v>0</v>
      </c>
      <c r="I198" s="75">
        <f>SUMIFS(Mai!$H$5:$H$605,Mai!$Q$5:$Q$605,"Receita",Mai!$F$5:$F$605,DRE!$D198)</f>
        <v>0</v>
      </c>
      <c r="J198" s="75">
        <f>SUMIFS(Jun!$H$5:$H$605,Jun!$Q$5:$Q$605,"Receita",Jun!$F$5:$F$605,DRE!$D198)</f>
        <v>0</v>
      </c>
      <c r="K198" s="75">
        <f>SUMIFS(Jul!$H$5:$H$605,Jul!$Q$5:$Q$605,"Receita",Jul!$F$5:$F$605,DRE!$D198)</f>
        <v>0</v>
      </c>
      <c r="L198" s="75">
        <f>SUMIFS(Ago!$H$5:$H$605,Ago!$Q$5:$Q$605,"Receita",Ago!$F$5:$F$605,DRE!$D198)</f>
        <v>0</v>
      </c>
      <c r="M198" s="75">
        <f>SUMIFS(Set!$H$5:$H$605,Set!$Q$5:$Q$605,"Receita",Set!$F$5:$F$605,DRE!$D198)</f>
        <v>0</v>
      </c>
      <c r="N198" s="75">
        <f>SUMIFS(Out!$H$5:$H$605,Out!$Q$5:$Q$605,"Receita",Out!$F$5:$F$605,DRE!$D198)</f>
        <v>0</v>
      </c>
      <c r="O198" s="75">
        <f>SUMIFS(Nov!$H$5:$H$605,Nov!$Q$5:$Q$605,"Receita",Nov!$F$5:$F$605,DRE!$D198)</f>
        <v>0</v>
      </c>
      <c r="P198" s="75">
        <f>SUMIFS(Dez!$H$5:$H$605,Dez!$Q$5:$Q$605,"Receita",Dez!$F$5:$F$605,DRE!$D198)</f>
        <v>0</v>
      </c>
      <c r="Q198" s="75">
        <f t="shared" si="16"/>
        <v>0</v>
      </c>
    </row>
    <row r="199" spans="3:17" ht="28.5" customHeight="1" thickTop="1" thickBot="1">
      <c r="C199" s="65" t="str">
        <f>'PC Receitas'!F86</f>
        <v>4.2.82</v>
      </c>
      <c r="D199" s="66" t="str">
        <f>VLOOKUP(C199,'PC Receitas'!$F$4:$G$103,2,FALSE)</f>
        <v>-</v>
      </c>
      <c r="E199" s="75">
        <f>SUMIFS(Jan!$H$5:$H$605,Jan!$Q$5:$Q$605,"Receita",Jan!$F$5:$F$605,DRE!$D199)</f>
        <v>0</v>
      </c>
      <c r="F199" s="75">
        <f>SUMIFS(Fev!$H$5:$H$605,Fev!$Q$5:$Q$605,"Receita",Fev!$F$5:$F$605,DRE!$D199)</f>
        <v>0</v>
      </c>
      <c r="G199" s="75">
        <f>SUMIFS(Mar!$H$5:$H$605,Mar!$Q$5:$Q$605,"Receita",Mar!$F$5:$F$605,DRE!$D199)</f>
        <v>0</v>
      </c>
      <c r="H199" s="75">
        <f>SUMIFS(Abr!$H$5:$H$605,Abr!$Q$5:$Q$605,"Receita",Abr!$F$5:$F$605,DRE!$D199)</f>
        <v>0</v>
      </c>
      <c r="I199" s="75">
        <f>SUMIFS(Mai!$H$5:$H$605,Mai!$Q$5:$Q$605,"Receita",Mai!$F$5:$F$605,DRE!$D199)</f>
        <v>0</v>
      </c>
      <c r="J199" s="75">
        <f>SUMIFS(Jun!$H$5:$H$605,Jun!$Q$5:$Q$605,"Receita",Jun!$F$5:$F$605,DRE!$D199)</f>
        <v>0</v>
      </c>
      <c r="K199" s="75">
        <f>SUMIFS(Jul!$H$5:$H$605,Jul!$Q$5:$Q$605,"Receita",Jul!$F$5:$F$605,DRE!$D199)</f>
        <v>0</v>
      </c>
      <c r="L199" s="75">
        <f>SUMIFS(Ago!$H$5:$H$605,Ago!$Q$5:$Q$605,"Receita",Ago!$F$5:$F$605,DRE!$D199)</f>
        <v>0</v>
      </c>
      <c r="M199" s="75">
        <f>SUMIFS(Set!$H$5:$H$605,Set!$Q$5:$Q$605,"Receita",Set!$F$5:$F$605,DRE!$D199)</f>
        <v>0</v>
      </c>
      <c r="N199" s="75">
        <f>SUMIFS(Out!$H$5:$H$605,Out!$Q$5:$Q$605,"Receita",Out!$F$5:$F$605,DRE!$D199)</f>
        <v>0</v>
      </c>
      <c r="O199" s="75">
        <f>SUMIFS(Nov!$H$5:$H$605,Nov!$Q$5:$Q$605,"Receita",Nov!$F$5:$F$605,DRE!$D199)</f>
        <v>0</v>
      </c>
      <c r="P199" s="75">
        <f>SUMIFS(Dez!$H$5:$H$605,Dez!$Q$5:$Q$605,"Receita",Dez!$F$5:$F$605,DRE!$D199)</f>
        <v>0</v>
      </c>
      <c r="Q199" s="75">
        <f t="shared" si="16"/>
        <v>0</v>
      </c>
    </row>
    <row r="200" spans="3:17" ht="28.5" customHeight="1" thickTop="1" thickBot="1">
      <c r="C200" s="65" t="str">
        <f>'PC Receitas'!F87</f>
        <v>4.2.83</v>
      </c>
      <c r="D200" s="66" t="str">
        <f>VLOOKUP(C200,'PC Receitas'!$F$4:$G$103,2,FALSE)</f>
        <v>-</v>
      </c>
      <c r="E200" s="75">
        <f>SUMIFS(Jan!$H$5:$H$605,Jan!$Q$5:$Q$605,"Receita",Jan!$F$5:$F$605,DRE!$D200)</f>
        <v>0</v>
      </c>
      <c r="F200" s="75">
        <f>SUMIFS(Fev!$H$5:$H$605,Fev!$Q$5:$Q$605,"Receita",Fev!$F$5:$F$605,DRE!$D200)</f>
        <v>0</v>
      </c>
      <c r="G200" s="75">
        <f>SUMIFS(Mar!$H$5:$H$605,Mar!$Q$5:$Q$605,"Receita",Mar!$F$5:$F$605,DRE!$D200)</f>
        <v>0</v>
      </c>
      <c r="H200" s="75">
        <f>SUMIFS(Abr!$H$5:$H$605,Abr!$Q$5:$Q$605,"Receita",Abr!$F$5:$F$605,DRE!$D200)</f>
        <v>0</v>
      </c>
      <c r="I200" s="75">
        <f>SUMIFS(Mai!$H$5:$H$605,Mai!$Q$5:$Q$605,"Receita",Mai!$F$5:$F$605,DRE!$D200)</f>
        <v>0</v>
      </c>
      <c r="J200" s="75">
        <f>SUMIFS(Jun!$H$5:$H$605,Jun!$Q$5:$Q$605,"Receita",Jun!$F$5:$F$605,DRE!$D200)</f>
        <v>0</v>
      </c>
      <c r="K200" s="75">
        <f>SUMIFS(Jul!$H$5:$H$605,Jul!$Q$5:$Q$605,"Receita",Jul!$F$5:$F$605,DRE!$D200)</f>
        <v>0</v>
      </c>
      <c r="L200" s="75">
        <f>SUMIFS(Ago!$H$5:$H$605,Ago!$Q$5:$Q$605,"Receita",Ago!$F$5:$F$605,DRE!$D200)</f>
        <v>0</v>
      </c>
      <c r="M200" s="75">
        <f>SUMIFS(Set!$H$5:$H$605,Set!$Q$5:$Q$605,"Receita",Set!$F$5:$F$605,DRE!$D200)</f>
        <v>0</v>
      </c>
      <c r="N200" s="75">
        <f>SUMIFS(Out!$H$5:$H$605,Out!$Q$5:$Q$605,"Receita",Out!$F$5:$F$605,DRE!$D200)</f>
        <v>0</v>
      </c>
      <c r="O200" s="75">
        <f>SUMIFS(Nov!$H$5:$H$605,Nov!$Q$5:$Q$605,"Receita",Nov!$F$5:$F$605,DRE!$D200)</f>
        <v>0</v>
      </c>
      <c r="P200" s="75">
        <f>SUMIFS(Dez!$H$5:$H$605,Dez!$Q$5:$Q$605,"Receita",Dez!$F$5:$F$605,DRE!$D200)</f>
        <v>0</v>
      </c>
      <c r="Q200" s="75">
        <f t="shared" si="16"/>
        <v>0</v>
      </c>
    </row>
    <row r="201" spans="3:17" ht="28.5" customHeight="1" thickTop="1" thickBot="1">
      <c r="C201" s="65" t="str">
        <f>'PC Receitas'!F88</f>
        <v>4.2.84</v>
      </c>
      <c r="D201" s="66" t="str">
        <f>VLOOKUP(C201,'PC Receitas'!$F$4:$G$103,2,FALSE)</f>
        <v>-</v>
      </c>
      <c r="E201" s="75">
        <f>SUMIFS(Jan!$H$5:$H$605,Jan!$Q$5:$Q$605,"Receita",Jan!$F$5:$F$605,DRE!$D201)</f>
        <v>0</v>
      </c>
      <c r="F201" s="75">
        <f>SUMIFS(Fev!$H$5:$H$605,Fev!$Q$5:$Q$605,"Receita",Fev!$F$5:$F$605,DRE!$D201)</f>
        <v>0</v>
      </c>
      <c r="G201" s="75">
        <f>SUMIFS(Mar!$H$5:$H$605,Mar!$Q$5:$Q$605,"Receita",Mar!$F$5:$F$605,DRE!$D201)</f>
        <v>0</v>
      </c>
      <c r="H201" s="75">
        <f>SUMIFS(Abr!$H$5:$H$605,Abr!$Q$5:$Q$605,"Receita",Abr!$F$5:$F$605,DRE!$D201)</f>
        <v>0</v>
      </c>
      <c r="I201" s="75">
        <f>SUMIFS(Mai!$H$5:$H$605,Mai!$Q$5:$Q$605,"Receita",Mai!$F$5:$F$605,DRE!$D201)</f>
        <v>0</v>
      </c>
      <c r="J201" s="75">
        <f>SUMIFS(Jun!$H$5:$H$605,Jun!$Q$5:$Q$605,"Receita",Jun!$F$5:$F$605,DRE!$D201)</f>
        <v>0</v>
      </c>
      <c r="K201" s="75">
        <f>SUMIFS(Jul!$H$5:$H$605,Jul!$Q$5:$Q$605,"Receita",Jul!$F$5:$F$605,DRE!$D201)</f>
        <v>0</v>
      </c>
      <c r="L201" s="75">
        <f>SUMIFS(Ago!$H$5:$H$605,Ago!$Q$5:$Q$605,"Receita",Ago!$F$5:$F$605,DRE!$D201)</f>
        <v>0</v>
      </c>
      <c r="M201" s="75">
        <f>SUMIFS(Set!$H$5:$H$605,Set!$Q$5:$Q$605,"Receita",Set!$F$5:$F$605,DRE!$D201)</f>
        <v>0</v>
      </c>
      <c r="N201" s="75">
        <f>SUMIFS(Out!$H$5:$H$605,Out!$Q$5:$Q$605,"Receita",Out!$F$5:$F$605,DRE!$D201)</f>
        <v>0</v>
      </c>
      <c r="O201" s="75">
        <f>SUMIFS(Nov!$H$5:$H$605,Nov!$Q$5:$Q$605,"Receita",Nov!$F$5:$F$605,DRE!$D201)</f>
        <v>0</v>
      </c>
      <c r="P201" s="75">
        <f>SUMIFS(Dez!$H$5:$H$605,Dez!$Q$5:$Q$605,"Receita",Dez!$F$5:$F$605,DRE!$D201)</f>
        <v>0</v>
      </c>
      <c r="Q201" s="75">
        <f t="shared" si="16"/>
        <v>0</v>
      </c>
    </row>
    <row r="202" spans="3:17" ht="28.5" customHeight="1" thickTop="1" thickBot="1">
      <c r="C202" s="65" t="str">
        <f>'PC Receitas'!F89</f>
        <v>4.2.85</v>
      </c>
      <c r="D202" s="66" t="str">
        <f>VLOOKUP(C202,'PC Receitas'!$F$4:$G$103,2,FALSE)</f>
        <v>-</v>
      </c>
      <c r="E202" s="75">
        <f>SUMIFS(Jan!$H$5:$H$605,Jan!$Q$5:$Q$605,"Receita",Jan!$F$5:$F$605,DRE!$D202)</f>
        <v>0</v>
      </c>
      <c r="F202" s="75">
        <f>SUMIFS(Fev!$H$5:$H$605,Fev!$Q$5:$Q$605,"Receita",Fev!$F$5:$F$605,DRE!$D202)</f>
        <v>0</v>
      </c>
      <c r="G202" s="75">
        <f>SUMIFS(Mar!$H$5:$H$605,Mar!$Q$5:$Q$605,"Receita",Mar!$F$5:$F$605,DRE!$D202)</f>
        <v>0</v>
      </c>
      <c r="H202" s="75">
        <f>SUMIFS(Abr!$H$5:$H$605,Abr!$Q$5:$Q$605,"Receita",Abr!$F$5:$F$605,DRE!$D202)</f>
        <v>0</v>
      </c>
      <c r="I202" s="75">
        <f>SUMIFS(Mai!$H$5:$H$605,Mai!$Q$5:$Q$605,"Receita",Mai!$F$5:$F$605,DRE!$D202)</f>
        <v>0</v>
      </c>
      <c r="J202" s="75">
        <f>SUMIFS(Jun!$H$5:$H$605,Jun!$Q$5:$Q$605,"Receita",Jun!$F$5:$F$605,DRE!$D202)</f>
        <v>0</v>
      </c>
      <c r="K202" s="75">
        <f>SUMIFS(Jul!$H$5:$H$605,Jul!$Q$5:$Q$605,"Receita",Jul!$F$5:$F$605,DRE!$D202)</f>
        <v>0</v>
      </c>
      <c r="L202" s="75">
        <f>SUMIFS(Ago!$H$5:$H$605,Ago!$Q$5:$Q$605,"Receita",Ago!$F$5:$F$605,DRE!$D202)</f>
        <v>0</v>
      </c>
      <c r="M202" s="75">
        <f>SUMIFS(Set!$H$5:$H$605,Set!$Q$5:$Q$605,"Receita",Set!$F$5:$F$605,DRE!$D202)</f>
        <v>0</v>
      </c>
      <c r="N202" s="75">
        <f>SUMIFS(Out!$H$5:$H$605,Out!$Q$5:$Q$605,"Receita",Out!$F$5:$F$605,DRE!$D202)</f>
        <v>0</v>
      </c>
      <c r="O202" s="75">
        <f>SUMIFS(Nov!$H$5:$H$605,Nov!$Q$5:$Q$605,"Receita",Nov!$F$5:$F$605,DRE!$D202)</f>
        <v>0</v>
      </c>
      <c r="P202" s="75">
        <f>SUMIFS(Dez!$H$5:$H$605,Dez!$Q$5:$Q$605,"Receita",Dez!$F$5:$F$605,DRE!$D202)</f>
        <v>0</v>
      </c>
      <c r="Q202" s="75">
        <f t="shared" si="16"/>
        <v>0</v>
      </c>
    </row>
    <row r="203" spans="3:17" ht="28.5" customHeight="1" thickTop="1" thickBot="1">
      <c r="C203" s="65" t="str">
        <f>'PC Receitas'!F90</f>
        <v>4.2.86</v>
      </c>
      <c r="D203" s="66" t="str">
        <f>VLOOKUP(C203,'PC Receitas'!$F$4:$G$103,2,FALSE)</f>
        <v>-</v>
      </c>
      <c r="E203" s="75">
        <f>SUMIFS(Jan!$H$5:$H$605,Jan!$Q$5:$Q$605,"Receita",Jan!$F$5:$F$605,DRE!$D203)</f>
        <v>0</v>
      </c>
      <c r="F203" s="75">
        <f>SUMIFS(Fev!$H$5:$H$605,Fev!$Q$5:$Q$605,"Receita",Fev!$F$5:$F$605,DRE!$D203)</f>
        <v>0</v>
      </c>
      <c r="G203" s="75">
        <f>SUMIFS(Mar!$H$5:$H$605,Mar!$Q$5:$Q$605,"Receita",Mar!$F$5:$F$605,DRE!$D203)</f>
        <v>0</v>
      </c>
      <c r="H203" s="75">
        <f>SUMIFS(Abr!$H$5:$H$605,Abr!$Q$5:$Q$605,"Receita",Abr!$F$5:$F$605,DRE!$D203)</f>
        <v>0</v>
      </c>
      <c r="I203" s="75">
        <f>SUMIFS(Mai!$H$5:$H$605,Mai!$Q$5:$Q$605,"Receita",Mai!$F$5:$F$605,DRE!$D203)</f>
        <v>0</v>
      </c>
      <c r="J203" s="75">
        <f>SUMIFS(Jun!$H$5:$H$605,Jun!$Q$5:$Q$605,"Receita",Jun!$F$5:$F$605,DRE!$D203)</f>
        <v>0</v>
      </c>
      <c r="K203" s="75">
        <f>SUMIFS(Jul!$H$5:$H$605,Jul!$Q$5:$Q$605,"Receita",Jul!$F$5:$F$605,DRE!$D203)</f>
        <v>0</v>
      </c>
      <c r="L203" s="75">
        <f>SUMIFS(Ago!$H$5:$H$605,Ago!$Q$5:$Q$605,"Receita",Ago!$F$5:$F$605,DRE!$D203)</f>
        <v>0</v>
      </c>
      <c r="M203" s="75">
        <f>SUMIFS(Set!$H$5:$H$605,Set!$Q$5:$Q$605,"Receita",Set!$F$5:$F$605,DRE!$D203)</f>
        <v>0</v>
      </c>
      <c r="N203" s="75">
        <f>SUMIFS(Out!$H$5:$H$605,Out!$Q$5:$Q$605,"Receita",Out!$F$5:$F$605,DRE!$D203)</f>
        <v>0</v>
      </c>
      <c r="O203" s="75">
        <f>SUMIFS(Nov!$H$5:$H$605,Nov!$Q$5:$Q$605,"Receita",Nov!$F$5:$F$605,DRE!$D203)</f>
        <v>0</v>
      </c>
      <c r="P203" s="75">
        <f>SUMIFS(Dez!$H$5:$H$605,Dez!$Q$5:$Q$605,"Receita",Dez!$F$5:$F$605,DRE!$D203)</f>
        <v>0</v>
      </c>
      <c r="Q203" s="75">
        <f t="shared" si="16"/>
        <v>0</v>
      </c>
    </row>
    <row r="204" spans="3:17" ht="28.5" customHeight="1" thickTop="1" thickBot="1">
      <c r="C204" s="65" t="str">
        <f>'PC Receitas'!F91</f>
        <v>4.2.87</v>
      </c>
      <c r="D204" s="66" t="str">
        <f>VLOOKUP(C204,'PC Receitas'!$F$4:$G$103,2,FALSE)</f>
        <v>-</v>
      </c>
      <c r="E204" s="75">
        <f>SUMIFS(Jan!$H$5:$H$605,Jan!$Q$5:$Q$605,"Receita",Jan!$F$5:$F$605,DRE!$D204)</f>
        <v>0</v>
      </c>
      <c r="F204" s="75">
        <f>SUMIFS(Fev!$H$5:$H$605,Fev!$Q$5:$Q$605,"Receita",Fev!$F$5:$F$605,DRE!$D204)</f>
        <v>0</v>
      </c>
      <c r="G204" s="75">
        <f>SUMIFS(Mar!$H$5:$H$605,Mar!$Q$5:$Q$605,"Receita",Mar!$F$5:$F$605,DRE!$D204)</f>
        <v>0</v>
      </c>
      <c r="H204" s="75">
        <f>SUMIFS(Abr!$H$5:$H$605,Abr!$Q$5:$Q$605,"Receita",Abr!$F$5:$F$605,DRE!$D204)</f>
        <v>0</v>
      </c>
      <c r="I204" s="75">
        <f>SUMIFS(Mai!$H$5:$H$605,Mai!$Q$5:$Q$605,"Receita",Mai!$F$5:$F$605,DRE!$D204)</f>
        <v>0</v>
      </c>
      <c r="J204" s="75">
        <f>SUMIFS(Jun!$H$5:$H$605,Jun!$Q$5:$Q$605,"Receita",Jun!$F$5:$F$605,DRE!$D204)</f>
        <v>0</v>
      </c>
      <c r="K204" s="75">
        <f>SUMIFS(Jul!$H$5:$H$605,Jul!$Q$5:$Q$605,"Receita",Jul!$F$5:$F$605,DRE!$D204)</f>
        <v>0</v>
      </c>
      <c r="L204" s="75">
        <f>SUMIFS(Ago!$H$5:$H$605,Ago!$Q$5:$Q$605,"Receita",Ago!$F$5:$F$605,DRE!$D204)</f>
        <v>0</v>
      </c>
      <c r="M204" s="75">
        <f>SUMIFS(Set!$H$5:$H$605,Set!$Q$5:$Q$605,"Receita",Set!$F$5:$F$605,DRE!$D204)</f>
        <v>0</v>
      </c>
      <c r="N204" s="75">
        <f>SUMIFS(Out!$H$5:$H$605,Out!$Q$5:$Q$605,"Receita",Out!$F$5:$F$605,DRE!$D204)</f>
        <v>0</v>
      </c>
      <c r="O204" s="75">
        <f>SUMIFS(Nov!$H$5:$H$605,Nov!$Q$5:$Q$605,"Receita",Nov!$F$5:$F$605,DRE!$D204)</f>
        <v>0</v>
      </c>
      <c r="P204" s="75">
        <f>SUMIFS(Dez!$H$5:$H$605,Dez!$Q$5:$Q$605,"Receita",Dez!$F$5:$F$605,DRE!$D204)</f>
        <v>0</v>
      </c>
      <c r="Q204" s="75">
        <f t="shared" si="16"/>
        <v>0</v>
      </c>
    </row>
    <row r="205" spans="3:17" ht="28.5" customHeight="1" thickTop="1" thickBot="1">
      <c r="C205" s="65" t="str">
        <f>'PC Receitas'!F92</f>
        <v>4.2.88</v>
      </c>
      <c r="D205" s="66" t="str">
        <f>VLOOKUP(C205,'PC Receitas'!$F$4:$G$103,2,FALSE)</f>
        <v>-</v>
      </c>
      <c r="E205" s="75">
        <f>SUMIFS(Jan!$H$5:$H$605,Jan!$Q$5:$Q$605,"Receita",Jan!$F$5:$F$605,DRE!$D205)</f>
        <v>0</v>
      </c>
      <c r="F205" s="75">
        <f>SUMIFS(Fev!$H$5:$H$605,Fev!$Q$5:$Q$605,"Receita",Fev!$F$5:$F$605,DRE!$D205)</f>
        <v>0</v>
      </c>
      <c r="G205" s="75">
        <f>SUMIFS(Mar!$H$5:$H$605,Mar!$Q$5:$Q$605,"Receita",Mar!$F$5:$F$605,DRE!$D205)</f>
        <v>0</v>
      </c>
      <c r="H205" s="75">
        <f>SUMIFS(Abr!$H$5:$H$605,Abr!$Q$5:$Q$605,"Receita",Abr!$F$5:$F$605,DRE!$D205)</f>
        <v>0</v>
      </c>
      <c r="I205" s="75">
        <f>SUMIFS(Mai!$H$5:$H$605,Mai!$Q$5:$Q$605,"Receita",Mai!$F$5:$F$605,DRE!$D205)</f>
        <v>0</v>
      </c>
      <c r="J205" s="75">
        <f>SUMIFS(Jun!$H$5:$H$605,Jun!$Q$5:$Q$605,"Receita",Jun!$F$5:$F$605,DRE!$D205)</f>
        <v>0</v>
      </c>
      <c r="K205" s="75">
        <f>SUMIFS(Jul!$H$5:$H$605,Jul!$Q$5:$Q$605,"Receita",Jul!$F$5:$F$605,DRE!$D205)</f>
        <v>0</v>
      </c>
      <c r="L205" s="75">
        <f>SUMIFS(Ago!$H$5:$H$605,Ago!$Q$5:$Q$605,"Receita",Ago!$F$5:$F$605,DRE!$D205)</f>
        <v>0</v>
      </c>
      <c r="M205" s="75">
        <f>SUMIFS(Set!$H$5:$H$605,Set!$Q$5:$Q$605,"Receita",Set!$F$5:$F$605,DRE!$D205)</f>
        <v>0</v>
      </c>
      <c r="N205" s="75">
        <f>SUMIFS(Out!$H$5:$H$605,Out!$Q$5:$Q$605,"Receita",Out!$F$5:$F$605,DRE!$D205)</f>
        <v>0</v>
      </c>
      <c r="O205" s="75">
        <f>SUMIFS(Nov!$H$5:$H$605,Nov!$Q$5:$Q$605,"Receita",Nov!$F$5:$F$605,DRE!$D205)</f>
        <v>0</v>
      </c>
      <c r="P205" s="75">
        <f>SUMIFS(Dez!$H$5:$H$605,Dez!$Q$5:$Q$605,"Receita",Dez!$F$5:$F$605,DRE!$D205)</f>
        <v>0</v>
      </c>
      <c r="Q205" s="75">
        <f t="shared" si="16"/>
        <v>0</v>
      </c>
    </row>
    <row r="206" spans="3:17" ht="28.5" customHeight="1" thickTop="1" thickBot="1">
      <c r="C206" s="65" t="str">
        <f>'PC Receitas'!F93</f>
        <v>4.2.89</v>
      </c>
      <c r="D206" s="66" t="str">
        <f>VLOOKUP(C206,'PC Receitas'!$F$4:$G$103,2,FALSE)</f>
        <v>-</v>
      </c>
      <c r="E206" s="75">
        <f>SUMIFS(Jan!$H$5:$H$605,Jan!$Q$5:$Q$605,"Receita",Jan!$F$5:$F$605,DRE!$D206)</f>
        <v>0</v>
      </c>
      <c r="F206" s="75">
        <f>SUMIFS(Fev!$H$5:$H$605,Fev!$Q$5:$Q$605,"Receita",Fev!$F$5:$F$605,DRE!$D206)</f>
        <v>0</v>
      </c>
      <c r="G206" s="75">
        <f>SUMIFS(Mar!$H$5:$H$605,Mar!$Q$5:$Q$605,"Receita",Mar!$F$5:$F$605,DRE!$D206)</f>
        <v>0</v>
      </c>
      <c r="H206" s="75">
        <f>SUMIFS(Abr!$H$5:$H$605,Abr!$Q$5:$Q$605,"Receita",Abr!$F$5:$F$605,DRE!$D206)</f>
        <v>0</v>
      </c>
      <c r="I206" s="75">
        <f>SUMIFS(Mai!$H$5:$H$605,Mai!$Q$5:$Q$605,"Receita",Mai!$F$5:$F$605,DRE!$D206)</f>
        <v>0</v>
      </c>
      <c r="J206" s="75">
        <f>SUMIFS(Jun!$H$5:$H$605,Jun!$Q$5:$Q$605,"Receita",Jun!$F$5:$F$605,DRE!$D206)</f>
        <v>0</v>
      </c>
      <c r="K206" s="75">
        <f>SUMIFS(Jul!$H$5:$H$605,Jul!$Q$5:$Q$605,"Receita",Jul!$F$5:$F$605,DRE!$D206)</f>
        <v>0</v>
      </c>
      <c r="L206" s="75">
        <f>SUMIFS(Ago!$H$5:$H$605,Ago!$Q$5:$Q$605,"Receita",Ago!$F$5:$F$605,DRE!$D206)</f>
        <v>0</v>
      </c>
      <c r="M206" s="75">
        <f>SUMIFS(Set!$H$5:$H$605,Set!$Q$5:$Q$605,"Receita",Set!$F$5:$F$605,DRE!$D206)</f>
        <v>0</v>
      </c>
      <c r="N206" s="75">
        <f>SUMIFS(Out!$H$5:$H$605,Out!$Q$5:$Q$605,"Receita",Out!$F$5:$F$605,DRE!$D206)</f>
        <v>0</v>
      </c>
      <c r="O206" s="75">
        <f>SUMIFS(Nov!$H$5:$H$605,Nov!$Q$5:$Q$605,"Receita",Nov!$F$5:$F$605,DRE!$D206)</f>
        <v>0</v>
      </c>
      <c r="P206" s="75">
        <f>SUMIFS(Dez!$H$5:$H$605,Dez!$Q$5:$Q$605,"Receita",Dez!$F$5:$F$605,DRE!$D206)</f>
        <v>0</v>
      </c>
      <c r="Q206" s="75">
        <f t="shared" si="16"/>
        <v>0</v>
      </c>
    </row>
    <row r="207" spans="3:17" ht="28.5" customHeight="1" thickTop="1" thickBot="1">
      <c r="C207" s="65" t="str">
        <f>'PC Receitas'!F94</f>
        <v>4.2.90</v>
      </c>
      <c r="D207" s="66" t="str">
        <f>VLOOKUP(C207,'PC Receitas'!$F$4:$G$103,2,FALSE)</f>
        <v>-</v>
      </c>
      <c r="E207" s="75">
        <f>SUMIFS(Jan!$H$5:$H$605,Jan!$Q$5:$Q$605,"Receita",Jan!$F$5:$F$605,DRE!$D207)</f>
        <v>0</v>
      </c>
      <c r="F207" s="75">
        <f>SUMIFS(Fev!$H$5:$H$605,Fev!$Q$5:$Q$605,"Receita",Fev!$F$5:$F$605,DRE!$D207)</f>
        <v>0</v>
      </c>
      <c r="G207" s="75">
        <f>SUMIFS(Mar!$H$5:$H$605,Mar!$Q$5:$Q$605,"Receita",Mar!$F$5:$F$605,DRE!$D207)</f>
        <v>0</v>
      </c>
      <c r="H207" s="75">
        <f>SUMIFS(Abr!$H$5:$H$605,Abr!$Q$5:$Q$605,"Receita",Abr!$F$5:$F$605,DRE!$D207)</f>
        <v>0</v>
      </c>
      <c r="I207" s="75">
        <f>SUMIFS(Mai!$H$5:$H$605,Mai!$Q$5:$Q$605,"Receita",Mai!$F$5:$F$605,DRE!$D207)</f>
        <v>0</v>
      </c>
      <c r="J207" s="75">
        <f>SUMIFS(Jun!$H$5:$H$605,Jun!$Q$5:$Q$605,"Receita",Jun!$F$5:$F$605,DRE!$D207)</f>
        <v>0</v>
      </c>
      <c r="K207" s="75">
        <f>SUMIFS(Jul!$H$5:$H$605,Jul!$Q$5:$Q$605,"Receita",Jul!$F$5:$F$605,DRE!$D207)</f>
        <v>0</v>
      </c>
      <c r="L207" s="75">
        <f>SUMIFS(Ago!$H$5:$H$605,Ago!$Q$5:$Q$605,"Receita",Ago!$F$5:$F$605,DRE!$D207)</f>
        <v>0</v>
      </c>
      <c r="M207" s="75">
        <f>SUMIFS(Set!$H$5:$H$605,Set!$Q$5:$Q$605,"Receita",Set!$F$5:$F$605,DRE!$D207)</f>
        <v>0</v>
      </c>
      <c r="N207" s="75">
        <f>SUMIFS(Out!$H$5:$H$605,Out!$Q$5:$Q$605,"Receita",Out!$F$5:$F$605,DRE!$D207)</f>
        <v>0</v>
      </c>
      <c r="O207" s="75">
        <f>SUMIFS(Nov!$H$5:$H$605,Nov!$Q$5:$Q$605,"Receita",Nov!$F$5:$F$605,DRE!$D207)</f>
        <v>0</v>
      </c>
      <c r="P207" s="75">
        <f>SUMIFS(Dez!$H$5:$H$605,Dez!$Q$5:$Q$605,"Receita",Dez!$F$5:$F$605,DRE!$D207)</f>
        <v>0</v>
      </c>
      <c r="Q207" s="75">
        <f t="shared" si="16"/>
        <v>0</v>
      </c>
    </row>
    <row r="208" spans="3:17" ht="28.5" customHeight="1" thickTop="1" thickBot="1">
      <c r="C208" s="65" t="str">
        <f>'PC Receitas'!F95</f>
        <v>4.2.91</v>
      </c>
      <c r="D208" s="66" t="str">
        <f>VLOOKUP(C208,'PC Receitas'!$F$4:$G$103,2,FALSE)</f>
        <v>-</v>
      </c>
      <c r="E208" s="75">
        <f>SUMIFS(Jan!$H$5:$H$605,Jan!$Q$5:$Q$605,"Receita",Jan!$F$5:$F$605,DRE!$D208)</f>
        <v>0</v>
      </c>
      <c r="F208" s="75">
        <f>SUMIFS(Fev!$H$5:$H$605,Fev!$Q$5:$Q$605,"Receita",Fev!$F$5:$F$605,DRE!$D208)</f>
        <v>0</v>
      </c>
      <c r="G208" s="75">
        <f>SUMIFS(Mar!$H$5:$H$605,Mar!$Q$5:$Q$605,"Receita",Mar!$F$5:$F$605,DRE!$D208)</f>
        <v>0</v>
      </c>
      <c r="H208" s="75">
        <f>SUMIFS(Abr!$H$5:$H$605,Abr!$Q$5:$Q$605,"Receita",Abr!$F$5:$F$605,DRE!$D208)</f>
        <v>0</v>
      </c>
      <c r="I208" s="75">
        <f>SUMIFS(Mai!$H$5:$H$605,Mai!$Q$5:$Q$605,"Receita",Mai!$F$5:$F$605,DRE!$D208)</f>
        <v>0</v>
      </c>
      <c r="J208" s="75">
        <f>SUMIFS(Jun!$H$5:$H$605,Jun!$Q$5:$Q$605,"Receita",Jun!$F$5:$F$605,DRE!$D208)</f>
        <v>0</v>
      </c>
      <c r="K208" s="75">
        <f>SUMIFS(Jul!$H$5:$H$605,Jul!$Q$5:$Q$605,"Receita",Jul!$F$5:$F$605,DRE!$D208)</f>
        <v>0</v>
      </c>
      <c r="L208" s="75">
        <f>SUMIFS(Ago!$H$5:$H$605,Ago!$Q$5:$Q$605,"Receita",Ago!$F$5:$F$605,DRE!$D208)</f>
        <v>0</v>
      </c>
      <c r="M208" s="75">
        <f>SUMIFS(Set!$H$5:$H$605,Set!$Q$5:$Q$605,"Receita",Set!$F$5:$F$605,DRE!$D208)</f>
        <v>0</v>
      </c>
      <c r="N208" s="75">
        <f>SUMIFS(Out!$H$5:$H$605,Out!$Q$5:$Q$605,"Receita",Out!$F$5:$F$605,DRE!$D208)</f>
        <v>0</v>
      </c>
      <c r="O208" s="75">
        <f>SUMIFS(Nov!$H$5:$H$605,Nov!$Q$5:$Q$605,"Receita",Nov!$F$5:$F$605,DRE!$D208)</f>
        <v>0</v>
      </c>
      <c r="P208" s="75">
        <f>SUMIFS(Dez!$H$5:$H$605,Dez!$Q$5:$Q$605,"Receita",Dez!$F$5:$F$605,DRE!$D208)</f>
        <v>0</v>
      </c>
      <c r="Q208" s="75">
        <f t="shared" si="16"/>
        <v>0</v>
      </c>
    </row>
    <row r="209" spans="3:17" ht="28.5" customHeight="1" thickTop="1" thickBot="1">
      <c r="C209" s="65" t="str">
        <f>'PC Receitas'!F96</f>
        <v>4.2.92</v>
      </c>
      <c r="D209" s="66" t="str">
        <f>VLOOKUP(C209,'PC Receitas'!$F$4:$G$103,2,FALSE)</f>
        <v>-</v>
      </c>
      <c r="E209" s="75">
        <f>SUMIFS(Jan!$H$5:$H$605,Jan!$Q$5:$Q$605,"Receita",Jan!$F$5:$F$605,DRE!$D209)</f>
        <v>0</v>
      </c>
      <c r="F209" s="75">
        <f>SUMIFS(Fev!$H$5:$H$605,Fev!$Q$5:$Q$605,"Receita",Fev!$F$5:$F$605,DRE!$D209)</f>
        <v>0</v>
      </c>
      <c r="G209" s="75">
        <f>SUMIFS(Mar!$H$5:$H$605,Mar!$Q$5:$Q$605,"Receita",Mar!$F$5:$F$605,DRE!$D209)</f>
        <v>0</v>
      </c>
      <c r="H209" s="75">
        <f>SUMIFS(Abr!$H$5:$H$605,Abr!$Q$5:$Q$605,"Receita",Abr!$F$5:$F$605,DRE!$D209)</f>
        <v>0</v>
      </c>
      <c r="I209" s="75">
        <f>SUMIFS(Mai!$H$5:$H$605,Mai!$Q$5:$Q$605,"Receita",Mai!$F$5:$F$605,DRE!$D209)</f>
        <v>0</v>
      </c>
      <c r="J209" s="75">
        <f>SUMIFS(Jun!$H$5:$H$605,Jun!$Q$5:$Q$605,"Receita",Jun!$F$5:$F$605,DRE!$D209)</f>
        <v>0</v>
      </c>
      <c r="K209" s="75">
        <f>SUMIFS(Jul!$H$5:$H$605,Jul!$Q$5:$Q$605,"Receita",Jul!$F$5:$F$605,DRE!$D209)</f>
        <v>0</v>
      </c>
      <c r="L209" s="75">
        <f>SUMIFS(Ago!$H$5:$H$605,Ago!$Q$5:$Q$605,"Receita",Ago!$F$5:$F$605,DRE!$D209)</f>
        <v>0</v>
      </c>
      <c r="M209" s="75">
        <f>SUMIFS(Set!$H$5:$H$605,Set!$Q$5:$Q$605,"Receita",Set!$F$5:$F$605,DRE!$D209)</f>
        <v>0</v>
      </c>
      <c r="N209" s="75">
        <f>SUMIFS(Out!$H$5:$H$605,Out!$Q$5:$Q$605,"Receita",Out!$F$5:$F$605,DRE!$D209)</f>
        <v>0</v>
      </c>
      <c r="O209" s="75">
        <f>SUMIFS(Nov!$H$5:$H$605,Nov!$Q$5:$Q$605,"Receita",Nov!$F$5:$F$605,DRE!$D209)</f>
        <v>0</v>
      </c>
      <c r="P209" s="75">
        <f>SUMIFS(Dez!$H$5:$H$605,Dez!$Q$5:$Q$605,"Receita",Dez!$F$5:$F$605,DRE!$D209)</f>
        <v>0</v>
      </c>
      <c r="Q209" s="75">
        <f t="shared" si="16"/>
        <v>0</v>
      </c>
    </row>
    <row r="210" spans="3:17" ht="28.5" customHeight="1" thickTop="1" thickBot="1">
      <c r="C210" s="65" t="str">
        <f>'PC Receitas'!F97</f>
        <v>4.2.93</v>
      </c>
      <c r="D210" s="66" t="str">
        <f>VLOOKUP(C210,'PC Receitas'!$F$4:$G$103,2,FALSE)</f>
        <v>-</v>
      </c>
      <c r="E210" s="75">
        <f>SUMIFS(Jan!$H$5:$H$605,Jan!$Q$5:$Q$605,"Receita",Jan!$F$5:$F$605,DRE!$D210)</f>
        <v>0</v>
      </c>
      <c r="F210" s="75">
        <f>SUMIFS(Fev!$H$5:$H$605,Fev!$Q$5:$Q$605,"Receita",Fev!$F$5:$F$605,DRE!$D210)</f>
        <v>0</v>
      </c>
      <c r="G210" s="75">
        <f>SUMIFS(Mar!$H$5:$H$605,Mar!$Q$5:$Q$605,"Receita",Mar!$F$5:$F$605,DRE!$D210)</f>
        <v>0</v>
      </c>
      <c r="H210" s="75">
        <f>SUMIFS(Abr!$H$5:$H$605,Abr!$Q$5:$Q$605,"Receita",Abr!$F$5:$F$605,DRE!$D210)</f>
        <v>0</v>
      </c>
      <c r="I210" s="75">
        <f>SUMIFS(Mai!$H$5:$H$605,Mai!$Q$5:$Q$605,"Receita",Mai!$F$5:$F$605,DRE!$D210)</f>
        <v>0</v>
      </c>
      <c r="J210" s="75">
        <f>SUMIFS(Jun!$H$5:$H$605,Jun!$Q$5:$Q$605,"Receita",Jun!$F$5:$F$605,DRE!$D210)</f>
        <v>0</v>
      </c>
      <c r="K210" s="75">
        <f>SUMIFS(Jul!$H$5:$H$605,Jul!$Q$5:$Q$605,"Receita",Jul!$F$5:$F$605,DRE!$D210)</f>
        <v>0</v>
      </c>
      <c r="L210" s="75">
        <f>SUMIFS(Ago!$H$5:$H$605,Ago!$Q$5:$Q$605,"Receita",Ago!$F$5:$F$605,DRE!$D210)</f>
        <v>0</v>
      </c>
      <c r="M210" s="75">
        <f>SUMIFS(Set!$H$5:$H$605,Set!$Q$5:$Q$605,"Receita",Set!$F$5:$F$605,DRE!$D210)</f>
        <v>0</v>
      </c>
      <c r="N210" s="75">
        <f>SUMIFS(Out!$H$5:$H$605,Out!$Q$5:$Q$605,"Receita",Out!$F$5:$F$605,DRE!$D210)</f>
        <v>0</v>
      </c>
      <c r="O210" s="75">
        <f>SUMIFS(Nov!$H$5:$H$605,Nov!$Q$5:$Q$605,"Receita",Nov!$F$5:$F$605,DRE!$D210)</f>
        <v>0</v>
      </c>
      <c r="P210" s="75">
        <f>SUMIFS(Dez!$H$5:$H$605,Dez!$Q$5:$Q$605,"Receita",Dez!$F$5:$F$605,DRE!$D210)</f>
        <v>0</v>
      </c>
      <c r="Q210" s="75">
        <f t="shared" si="16"/>
        <v>0</v>
      </c>
    </row>
    <row r="211" spans="3:17" ht="28.5" customHeight="1" thickTop="1" thickBot="1">
      <c r="C211" s="65" t="str">
        <f>'PC Receitas'!F98</f>
        <v>4.2.94</v>
      </c>
      <c r="D211" s="66" t="str">
        <f>VLOOKUP(C211,'PC Receitas'!$F$4:$G$103,2,FALSE)</f>
        <v>-</v>
      </c>
      <c r="E211" s="75">
        <f>SUMIFS(Jan!$H$5:$H$605,Jan!$Q$5:$Q$605,"Receita",Jan!$F$5:$F$605,DRE!$D211)</f>
        <v>0</v>
      </c>
      <c r="F211" s="75">
        <f>SUMIFS(Fev!$H$5:$H$605,Fev!$Q$5:$Q$605,"Receita",Fev!$F$5:$F$605,DRE!$D211)</f>
        <v>0</v>
      </c>
      <c r="G211" s="75">
        <f>SUMIFS(Mar!$H$5:$H$605,Mar!$Q$5:$Q$605,"Receita",Mar!$F$5:$F$605,DRE!$D211)</f>
        <v>0</v>
      </c>
      <c r="H211" s="75">
        <f>SUMIFS(Abr!$H$5:$H$605,Abr!$Q$5:$Q$605,"Receita",Abr!$F$5:$F$605,DRE!$D211)</f>
        <v>0</v>
      </c>
      <c r="I211" s="75">
        <f>SUMIFS(Mai!$H$5:$H$605,Mai!$Q$5:$Q$605,"Receita",Mai!$F$5:$F$605,DRE!$D211)</f>
        <v>0</v>
      </c>
      <c r="J211" s="75">
        <f>SUMIFS(Jun!$H$5:$H$605,Jun!$Q$5:$Q$605,"Receita",Jun!$F$5:$F$605,DRE!$D211)</f>
        <v>0</v>
      </c>
      <c r="K211" s="75">
        <f>SUMIFS(Jul!$H$5:$H$605,Jul!$Q$5:$Q$605,"Receita",Jul!$F$5:$F$605,DRE!$D211)</f>
        <v>0</v>
      </c>
      <c r="L211" s="75">
        <f>SUMIFS(Ago!$H$5:$H$605,Ago!$Q$5:$Q$605,"Receita",Ago!$F$5:$F$605,DRE!$D211)</f>
        <v>0</v>
      </c>
      <c r="M211" s="75">
        <f>SUMIFS(Set!$H$5:$H$605,Set!$Q$5:$Q$605,"Receita",Set!$F$5:$F$605,DRE!$D211)</f>
        <v>0</v>
      </c>
      <c r="N211" s="75">
        <f>SUMIFS(Out!$H$5:$H$605,Out!$Q$5:$Q$605,"Receita",Out!$F$5:$F$605,DRE!$D211)</f>
        <v>0</v>
      </c>
      <c r="O211" s="75">
        <f>SUMIFS(Nov!$H$5:$H$605,Nov!$Q$5:$Q$605,"Receita",Nov!$F$5:$F$605,DRE!$D211)</f>
        <v>0</v>
      </c>
      <c r="P211" s="75">
        <f>SUMIFS(Dez!$H$5:$H$605,Dez!$Q$5:$Q$605,"Receita",Dez!$F$5:$F$605,DRE!$D211)</f>
        <v>0</v>
      </c>
      <c r="Q211" s="75">
        <f t="shared" si="16"/>
        <v>0</v>
      </c>
    </row>
    <row r="212" spans="3:17" ht="28.5" customHeight="1" thickTop="1" thickBot="1">
      <c r="C212" s="65" t="str">
        <f>'PC Receitas'!F99</f>
        <v>4.2.95</v>
      </c>
      <c r="D212" s="66" t="str">
        <f>VLOOKUP(C212,'PC Receitas'!$F$4:$G$103,2,FALSE)</f>
        <v>-</v>
      </c>
      <c r="E212" s="75">
        <f>SUMIFS(Jan!$H$5:$H$605,Jan!$Q$5:$Q$605,"Receita",Jan!$F$5:$F$605,DRE!$D212)</f>
        <v>0</v>
      </c>
      <c r="F212" s="75">
        <f>SUMIFS(Fev!$H$5:$H$605,Fev!$Q$5:$Q$605,"Receita",Fev!$F$5:$F$605,DRE!$D212)</f>
        <v>0</v>
      </c>
      <c r="G212" s="75">
        <f>SUMIFS(Mar!$H$5:$H$605,Mar!$Q$5:$Q$605,"Receita",Mar!$F$5:$F$605,DRE!$D212)</f>
        <v>0</v>
      </c>
      <c r="H212" s="75">
        <f>SUMIFS(Abr!$H$5:$H$605,Abr!$Q$5:$Q$605,"Receita",Abr!$F$5:$F$605,DRE!$D212)</f>
        <v>0</v>
      </c>
      <c r="I212" s="75">
        <f>SUMIFS(Mai!$H$5:$H$605,Mai!$Q$5:$Q$605,"Receita",Mai!$F$5:$F$605,DRE!$D212)</f>
        <v>0</v>
      </c>
      <c r="J212" s="75">
        <f>SUMIFS(Jun!$H$5:$H$605,Jun!$Q$5:$Q$605,"Receita",Jun!$F$5:$F$605,DRE!$D212)</f>
        <v>0</v>
      </c>
      <c r="K212" s="75">
        <f>SUMIFS(Jul!$H$5:$H$605,Jul!$Q$5:$Q$605,"Receita",Jul!$F$5:$F$605,DRE!$D212)</f>
        <v>0</v>
      </c>
      <c r="L212" s="75">
        <f>SUMIFS(Ago!$H$5:$H$605,Ago!$Q$5:$Q$605,"Receita",Ago!$F$5:$F$605,DRE!$D212)</f>
        <v>0</v>
      </c>
      <c r="M212" s="75">
        <f>SUMIFS(Set!$H$5:$H$605,Set!$Q$5:$Q$605,"Receita",Set!$F$5:$F$605,DRE!$D212)</f>
        <v>0</v>
      </c>
      <c r="N212" s="75">
        <f>SUMIFS(Out!$H$5:$H$605,Out!$Q$5:$Q$605,"Receita",Out!$F$5:$F$605,DRE!$D212)</f>
        <v>0</v>
      </c>
      <c r="O212" s="75">
        <f>SUMIFS(Nov!$H$5:$H$605,Nov!$Q$5:$Q$605,"Receita",Nov!$F$5:$F$605,DRE!$D212)</f>
        <v>0</v>
      </c>
      <c r="P212" s="75">
        <f>SUMIFS(Dez!$H$5:$H$605,Dez!$Q$5:$Q$605,"Receita",Dez!$F$5:$F$605,DRE!$D212)</f>
        <v>0</v>
      </c>
      <c r="Q212" s="75">
        <f t="shared" si="16"/>
        <v>0</v>
      </c>
    </row>
    <row r="213" spans="3:17" ht="28.5" customHeight="1" thickTop="1" thickBot="1">
      <c r="C213" s="65" t="str">
        <f>'PC Receitas'!F100</f>
        <v>4.2.96</v>
      </c>
      <c r="D213" s="66" t="str">
        <f>VLOOKUP(C213,'PC Receitas'!$F$4:$G$103,2,FALSE)</f>
        <v>-</v>
      </c>
      <c r="E213" s="75">
        <f>SUMIFS(Jan!$H$5:$H$605,Jan!$Q$5:$Q$605,"Receita",Jan!$F$5:$F$605,DRE!$D213)</f>
        <v>0</v>
      </c>
      <c r="F213" s="75">
        <f>SUMIFS(Fev!$H$5:$H$605,Fev!$Q$5:$Q$605,"Receita",Fev!$F$5:$F$605,DRE!$D213)</f>
        <v>0</v>
      </c>
      <c r="G213" s="75">
        <f>SUMIFS(Mar!$H$5:$H$605,Mar!$Q$5:$Q$605,"Receita",Mar!$F$5:$F$605,DRE!$D213)</f>
        <v>0</v>
      </c>
      <c r="H213" s="75">
        <f>SUMIFS(Abr!$H$5:$H$605,Abr!$Q$5:$Q$605,"Receita",Abr!$F$5:$F$605,DRE!$D213)</f>
        <v>0</v>
      </c>
      <c r="I213" s="75">
        <f>SUMIFS(Mai!$H$5:$H$605,Mai!$Q$5:$Q$605,"Receita",Mai!$F$5:$F$605,DRE!$D213)</f>
        <v>0</v>
      </c>
      <c r="J213" s="75">
        <f>SUMIFS(Jun!$H$5:$H$605,Jun!$Q$5:$Q$605,"Receita",Jun!$F$5:$F$605,DRE!$D213)</f>
        <v>0</v>
      </c>
      <c r="K213" s="75">
        <f>SUMIFS(Jul!$H$5:$H$605,Jul!$Q$5:$Q$605,"Receita",Jul!$F$5:$F$605,DRE!$D213)</f>
        <v>0</v>
      </c>
      <c r="L213" s="75">
        <f>SUMIFS(Ago!$H$5:$H$605,Ago!$Q$5:$Q$605,"Receita",Ago!$F$5:$F$605,DRE!$D213)</f>
        <v>0</v>
      </c>
      <c r="M213" s="75">
        <f>SUMIFS(Set!$H$5:$H$605,Set!$Q$5:$Q$605,"Receita",Set!$F$5:$F$605,DRE!$D213)</f>
        <v>0</v>
      </c>
      <c r="N213" s="75">
        <f>SUMIFS(Out!$H$5:$H$605,Out!$Q$5:$Q$605,"Receita",Out!$F$5:$F$605,DRE!$D213)</f>
        <v>0</v>
      </c>
      <c r="O213" s="75">
        <f>SUMIFS(Nov!$H$5:$H$605,Nov!$Q$5:$Q$605,"Receita",Nov!$F$5:$F$605,DRE!$D213)</f>
        <v>0</v>
      </c>
      <c r="P213" s="75">
        <f>SUMIFS(Dez!$H$5:$H$605,Dez!$Q$5:$Q$605,"Receita",Dez!$F$5:$F$605,DRE!$D213)</f>
        <v>0</v>
      </c>
      <c r="Q213" s="75">
        <f t="shared" si="16"/>
        <v>0</v>
      </c>
    </row>
    <row r="214" spans="3:17" ht="28.5" customHeight="1" thickTop="1" thickBot="1">
      <c r="C214" s="65" t="str">
        <f>'PC Receitas'!F101</f>
        <v>4.2.97</v>
      </c>
      <c r="D214" s="66" t="str">
        <f>VLOOKUP(C214,'PC Receitas'!$F$4:$G$103,2,FALSE)</f>
        <v>-</v>
      </c>
      <c r="E214" s="75">
        <f>SUMIFS(Jan!$H$5:$H$605,Jan!$Q$5:$Q$605,"Receita",Jan!$F$5:$F$605,DRE!$D214)</f>
        <v>0</v>
      </c>
      <c r="F214" s="75">
        <f>SUMIFS(Fev!$H$5:$H$605,Fev!$Q$5:$Q$605,"Receita",Fev!$F$5:$F$605,DRE!$D214)</f>
        <v>0</v>
      </c>
      <c r="G214" s="75">
        <f>SUMIFS(Mar!$H$5:$H$605,Mar!$Q$5:$Q$605,"Receita",Mar!$F$5:$F$605,DRE!$D214)</f>
        <v>0</v>
      </c>
      <c r="H214" s="75">
        <f>SUMIFS(Abr!$H$5:$H$605,Abr!$Q$5:$Q$605,"Receita",Abr!$F$5:$F$605,DRE!$D214)</f>
        <v>0</v>
      </c>
      <c r="I214" s="75">
        <f>SUMIFS(Mai!$H$5:$H$605,Mai!$Q$5:$Q$605,"Receita",Mai!$F$5:$F$605,DRE!$D214)</f>
        <v>0</v>
      </c>
      <c r="J214" s="75">
        <f>SUMIFS(Jun!$H$5:$H$605,Jun!$Q$5:$Q$605,"Receita",Jun!$F$5:$F$605,DRE!$D214)</f>
        <v>0</v>
      </c>
      <c r="K214" s="75">
        <f>SUMIFS(Jul!$H$5:$H$605,Jul!$Q$5:$Q$605,"Receita",Jul!$F$5:$F$605,DRE!$D214)</f>
        <v>0</v>
      </c>
      <c r="L214" s="75">
        <f>SUMIFS(Ago!$H$5:$H$605,Ago!$Q$5:$Q$605,"Receita",Ago!$F$5:$F$605,DRE!$D214)</f>
        <v>0</v>
      </c>
      <c r="M214" s="75">
        <f>SUMIFS(Set!$H$5:$H$605,Set!$Q$5:$Q$605,"Receita",Set!$F$5:$F$605,DRE!$D214)</f>
        <v>0</v>
      </c>
      <c r="N214" s="75">
        <f>SUMIFS(Out!$H$5:$H$605,Out!$Q$5:$Q$605,"Receita",Out!$F$5:$F$605,DRE!$D214)</f>
        <v>0</v>
      </c>
      <c r="O214" s="75">
        <f>SUMIFS(Nov!$H$5:$H$605,Nov!$Q$5:$Q$605,"Receita",Nov!$F$5:$F$605,DRE!$D214)</f>
        <v>0</v>
      </c>
      <c r="P214" s="75">
        <f>SUMIFS(Dez!$H$5:$H$605,Dez!$Q$5:$Q$605,"Receita",Dez!$F$5:$F$605,DRE!$D214)</f>
        <v>0</v>
      </c>
      <c r="Q214" s="75">
        <f t="shared" si="16"/>
        <v>0</v>
      </c>
    </row>
    <row r="215" spans="3:17" ht="28.5" customHeight="1" thickTop="1" thickBot="1">
      <c r="C215" s="65" t="str">
        <f>'PC Receitas'!F102</f>
        <v>4.2.98</v>
      </c>
      <c r="D215" s="66" t="str">
        <f>VLOOKUP(C215,'PC Receitas'!$F$4:$G$103,2,FALSE)</f>
        <v>-</v>
      </c>
      <c r="E215" s="75">
        <f>SUMIFS(Jan!$H$5:$H$605,Jan!$Q$5:$Q$605,"Receita",Jan!$F$5:$F$605,DRE!$D215)</f>
        <v>0</v>
      </c>
      <c r="F215" s="75">
        <f>SUMIFS(Fev!$H$5:$H$605,Fev!$Q$5:$Q$605,"Receita",Fev!$F$5:$F$605,DRE!$D215)</f>
        <v>0</v>
      </c>
      <c r="G215" s="75">
        <f>SUMIFS(Mar!$H$5:$H$605,Mar!$Q$5:$Q$605,"Receita",Mar!$F$5:$F$605,DRE!$D215)</f>
        <v>0</v>
      </c>
      <c r="H215" s="75">
        <f>SUMIFS(Abr!$H$5:$H$605,Abr!$Q$5:$Q$605,"Receita",Abr!$F$5:$F$605,DRE!$D215)</f>
        <v>0</v>
      </c>
      <c r="I215" s="75">
        <f>SUMIFS(Mai!$H$5:$H$605,Mai!$Q$5:$Q$605,"Receita",Mai!$F$5:$F$605,DRE!$D215)</f>
        <v>0</v>
      </c>
      <c r="J215" s="75">
        <f>SUMIFS(Jun!$H$5:$H$605,Jun!$Q$5:$Q$605,"Receita",Jun!$F$5:$F$605,DRE!$D215)</f>
        <v>0</v>
      </c>
      <c r="K215" s="75">
        <f>SUMIFS(Jul!$H$5:$H$605,Jul!$Q$5:$Q$605,"Receita",Jul!$F$5:$F$605,DRE!$D215)</f>
        <v>0</v>
      </c>
      <c r="L215" s="75">
        <f>SUMIFS(Ago!$H$5:$H$605,Ago!$Q$5:$Q$605,"Receita",Ago!$F$5:$F$605,DRE!$D215)</f>
        <v>0</v>
      </c>
      <c r="M215" s="75">
        <f>SUMIFS(Set!$H$5:$H$605,Set!$Q$5:$Q$605,"Receita",Set!$F$5:$F$605,DRE!$D215)</f>
        <v>0</v>
      </c>
      <c r="N215" s="75">
        <f>SUMIFS(Out!$H$5:$H$605,Out!$Q$5:$Q$605,"Receita",Out!$F$5:$F$605,DRE!$D215)</f>
        <v>0</v>
      </c>
      <c r="O215" s="75">
        <f>SUMIFS(Nov!$H$5:$H$605,Nov!$Q$5:$Q$605,"Receita",Nov!$F$5:$F$605,DRE!$D215)</f>
        <v>0</v>
      </c>
      <c r="P215" s="75">
        <f>SUMIFS(Dez!$H$5:$H$605,Dez!$Q$5:$Q$605,"Receita",Dez!$F$5:$F$605,DRE!$D215)</f>
        <v>0</v>
      </c>
      <c r="Q215" s="75">
        <f t="shared" si="16"/>
        <v>0</v>
      </c>
    </row>
    <row r="216" spans="3:17" ht="28.5" customHeight="1" thickTop="1" thickBot="1">
      <c r="C216" s="65" t="str">
        <f>'PC Receitas'!F103</f>
        <v>4.2.99</v>
      </c>
      <c r="D216" s="66" t="str">
        <f>VLOOKUP(C216,'PC Receitas'!$F$4:$G$103,2,FALSE)</f>
        <v>Outras receitas com produtos</v>
      </c>
      <c r="E216" s="75">
        <f>SUMIFS(Jan!$H$5:$H$605,Jan!$Q$5:$Q$605,"Receita",Jan!$F$5:$F$605,DRE!$D216)</f>
        <v>0</v>
      </c>
      <c r="F216" s="75">
        <f>SUMIFS(Fev!$H$5:$H$605,Fev!$Q$5:$Q$605,"Receita",Fev!$F$5:$F$605,DRE!$D216)</f>
        <v>0</v>
      </c>
      <c r="G216" s="75">
        <f>SUMIFS(Mar!$H$5:$H$605,Mar!$Q$5:$Q$605,"Receita",Mar!$F$5:$F$605,DRE!$D216)</f>
        <v>0</v>
      </c>
      <c r="H216" s="75">
        <f>SUMIFS(Abr!$H$5:$H$605,Abr!$Q$5:$Q$605,"Receita",Abr!$F$5:$F$605,DRE!$D216)</f>
        <v>0</v>
      </c>
      <c r="I216" s="75">
        <f>SUMIFS(Mai!$H$5:$H$605,Mai!$Q$5:$Q$605,"Receita",Mai!$F$5:$F$605,DRE!$D216)</f>
        <v>0</v>
      </c>
      <c r="J216" s="75">
        <f>SUMIFS(Jun!$H$5:$H$605,Jun!$Q$5:$Q$605,"Receita",Jun!$F$5:$F$605,DRE!$D216)</f>
        <v>0</v>
      </c>
      <c r="K216" s="75">
        <f>SUMIFS(Jul!$H$5:$H$605,Jul!$Q$5:$Q$605,"Receita",Jul!$F$5:$F$605,DRE!$D216)</f>
        <v>0</v>
      </c>
      <c r="L216" s="75">
        <f>SUMIFS(Ago!$H$5:$H$605,Ago!$Q$5:$Q$605,"Receita",Ago!$F$5:$F$605,DRE!$D216)</f>
        <v>0</v>
      </c>
      <c r="M216" s="75">
        <f>SUMIFS(Set!$H$5:$H$605,Set!$Q$5:$Q$605,"Receita",Set!$F$5:$F$605,DRE!$D216)</f>
        <v>0</v>
      </c>
      <c r="N216" s="75">
        <f>SUMIFS(Out!$H$5:$H$605,Out!$Q$5:$Q$605,"Receita",Out!$F$5:$F$605,DRE!$D216)</f>
        <v>0</v>
      </c>
      <c r="O216" s="75">
        <f>SUMIFS(Nov!$H$5:$H$605,Nov!$Q$5:$Q$605,"Receita",Nov!$F$5:$F$605,DRE!$D216)</f>
        <v>0</v>
      </c>
      <c r="P216" s="75">
        <f>SUMIFS(Dez!$H$5:$H$605,Dez!$Q$5:$Q$605,"Receita",Dez!$F$5:$F$605,DRE!$D216)</f>
        <v>0</v>
      </c>
      <c r="Q216" s="75">
        <f t="shared" si="16"/>
        <v>0</v>
      </c>
    </row>
    <row r="217" spans="3:17" ht="12.75" customHeight="1" thickTop="1" thickBot="1">
      <c r="E217" s="87"/>
      <c r="F217" s="87"/>
      <c r="G217" s="87"/>
      <c r="H217" s="87"/>
      <c r="I217" s="87"/>
      <c r="J217" s="87"/>
      <c r="K217" s="87"/>
      <c r="L217" s="87"/>
      <c r="M217" s="87"/>
      <c r="N217" s="87"/>
      <c r="O217" s="87"/>
      <c r="P217" s="87"/>
      <c r="Q217" s="87"/>
    </row>
    <row r="218" spans="3:17" ht="33.75" customHeight="1" thickTop="1" thickBot="1">
      <c r="C218" s="232" t="s">
        <v>1321</v>
      </c>
      <c r="D218" s="232"/>
      <c r="E218" s="88">
        <f t="shared" ref="E218:Q218" si="17">E220+E320</f>
        <v>0</v>
      </c>
      <c r="F218" s="88">
        <f t="shared" si="17"/>
        <v>0</v>
      </c>
      <c r="G218" s="88">
        <f t="shared" si="17"/>
        <v>0</v>
      </c>
      <c r="H218" s="88">
        <f t="shared" si="17"/>
        <v>0</v>
      </c>
      <c r="I218" s="88">
        <f t="shared" si="17"/>
        <v>0</v>
      </c>
      <c r="J218" s="88">
        <f t="shared" si="17"/>
        <v>0</v>
      </c>
      <c r="K218" s="88">
        <f t="shared" si="17"/>
        <v>0</v>
      </c>
      <c r="L218" s="88">
        <f t="shared" si="17"/>
        <v>0</v>
      </c>
      <c r="M218" s="88">
        <f t="shared" si="17"/>
        <v>0</v>
      </c>
      <c r="N218" s="88">
        <f t="shared" si="17"/>
        <v>0</v>
      </c>
      <c r="O218" s="88">
        <f t="shared" si="17"/>
        <v>0</v>
      </c>
      <c r="P218" s="88">
        <f t="shared" si="17"/>
        <v>0</v>
      </c>
      <c r="Q218" s="88">
        <f t="shared" si="17"/>
        <v>0</v>
      </c>
    </row>
    <row r="219" spans="3:17" ht="12.75" customHeight="1" thickTop="1" thickBot="1">
      <c r="C219" s="69"/>
      <c r="D219" s="69"/>
      <c r="E219" s="89"/>
      <c r="F219" s="89"/>
      <c r="G219" s="89"/>
      <c r="H219" s="89"/>
      <c r="I219" s="89"/>
      <c r="J219" s="89"/>
      <c r="K219" s="89"/>
      <c r="L219" s="89"/>
      <c r="M219" s="89"/>
      <c r="N219" s="89"/>
      <c r="O219" s="89"/>
      <c r="P219" s="89"/>
      <c r="Q219" s="89"/>
    </row>
    <row r="220" spans="3:17" ht="35.25" customHeight="1" thickTop="1" thickBot="1">
      <c r="C220" s="63" t="str">
        <f>'PC Despesas'!C$4</f>
        <v>5.1</v>
      </c>
      <c r="D220" s="64" t="str">
        <f>VLOOKUP(C220,'PC Despesas'!$C$4:$D$103,2,FALSE)</f>
        <v>DESPESAS COM PRODUTOS</v>
      </c>
      <c r="E220" s="86">
        <f t="shared" ref="E220:Q220" si="18">SUM(E221:E319)</f>
        <v>0</v>
      </c>
      <c r="F220" s="86">
        <f t="shared" si="18"/>
        <v>0</v>
      </c>
      <c r="G220" s="86">
        <f t="shared" si="18"/>
        <v>0</v>
      </c>
      <c r="H220" s="86">
        <f t="shared" si="18"/>
        <v>0</v>
      </c>
      <c r="I220" s="86">
        <f t="shared" si="18"/>
        <v>0</v>
      </c>
      <c r="J220" s="86">
        <f t="shared" si="18"/>
        <v>0</v>
      </c>
      <c r="K220" s="86">
        <f t="shared" si="18"/>
        <v>0</v>
      </c>
      <c r="L220" s="86">
        <f t="shared" si="18"/>
        <v>0</v>
      </c>
      <c r="M220" s="86">
        <f t="shared" si="18"/>
        <v>0</v>
      </c>
      <c r="N220" s="86">
        <f t="shared" si="18"/>
        <v>0</v>
      </c>
      <c r="O220" s="86">
        <f t="shared" si="18"/>
        <v>0</v>
      </c>
      <c r="P220" s="86">
        <f t="shared" si="18"/>
        <v>0</v>
      </c>
      <c r="Q220" s="86">
        <f t="shared" si="18"/>
        <v>0</v>
      </c>
    </row>
    <row r="221" spans="3:17" ht="28.5" customHeight="1" thickTop="1" thickBot="1">
      <c r="C221" s="65" t="str">
        <f>'PC Despesas'!C5</f>
        <v>5.1.1</v>
      </c>
      <c r="D221" s="66" t="str">
        <f>VLOOKUP(C221,'PC Despesas'!$C$4:$D$103,2,FALSE)</f>
        <v>-</v>
      </c>
      <c r="E221" s="75">
        <f>SUMIFS(Jan!$H$5:$H$605,Jan!$R$5:$R$605,"Despesa",Jan!$F$5:$F$605,DRE!$D221)</f>
        <v>0</v>
      </c>
      <c r="F221" s="75">
        <f>SUMIFS(Fev!$H$5:$H$605,Fev!$R$5:$R$605,"Despesa",Fev!$F$5:$F$605,DRE!$D221)</f>
        <v>0</v>
      </c>
      <c r="G221" s="75">
        <f>SUMIFS(Mar!$H$5:$H$605,Mar!$R$5:$R$605,"Despesa",Mar!$F$5:$F$605,DRE!$D221)</f>
        <v>0</v>
      </c>
      <c r="H221" s="75">
        <f>SUMIFS(Abr!$H$5:$H$605,Abr!$R$5:$R$605,"Despesa",Abr!$F$5:$F$605,DRE!$D221)</f>
        <v>0</v>
      </c>
      <c r="I221" s="75">
        <f>SUMIFS(Mai!$H$5:$H$605,Mai!$R$5:$R$605,"Despesa",Mai!$F$5:$F$605,DRE!$D221)</f>
        <v>0</v>
      </c>
      <c r="J221" s="75">
        <f>SUMIFS(Jun!$H$5:$H$605,Jun!$R$5:$R$605,"Despesa",Jun!$F$5:$F$605,DRE!$D221)</f>
        <v>0</v>
      </c>
      <c r="K221" s="75">
        <f>SUMIFS(Jul!$H$5:$H$605,Jul!$R$5:$R$605,"Despesa",Jul!$F$5:$F$605,DRE!$D221)</f>
        <v>0</v>
      </c>
      <c r="L221" s="75">
        <f>SUMIFS(Ago!$H$5:$H$605,Ago!$R$5:$R$605,"Despesa",Ago!$F$5:$F$605,DRE!$D221)</f>
        <v>0</v>
      </c>
      <c r="M221" s="75">
        <f>SUMIFS(Set!$H$5:$H$605,Set!$R$5:$R$605,"Despesa",Set!$F$5:$F$605,DRE!$D221)</f>
        <v>0</v>
      </c>
      <c r="N221" s="75">
        <f>SUMIFS(Out!$H$5:$H$605,Out!$R$5:$R$605,"Despesa",Out!$F$5:$F$605,DRE!$D221)</f>
        <v>0</v>
      </c>
      <c r="O221" s="75">
        <f>SUMIFS(Nov!$H$5:$H$605,Nov!$R$5:$R$605,"Despesa",Nov!$F$5:$F$605,DRE!$D221)</f>
        <v>0</v>
      </c>
      <c r="P221" s="75">
        <f>SUMIFS(Dez!$H$5:$H$605,Dez!$R$5:$R$605,"Despesa",Dez!$F$5:$F$605,DRE!$D221)</f>
        <v>0</v>
      </c>
      <c r="Q221" s="75">
        <f>SUM(E221:P221)</f>
        <v>0</v>
      </c>
    </row>
    <row r="222" spans="3:17" ht="28.5" customHeight="1" thickTop="1" thickBot="1">
      <c r="C222" s="65" t="str">
        <f>'PC Despesas'!C6</f>
        <v>5.1.2</v>
      </c>
      <c r="D222" s="66" t="str">
        <f>VLOOKUP(C222,'PC Despesas'!$C$4:$D$103,2,FALSE)</f>
        <v>-</v>
      </c>
      <c r="E222" s="75">
        <f>SUMIFS(Jan!$H$5:$H$605,Jan!$R$5:$R$605,"Despesa",Jan!$F$5:$F$605,DRE!$D222)</f>
        <v>0</v>
      </c>
      <c r="F222" s="75">
        <f>SUMIFS(Fev!$H$5:$H$605,Fev!$R$5:$R$605,"Despesa",Fev!$F$5:$F$605,DRE!$D222)</f>
        <v>0</v>
      </c>
      <c r="G222" s="75">
        <f>SUMIFS(Mar!$H$5:$H$605,Mar!$R$5:$R$605,"Despesa",Mar!$F$5:$F$605,DRE!$D222)</f>
        <v>0</v>
      </c>
      <c r="H222" s="75">
        <f>SUMIFS(Abr!$H$5:$H$605,Abr!$R$5:$R$605,"Despesa",Abr!$F$5:$F$605,DRE!$D222)</f>
        <v>0</v>
      </c>
      <c r="I222" s="75">
        <f>SUMIFS(Mai!$H$5:$H$605,Mai!$R$5:$R$605,"Despesa",Mai!$F$5:$F$605,DRE!$D222)</f>
        <v>0</v>
      </c>
      <c r="J222" s="75">
        <f>SUMIFS(Jun!$H$5:$H$605,Jun!$R$5:$R$605,"Despesa",Jun!$F$5:$F$605,DRE!$D222)</f>
        <v>0</v>
      </c>
      <c r="K222" s="75">
        <f>SUMIFS(Jul!$H$5:$H$605,Jul!$R$5:$R$605,"Despesa",Jul!$F$5:$F$605,DRE!$D222)</f>
        <v>0</v>
      </c>
      <c r="L222" s="75">
        <f>SUMIFS(Ago!$H$5:$H$605,Ago!$R$5:$R$605,"Despesa",Ago!$F$5:$F$605,DRE!$D222)</f>
        <v>0</v>
      </c>
      <c r="M222" s="75">
        <f>SUMIFS(Set!$H$5:$H$605,Set!$R$5:$R$605,"Despesa",Set!$F$5:$F$605,DRE!$D222)</f>
        <v>0</v>
      </c>
      <c r="N222" s="75">
        <f>SUMIFS(Out!$H$5:$H$605,Out!$R$5:$R$605,"Despesa",Out!$F$5:$F$605,DRE!$D222)</f>
        <v>0</v>
      </c>
      <c r="O222" s="75">
        <f>SUMIFS(Nov!$H$5:$H$605,Nov!$R$5:$R$605,"Despesa",Nov!$F$5:$F$605,DRE!$D222)</f>
        <v>0</v>
      </c>
      <c r="P222" s="75">
        <f>SUMIFS(Dez!$H$5:$H$605,Dez!$R$5:$R$605,"Despesa",Dez!$F$5:$F$605,DRE!$D222)</f>
        <v>0</v>
      </c>
      <c r="Q222" s="75">
        <f t="shared" ref="Q222:Q285" si="19">SUM(E222:P222)</f>
        <v>0</v>
      </c>
    </row>
    <row r="223" spans="3:17" ht="28.5" customHeight="1" thickTop="1" thickBot="1">
      <c r="C223" s="65" t="str">
        <f>'PC Despesas'!C7</f>
        <v>5.1.3</v>
      </c>
      <c r="D223" s="66" t="str">
        <f>VLOOKUP(C223,'PC Despesas'!$C$4:$D$103,2,FALSE)</f>
        <v>-</v>
      </c>
      <c r="E223" s="75">
        <f>SUMIFS(Jan!$H$5:$H$605,Jan!$R$5:$R$605,"Despesa",Jan!$F$5:$F$605,DRE!$D223)</f>
        <v>0</v>
      </c>
      <c r="F223" s="75">
        <f>SUMIFS(Fev!$H$5:$H$605,Fev!$R$5:$R$605,"Despesa",Fev!$F$5:$F$605,DRE!$D223)</f>
        <v>0</v>
      </c>
      <c r="G223" s="75">
        <f>SUMIFS(Mar!$H$5:$H$605,Mar!$R$5:$R$605,"Despesa",Mar!$F$5:$F$605,DRE!$D223)</f>
        <v>0</v>
      </c>
      <c r="H223" s="75">
        <f>SUMIFS(Abr!$H$5:$H$605,Abr!$R$5:$R$605,"Despesa",Abr!$F$5:$F$605,DRE!$D223)</f>
        <v>0</v>
      </c>
      <c r="I223" s="75">
        <f>SUMIFS(Mai!$H$5:$H$605,Mai!$R$5:$R$605,"Despesa",Mai!$F$5:$F$605,DRE!$D223)</f>
        <v>0</v>
      </c>
      <c r="J223" s="75">
        <f>SUMIFS(Jun!$H$5:$H$605,Jun!$R$5:$R$605,"Despesa",Jun!$F$5:$F$605,DRE!$D223)</f>
        <v>0</v>
      </c>
      <c r="K223" s="75">
        <f>SUMIFS(Jul!$H$5:$H$605,Jul!$R$5:$R$605,"Despesa",Jul!$F$5:$F$605,DRE!$D223)</f>
        <v>0</v>
      </c>
      <c r="L223" s="75">
        <f>SUMIFS(Ago!$H$5:$H$605,Ago!$R$5:$R$605,"Despesa",Ago!$F$5:$F$605,DRE!$D223)</f>
        <v>0</v>
      </c>
      <c r="M223" s="75">
        <f>SUMIFS(Set!$H$5:$H$605,Set!$R$5:$R$605,"Despesa",Set!$F$5:$F$605,DRE!$D223)</f>
        <v>0</v>
      </c>
      <c r="N223" s="75">
        <f>SUMIFS(Out!$H$5:$H$605,Out!$R$5:$R$605,"Despesa",Out!$F$5:$F$605,DRE!$D223)</f>
        <v>0</v>
      </c>
      <c r="O223" s="75">
        <f>SUMIFS(Nov!$H$5:$H$605,Nov!$R$5:$R$605,"Despesa",Nov!$F$5:$F$605,DRE!$D223)</f>
        <v>0</v>
      </c>
      <c r="P223" s="75">
        <f>SUMIFS(Dez!$H$5:$H$605,Dez!$R$5:$R$605,"Despesa",Dez!$F$5:$F$605,DRE!$D223)</f>
        <v>0</v>
      </c>
      <c r="Q223" s="75">
        <f t="shared" si="19"/>
        <v>0</v>
      </c>
    </row>
    <row r="224" spans="3:17" ht="28.5" customHeight="1" thickTop="1" thickBot="1">
      <c r="C224" s="65" t="str">
        <f>'PC Despesas'!C8</f>
        <v>5.1.4</v>
      </c>
      <c r="D224" s="66" t="str">
        <f>VLOOKUP(C224,'PC Despesas'!$C$4:$D$103,2,FALSE)</f>
        <v>-</v>
      </c>
      <c r="E224" s="75">
        <f>SUMIFS(Jan!$H$5:$H$605,Jan!$R$5:$R$605,"Despesa",Jan!$F$5:$F$605,DRE!$D224)</f>
        <v>0</v>
      </c>
      <c r="F224" s="75">
        <f>SUMIFS(Fev!$H$5:$H$605,Fev!$R$5:$R$605,"Despesa",Fev!$F$5:$F$605,DRE!$D224)</f>
        <v>0</v>
      </c>
      <c r="G224" s="75">
        <f>SUMIFS(Mar!$H$5:$H$605,Mar!$R$5:$R$605,"Despesa",Mar!$F$5:$F$605,DRE!$D224)</f>
        <v>0</v>
      </c>
      <c r="H224" s="75">
        <f>SUMIFS(Abr!$H$5:$H$605,Abr!$R$5:$R$605,"Despesa",Abr!$F$5:$F$605,DRE!$D224)</f>
        <v>0</v>
      </c>
      <c r="I224" s="75">
        <f>SUMIFS(Mai!$H$5:$H$605,Mai!$R$5:$R$605,"Despesa",Mai!$F$5:$F$605,DRE!$D224)</f>
        <v>0</v>
      </c>
      <c r="J224" s="75">
        <f>SUMIFS(Jun!$H$5:$H$605,Jun!$R$5:$R$605,"Despesa",Jun!$F$5:$F$605,DRE!$D224)</f>
        <v>0</v>
      </c>
      <c r="K224" s="75">
        <f>SUMIFS(Jul!$H$5:$H$605,Jul!$R$5:$R$605,"Despesa",Jul!$F$5:$F$605,DRE!$D224)</f>
        <v>0</v>
      </c>
      <c r="L224" s="75">
        <f>SUMIFS(Ago!$H$5:$H$605,Ago!$R$5:$R$605,"Despesa",Ago!$F$5:$F$605,DRE!$D224)</f>
        <v>0</v>
      </c>
      <c r="M224" s="75">
        <f>SUMIFS(Set!$H$5:$H$605,Set!$R$5:$R$605,"Despesa",Set!$F$5:$F$605,DRE!$D224)</f>
        <v>0</v>
      </c>
      <c r="N224" s="75">
        <f>SUMIFS(Out!$H$5:$H$605,Out!$R$5:$R$605,"Despesa",Out!$F$5:$F$605,DRE!$D224)</f>
        <v>0</v>
      </c>
      <c r="O224" s="75">
        <f>SUMIFS(Nov!$H$5:$H$605,Nov!$R$5:$R$605,"Despesa",Nov!$F$5:$F$605,DRE!$D224)</f>
        <v>0</v>
      </c>
      <c r="P224" s="75">
        <f>SUMIFS(Dez!$H$5:$H$605,Dez!$R$5:$R$605,"Despesa",Dez!$F$5:$F$605,DRE!$D224)</f>
        <v>0</v>
      </c>
      <c r="Q224" s="75">
        <f t="shared" si="19"/>
        <v>0</v>
      </c>
    </row>
    <row r="225" spans="3:17" ht="28.5" customHeight="1" thickTop="1" thickBot="1">
      <c r="C225" s="65" t="str">
        <f>'PC Despesas'!C9</f>
        <v>5.1.5</v>
      </c>
      <c r="D225" s="66" t="str">
        <f>VLOOKUP(C225,'PC Despesas'!$C$4:$D$103,2,FALSE)</f>
        <v>-</v>
      </c>
      <c r="E225" s="75">
        <f>SUMIFS(Jan!$H$5:$H$605,Jan!$R$5:$R$605,"Despesa",Jan!$F$5:$F$605,DRE!$D225)</f>
        <v>0</v>
      </c>
      <c r="F225" s="75">
        <f>SUMIFS(Fev!$H$5:$H$605,Fev!$R$5:$R$605,"Despesa",Fev!$F$5:$F$605,DRE!$D225)</f>
        <v>0</v>
      </c>
      <c r="G225" s="75">
        <f>SUMIFS(Mar!$H$5:$H$605,Mar!$R$5:$R$605,"Despesa",Mar!$F$5:$F$605,DRE!$D225)</f>
        <v>0</v>
      </c>
      <c r="H225" s="75">
        <f>SUMIFS(Abr!$H$5:$H$605,Abr!$R$5:$R$605,"Despesa",Abr!$F$5:$F$605,DRE!$D225)</f>
        <v>0</v>
      </c>
      <c r="I225" s="75">
        <f>SUMIFS(Mai!$H$5:$H$605,Mai!$R$5:$R$605,"Despesa",Mai!$F$5:$F$605,DRE!$D225)</f>
        <v>0</v>
      </c>
      <c r="J225" s="75">
        <f>SUMIFS(Jun!$H$5:$H$605,Jun!$R$5:$R$605,"Despesa",Jun!$F$5:$F$605,DRE!$D225)</f>
        <v>0</v>
      </c>
      <c r="K225" s="75">
        <f>SUMIFS(Jul!$H$5:$H$605,Jul!$R$5:$R$605,"Despesa",Jul!$F$5:$F$605,DRE!$D225)</f>
        <v>0</v>
      </c>
      <c r="L225" s="75">
        <f>SUMIFS(Ago!$H$5:$H$605,Ago!$R$5:$R$605,"Despesa",Ago!$F$5:$F$605,DRE!$D225)</f>
        <v>0</v>
      </c>
      <c r="M225" s="75">
        <f>SUMIFS(Set!$H$5:$H$605,Set!$R$5:$R$605,"Despesa",Set!$F$5:$F$605,DRE!$D225)</f>
        <v>0</v>
      </c>
      <c r="N225" s="75">
        <f>SUMIFS(Out!$H$5:$H$605,Out!$R$5:$R$605,"Despesa",Out!$F$5:$F$605,DRE!$D225)</f>
        <v>0</v>
      </c>
      <c r="O225" s="75">
        <f>SUMIFS(Nov!$H$5:$H$605,Nov!$R$5:$R$605,"Despesa",Nov!$F$5:$F$605,DRE!$D225)</f>
        <v>0</v>
      </c>
      <c r="P225" s="75">
        <f>SUMIFS(Dez!$H$5:$H$605,Dez!$R$5:$R$605,"Despesa",Dez!$F$5:$F$605,DRE!$D225)</f>
        <v>0</v>
      </c>
      <c r="Q225" s="75">
        <f t="shared" si="19"/>
        <v>0</v>
      </c>
    </row>
    <row r="226" spans="3:17" ht="28.5" customHeight="1" thickTop="1" thickBot="1">
      <c r="C226" s="65" t="str">
        <f>'PC Despesas'!C10</f>
        <v>5.1.6</v>
      </c>
      <c r="D226" s="66" t="str">
        <f>VLOOKUP(C226,'PC Despesas'!$C$4:$D$103,2,FALSE)</f>
        <v>-</v>
      </c>
      <c r="E226" s="75">
        <f>SUMIFS(Jan!$H$5:$H$605,Jan!$R$5:$R$605,"Despesa",Jan!$F$5:$F$605,DRE!$D226)</f>
        <v>0</v>
      </c>
      <c r="F226" s="75">
        <f>SUMIFS(Fev!$H$5:$H$605,Fev!$R$5:$R$605,"Despesa",Fev!$F$5:$F$605,DRE!$D226)</f>
        <v>0</v>
      </c>
      <c r="G226" s="75">
        <f>SUMIFS(Mar!$H$5:$H$605,Mar!$R$5:$R$605,"Despesa",Mar!$F$5:$F$605,DRE!$D226)</f>
        <v>0</v>
      </c>
      <c r="H226" s="75">
        <f>SUMIFS(Abr!$H$5:$H$605,Abr!$R$5:$R$605,"Despesa",Abr!$F$5:$F$605,DRE!$D226)</f>
        <v>0</v>
      </c>
      <c r="I226" s="75">
        <f>SUMIFS(Mai!$H$5:$H$605,Mai!$R$5:$R$605,"Despesa",Mai!$F$5:$F$605,DRE!$D226)</f>
        <v>0</v>
      </c>
      <c r="J226" s="75">
        <f>SUMIFS(Jun!$H$5:$H$605,Jun!$R$5:$R$605,"Despesa",Jun!$F$5:$F$605,DRE!$D226)</f>
        <v>0</v>
      </c>
      <c r="K226" s="75">
        <f>SUMIFS(Jul!$H$5:$H$605,Jul!$R$5:$R$605,"Despesa",Jul!$F$5:$F$605,DRE!$D226)</f>
        <v>0</v>
      </c>
      <c r="L226" s="75">
        <f>SUMIFS(Ago!$H$5:$H$605,Ago!$R$5:$R$605,"Despesa",Ago!$F$5:$F$605,DRE!$D226)</f>
        <v>0</v>
      </c>
      <c r="M226" s="75">
        <f>SUMIFS(Set!$H$5:$H$605,Set!$R$5:$R$605,"Despesa",Set!$F$5:$F$605,DRE!$D226)</f>
        <v>0</v>
      </c>
      <c r="N226" s="75">
        <f>SUMIFS(Out!$H$5:$H$605,Out!$R$5:$R$605,"Despesa",Out!$F$5:$F$605,DRE!$D226)</f>
        <v>0</v>
      </c>
      <c r="O226" s="75">
        <f>SUMIFS(Nov!$H$5:$H$605,Nov!$R$5:$R$605,"Despesa",Nov!$F$5:$F$605,DRE!$D226)</f>
        <v>0</v>
      </c>
      <c r="P226" s="75">
        <f>SUMIFS(Dez!$H$5:$H$605,Dez!$R$5:$R$605,"Despesa",Dez!$F$5:$F$605,DRE!$D226)</f>
        <v>0</v>
      </c>
      <c r="Q226" s="75">
        <f t="shared" si="19"/>
        <v>0</v>
      </c>
    </row>
    <row r="227" spans="3:17" ht="28.5" customHeight="1" thickTop="1" thickBot="1">
      <c r="C227" s="65" t="str">
        <f>'PC Despesas'!C11</f>
        <v>5.1.7</v>
      </c>
      <c r="D227" s="66" t="str">
        <f>VLOOKUP(C227,'PC Despesas'!$C$4:$D$103,2,FALSE)</f>
        <v>-</v>
      </c>
      <c r="E227" s="75">
        <f>SUMIFS(Jan!$H$5:$H$605,Jan!$R$5:$R$605,"Despesa",Jan!$F$5:$F$605,DRE!$D227)</f>
        <v>0</v>
      </c>
      <c r="F227" s="75">
        <f>SUMIFS(Fev!$H$5:$H$605,Fev!$R$5:$R$605,"Despesa",Fev!$F$5:$F$605,DRE!$D227)</f>
        <v>0</v>
      </c>
      <c r="G227" s="75">
        <f>SUMIFS(Mar!$H$5:$H$605,Mar!$R$5:$R$605,"Despesa",Mar!$F$5:$F$605,DRE!$D227)</f>
        <v>0</v>
      </c>
      <c r="H227" s="75">
        <f>SUMIFS(Abr!$H$5:$H$605,Abr!$R$5:$R$605,"Despesa",Abr!$F$5:$F$605,DRE!$D227)</f>
        <v>0</v>
      </c>
      <c r="I227" s="75">
        <f>SUMIFS(Mai!$H$5:$H$605,Mai!$R$5:$R$605,"Despesa",Mai!$F$5:$F$605,DRE!$D227)</f>
        <v>0</v>
      </c>
      <c r="J227" s="75">
        <f>SUMIFS(Jun!$H$5:$H$605,Jun!$R$5:$R$605,"Despesa",Jun!$F$5:$F$605,DRE!$D227)</f>
        <v>0</v>
      </c>
      <c r="K227" s="75">
        <f>SUMIFS(Jul!$H$5:$H$605,Jul!$R$5:$R$605,"Despesa",Jul!$F$5:$F$605,DRE!$D227)</f>
        <v>0</v>
      </c>
      <c r="L227" s="75">
        <f>SUMIFS(Ago!$H$5:$H$605,Ago!$R$5:$R$605,"Despesa",Ago!$F$5:$F$605,DRE!$D227)</f>
        <v>0</v>
      </c>
      <c r="M227" s="75">
        <f>SUMIFS(Set!$H$5:$H$605,Set!$R$5:$R$605,"Despesa",Set!$F$5:$F$605,DRE!$D227)</f>
        <v>0</v>
      </c>
      <c r="N227" s="75">
        <f>SUMIFS(Out!$H$5:$H$605,Out!$R$5:$R$605,"Despesa",Out!$F$5:$F$605,DRE!$D227)</f>
        <v>0</v>
      </c>
      <c r="O227" s="75">
        <f>SUMIFS(Nov!$H$5:$H$605,Nov!$R$5:$R$605,"Despesa",Nov!$F$5:$F$605,DRE!$D227)</f>
        <v>0</v>
      </c>
      <c r="P227" s="75">
        <f>SUMIFS(Dez!$H$5:$H$605,Dez!$R$5:$R$605,"Despesa",Dez!$F$5:$F$605,DRE!$D227)</f>
        <v>0</v>
      </c>
      <c r="Q227" s="75">
        <f t="shared" si="19"/>
        <v>0</v>
      </c>
    </row>
    <row r="228" spans="3:17" ht="28.5" customHeight="1" thickTop="1" thickBot="1">
      <c r="C228" s="65" t="str">
        <f>'PC Despesas'!C12</f>
        <v>5.1.8</v>
      </c>
      <c r="D228" s="66" t="str">
        <f>VLOOKUP(C228,'PC Despesas'!$C$4:$D$103,2,FALSE)</f>
        <v>-</v>
      </c>
      <c r="E228" s="75">
        <f>SUMIFS(Jan!$H$5:$H$605,Jan!$R$5:$R$605,"Despesa",Jan!$F$5:$F$605,DRE!$D228)</f>
        <v>0</v>
      </c>
      <c r="F228" s="75">
        <f>SUMIFS(Fev!$H$5:$H$605,Fev!$R$5:$R$605,"Despesa",Fev!$F$5:$F$605,DRE!$D228)</f>
        <v>0</v>
      </c>
      <c r="G228" s="75">
        <f>SUMIFS(Mar!$H$5:$H$605,Mar!$R$5:$R$605,"Despesa",Mar!$F$5:$F$605,DRE!$D228)</f>
        <v>0</v>
      </c>
      <c r="H228" s="75">
        <f>SUMIFS(Abr!$H$5:$H$605,Abr!$R$5:$R$605,"Despesa",Abr!$F$5:$F$605,DRE!$D228)</f>
        <v>0</v>
      </c>
      <c r="I228" s="75">
        <f>SUMIFS(Mai!$H$5:$H$605,Mai!$R$5:$R$605,"Despesa",Mai!$F$5:$F$605,DRE!$D228)</f>
        <v>0</v>
      </c>
      <c r="J228" s="75">
        <f>SUMIFS(Jun!$H$5:$H$605,Jun!$R$5:$R$605,"Despesa",Jun!$F$5:$F$605,DRE!$D228)</f>
        <v>0</v>
      </c>
      <c r="K228" s="75">
        <f>SUMIFS(Jul!$H$5:$H$605,Jul!$R$5:$R$605,"Despesa",Jul!$F$5:$F$605,DRE!$D228)</f>
        <v>0</v>
      </c>
      <c r="L228" s="75">
        <f>SUMIFS(Ago!$H$5:$H$605,Ago!$R$5:$R$605,"Despesa",Ago!$F$5:$F$605,DRE!$D228)</f>
        <v>0</v>
      </c>
      <c r="M228" s="75">
        <f>SUMIFS(Set!$H$5:$H$605,Set!$R$5:$R$605,"Despesa",Set!$F$5:$F$605,DRE!$D228)</f>
        <v>0</v>
      </c>
      <c r="N228" s="75">
        <f>SUMIFS(Out!$H$5:$H$605,Out!$R$5:$R$605,"Despesa",Out!$F$5:$F$605,DRE!$D228)</f>
        <v>0</v>
      </c>
      <c r="O228" s="75">
        <f>SUMIFS(Nov!$H$5:$H$605,Nov!$R$5:$R$605,"Despesa",Nov!$F$5:$F$605,DRE!$D228)</f>
        <v>0</v>
      </c>
      <c r="P228" s="75">
        <f>SUMIFS(Dez!$H$5:$H$605,Dez!$R$5:$R$605,"Despesa",Dez!$F$5:$F$605,DRE!$D228)</f>
        <v>0</v>
      </c>
      <c r="Q228" s="75">
        <f t="shared" si="19"/>
        <v>0</v>
      </c>
    </row>
    <row r="229" spans="3:17" ht="28.5" customHeight="1" thickTop="1" thickBot="1">
      <c r="C229" s="65" t="str">
        <f>'PC Despesas'!C13</f>
        <v>5.1.9</v>
      </c>
      <c r="D229" s="66" t="str">
        <f>VLOOKUP(C229,'PC Despesas'!$C$4:$D$103,2,FALSE)</f>
        <v>-</v>
      </c>
      <c r="E229" s="75">
        <f>SUMIFS(Jan!$H$5:$H$605,Jan!$R$5:$R$605,"Despesa",Jan!$F$5:$F$605,DRE!$D229)</f>
        <v>0</v>
      </c>
      <c r="F229" s="75">
        <f>SUMIFS(Fev!$H$5:$H$605,Fev!$R$5:$R$605,"Despesa",Fev!$F$5:$F$605,DRE!$D229)</f>
        <v>0</v>
      </c>
      <c r="G229" s="75">
        <f>SUMIFS(Mar!$H$5:$H$605,Mar!$R$5:$R$605,"Despesa",Mar!$F$5:$F$605,DRE!$D229)</f>
        <v>0</v>
      </c>
      <c r="H229" s="75">
        <f>SUMIFS(Abr!$H$5:$H$605,Abr!$R$5:$R$605,"Despesa",Abr!$F$5:$F$605,DRE!$D229)</f>
        <v>0</v>
      </c>
      <c r="I229" s="75">
        <f>SUMIFS(Mai!$H$5:$H$605,Mai!$R$5:$R$605,"Despesa",Mai!$F$5:$F$605,DRE!$D229)</f>
        <v>0</v>
      </c>
      <c r="J229" s="75">
        <f>SUMIFS(Jun!$H$5:$H$605,Jun!$R$5:$R$605,"Despesa",Jun!$F$5:$F$605,DRE!$D229)</f>
        <v>0</v>
      </c>
      <c r="K229" s="75">
        <f>SUMIFS(Jul!$H$5:$H$605,Jul!$R$5:$R$605,"Despesa",Jul!$F$5:$F$605,DRE!$D229)</f>
        <v>0</v>
      </c>
      <c r="L229" s="75">
        <f>SUMIFS(Ago!$H$5:$H$605,Ago!$R$5:$R$605,"Despesa",Ago!$F$5:$F$605,DRE!$D229)</f>
        <v>0</v>
      </c>
      <c r="M229" s="75">
        <f>SUMIFS(Set!$H$5:$H$605,Set!$R$5:$R$605,"Despesa",Set!$F$5:$F$605,DRE!$D229)</f>
        <v>0</v>
      </c>
      <c r="N229" s="75">
        <f>SUMIFS(Out!$H$5:$H$605,Out!$R$5:$R$605,"Despesa",Out!$F$5:$F$605,DRE!$D229)</f>
        <v>0</v>
      </c>
      <c r="O229" s="75">
        <f>SUMIFS(Nov!$H$5:$H$605,Nov!$R$5:$R$605,"Despesa",Nov!$F$5:$F$605,DRE!$D229)</f>
        <v>0</v>
      </c>
      <c r="P229" s="75">
        <f>SUMIFS(Dez!$H$5:$H$605,Dez!$R$5:$R$605,"Despesa",Dez!$F$5:$F$605,DRE!$D229)</f>
        <v>0</v>
      </c>
      <c r="Q229" s="75">
        <f t="shared" si="19"/>
        <v>0</v>
      </c>
    </row>
    <row r="230" spans="3:17" ht="28.5" customHeight="1" thickTop="1" thickBot="1">
      <c r="C230" s="65" t="str">
        <f>'PC Despesas'!C14</f>
        <v>5.1.10</v>
      </c>
      <c r="D230" s="66" t="str">
        <f>VLOOKUP(C230,'PC Despesas'!$C$4:$D$103,2,FALSE)</f>
        <v>-</v>
      </c>
      <c r="E230" s="75">
        <f>SUMIFS(Jan!$H$5:$H$605,Jan!$R$5:$R$605,"Despesa",Jan!$F$5:$F$605,DRE!$D230)</f>
        <v>0</v>
      </c>
      <c r="F230" s="75">
        <f>SUMIFS(Fev!$H$5:$H$605,Fev!$R$5:$R$605,"Despesa",Fev!$F$5:$F$605,DRE!$D230)</f>
        <v>0</v>
      </c>
      <c r="G230" s="75">
        <f>SUMIFS(Mar!$H$5:$H$605,Mar!$R$5:$R$605,"Despesa",Mar!$F$5:$F$605,DRE!$D230)</f>
        <v>0</v>
      </c>
      <c r="H230" s="75">
        <f>SUMIFS(Abr!$H$5:$H$605,Abr!$R$5:$R$605,"Despesa",Abr!$F$5:$F$605,DRE!$D230)</f>
        <v>0</v>
      </c>
      <c r="I230" s="75">
        <f>SUMIFS(Mai!$H$5:$H$605,Mai!$R$5:$R$605,"Despesa",Mai!$F$5:$F$605,DRE!$D230)</f>
        <v>0</v>
      </c>
      <c r="J230" s="75">
        <f>SUMIFS(Jun!$H$5:$H$605,Jun!$R$5:$R$605,"Despesa",Jun!$F$5:$F$605,DRE!$D230)</f>
        <v>0</v>
      </c>
      <c r="K230" s="75">
        <f>SUMIFS(Jul!$H$5:$H$605,Jul!$R$5:$R$605,"Despesa",Jul!$F$5:$F$605,DRE!$D230)</f>
        <v>0</v>
      </c>
      <c r="L230" s="75">
        <f>SUMIFS(Ago!$H$5:$H$605,Ago!$R$5:$R$605,"Despesa",Ago!$F$5:$F$605,DRE!$D230)</f>
        <v>0</v>
      </c>
      <c r="M230" s="75">
        <f>SUMIFS(Set!$H$5:$H$605,Set!$R$5:$R$605,"Despesa",Set!$F$5:$F$605,DRE!$D230)</f>
        <v>0</v>
      </c>
      <c r="N230" s="75">
        <f>SUMIFS(Out!$H$5:$H$605,Out!$R$5:$R$605,"Despesa",Out!$F$5:$F$605,DRE!$D230)</f>
        <v>0</v>
      </c>
      <c r="O230" s="75">
        <f>SUMIFS(Nov!$H$5:$H$605,Nov!$R$5:$R$605,"Despesa",Nov!$F$5:$F$605,DRE!$D230)</f>
        <v>0</v>
      </c>
      <c r="P230" s="75">
        <f>SUMIFS(Dez!$H$5:$H$605,Dez!$R$5:$R$605,"Despesa",Dez!$F$5:$F$605,DRE!$D230)</f>
        <v>0</v>
      </c>
      <c r="Q230" s="75">
        <f t="shared" si="19"/>
        <v>0</v>
      </c>
    </row>
    <row r="231" spans="3:17" ht="28.5" customHeight="1" thickTop="1" thickBot="1">
      <c r="C231" s="65" t="str">
        <f>'PC Despesas'!C15</f>
        <v>5.1.11</v>
      </c>
      <c r="D231" s="66" t="str">
        <f>VLOOKUP(C231,'PC Despesas'!$C$4:$D$103,2,FALSE)</f>
        <v>-</v>
      </c>
      <c r="E231" s="75">
        <f>SUMIFS(Jan!$H$5:$H$605,Jan!$R$5:$R$605,"Despesa",Jan!$F$5:$F$605,DRE!$D231)</f>
        <v>0</v>
      </c>
      <c r="F231" s="75">
        <f>SUMIFS(Fev!$H$5:$H$605,Fev!$R$5:$R$605,"Despesa",Fev!$F$5:$F$605,DRE!$D231)</f>
        <v>0</v>
      </c>
      <c r="G231" s="75">
        <f>SUMIFS(Mar!$H$5:$H$605,Mar!$R$5:$R$605,"Despesa",Mar!$F$5:$F$605,DRE!$D231)</f>
        <v>0</v>
      </c>
      <c r="H231" s="75">
        <f>SUMIFS(Abr!$H$5:$H$605,Abr!$R$5:$R$605,"Despesa",Abr!$F$5:$F$605,DRE!$D231)</f>
        <v>0</v>
      </c>
      <c r="I231" s="75">
        <f>SUMIFS(Mai!$H$5:$H$605,Mai!$R$5:$R$605,"Despesa",Mai!$F$5:$F$605,DRE!$D231)</f>
        <v>0</v>
      </c>
      <c r="J231" s="75">
        <f>SUMIFS(Jun!$H$5:$H$605,Jun!$R$5:$R$605,"Despesa",Jun!$F$5:$F$605,DRE!$D231)</f>
        <v>0</v>
      </c>
      <c r="K231" s="75">
        <f>SUMIFS(Jul!$H$5:$H$605,Jul!$R$5:$R$605,"Despesa",Jul!$F$5:$F$605,DRE!$D231)</f>
        <v>0</v>
      </c>
      <c r="L231" s="75">
        <f>SUMIFS(Ago!$H$5:$H$605,Ago!$R$5:$R$605,"Despesa",Ago!$F$5:$F$605,DRE!$D231)</f>
        <v>0</v>
      </c>
      <c r="M231" s="75">
        <f>SUMIFS(Set!$H$5:$H$605,Set!$R$5:$R$605,"Despesa",Set!$F$5:$F$605,DRE!$D231)</f>
        <v>0</v>
      </c>
      <c r="N231" s="75">
        <f>SUMIFS(Out!$H$5:$H$605,Out!$R$5:$R$605,"Despesa",Out!$F$5:$F$605,DRE!$D231)</f>
        <v>0</v>
      </c>
      <c r="O231" s="75">
        <f>SUMIFS(Nov!$H$5:$H$605,Nov!$R$5:$R$605,"Despesa",Nov!$F$5:$F$605,DRE!$D231)</f>
        <v>0</v>
      </c>
      <c r="P231" s="75">
        <f>SUMIFS(Dez!$H$5:$H$605,Dez!$R$5:$R$605,"Despesa",Dez!$F$5:$F$605,DRE!$D231)</f>
        <v>0</v>
      </c>
      <c r="Q231" s="75">
        <f t="shared" si="19"/>
        <v>0</v>
      </c>
    </row>
    <row r="232" spans="3:17" ht="28.5" customHeight="1" thickTop="1" thickBot="1">
      <c r="C232" s="65" t="str">
        <f>'PC Despesas'!C16</f>
        <v>5.1.12</v>
      </c>
      <c r="D232" s="66" t="str">
        <f>VLOOKUP(C232,'PC Despesas'!$C$4:$D$103,2,FALSE)</f>
        <v>-</v>
      </c>
      <c r="E232" s="75">
        <f>SUMIFS(Jan!$H$5:$H$605,Jan!$R$5:$R$605,"Despesa",Jan!$F$5:$F$605,DRE!$D232)</f>
        <v>0</v>
      </c>
      <c r="F232" s="75">
        <f>SUMIFS(Fev!$H$5:$H$605,Fev!$R$5:$R$605,"Despesa",Fev!$F$5:$F$605,DRE!$D232)</f>
        <v>0</v>
      </c>
      <c r="G232" s="75">
        <f>SUMIFS(Mar!$H$5:$H$605,Mar!$R$5:$R$605,"Despesa",Mar!$F$5:$F$605,DRE!$D232)</f>
        <v>0</v>
      </c>
      <c r="H232" s="75">
        <f>SUMIFS(Abr!$H$5:$H$605,Abr!$R$5:$R$605,"Despesa",Abr!$F$5:$F$605,DRE!$D232)</f>
        <v>0</v>
      </c>
      <c r="I232" s="75">
        <f>SUMIFS(Mai!$H$5:$H$605,Mai!$R$5:$R$605,"Despesa",Mai!$F$5:$F$605,DRE!$D232)</f>
        <v>0</v>
      </c>
      <c r="J232" s="75">
        <f>SUMIFS(Jun!$H$5:$H$605,Jun!$R$5:$R$605,"Despesa",Jun!$F$5:$F$605,DRE!$D232)</f>
        <v>0</v>
      </c>
      <c r="K232" s="75">
        <f>SUMIFS(Jul!$H$5:$H$605,Jul!$R$5:$R$605,"Despesa",Jul!$F$5:$F$605,DRE!$D232)</f>
        <v>0</v>
      </c>
      <c r="L232" s="75">
        <f>SUMIFS(Ago!$H$5:$H$605,Ago!$R$5:$R$605,"Despesa",Ago!$F$5:$F$605,DRE!$D232)</f>
        <v>0</v>
      </c>
      <c r="M232" s="75">
        <f>SUMIFS(Set!$H$5:$H$605,Set!$R$5:$R$605,"Despesa",Set!$F$5:$F$605,DRE!$D232)</f>
        <v>0</v>
      </c>
      <c r="N232" s="75">
        <f>SUMIFS(Out!$H$5:$H$605,Out!$R$5:$R$605,"Despesa",Out!$F$5:$F$605,DRE!$D232)</f>
        <v>0</v>
      </c>
      <c r="O232" s="75">
        <f>SUMIFS(Nov!$H$5:$H$605,Nov!$R$5:$R$605,"Despesa",Nov!$F$5:$F$605,DRE!$D232)</f>
        <v>0</v>
      </c>
      <c r="P232" s="75">
        <f>SUMIFS(Dez!$H$5:$H$605,Dez!$R$5:$R$605,"Despesa",Dez!$F$5:$F$605,DRE!$D232)</f>
        <v>0</v>
      </c>
      <c r="Q232" s="75">
        <f t="shared" si="19"/>
        <v>0</v>
      </c>
    </row>
    <row r="233" spans="3:17" ht="28.5" customHeight="1" thickTop="1" thickBot="1">
      <c r="C233" s="65" t="str">
        <f>'PC Despesas'!C17</f>
        <v>5.1.13</v>
      </c>
      <c r="D233" s="66" t="str">
        <f>VLOOKUP(C233,'PC Despesas'!$C$4:$D$103,2,FALSE)</f>
        <v>-</v>
      </c>
      <c r="E233" s="75">
        <f>SUMIFS(Jan!$H$5:$H$605,Jan!$R$5:$R$605,"Despesa",Jan!$F$5:$F$605,DRE!$D233)</f>
        <v>0</v>
      </c>
      <c r="F233" s="75">
        <f>SUMIFS(Fev!$H$5:$H$605,Fev!$R$5:$R$605,"Despesa",Fev!$F$5:$F$605,DRE!$D233)</f>
        <v>0</v>
      </c>
      <c r="G233" s="75">
        <f>SUMIFS(Mar!$H$5:$H$605,Mar!$R$5:$R$605,"Despesa",Mar!$F$5:$F$605,DRE!$D233)</f>
        <v>0</v>
      </c>
      <c r="H233" s="75">
        <f>SUMIFS(Abr!$H$5:$H$605,Abr!$R$5:$R$605,"Despesa",Abr!$F$5:$F$605,DRE!$D233)</f>
        <v>0</v>
      </c>
      <c r="I233" s="75">
        <f>SUMIFS(Mai!$H$5:$H$605,Mai!$R$5:$R$605,"Despesa",Mai!$F$5:$F$605,DRE!$D233)</f>
        <v>0</v>
      </c>
      <c r="J233" s="75">
        <f>SUMIFS(Jun!$H$5:$H$605,Jun!$R$5:$R$605,"Despesa",Jun!$F$5:$F$605,DRE!$D233)</f>
        <v>0</v>
      </c>
      <c r="K233" s="75">
        <f>SUMIFS(Jul!$H$5:$H$605,Jul!$R$5:$R$605,"Despesa",Jul!$F$5:$F$605,DRE!$D233)</f>
        <v>0</v>
      </c>
      <c r="L233" s="75">
        <f>SUMIFS(Ago!$H$5:$H$605,Ago!$R$5:$R$605,"Despesa",Ago!$F$5:$F$605,DRE!$D233)</f>
        <v>0</v>
      </c>
      <c r="M233" s="75">
        <f>SUMIFS(Set!$H$5:$H$605,Set!$R$5:$R$605,"Despesa",Set!$F$5:$F$605,DRE!$D233)</f>
        <v>0</v>
      </c>
      <c r="N233" s="75">
        <f>SUMIFS(Out!$H$5:$H$605,Out!$R$5:$R$605,"Despesa",Out!$F$5:$F$605,DRE!$D233)</f>
        <v>0</v>
      </c>
      <c r="O233" s="75">
        <f>SUMIFS(Nov!$H$5:$H$605,Nov!$R$5:$R$605,"Despesa",Nov!$F$5:$F$605,DRE!$D233)</f>
        <v>0</v>
      </c>
      <c r="P233" s="75">
        <f>SUMIFS(Dez!$H$5:$H$605,Dez!$R$5:$R$605,"Despesa",Dez!$F$5:$F$605,DRE!$D233)</f>
        <v>0</v>
      </c>
      <c r="Q233" s="75">
        <f t="shared" si="19"/>
        <v>0</v>
      </c>
    </row>
    <row r="234" spans="3:17" ht="28.5" customHeight="1" thickTop="1" thickBot="1">
      <c r="C234" s="65" t="str">
        <f>'PC Despesas'!C18</f>
        <v>5.1.14</v>
      </c>
      <c r="D234" s="66" t="str">
        <f>VLOOKUP(C234,'PC Despesas'!$C$4:$D$103,2,FALSE)</f>
        <v>-</v>
      </c>
      <c r="E234" s="75">
        <f>SUMIFS(Jan!$H$5:$H$605,Jan!$R$5:$R$605,"Despesa",Jan!$F$5:$F$605,DRE!$D234)</f>
        <v>0</v>
      </c>
      <c r="F234" s="75">
        <f>SUMIFS(Fev!$H$5:$H$605,Fev!$R$5:$R$605,"Despesa",Fev!$F$5:$F$605,DRE!$D234)</f>
        <v>0</v>
      </c>
      <c r="G234" s="75">
        <f>SUMIFS(Mar!$H$5:$H$605,Mar!$R$5:$R$605,"Despesa",Mar!$F$5:$F$605,DRE!$D234)</f>
        <v>0</v>
      </c>
      <c r="H234" s="75">
        <f>SUMIFS(Abr!$H$5:$H$605,Abr!$R$5:$R$605,"Despesa",Abr!$F$5:$F$605,DRE!$D234)</f>
        <v>0</v>
      </c>
      <c r="I234" s="75">
        <f>SUMIFS(Mai!$H$5:$H$605,Mai!$R$5:$R$605,"Despesa",Mai!$F$5:$F$605,DRE!$D234)</f>
        <v>0</v>
      </c>
      <c r="J234" s="75">
        <f>SUMIFS(Jun!$H$5:$H$605,Jun!$R$5:$R$605,"Despesa",Jun!$F$5:$F$605,DRE!$D234)</f>
        <v>0</v>
      </c>
      <c r="K234" s="75">
        <f>SUMIFS(Jul!$H$5:$H$605,Jul!$R$5:$R$605,"Despesa",Jul!$F$5:$F$605,DRE!$D234)</f>
        <v>0</v>
      </c>
      <c r="L234" s="75">
        <f>SUMIFS(Ago!$H$5:$H$605,Ago!$R$5:$R$605,"Despesa",Ago!$F$5:$F$605,DRE!$D234)</f>
        <v>0</v>
      </c>
      <c r="M234" s="75">
        <f>SUMIFS(Set!$H$5:$H$605,Set!$R$5:$R$605,"Despesa",Set!$F$5:$F$605,DRE!$D234)</f>
        <v>0</v>
      </c>
      <c r="N234" s="75">
        <f>SUMIFS(Out!$H$5:$H$605,Out!$R$5:$R$605,"Despesa",Out!$F$5:$F$605,DRE!$D234)</f>
        <v>0</v>
      </c>
      <c r="O234" s="75">
        <f>SUMIFS(Nov!$H$5:$H$605,Nov!$R$5:$R$605,"Despesa",Nov!$F$5:$F$605,DRE!$D234)</f>
        <v>0</v>
      </c>
      <c r="P234" s="75">
        <f>SUMIFS(Dez!$H$5:$H$605,Dez!$R$5:$R$605,"Despesa",Dez!$F$5:$F$605,DRE!$D234)</f>
        <v>0</v>
      </c>
      <c r="Q234" s="75">
        <f t="shared" si="19"/>
        <v>0</v>
      </c>
    </row>
    <row r="235" spans="3:17" ht="28.5" customHeight="1" thickTop="1" thickBot="1">
      <c r="C235" s="65" t="str">
        <f>'PC Despesas'!C19</f>
        <v>5.1.15</v>
      </c>
      <c r="D235" s="66" t="str">
        <f>VLOOKUP(C235,'PC Despesas'!$C$4:$D$103,2,FALSE)</f>
        <v>-</v>
      </c>
      <c r="E235" s="75">
        <f>SUMIFS(Jan!$H$5:$H$605,Jan!$R$5:$R$605,"Despesa",Jan!$F$5:$F$605,DRE!$D235)</f>
        <v>0</v>
      </c>
      <c r="F235" s="75">
        <f>SUMIFS(Fev!$H$5:$H$605,Fev!$R$5:$R$605,"Despesa",Fev!$F$5:$F$605,DRE!$D235)</f>
        <v>0</v>
      </c>
      <c r="G235" s="75">
        <f>SUMIFS(Mar!$H$5:$H$605,Mar!$R$5:$R$605,"Despesa",Mar!$F$5:$F$605,DRE!$D235)</f>
        <v>0</v>
      </c>
      <c r="H235" s="75">
        <f>SUMIFS(Abr!$H$5:$H$605,Abr!$R$5:$R$605,"Despesa",Abr!$F$5:$F$605,DRE!$D235)</f>
        <v>0</v>
      </c>
      <c r="I235" s="75">
        <f>SUMIFS(Mai!$H$5:$H$605,Mai!$R$5:$R$605,"Despesa",Mai!$F$5:$F$605,DRE!$D235)</f>
        <v>0</v>
      </c>
      <c r="J235" s="75">
        <f>SUMIFS(Jun!$H$5:$H$605,Jun!$R$5:$R$605,"Despesa",Jun!$F$5:$F$605,DRE!$D235)</f>
        <v>0</v>
      </c>
      <c r="K235" s="75">
        <f>SUMIFS(Jul!$H$5:$H$605,Jul!$R$5:$R$605,"Despesa",Jul!$F$5:$F$605,DRE!$D235)</f>
        <v>0</v>
      </c>
      <c r="L235" s="75">
        <f>SUMIFS(Ago!$H$5:$H$605,Ago!$R$5:$R$605,"Despesa",Ago!$F$5:$F$605,DRE!$D235)</f>
        <v>0</v>
      </c>
      <c r="M235" s="75">
        <f>SUMIFS(Set!$H$5:$H$605,Set!$R$5:$R$605,"Despesa",Set!$F$5:$F$605,DRE!$D235)</f>
        <v>0</v>
      </c>
      <c r="N235" s="75">
        <f>SUMIFS(Out!$H$5:$H$605,Out!$R$5:$R$605,"Despesa",Out!$F$5:$F$605,DRE!$D235)</f>
        <v>0</v>
      </c>
      <c r="O235" s="75">
        <f>SUMIFS(Nov!$H$5:$H$605,Nov!$R$5:$R$605,"Despesa",Nov!$F$5:$F$605,DRE!$D235)</f>
        <v>0</v>
      </c>
      <c r="P235" s="75">
        <f>SUMIFS(Dez!$H$5:$H$605,Dez!$R$5:$R$605,"Despesa",Dez!$F$5:$F$605,DRE!$D235)</f>
        <v>0</v>
      </c>
      <c r="Q235" s="75">
        <f t="shared" si="19"/>
        <v>0</v>
      </c>
    </row>
    <row r="236" spans="3:17" ht="28.5" customHeight="1" thickTop="1" thickBot="1">
      <c r="C236" s="65" t="str">
        <f>'PC Despesas'!C20</f>
        <v>5.1.16</v>
      </c>
      <c r="D236" s="66" t="str">
        <f>VLOOKUP(C236,'PC Despesas'!$C$4:$D$103,2,FALSE)</f>
        <v>-</v>
      </c>
      <c r="E236" s="75">
        <f>SUMIFS(Jan!$H$5:$H$605,Jan!$R$5:$R$605,"Despesa",Jan!$F$5:$F$605,DRE!$D236)</f>
        <v>0</v>
      </c>
      <c r="F236" s="75">
        <f>SUMIFS(Fev!$H$5:$H$605,Fev!$R$5:$R$605,"Despesa",Fev!$F$5:$F$605,DRE!$D236)</f>
        <v>0</v>
      </c>
      <c r="G236" s="75">
        <f>SUMIFS(Mar!$H$5:$H$605,Mar!$R$5:$R$605,"Despesa",Mar!$F$5:$F$605,DRE!$D236)</f>
        <v>0</v>
      </c>
      <c r="H236" s="75">
        <f>SUMIFS(Abr!$H$5:$H$605,Abr!$R$5:$R$605,"Despesa",Abr!$F$5:$F$605,DRE!$D236)</f>
        <v>0</v>
      </c>
      <c r="I236" s="75">
        <f>SUMIFS(Mai!$H$5:$H$605,Mai!$R$5:$R$605,"Despesa",Mai!$F$5:$F$605,DRE!$D236)</f>
        <v>0</v>
      </c>
      <c r="J236" s="75">
        <f>SUMIFS(Jun!$H$5:$H$605,Jun!$R$5:$R$605,"Despesa",Jun!$F$5:$F$605,DRE!$D236)</f>
        <v>0</v>
      </c>
      <c r="K236" s="75">
        <f>SUMIFS(Jul!$H$5:$H$605,Jul!$R$5:$R$605,"Despesa",Jul!$F$5:$F$605,DRE!$D236)</f>
        <v>0</v>
      </c>
      <c r="L236" s="75">
        <f>SUMIFS(Ago!$H$5:$H$605,Ago!$R$5:$R$605,"Despesa",Ago!$F$5:$F$605,DRE!$D236)</f>
        <v>0</v>
      </c>
      <c r="M236" s="75">
        <f>SUMIFS(Set!$H$5:$H$605,Set!$R$5:$R$605,"Despesa",Set!$F$5:$F$605,DRE!$D236)</f>
        <v>0</v>
      </c>
      <c r="N236" s="75">
        <f>SUMIFS(Out!$H$5:$H$605,Out!$R$5:$R$605,"Despesa",Out!$F$5:$F$605,DRE!$D236)</f>
        <v>0</v>
      </c>
      <c r="O236" s="75">
        <f>SUMIFS(Nov!$H$5:$H$605,Nov!$R$5:$R$605,"Despesa",Nov!$F$5:$F$605,DRE!$D236)</f>
        <v>0</v>
      </c>
      <c r="P236" s="75">
        <f>SUMIFS(Dez!$H$5:$H$605,Dez!$R$5:$R$605,"Despesa",Dez!$F$5:$F$605,DRE!$D236)</f>
        <v>0</v>
      </c>
      <c r="Q236" s="75">
        <f t="shared" si="19"/>
        <v>0</v>
      </c>
    </row>
    <row r="237" spans="3:17" ht="28.5" customHeight="1" thickTop="1" thickBot="1">
      <c r="C237" s="65" t="str">
        <f>'PC Despesas'!C21</f>
        <v>5.1.17</v>
      </c>
      <c r="D237" s="66" t="str">
        <f>VLOOKUP(C237,'PC Despesas'!$C$4:$D$103,2,FALSE)</f>
        <v>-</v>
      </c>
      <c r="E237" s="75">
        <f>SUMIFS(Jan!$H$5:$H$605,Jan!$R$5:$R$605,"Despesa",Jan!$F$5:$F$605,DRE!$D237)</f>
        <v>0</v>
      </c>
      <c r="F237" s="75">
        <f>SUMIFS(Fev!$H$5:$H$605,Fev!$R$5:$R$605,"Despesa",Fev!$F$5:$F$605,DRE!$D237)</f>
        <v>0</v>
      </c>
      <c r="G237" s="75">
        <f>SUMIFS(Mar!$H$5:$H$605,Mar!$R$5:$R$605,"Despesa",Mar!$F$5:$F$605,DRE!$D237)</f>
        <v>0</v>
      </c>
      <c r="H237" s="75">
        <f>SUMIFS(Abr!$H$5:$H$605,Abr!$R$5:$R$605,"Despesa",Abr!$F$5:$F$605,DRE!$D237)</f>
        <v>0</v>
      </c>
      <c r="I237" s="75">
        <f>SUMIFS(Mai!$H$5:$H$605,Mai!$R$5:$R$605,"Despesa",Mai!$F$5:$F$605,DRE!$D237)</f>
        <v>0</v>
      </c>
      <c r="J237" s="75">
        <f>SUMIFS(Jun!$H$5:$H$605,Jun!$R$5:$R$605,"Despesa",Jun!$F$5:$F$605,DRE!$D237)</f>
        <v>0</v>
      </c>
      <c r="K237" s="75">
        <f>SUMIFS(Jul!$H$5:$H$605,Jul!$R$5:$R$605,"Despesa",Jul!$F$5:$F$605,DRE!$D237)</f>
        <v>0</v>
      </c>
      <c r="L237" s="75">
        <f>SUMIFS(Ago!$H$5:$H$605,Ago!$R$5:$R$605,"Despesa",Ago!$F$5:$F$605,DRE!$D237)</f>
        <v>0</v>
      </c>
      <c r="M237" s="75">
        <f>SUMIFS(Set!$H$5:$H$605,Set!$R$5:$R$605,"Despesa",Set!$F$5:$F$605,DRE!$D237)</f>
        <v>0</v>
      </c>
      <c r="N237" s="75">
        <f>SUMIFS(Out!$H$5:$H$605,Out!$R$5:$R$605,"Despesa",Out!$F$5:$F$605,DRE!$D237)</f>
        <v>0</v>
      </c>
      <c r="O237" s="75">
        <f>SUMIFS(Nov!$H$5:$H$605,Nov!$R$5:$R$605,"Despesa",Nov!$F$5:$F$605,DRE!$D237)</f>
        <v>0</v>
      </c>
      <c r="P237" s="75">
        <f>SUMIFS(Dez!$H$5:$H$605,Dez!$R$5:$R$605,"Despesa",Dez!$F$5:$F$605,DRE!$D237)</f>
        <v>0</v>
      </c>
      <c r="Q237" s="75">
        <f t="shared" si="19"/>
        <v>0</v>
      </c>
    </row>
    <row r="238" spans="3:17" ht="28.5" customHeight="1" thickTop="1" thickBot="1">
      <c r="C238" s="65" t="str">
        <f>'PC Despesas'!C22</f>
        <v>5.1.18</v>
      </c>
      <c r="D238" s="66" t="str">
        <f>VLOOKUP(C238,'PC Despesas'!$C$4:$D$103,2,FALSE)</f>
        <v>-</v>
      </c>
      <c r="E238" s="75">
        <f>SUMIFS(Jan!$H$5:$H$605,Jan!$R$5:$R$605,"Despesa",Jan!$F$5:$F$605,DRE!$D238)</f>
        <v>0</v>
      </c>
      <c r="F238" s="75">
        <f>SUMIFS(Fev!$H$5:$H$605,Fev!$R$5:$R$605,"Despesa",Fev!$F$5:$F$605,DRE!$D238)</f>
        <v>0</v>
      </c>
      <c r="G238" s="75">
        <f>SUMIFS(Mar!$H$5:$H$605,Mar!$R$5:$R$605,"Despesa",Mar!$F$5:$F$605,DRE!$D238)</f>
        <v>0</v>
      </c>
      <c r="H238" s="75">
        <f>SUMIFS(Abr!$H$5:$H$605,Abr!$R$5:$R$605,"Despesa",Abr!$F$5:$F$605,DRE!$D238)</f>
        <v>0</v>
      </c>
      <c r="I238" s="75">
        <f>SUMIFS(Mai!$H$5:$H$605,Mai!$R$5:$R$605,"Despesa",Mai!$F$5:$F$605,DRE!$D238)</f>
        <v>0</v>
      </c>
      <c r="J238" s="75">
        <f>SUMIFS(Jun!$H$5:$H$605,Jun!$R$5:$R$605,"Despesa",Jun!$F$5:$F$605,DRE!$D238)</f>
        <v>0</v>
      </c>
      <c r="K238" s="75">
        <f>SUMIFS(Jul!$H$5:$H$605,Jul!$R$5:$R$605,"Despesa",Jul!$F$5:$F$605,DRE!$D238)</f>
        <v>0</v>
      </c>
      <c r="L238" s="75">
        <f>SUMIFS(Ago!$H$5:$H$605,Ago!$R$5:$R$605,"Despesa",Ago!$F$5:$F$605,DRE!$D238)</f>
        <v>0</v>
      </c>
      <c r="M238" s="75">
        <f>SUMIFS(Set!$H$5:$H$605,Set!$R$5:$R$605,"Despesa",Set!$F$5:$F$605,DRE!$D238)</f>
        <v>0</v>
      </c>
      <c r="N238" s="75">
        <f>SUMIFS(Out!$H$5:$H$605,Out!$R$5:$R$605,"Despesa",Out!$F$5:$F$605,DRE!$D238)</f>
        <v>0</v>
      </c>
      <c r="O238" s="75">
        <f>SUMIFS(Nov!$H$5:$H$605,Nov!$R$5:$R$605,"Despesa",Nov!$F$5:$F$605,DRE!$D238)</f>
        <v>0</v>
      </c>
      <c r="P238" s="75">
        <f>SUMIFS(Dez!$H$5:$H$605,Dez!$R$5:$R$605,"Despesa",Dez!$F$5:$F$605,DRE!$D238)</f>
        <v>0</v>
      </c>
      <c r="Q238" s="75">
        <f t="shared" si="19"/>
        <v>0</v>
      </c>
    </row>
    <row r="239" spans="3:17" ht="28.5" customHeight="1" thickTop="1" thickBot="1">
      <c r="C239" s="65" t="str">
        <f>'PC Despesas'!C23</f>
        <v>5.1.19</v>
      </c>
      <c r="D239" s="66" t="str">
        <f>VLOOKUP(C239,'PC Despesas'!$C$4:$D$103,2,FALSE)</f>
        <v>-</v>
      </c>
      <c r="E239" s="75">
        <f>SUMIFS(Jan!$H$5:$H$605,Jan!$R$5:$R$605,"Despesa",Jan!$F$5:$F$605,DRE!$D239)</f>
        <v>0</v>
      </c>
      <c r="F239" s="75">
        <f>SUMIFS(Fev!$H$5:$H$605,Fev!$R$5:$R$605,"Despesa",Fev!$F$5:$F$605,DRE!$D239)</f>
        <v>0</v>
      </c>
      <c r="G239" s="75">
        <f>SUMIFS(Mar!$H$5:$H$605,Mar!$R$5:$R$605,"Despesa",Mar!$F$5:$F$605,DRE!$D239)</f>
        <v>0</v>
      </c>
      <c r="H239" s="75">
        <f>SUMIFS(Abr!$H$5:$H$605,Abr!$R$5:$R$605,"Despesa",Abr!$F$5:$F$605,DRE!$D239)</f>
        <v>0</v>
      </c>
      <c r="I239" s="75">
        <f>SUMIFS(Mai!$H$5:$H$605,Mai!$R$5:$R$605,"Despesa",Mai!$F$5:$F$605,DRE!$D239)</f>
        <v>0</v>
      </c>
      <c r="J239" s="75">
        <f>SUMIFS(Jun!$H$5:$H$605,Jun!$R$5:$R$605,"Despesa",Jun!$F$5:$F$605,DRE!$D239)</f>
        <v>0</v>
      </c>
      <c r="K239" s="75">
        <f>SUMIFS(Jul!$H$5:$H$605,Jul!$R$5:$R$605,"Despesa",Jul!$F$5:$F$605,DRE!$D239)</f>
        <v>0</v>
      </c>
      <c r="L239" s="75">
        <f>SUMIFS(Ago!$H$5:$H$605,Ago!$R$5:$R$605,"Despesa",Ago!$F$5:$F$605,DRE!$D239)</f>
        <v>0</v>
      </c>
      <c r="M239" s="75">
        <f>SUMIFS(Set!$H$5:$H$605,Set!$R$5:$R$605,"Despesa",Set!$F$5:$F$605,DRE!$D239)</f>
        <v>0</v>
      </c>
      <c r="N239" s="75">
        <f>SUMIFS(Out!$H$5:$H$605,Out!$R$5:$R$605,"Despesa",Out!$F$5:$F$605,DRE!$D239)</f>
        <v>0</v>
      </c>
      <c r="O239" s="75">
        <f>SUMIFS(Nov!$H$5:$H$605,Nov!$R$5:$R$605,"Despesa",Nov!$F$5:$F$605,DRE!$D239)</f>
        <v>0</v>
      </c>
      <c r="P239" s="75">
        <f>SUMIFS(Dez!$H$5:$H$605,Dez!$R$5:$R$605,"Despesa",Dez!$F$5:$F$605,DRE!$D239)</f>
        <v>0</v>
      </c>
      <c r="Q239" s="75">
        <f t="shared" si="19"/>
        <v>0</v>
      </c>
    </row>
    <row r="240" spans="3:17" ht="28.5" customHeight="1" thickTop="1" thickBot="1">
      <c r="C240" s="65" t="str">
        <f>'PC Despesas'!C24</f>
        <v>5.1.20</v>
      </c>
      <c r="D240" s="66" t="str">
        <f>VLOOKUP(C240,'PC Despesas'!$C$4:$D$103,2,FALSE)</f>
        <v>-</v>
      </c>
      <c r="E240" s="75">
        <f>SUMIFS(Jan!$H$5:$H$605,Jan!$R$5:$R$605,"Despesa",Jan!$F$5:$F$605,DRE!$D240)</f>
        <v>0</v>
      </c>
      <c r="F240" s="75">
        <f>SUMIFS(Fev!$H$5:$H$605,Fev!$R$5:$R$605,"Despesa",Fev!$F$5:$F$605,DRE!$D240)</f>
        <v>0</v>
      </c>
      <c r="G240" s="75">
        <f>SUMIFS(Mar!$H$5:$H$605,Mar!$R$5:$R$605,"Despesa",Mar!$F$5:$F$605,DRE!$D240)</f>
        <v>0</v>
      </c>
      <c r="H240" s="75">
        <f>SUMIFS(Abr!$H$5:$H$605,Abr!$R$5:$R$605,"Despesa",Abr!$F$5:$F$605,DRE!$D240)</f>
        <v>0</v>
      </c>
      <c r="I240" s="75">
        <f>SUMIFS(Mai!$H$5:$H$605,Mai!$R$5:$R$605,"Despesa",Mai!$F$5:$F$605,DRE!$D240)</f>
        <v>0</v>
      </c>
      <c r="J240" s="75">
        <f>SUMIFS(Jun!$H$5:$H$605,Jun!$R$5:$R$605,"Despesa",Jun!$F$5:$F$605,DRE!$D240)</f>
        <v>0</v>
      </c>
      <c r="K240" s="75">
        <f>SUMIFS(Jul!$H$5:$H$605,Jul!$R$5:$R$605,"Despesa",Jul!$F$5:$F$605,DRE!$D240)</f>
        <v>0</v>
      </c>
      <c r="L240" s="75">
        <f>SUMIFS(Ago!$H$5:$H$605,Ago!$R$5:$R$605,"Despesa",Ago!$F$5:$F$605,DRE!$D240)</f>
        <v>0</v>
      </c>
      <c r="M240" s="75">
        <f>SUMIFS(Set!$H$5:$H$605,Set!$R$5:$R$605,"Despesa",Set!$F$5:$F$605,DRE!$D240)</f>
        <v>0</v>
      </c>
      <c r="N240" s="75">
        <f>SUMIFS(Out!$H$5:$H$605,Out!$R$5:$R$605,"Despesa",Out!$F$5:$F$605,DRE!$D240)</f>
        <v>0</v>
      </c>
      <c r="O240" s="75">
        <f>SUMIFS(Nov!$H$5:$H$605,Nov!$R$5:$R$605,"Despesa",Nov!$F$5:$F$605,DRE!$D240)</f>
        <v>0</v>
      </c>
      <c r="P240" s="75">
        <f>SUMIFS(Dez!$H$5:$H$605,Dez!$R$5:$R$605,"Despesa",Dez!$F$5:$F$605,DRE!$D240)</f>
        <v>0</v>
      </c>
      <c r="Q240" s="75">
        <f t="shared" si="19"/>
        <v>0</v>
      </c>
    </row>
    <row r="241" spans="3:17" ht="28.5" customHeight="1" thickTop="1" thickBot="1">
      <c r="C241" s="65" t="str">
        <f>'PC Despesas'!C25</f>
        <v>5.1.21</v>
      </c>
      <c r="D241" s="66" t="str">
        <f>VLOOKUP(C241,'PC Despesas'!$C$4:$D$103,2,FALSE)</f>
        <v>-</v>
      </c>
      <c r="E241" s="75">
        <f>SUMIFS(Jan!$H$5:$H$605,Jan!$R$5:$R$605,"Despesa",Jan!$F$5:$F$605,DRE!$D241)</f>
        <v>0</v>
      </c>
      <c r="F241" s="75">
        <f>SUMIFS(Fev!$H$5:$H$605,Fev!$R$5:$R$605,"Despesa",Fev!$F$5:$F$605,DRE!$D241)</f>
        <v>0</v>
      </c>
      <c r="G241" s="75">
        <f>SUMIFS(Mar!$H$5:$H$605,Mar!$R$5:$R$605,"Despesa",Mar!$F$5:$F$605,DRE!$D241)</f>
        <v>0</v>
      </c>
      <c r="H241" s="75">
        <f>SUMIFS(Abr!$H$5:$H$605,Abr!$R$5:$R$605,"Despesa",Abr!$F$5:$F$605,DRE!$D241)</f>
        <v>0</v>
      </c>
      <c r="I241" s="75">
        <f>SUMIFS(Mai!$H$5:$H$605,Mai!$R$5:$R$605,"Despesa",Mai!$F$5:$F$605,DRE!$D241)</f>
        <v>0</v>
      </c>
      <c r="J241" s="75">
        <f>SUMIFS(Jun!$H$5:$H$605,Jun!$R$5:$R$605,"Despesa",Jun!$F$5:$F$605,DRE!$D241)</f>
        <v>0</v>
      </c>
      <c r="K241" s="75">
        <f>SUMIFS(Jul!$H$5:$H$605,Jul!$R$5:$R$605,"Despesa",Jul!$F$5:$F$605,DRE!$D241)</f>
        <v>0</v>
      </c>
      <c r="L241" s="75">
        <f>SUMIFS(Ago!$H$5:$H$605,Ago!$R$5:$R$605,"Despesa",Ago!$F$5:$F$605,DRE!$D241)</f>
        <v>0</v>
      </c>
      <c r="M241" s="75">
        <f>SUMIFS(Set!$H$5:$H$605,Set!$R$5:$R$605,"Despesa",Set!$F$5:$F$605,DRE!$D241)</f>
        <v>0</v>
      </c>
      <c r="N241" s="75">
        <f>SUMIFS(Out!$H$5:$H$605,Out!$R$5:$R$605,"Despesa",Out!$F$5:$F$605,DRE!$D241)</f>
        <v>0</v>
      </c>
      <c r="O241" s="75">
        <f>SUMIFS(Nov!$H$5:$H$605,Nov!$R$5:$R$605,"Despesa",Nov!$F$5:$F$605,DRE!$D241)</f>
        <v>0</v>
      </c>
      <c r="P241" s="75">
        <f>SUMIFS(Dez!$H$5:$H$605,Dez!$R$5:$R$605,"Despesa",Dez!$F$5:$F$605,DRE!$D241)</f>
        <v>0</v>
      </c>
      <c r="Q241" s="75">
        <f t="shared" si="19"/>
        <v>0</v>
      </c>
    </row>
    <row r="242" spans="3:17" ht="28.5" customHeight="1" thickTop="1" thickBot="1">
      <c r="C242" s="65" t="str">
        <f>'PC Despesas'!C26</f>
        <v>5.1.22</v>
      </c>
      <c r="D242" s="66" t="str">
        <f>VLOOKUP(C242,'PC Despesas'!$C$4:$D$103,2,FALSE)</f>
        <v>-</v>
      </c>
      <c r="E242" s="75">
        <f>SUMIFS(Jan!$H$5:$H$605,Jan!$R$5:$R$605,"Despesa",Jan!$F$5:$F$605,DRE!$D242)</f>
        <v>0</v>
      </c>
      <c r="F242" s="75">
        <f>SUMIFS(Fev!$H$5:$H$605,Fev!$R$5:$R$605,"Despesa",Fev!$F$5:$F$605,DRE!$D242)</f>
        <v>0</v>
      </c>
      <c r="G242" s="75">
        <f>SUMIFS(Mar!$H$5:$H$605,Mar!$R$5:$R$605,"Despesa",Mar!$F$5:$F$605,DRE!$D242)</f>
        <v>0</v>
      </c>
      <c r="H242" s="75">
        <f>SUMIFS(Abr!$H$5:$H$605,Abr!$R$5:$R$605,"Despesa",Abr!$F$5:$F$605,DRE!$D242)</f>
        <v>0</v>
      </c>
      <c r="I242" s="75">
        <f>SUMIFS(Mai!$H$5:$H$605,Mai!$R$5:$R$605,"Despesa",Mai!$F$5:$F$605,DRE!$D242)</f>
        <v>0</v>
      </c>
      <c r="J242" s="75">
        <f>SUMIFS(Jun!$H$5:$H$605,Jun!$R$5:$R$605,"Despesa",Jun!$F$5:$F$605,DRE!$D242)</f>
        <v>0</v>
      </c>
      <c r="K242" s="75">
        <f>SUMIFS(Jul!$H$5:$H$605,Jul!$R$5:$R$605,"Despesa",Jul!$F$5:$F$605,DRE!$D242)</f>
        <v>0</v>
      </c>
      <c r="L242" s="75">
        <f>SUMIFS(Ago!$H$5:$H$605,Ago!$R$5:$R$605,"Despesa",Ago!$F$5:$F$605,DRE!$D242)</f>
        <v>0</v>
      </c>
      <c r="M242" s="75">
        <f>SUMIFS(Set!$H$5:$H$605,Set!$R$5:$R$605,"Despesa",Set!$F$5:$F$605,DRE!$D242)</f>
        <v>0</v>
      </c>
      <c r="N242" s="75">
        <f>SUMIFS(Out!$H$5:$H$605,Out!$R$5:$R$605,"Despesa",Out!$F$5:$F$605,DRE!$D242)</f>
        <v>0</v>
      </c>
      <c r="O242" s="75">
        <f>SUMIFS(Nov!$H$5:$H$605,Nov!$R$5:$R$605,"Despesa",Nov!$F$5:$F$605,DRE!$D242)</f>
        <v>0</v>
      </c>
      <c r="P242" s="75">
        <f>SUMIFS(Dez!$H$5:$H$605,Dez!$R$5:$R$605,"Despesa",Dez!$F$5:$F$605,DRE!$D242)</f>
        <v>0</v>
      </c>
      <c r="Q242" s="75">
        <f t="shared" si="19"/>
        <v>0</v>
      </c>
    </row>
    <row r="243" spans="3:17" ht="28.5" customHeight="1" thickTop="1" thickBot="1">
      <c r="C243" s="65" t="str">
        <f>'PC Despesas'!C27</f>
        <v>5.1.23</v>
      </c>
      <c r="D243" s="66" t="str">
        <f>VLOOKUP(C243,'PC Despesas'!$C$4:$D$103,2,FALSE)</f>
        <v>-</v>
      </c>
      <c r="E243" s="75">
        <f>SUMIFS(Jan!$H$5:$H$605,Jan!$R$5:$R$605,"Despesa",Jan!$F$5:$F$605,DRE!$D243)</f>
        <v>0</v>
      </c>
      <c r="F243" s="75">
        <f>SUMIFS(Fev!$H$5:$H$605,Fev!$R$5:$R$605,"Despesa",Fev!$F$5:$F$605,DRE!$D243)</f>
        <v>0</v>
      </c>
      <c r="G243" s="75">
        <f>SUMIFS(Mar!$H$5:$H$605,Mar!$R$5:$R$605,"Despesa",Mar!$F$5:$F$605,DRE!$D243)</f>
        <v>0</v>
      </c>
      <c r="H243" s="75">
        <f>SUMIFS(Abr!$H$5:$H$605,Abr!$R$5:$R$605,"Despesa",Abr!$F$5:$F$605,DRE!$D243)</f>
        <v>0</v>
      </c>
      <c r="I243" s="75">
        <f>SUMIFS(Mai!$H$5:$H$605,Mai!$R$5:$R$605,"Despesa",Mai!$F$5:$F$605,DRE!$D243)</f>
        <v>0</v>
      </c>
      <c r="J243" s="75">
        <f>SUMIFS(Jun!$H$5:$H$605,Jun!$R$5:$R$605,"Despesa",Jun!$F$5:$F$605,DRE!$D243)</f>
        <v>0</v>
      </c>
      <c r="K243" s="75">
        <f>SUMIFS(Jul!$H$5:$H$605,Jul!$R$5:$R$605,"Despesa",Jul!$F$5:$F$605,DRE!$D243)</f>
        <v>0</v>
      </c>
      <c r="L243" s="75">
        <f>SUMIFS(Ago!$H$5:$H$605,Ago!$R$5:$R$605,"Despesa",Ago!$F$5:$F$605,DRE!$D243)</f>
        <v>0</v>
      </c>
      <c r="M243" s="75">
        <f>SUMIFS(Set!$H$5:$H$605,Set!$R$5:$R$605,"Despesa",Set!$F$5:$F$605,DRE!$D243)</f>
        <v>0</v>
      </c>
      <c r="N243" s="75">
        <f>SUMIFS(Out!$H$5:$H$605,Out!$R$5:$R$605,"Despesa",Out!$F$5:$F$605,DRE!$D243)</f>
        <v>0</v>
      </c>
      <c r="O243" s="75">
        <f>SUMIFS(Nov!$H$5:$H$605,Nov!$R$5:$R$605,"Despesa",Nov!$F$5:$F$605,DRE!$D243)</f>
        <v>0</v>
      </c>
      <c r="P243" s="75">
        <f>SUMIFS(Dez!$H$5:$H$605,Dez!$R$5:$R$605,"Despesa",Dez!$F$5:$F$605,DRE!$D243)</f>
        <v>0</v>
      </c>
      <c r="Q243" s="75">
        <f t="shared" si="19"/>
        <v>0</v>
      </c>
    </row>
    <row r="244" spans="3:17" ht="28.5" customHeight="1" thickTop="1" thickBot="1">
      <c r="C244" s="65" t="str">
        <f>'PC Despesas'!C28</f>
        <v>5.1.24</v>
      </c>
      <c r="D244" s="66" t="str">
        <f>VLOOKUP(C244,'PC Despesas'!$C$4:$D$103,2,FALSE)</f>
        <v>-</v>
      </c>
      <c r="E244" s="75">
        <f>SUMIFS(Jan!$H$5:$H$605,Jan!$R$5:$R$605,"Despesa",Jan!$F$5:$F$605,DRE!$D244)</f>
        <v>0</v>
      </c>
      <c r="F244" s="75">
        <f>SUMIFS(Fev!$H$5:$H$605,Fev!$R$5:$R$605,"Despesa",Fev!$F$5:$F$605,DRE!$D244)</f>
        <v>0</v>
      </c>
      <c r="G244" s="75">
        <f>SUMIFS(Mar!$H$5:$H$605,Mar!$R$5:$R$605,"Despesa",Mar!$F$5:$F$605,DRE!$D244)</f>
        <v>0</v>
      </c>
      <c r="H244" s="75">
        <f>SUMIFS(Abr!$H$5:$H$605,Abr!$R$5:$R$605,"Despesa",Abr!$F$5:$F$605,DRE!$D244)</f>
        <v>0</v>
      </c>
      <c r="I244" s="75">
        <f>SUMIFS(Mai!$H$5:$H$605,Mai!$R$5:$R$605,"Despesa",Mai!$F$5:$F$605,DRE!$D244)</f>
        <v>0</v>
      </c>
      <c r="J244" s="75">
        <f>SUMIFS(Jun!$H$5:$H$605,Jun!$R$5:$R$605,"Despesa",Jun!$F$5:$F$605,DRE!$D244)</f>
        <v>0</v>
      </c>
      <c r="K244" s="75">
        <f>SUMIFS(Jul!$H$5:$H$605,Jul!$R$5:$R$605,"Despesa",Jul!$F$5:$F$605,DRE!$D244)</f>
        <v>0</v>
      </c>
      <c r="L244" s="75">
        <f>SUMIFS(Ago!$H$5:$H$605,Ago!$R$5:$R$605,"Despesa",Ago!$F$5:$F$605,DRE!$D244)</f>
        <v>0</v>
      </c>
      <c r="M244" s="75">
        <f>SUMIFS(Set!$H$5:$H$605,Set!$R$5:$R$605,"Despesa",Set!$F$5:$F$605,DRE!$D244)</f>
        <v>0</v>
      </c>
      <c r="N244" s="75">
        <f>SUMIFS(Out!$H$5:$H$605,Out!$R$5:$R$605,"Despesa",Out!$F$5:$F$605,DRE!$D244)</f>
        <v>0</v>
      </c>
      <c r="O244" s="75">
        <f>SUMIFS(Nov!$H$5:$H$605,Nov!$R$5:$R$605,"Despesa",Nov!$F$5:$F$605,DRE!$D244)</f>
        <v>0</v>
      </c>
      <c r="P244" s="75">
        <f>SUMIFS(Dez!$H$5:$H$605,Dez!$R$5:$R$605,"Despesa",Dez!$F$5:$F$605,DRE!$D244)</f>
        <v>0</v>
      </c>
      <c r="Q244" s="75">
        <f t="shared" si="19"/>
        <v>0</v>
      </c>
    </row>
    <row r="245" spans="3:17" ht="28.5" customHeight="1" thickTop="1" thickBot="1">
      <c r="C245" s="65" t="str">
        <f>'PC Despesas'!C29</f>
        <v>5.1.25</v>
      </c>
      <c r="D245" s="66" t="str">
        <f>VLOOKUP(C245,'PC Despesas'!$C$4:$D$103,2,FALSE)</f>
        <v>-</v>
      </c>
      <c r="E245" s="75">
        <f>SUMIFS(Jan!$H$5:$H$605,Jan!$R$5:$R$605,"Despesa",Jan!$F$5:$F$605,DRE!$D245)</f>
        <v>0</v>
      </c>
      <c r="F245" s="75">
        <f>SUMIFS(Fev!$H$5:$H$605,Fev!$R$5:$R$605,"Despesa",Fev!$F$5:$F$605,DRE!$D245)</f>
        <v>0</v>
      </c>
      <c r="G245" s="75">
        <f>SUMIFS(Mar!$H$5:$H$605,Mar!$R$5:$R$605,"Despesa",Mar!$F$5:$F$605,DRE!$D245)</f>
        <v>0</v>
      </c>
      <c r="H245" s="75">
        <f>SUMIFS(Abr!$H$5:$H$605,Abr!$R$5:$R$605,"Despesa",Abr!$F$5:$F$605,DRE!$D245)</f>
        <v>0</v>
      </c>
      <c r="I245" s="75">
        <f>SUMIFS(Mai!$H$5:$H$605,Mai!$R$5:$R$605,"Despesa",Mai!$F$5:$F$605,DRE!$D245)</f>
        <v>0</v>
      </c>
      <c r="J245" s="75">
        <f>SUMIFS(Jun!$H$5:$H$605,Jun!$R$5:$R$605,"Despesa",Jun!$F$5:$F$605,DRE!$D245)</f>
        <v>0</v>
      </c>
      <c r="K245" s="75">
        <f>SUMIFS(Jul!$H$5:$H$605,Jul!$R$5:$R$605,"Despesa",Jul!$F$5:$F$605,DRE!$D245)</f>
        <v>0</v>
      </c>
      <c r="L245" s="75">
        <f>SUMIFS(Ago!$H$5:$H$605,Ago!$R$5:$R$605,"Despesa",Ago!$F$5:$F$605,DRE!$D245)</f>
        <v>0</v>
      </c>
      <c r="M245" s="75">
        <f>SUMIFS(Set!$H$5:$H$605,Set!$R$5:$R$605,"Despesa",Set!$F$5:$F$605,DRE!$D245)</f>
        <v>0</v>
      </c>
      <c r="N245" s="75">
        <f>SUMIFS(Out!$H$5:$H$605,Out!$R$5:$R$605,"Despesa",Out!$F$5:$F$605,DRE!$D245)</f>
        <v>0</v>
      </c>
      <c r="O245" s="75">
        <f>SUMIFS(Nov!$H$5:$H$605,Nov!$R$5:$R$605,"Despesa",Nov!$F$5:$F$605,DRE!$D245)</f>
        <v>0</v>
      </c>
      <c r="P245" s="75">
        <f>SUMIFS(Dez!$H$5:$H$605,Dez!$R$5:$R$605,"Despesa",Dez!$F$5:$F$605,DRE!$D245)</f>
        <v>0</v>
      </c>
      <c r="Q245" s="75">
        <f t="shared" si="19"/>
        <v>0</v>
      </c>
    </row>
    <row r="246" spans="3:17" ht="28.5" customHeight="1" thickTop="1" thickBot="1">
      <c r="C246" s="65" t="str">
        <f>'PC Despesas'!C30</f>
        <v>5.1.26</v>
      </c>
      <c r="D246" s="66" t="str">
        <f>VLOOKUP(C246,'PC Despesas'!$C$4:$D$103,2,FALSE)</f>
        <v>-</v>
      </c>
      <c r="E246" s="75">
        <f>SUMIFS(Jan!$H$5:$H$605,Jan!$R$5:$R$605,"Despesa",Jan!$F$5:$F$605,DRE!$D246)</f>
        <v>0</v>
      </c>
      <c r="F246" s="75">
        <f>SUMIFS(Fev!$H$5:$H$605,Fev!$R$5:$R$605,"Despesa",Fev!$F$5:$F$605,DRE!$D246)</f>
        <v>0</v>
      </c>
      <c r="G246" s="75">
        <f>SUMIFS(Mar!$H$5:$H$605,Mar!$R$5:$R$605,"Despesa",Mar!$F$5:$F$605,DRE!$D246)</f>
        <v>0</v>
      </c>
      <c r="H246" s="75">
        <f>SUMIFS(Abr!$H$5:$H$605,Abr!$R$5:$R$605,"Despesa",Abr!$F$5:$F$605,DRE!$D246)</f>
        <v>0</v>
      </c>
      <c r="I246" s="75">
        <f>SUMIFS(Mai!$H$5:$H$605,Mai!$R$5:$R$605,"Despesa",Mai!$F$5:$F$605,DRE!$D246)</f>
        <v>0</v>
      </c>
      <c r="J246" s="75">
        <f>SUMIFS(Jun!$H$5:$H$605,Jun!$R$5:$R$605,"Despesa",Jun!$F$5:$F$605,DRE!$D246)</f>
        <v>0</v>
      </c>
      <c r="K246" s="75">
        <f>SUMIFS(Jul!$H$5:$H$605,Jul!$R$5:$R$605,"Despesa",Jul!$F$5:$F$605,DRE!$D246)</f>
        <v>0</v>
      </c>
      <c r="L246" s="75">
        <f>SUMIFS(Ago!$H$5:$H$605,Ago!$R$5:$R$605,"Despesa",Ago!$F$5:$F$605,DRE!$D246)</f>
        <v>0</v>
      </c>
      <c r="M246" s="75">
        <f>SUMIFS(Set!$H$5:$H$605,Set!$R$5:$R$605,"Despesa",Set!$F$5:$F$605,DRE!$D246)</f>
        <v>0</v>
      </c>
      <c r="N246" s="75">
        <f>SUMIFS(Out!$H$5:$H$605,Out!$R$5:$R$605,"Despesa",Out!$F$5:$F$605,DRE!$D246)</f>
        <v>0</v>
      </c>
      <c r="O246" s="75">
        <f>SUMIFS(Nov!$H$5:$H$605,Nov!$R$5:$R$605,"Despesa",Nov!$F$5:$F$605,DRE!$D246)</f>
        <v>0</v>
      </c>
      <c r="P246" s="75">
        <f>SUMIFS(Dez!$H$5:$H$605,Dez!$R$5:$R$605,"Despesa",Dez!$F$5:$F$605,DRE!$D246)</f>
        <v>0</v>
      </c>
      <c r="Q246" s="75">
        <f t="shared" si="19"/>
        <v>0</v>
      </c>
    </row>
    <row r="247" spans="3:17" ht="28.5" customHeight="1" thickTop="1" thickBot="1">
      <c r="C247" s="65" t="str">
        <f>'PC Despesas'!C31</f>
        <v>5.1.27</v>
      </c>
      <c r="D247" s="66" t="str">
        <f>VLOOKUP(C247,'PC Despesas'!$C$4:$D$103,2,FALSE)</f>
        <v>-</v>
      </c>
      <c r="E247" s="75">
        <f>SUMIFS(Jan!$H$5:$H$605,Jan!$R$5:$R$605,"Despesa",Jan!$F$5:$F$605,DRE!$D247)</f>
        <v>0</v>
      </c>
      <c r="F247" s="75">
        <f>SUMIFS(Fev!$H$5:$H$605,Fev!$R$5:$R$605,"Despesa",Fev!$F$5:$F$605,DRE!$D247)</f>
        <v>0</v>
      </c>
      <c r="G247" s="75">
        <f>SUMIFS(Mar!$H$5:$H$605,Mar!$R$5:$R$605,"Despesa",Mar!$F$5:$F$605,DRE!$D247)</f>
        <v>0</v>
      </c>
      <c r="H247" s="75">
        <f>SUMIFS(Abr!$H$5:$H$605,Abr!$R$5:$R$605,"Despesa",Abr!$F$5:$F$605,DRE!$D247)</f>
        <v>0</v>
      </c>
      <c r="I247" s="75">
        <f>SUMIFS(Mai!$H$5:$H$605,Mai!$R$5:$R$605,"Despesa",Mai!$F$5:$F$605,DRE!$D247)</f>
        <v>0</v>
      </c>
      <c r="J247" s="75">
        <f>SUMIFS(Jun!$H$5:$H$605,Jun!$R$5:$R$605,"Despesa",Jun!$F$5:$F$605,DRE!$D247)</f>
        <v>0</v>
      </c>
      <c r="K247" s="75">
        <f>SUMIFS(Jul!$H$5:$H$605,Jul!$R$5:$R$605,"Despesa",Jul!$F$5:$F$605,DRE!$D247)</f>
        <v>0</v>
      </c>
      <c r="L247" s="75">
        <f>SUMIFS(Ago!$H$5:$H$605,Ago!$R$5:$R$605,"Despesa",Ago!$F$5:$F$605,DRE!$D247)</f>
        <v>0</v>
      </c>
      <c r="M247" s="75">
        <f>SUMIFS(Set!$H$5:$H$605,Set!$R$5:$R$605,"Despesa",Set!$F$5:$F$605,DRE!$D247)</f>
        <v>0</v>
      </c>
      <c r="N247" s="75">
        <f>SUMIFS(Out!$H$5:$H$605,Out!$R$5:$R$605,"Despesa",Out!$F$5:$F$605,DRE!$D247)</f>
        <v>0</v>
      </c>
      <c r="O247" s="75">
        <f>SUMIFS(Nov!$H$5:$H$605,Nov!$R$5:$R$605,"Despesa",Nov!$F$5:$F$605,DRE!$D247)</f>
        <v>0</v>
      </c>
      <c r="P247" s="75">
        <f>SUMIFS(Dez!$H$5:$H$605,Dez!$R$5:$R$605,"Despesa",Dez!$F$5:$F$605,DRE!$D247)</f>
        <v>0</v>
      </c>
      <c r="Q247" s="75">
        <f t="shared" si="19"/>
        <v>0</v>
      </c>
    </row>
    <row r="248" spans="3:17" ht="28.5" customHeight="1" thickTop="1" thickBot="1">
      <c r="C248" s="65" t="str">
        <f>'PC Despesas'!C32</f>
        <v>5.1.28</v>
      </c>
      <c r="D248" s="66" t="str">
        <f>VLOOKUP(C248,'PC Despesas'!$C$4:$D$103,2,FALSE)</f>
        <v>-</v>
      </c>
      <c r="E248" s="75">
        <f>SUMIFS(Jan!$H$5:$H$605,Jan!$R$5:$R$605,"Despesa",Jan!$F$5:$F$605,DRE!$D248)</f>
        <v>0</v>
      </c>
      <c r="F248" s="75">
        <f>SUMIFS(Fev!$H$5:$H$605,Fev!$R$5:$R$605,"Despesa",Fev!$F$5:$F$605,DRE!$D248)</f>
        <v>0</v>
      </c>
      <c r="G248" s="75">
        <f>SUMIFS(Mar!$H$5:$H$605,Mar!$R$5:$R$605,"Despesa",Mar!$F$5:$F$605,DRE!$D248)</f>
        <v>0</v>
      </c>
      <c r="H248" s="75">
        <f>SUMIFS(Abr!$H$5:$H$605,Abr!$R$5:$R$605,"Despesa",Abr!$F$5:$F$605,DRE!$D248)</f>
        <v>0</v>
      </c>
      <c r="I248" s="75">
        <f>SUMIFS(Mai!$H$5:$H$605,Mai!$R$5:$R$605,"Despesa",Mai!$F$5:$F$605,DRE!$D248)</f>
        <v>0</v>
      </c>
      <c r="J248" s="75">
        <f>SUMIFS(Jun!$H$5:$H$605,Jun!$R$5:$R$605,"Despesa",Jun!$F$5:$F$605,DRE!$D248)</f>
        <v>0</v>
      </c>
      <c r="K248" s="75">
        <f>SUMIFS(Jul!$H$5:$H$605,Jul!$R$5:$R$605,"Despesa",Jul!$F$5:$F$605,DRE!$D248)</f>
        <v>0</v>
      </c>
      <c r="L248" s="75">
        <f>SUMIFS(Ago!$H$5:$H$605,Ago!$R$5:$R$605,"Despesa",Ago!$F$5:$F$605,DRE!$D248)</f>
        <v>0</v>
      </c>
      <c r="M248" s="75">
        <f>SUMIFS(Set!$H$5:$H$605,Set!$R$5:$R$605,"Despesa",Set!$F$5:$F$605,DRE!$D248)</f>
        <v>0</v>
      </c>
      <c r="N248" s="75">
        <f>SUMIFS(Out!$H$5:$H$605,Out!$R$5:$R$605,"Despesa",Out!$F$5:$F$605,DRE!$D248)</f>
        <v>0</v>
      </c>
      <c r="O248" s="75">
        <f>SUMIFS(Nov!$H$5:$H$605,Nov!$R$5:$R$605,"Despesa",Nov!$F$5:$F$605,DRE!$D248)</f>
        <v>0</v>
      </c>
      <c r="P248" s="75">
        <f>SUMIFS(Dez!$H$5:$H$605,Dez!$R$5:$R$605,"Despesa",Dez!$F$5:$F$605,DRE!$D248)</f>
        <v>0</v>
      </c>
      <c r="Q248" s="75">
        <f t="shared" si="19"/>
        <v>0</v>
      </c>
    </row>
    <row r="249" spans="3:17" ht="28.5" customHeight="1" thickTop="1" thickBot="1">
      <c r="C249" s="65" t="str">
        <f>'PC Despesas'!C33</f>
        <v>5.1.29</v>
      </c>
      <c r="D249" s="66" t="str">
        <f>VLOOKUP(C249,'PC Despesas'!$C$4:$D$103,2,FALSE)</f>
        <v>-</v>
      </c>
      <c r="E249" s="75">
        <f>SUMIFS(Jan!$H$5:$H$605,Jan!$R$5:$R$605,"Despesa",Jan!$F$5:$F$605,DRE!$D249)</f>
        <v>0</v>
      </c>
      <c r="F249" s="75">
        <f>SUMIFS(Fev!$H$5:$H$605,Fev!$R$5:$R$605,"Despesa",Fev!$F$5:$F$605,DRE!$D249)</f>
        <v>0</v>
      </c>
      <c r="G249" s="75">
        <f>SUMIFS(Mar!$H$5:$H$605,Mar!$R$5:$R$605,"Despesa",Mar!$F$5:$F$605,DRE!$D249)</f>
        <v>0</v>
      </c>
      <c r="H249" s="75">
        <f>SUMIFS(Abr!$H$5:$H$605,Abr!$R$5:$R$605,"Despesa",Abr!$F$5:$F$605,DRE!$D249)</f>
        <v>0</v>
      </c>
      <c r="I249" s="75">
        <f>SUMIFS(Mai!$H$5:$H$605,Mai!$R$5:$R$605,"Despesa",Mai!$F$5:$F$605,DRE!$D249)</f>
        <v>0</v>
      </c>
      <c r="J249" s="75">
        <f>SUMIFS(Jun!$H$5:$H$605,Jun!$R$5:$R$605,"Despesa",Jun!$F$5:$F$605,DRE!$D249)</f>
        <v>0</v>
      </c>
      <c r="K249" s="75">
        <f>SUMIFS(Jul!$H$5:$H$605,Jul!$R$5:$R$605,"Despesa",Jul!$F$5:$F$605,DRE!$D249)</f>
        <v>0</v>
      </c>
      <c r="L249" s="75">
        <f>SUMIFS(Ago!$H$5:$H$605,Ago!$R$5:$R$605,"Despesa",Ago!$F$5:$F$605,DRE!$D249)</f>
        <v>0</v>
      </c>
      <c r="M249" s="75">
        <f>SUMIFS(Set!$H$5:$H$605,Set!$R$5:$R$605,"Despesa",Set!$F$5:$F$605,DRE!$D249)</f>
        <v>0</v>
      </c>
      <c r="N249" s="75">
        <f>SUMIFS(Out!$H$5:$H$605,Out!$R$5:$R$605,"Despesa",Out!$F$5:$F$605,DRE!$D249)</f>
        <v>0</v>
      </c>
      <c r="O249" s="75">
        <f>SUMIFS(Nov!$H$5:$H$605,Nov!$R$5:$R$605,"Despesa",Nov!$F$5:$F$605,DRE!$D249)</f>
        <v>0</v>
      </c>
      <c r="P249" s="75">
        <f>SUMIFS(Dez!$H$5:$H$605,Dez!$R$5:$R$605,"Despesa",Dez!$F$5:$F$605,DRE!$D249)</f>
        <v>0</v>
      </c>
      <c r="Q249" s="75">
        <f t="shared" si="19"/>
        <v>0</v>
      </c>
    </row>
    <row r="250" spans="3:17" ht="28.5" customHeight="1" thickTop="1" thickBot="1">
      <c r="C250" s="65" t="str">
        <f>'PC Despesas'!C34</f>
        <v>5.1.30</v>
      </c>
      <c r="D250" s="66" t="str">
        <f>VLOOKUP(C250,'PC Despesas'!$C$4:$D$103,2,FALSE)</f>
        <v>-</v>
      </c>
      <c r="E250" s="75">
        <f>SUMIFS(Jan!$H$5:$H$605,Jan!$R$5:$R$605,"Despesa",Jan!$F$5:$F$605,DRE!$D250)</f>
        <v>0</v>
      </c>
      <c r="F250" s="75">
        <f>SUMIFS(Fev!$H$5:$H$605,Fev!$R$5:$R$605,"Despesa",Fev!$F$5:$F$605,DRE!$D250)</f>
        <v>0</v>
      </c>
      <c r="G250" s="75">
        <f>SUMIFS(Mar!$H$5:$H$605,Mar!$R$5:$R$605,"Despesa",Mar!$F$5:$F$605,DRE!$D250)</f>
        <v>0</v>
      </c>
      <c r="H250" s="75">
        <f>SUMIFS(Abr!$H$5:$H$605,Abr!$R$5:$R$605,"Despesa",Abr!$F$5:$F$605,DRE!$D250)</f>
        <v>0</v>
      </c>
      <c r="I250" s="75">
        <f>SUMIFS(Mai!$H$5:$H$605,Mai!$R$5:$R$605,"Despesa",Mai!$F$5:$F$605,DRE!$D250)</f>
        <v>0</v>
      </c>
      <c r="J250" s="75">
        <f>SUMIFS(Jun!$H$5:$H$605,Jun!$R$5:$R$605,"Despesa",Jun!$F$5:$F$605,DRE!$D250)</f>
        <v>0</v>
      </c>
      <c r="K250" s="75">
        <f>SUMIFS(Jul!$H$5:$H$605,Jul!$R$5:$R$605,"Despesa",Jul!$F$5:$F$605,DRE!$D250)</f>
        <v>0</v>
      </c>
      <c r="L250" s="75">
        <f>SUMIFS(Ago!$H$5:$H$605,Ago!$R$5:$R$605,"Despesa",Ago!$F$5:$F$605,DRE!$D250)</f>
        <v>0</v>
      </c>
      <c r="M250" s="75">
        <f>SUMIFS(Set!$H$5:$H$605,Set!$R$5:$R$605,"Despesa",Set!$F$5:$F$605,DRE!$D250)</f>
        <v>0</v>
      </c>
      <c r="N250" s="75">
        <f>SUMIFS(Out!$H$5:$H$605,Out!$R$5:$R$605,"Despesa",Out!$F$5:$F$605,DRE!$D250)</f>
        <v>0</v>
      </c>
      <c r="O250" s="75">
        <f>SUMIFS(Nov!$H$5:$H$605,Nov!$R$5:$R$605,"Despesa",Nov!$F$5:$F$605,DRE!$D250)</f>
        <v>0</v>
      </c>
      <c r="P250" s="75">
        <f>SUMIFS(Dez!$H$5:$H$605,Dez!$R$5:$R$605,"Despesa",Dez!$F$5:$F$605,DRE!$D250)</f>
        <v>0</v>
      </c>
      <c r="Q250" s="75">
        <f t="shared" si="19"/>
        <v>0</v>
      </c>
    </row>
    <row r="251" spans="3:17" ht="28.5" customHeight="1" thickTop="1" thickBot="1">
      <c r="C251" s="65" t="str">
        <f>'PC Despesas'!C35</f>
        <v>5.1.31</v>
      </c>
      <c r="D251" s="66" t="str">
        <f>VLOOKUP(C251,'PC Despesas'!$C$4:$D$103,2,FALSE)</f>
        <v>-</v>
      </c>
      <c r="E251" s="75">
        <f>SUMIFS(Jan!$H$5:$H$605,Jan!$R$5:$R$605,"Despesa",Jan!$F$5:$F$605,DRE!$D251)</f>
        <v>0</v>
      </c>
      <c r="F251" s="75">
        <f>SUMIFS(Fev!$H$5:$H$605,Fev!$R$5:$R$605,"Despesa",Fev!$F$5:$F$605,DRE!$D251)</f>
        <v>0</v>
      </c>
      <c r="G251" s="75">
        <f>SUMIFS(Mar!$H$5:$H$605,Mar!$R$5:$R$605,"Despesa",Mar!$F$5:$F$605,DRE!$D251)</f>
        <v>0</v>
      </c>
      <c r="H251" s="75">
        <f>SUMIFS(Abr!$H$5:$H$605,Abr!$R$5:$R$605,"Despesa",Abr!$F$5:$F$605,DRE!$D251)</f>
        <v>0</v>
      </c>
      <c r="I251" s="75">
        <f>SUMIFS(Mai!$H$5:$H$605,Mai!$R$5:$R$605,"Despesa",Mai!$F$5:$F$605,DRE!$D251)</f>
        <v>0</v>
      </c>
      <c r="J251" s="75">
        <f>SUMIFS(Jun!$H$5:$H$605,Jun!$R$5:$R$605,"Despesa",Jun!$F$5:$F$605,DRE!$D251)</f>
        <v>0</v>
      </c>
      <c r="K251" s="75">
        <f>SUMIFS(Jul!$H$5:$H$605,Jul!$R$5:$R$605,"Despesa",Jul!$F$5:$F$605,DRE!$D251)</f>
        <v>0</v>
      </c>
      <c r="L251" s="75">
        <f>SUMIFS(Ago!$H$5:$H$605,Ago!$R$5:$R$605,"Despesa",Ago!$F$5:$F$605,DRE!$D251)</f>
        <v>0</v>
      </c>
      <c r="M251" s="75">
        <f>SUMIFS(Set!$H$5:$H$605,Set!$R$5:$R$605,"Despesa",Set!$F$5:$F$605,DRE!$D251)</f>
        <v>0</v>
      </c>
      <c r="N251" s="75">
        <f>SUMIFS(Out!$H$5:$H$605,Out!$R$5:$R$605,"Despesa",Out!$F$5:$F$605,DRE!$D251)</f>
        <v>0</v>
      </c>
      <c r="O251" s="75">
        <f>SUMIFS(Nov!$H$5:$H$605,Nov!$R$5:$R$605,"Despesa",Nov!$F$5:$F$605,DRE!$D251)</f>
        <v>0</v>
      </c>
      <c r="P251" s="75">
        <f>SUMIFS(Dez!$H$5:$H$605,Dez!$R$5:$R$605,"Despesa",Dez!$F$5:$F$605,DRE!$D251)</f>
        <v>0</v>
      </c>
      <c r="Q251" s="75">
        <f t="shared" si="19"/>
        <v>0</v>
      </c>
    </row>
    <row r="252" spans="3:17" ht="28.5" customHeight="1" thickTop="1" thickBot="1">
      <c r="C252" s="65" t="str">
        <f>'PC Despesas'!C36</f>
        <v>5.1.32</v>
      </c>
      <c r="D252" s="66" t="str">
        <f>VLOOKUP(C252,'PC Despesas'!$C$4:$D$103,2,FALSE)</f>
        <v>-</v>
      </c>
      <c r="E252" s="75">
        <f>SUMIFS(Jan!$H$5:$H$605,Jan!$R$5:$R$605,"Despesa",Jan!$F$5:$F$605,DRE!$D252)</f>
        <v>0</v>
      </c>
      <c r="F252" s="75">
        <f>SUMIFS(Fev!$H$5:$H$605,Fev!$R$5:$R$605,"Despesa",Fev!$F$5:$F$605,DRE!$D252)</f>
        <v>0</v>
      </c>
      <c r="G252" s="75">
        <f>SUMIFS(Mar!$H$5:$H$605,Mar!$R$5:$R$605,"Despesa",Mar!$F$5:$F$605,DRE!$D252)</f>
        <v>0</v>
      </c>
      <c r="H252" s="75">
        <f>SUMIFS(Abr!$H$5:$H$605,Abr!$R$5:$R$605,"Despesa",Abr!$F$5:$F$605,DRE!$D252)</f>
        <v>0</v>
      </c>
      <c r="I252" s="75">
        <f>SUMIFS(Mai!$H$5:$H$605,Mai!$R$5:$R$605,"Despesa",Mai!$F$5:$F$605,DRE!$D252)</f>
        <v>0</v>
      </c>
      <c r="J252" s="75">
        <f>SUMIFS(Jun!$H$5:$H$605,Jun!$R$5:$R$605,"Despesa",Jun!$F$5:$F$605,DRE!$D252)</f>
        <v>0</v>
      </c>
      <c r="K252" s="75">
        <f>SUMIFS(Jul!$H$5:$H$605,Jul!$R$5:$R$605,"Despesa",Jul!$F$5:$F$605,DRE!$D252)</f>
        <v>0</v>
      </c>
      <c r="L252" s="75">
        <f>SUMIFS(Ago!$H$5:$H$605,Ago!$R$5:$R$605,"Despesa",Ago!$F$5:$F$605,DRE!$D252)</f>
        <v>0</v>
      </c>
      <c r="M252" s="75">
        <f>SUMIFS(Set!$H$5:$H$605,Set!$R$5:$R$605,"Despesa",Set!$F$5:$F$605,DRE!$D252)</f>
        <v>0</v>
      </c>
      <c r="N252" s="75">
        <f>SUMIFS(Out!$H$5:$H$605,Out!$R$5:$R$605,"Despesa",Out!$F$5:$F$605,DRE!$D252)</f>
        <v>0</v>
      </c>
      <c r="O252" s="75">
        <f>SUMIFS(Nov!$H$5:$H$605,Nov!$R$5:$R$605,"Despesa",Nov!$F$5:$F$605,DRE!$D252)</f>
        <v>0</v>
      </c>
      <c r="P252" s="75">
        <f>SUMIFS(Dez!$H$5:$H$605,Dez!$R$5:$R$605,"Despesa",Dez!$F$5:$F$605,DRE!$D252)</f>
        <v>0</v>
      </c>
      <c r="Q252" s="75">
        <f t="shared" si="19"/>
        <v>0</v>
      </c>
    </row>
    <row r="253" spans="3:17" ht="28.5" customHeight="1" thickTop="1" thickBot="1">
      <c r="C253" s="65" t="str">
        <f>'PC Despesas'!C37</f>
        <v>5.1.33</v>
      </c>
      <c r="D253" s="66" t="str">
        <f>VLOOKUP(C253,'PC Despesas'!$C$4:$D$103,2,FALSE)</f>
        <v>-</v>
      </c>
      <c r="E253" s="75">
        <f>SUMIFS(Jan!$H$5:$H$605,Jan!$R$5:$R$605,"Despesa",Jan!$F$5:$F$605,DRE!$D253)</f>
        <v>0</v>
      </c>
      <c r="F253" s="75">
        <f>SUMIFS(Fev!$H$5:$H$605,Fev!$R$5:$R$605,"Despesa",Fev!$F$5:$F$605,DRE!$D253)</f>
        <v>0</v>
      </c>
      <c r="G253" s="75">
        <f>SUMIFS(Mar!$H$5:$H$605,Mar!$R$5:$R$605,"Despesa",Mar!$F$5:$F$605,DRE!$D253)</f>
        <v>0</v>
      </c>
      <c r="H253" s="75">
        <f>SUMIFS(Abr!$H$5:$H$605,Abr!$R$5:$R$605,"Despesa",Abr!$F$5:$F$605,DRE!$D253)</f>
        <v>0</v>
      </c>
      <c r="I253" s="75">
        <f>SUMIFS(Mai!$H$5:$H$605,Mai!$R$5:$R$605,"Despesa",Mai!$F$5:$F$605,DRE!$D253)</f>
        <v>0</v>
      </c>
      <c r="J253" s="75">
        <f>SUMIFS(Jun!$H$5:$H$605,Jun!$R$5:$R$605,"Despesa",Jun!$F$5:$F$605,DRE!$D253)</f>
        <v>0</v>
      </c>
      <c r="K253" s="75">
        <f>SUMIFS(Jul!$H$5:$H$605,Jul!$R$5:$R$605,"Despesa",Jul!$F$5:$F$605,DRE!$D253)</f>
        <v>0</v>
      </c>
      <c r="L253" s="75">
        <f>SUMIFS(Ago!$H$5:$H$605,Ago!$R$5:$R$605,"Despesa",Ago!$F$5:$F$605,DRE!$D253)</f>
        <v>0</v>
      </c>
      <c r="M253" s="75">
        <f>SUMIFS(Set!$H$5:$H$605,Set!$R$5:$R$605,"Despesa",Set!$F$5:$F$605,DRE!$D253)</f>
        <v>0</v>
      </c>
      <c r="N253" s="75">
        <f>SUMIFS(Out!$H$5:$H$605,Out!$R$5:$R$605,"Despesa",Out!$F$5:$F$605,DRE!$D253)</f>
        <v>0</v>
      </c>
      <c r="O253" s="75">
        <f>SUMIFS(Nov!$H$5:$H$605,Nov!$R$5:$R$605,"Despesa",Nov!$F$5:$F$605,DRE!$D253)</f>
        <v>0</v>
      </c>
      <c r="P253" s="75">
        <f>SUMIFS(Dez!$H$5:$H$605,Dez!$R$5:$R$605,"Despesa",Dez!$F$5:$F$605,DRE!$D253)</f>
        <v>0</v>
      </c>
      <c r="Q253" s="75">
        <f t="shared" si="19"/>
        <v>0</v>
      </c>
    </row>
    <row r="254" spans="3:17" ht="28.5" customHeight="1" thickTop="1" thickBot="1">
      <c r="C254" s="65" t="str">
        <f>'PC Despesas'!C38</f>
        <v>5.1.34</v>
      </c>
      <c r="D254" s="66" t="str">
        <f>VLOOKUP(C254,'PC Despesas'!$C$4:$D$103,2,FALSE)</f>
        <v>-</v>
      </c>
      <c r="E254" s="75">
        <f>SUMIFS(Jan!$H$5:$H$605,Jan!$R$5:$R$605,"Despesa",Jan!$F$5:$F$605,DRE!$D254)</f>
        <v>0</v>
      </c>
      <c r="F254" s="75">
        <f>SUMIFS(Fev!$H$5:$H$605,Fev!$R$5:$R$605,"Despesa",Fev!$F$5:$F$605,DRE!$D254)</f>
        <v>0</v>
      </c>
      <c r="G254" s="75">
        <f>SUMIFS(Mar!$H$5:$H$605,Mar!$R$5:$R$605,"Despesa",Mar!$F$5:$F$605,DRE!$D254)</f>
        <v>0</v>
      </c>
      <c r="H254" s="75">
        <f>SUMIFS(Abr!$H$5:$H$605,Abr!$R$5:$R$605,"Despesa",Abr!$F$5:$F$605,DRE!$D254)</f>
        <v>0</v>
      </c>
      <c r="I254" s="75">
        <f>SUMIFS(Mai!$H$5:$H$605,Mai!$R$5:$R$605,"Despesa",Mai!$F$5:$F$605,DRE!$D254)</f>
        <v>0</v>
      </c>
      <c r="J254" s="75">
        <f>SUMIFS(Jun!$H$5:$H$605,Jun!$R$5:$R$605,"Despesa",Jun!$F$5:$F$605,DRE!$D254)</f>
        <v>0</v>
      </c>
      <c r="K254" s="75">
        <f>SUMIFS(Jul!$H$5:$H$605,Jul!$R$5:$R$605,"Despesa",Jul!$F$5:$F$605,DRE!$D254)</f>
        <v>0</v>
      </c>
      <c r="L254" s="75">
        <f>SUMIFS(Ago!$H$5:$H$605,Ago!$R$5:$R$605,"Despesa",Ago!$F$5:$F$605,DRE!$D254)</f>
        <v>0</v>
      </c>
      <c r="M254" s="75">
        <f>SUMIFS(Set!$H$5:$H$605,Set!$R$5:$R$605,"Despesa",Set!$F$5:$F$605,DRE!$D254)</f>
        <v>0</v>
      </c>
      <c r="N254" s="75">
        <f>SUMIFS(Out!$H$5:$H$605,Out!$R$5:$R$605,"Despesa",Out!$F$5:$F$605,DRE!$D254)</f>
        <v>0</v>
      </c>
      <c r="O254" s="75">
        <f>SUMIFS(Nov!$H$5:$H$605,Nov!$R$5:$R$605,"Despesa",Nov!$F$5:$F$605,DRE!$D254)</f>
        <v>0</v>
      </c>
      <c r="P254" s="75">
        <f>SUMIFS(Dez!$H$5:$H$605,Dez!$R$5:$R$605,"Despesa",Dez!$F$5:$F$605,DRE!$D254)</f>
        <v>0</v>
      </c>
      <c r="Q254" s="75">
        <f t="shared" si="19"/>
        <v>0</v>
      </c>
    </row>
    <row r="255" spans="3:17" ht="28.5" customHeight="1" thickTop="1" thickBot="1">
      <c r="C255" s="65" t="str">
        <f>'PC Despesas'!C39</f>
        <v>5.1.35</v>
      </c>
      <c r="D255" s="66" t="str">
        <f>VLOOKUP(C255,'PC Despesas'!$C$4:$D$103,2,FALSE)</f>
        <v>-</v>
      </c>
      <c r="E255" s="75">
        <f>SUMIFS(Jan!$H$5:$H$605,Jan!$R$5:$R$605,"Despesa",Jan!$F$5:$F$605,DRE!$D255)</f>
        <v>0</v>
      </c>
      <c r="F255" s="75">
        <f>SUMIFS(Fev!$H$5:$H$605,Fev!$R$5:$R$605,"Despesa",Fev!$F$5:$F$605,DRE!$D255)</f>
        <v>0</v>
      </c>
      <c r="G255" s="75">
        <f>SUMIFS(Mar!$H$5:$H$605,Mar!$R$5:$R$605,"Despesa",Mar!$F$5:$F$605,DRE!$D255)</f>
        <v>0</v>
      </c>
      <c r="H255" s="75">
        <f>SUMIFS(Abr!$H$5:$H$605,Abr!$R$5:$R$605,"Despesa",Abr!$F$5:$F$605,DRE!$D255)</f>
        <v>0</v>
      </c>
      <c r="I255" s="75">
        <f>SUMIFS(Mai!$H$5:$H$605,Mai!$R$5:$R$605,"Despesa",Mai!$F$5:$F$605,DRE!$D255)</f>
        <v>0</v>
      </c>
      <c r="J255" s="75">
        <f>SUMIFS(Jun!$H$5:$H$605,Jun!$R$5:$R$605,"Despesa",Jun!$F$5:$F$605,DRE!$D255)</f>
        <v>0</v>
      </c>
      <c r="K255" s="75">
        <f>SUMIFS(Jul!$H$5:$H$605,Jul!$R$5:$R$605,"Despesa",Jul!$F$5:$F$605,DRE!$D255)</f>
        <v>0</v>
      </c>
      <c r="L255" s="75">
        <f>SUMIFS(Ago!$H$5:$H$605,Ago!$R$5:$R$605,"Despesa",Ago!$F$5:$F$605,DRE!$D255)</f>
        <v>0</v>
      </c>
      <c r="M255" s="75">
        <f>SUMIFS(Set!$H$5:$H$605,Set!$R$5:$R$605,"Despesa",Set!$F$5:$F$605,DRE!$D255)</f>
        <v>0</v>
      </c>
      <c r="N255" s="75">
        <f>SUMIFS(Out!$H$5:$H$605,Out!$R$5:$R$605,"Despesa",Out!$F$5:$F$605,DRE!$D255)</f>
        <v>0</v>
      </c>
      <c r="O255" s="75">
        <f>SUMIFS(Nov!$H$5:$H$605,Nov!$R$5:$R$605,"Despesa",Nov!$F$5:$F$605,DRE!$D255)</f>
        <v>0</v>
      </c>
      <c r="P255" s="75">
        <f>SUMIFS(Dez!$H$5:$H$605,Dez!$R$5:$R$605,"Despesa",Dez!$F$5:$F$605,DRE!$D255)</f>
        <v>0</v>
      </c>
      <c r="Q255" s="75">
        <f t="shared" si="19"/>
        <v>0</v>
      </c>
    </row>
    <row r="256" spans="3:17" ht="28.5" customHeight="1" thickTop="1" thickBot="1">
      <c r="C256" s="65" t="str">
        <f>'PC Despesas'!C40</f>
        <v>5.1.36</v>
      </c>
      <c r="D256" s="66" t="str">
        <f>VLOOKUP(C256,'PC Despesas'!$C$4:$D$103,2,FALSE)</f>
        <v>-</v>
      </c>
      <c r="E256" s="75">
        <f>SUMIFS(Jan!$H$5:$H$605,Jan!$R$5:$R$605,"Despesa",Jan!$F$5:$F$605,DRE!$D256)</f>
        <v>0</v>
      </c>
      <c r="F256" s="75">
        <f>SUMIFS(Fev!$H$5:$H$605,Fev!$R$5:$R$605,"Despesa",Fev!$F$5:$F$605,DRE!$D256)</f>
        <v>0</v>
      </c>
      <c r="G256" s="75">
        <f>SUMIFS(Mar!$H$5:$H$605,Mar!$R$5:$R$605,"Despesa",Mar!$F$5:$F$605,DRE!$D256)</f>
        <v>0</v>
      </c>
      <c r="H256" s="75">
        <f>SUMIFS(Abr!$H$5:$H$605,Abr!$R$5:$R$605,"Despesa",Abr!$F$5:$F$605,DRE!$D256)</f>
        <v>0</v>
      </c>
      <c r="I256" s="75">
        <f>SUMIFS(Mai!$H$5:$H$605,Mai!$R$5:$R$605,"Despesa",Mai!$F$5:$F$605,DRE!$D256)</f>
        <v>0</v>
      </c>
      <c r="J256" s="75">
        <f>SUMIFS(Jun!$H$5:$H$605,Jun!$R$5:$R$605,"Despesa",Jun!$F$5:$F$605,DRE!$D256)</f>
        <v>0</v>
      </c>
      <c r="K256" s="75">
        <f>SUMIFS(Jul!$H$5:$H$605,Jul!$R$5:$R$605,"Despesa",Jul!$F$5:$F$605,DRE!$D256)</f>
        <v>0</v>
      </c>
      <c r="L256" s="75">
        <f>SUMIFS(Ago!$H$5:$H$605,Ago!$R$5:$R$605,"Despesa",Ago!$F$5:$F$605,DRE!$D256)</f>
        <v>0</v>
      </c>
      <c r="M256" s="75">
        <f>SUMIFS(Set!$H$5:$H$605,Set!$R$5:$R$605,"Despesa",Set!$F$5:$F$605,DRE!$D256)</f>
        <v>0</v>
      </c>
      <c r="N256" s="75">
        <f>SUMIFS(Out!$H$5:$H$605,Out!$R$5:$R$605,"Despesa",Out!$F$5:$F$605,DRE!$D256)</f>
        <v>0</v>
      </c>
      <c r="O256" s="75">
        <f>SUMIFS(Nov!$H$5:$H$605,Nov!$R$5:$R$605,"Despesa",Nov!$F$5:$F$605,DRE!$D256)</f>
        <v>0</v>
      </c>
      <c r="P256" s="75">
        <f>SUMIFS(Dez!$H$5:$H$605,Dez!$R$5:$R$605,"Despesa",Dez!$F$5:$F$605,DRE!$D256)</f>
        <v>0</v>
      </c>
      <c r="Q256" s="75">
        <f t="shared" si="19"/>
        <v>0</v>
      </c>
    </row>
    <row r="257" spans="3:17" ht="28.5" customHeight="1" thickTop="1" thickBot="1">
      <c r="C257" s="65" t="str">
        <f>'PC Despesas'!C41</f>
        <v>5.1.37</v>
      </c>
      <c r="D257" s="66" t="str">
        <f>VLOOKUP(C257,'PC Despesas'!$C$4:$D$103,2,FALSE)</f>
        <v>-</v>
      </c>
      <c r="E257" s="75">
        <f>SUMIFS(Jan!$H$5:$H$605,Jan!$R$5:$R$605,"Despesa",Jan!$F$5:$F$605,DRE!$D257)</f>
        <v>0</v>
      </c>
      <c r="F257" s="75">
        <f>SUMIFS(Fev!$H$5:$H$605,Fev!$R$5:$R$605,"Despesa",Fev!$F$5:$F$605,DRE!$D257)</f>
        <v>0</v>
      </c>
      <c r="G257" s="75">
        <f>SUMIFS(Mar!$H$5:$H$605,Mar!$R$5:$R$605,"Despesa",Mar!$F$5:$F$605,DRE!$D257)</f>
        <v>0</v>
      </c>
      <c r="H257" s="75">
        <f>SUMIFS(Abr!$H$5:$H$605,Abr!$R$5:$R$605,"Despesa",Abr!$F$5:$F$605,DRE!$D257)</f>
        <v>0</v>
      </c>
      <c r="I257" s="75">
        <f>SUMIFS(Mai!$H$5:$H$605,Mai!$R$5:$R$605,"Despesa",Mai!$F$5:$F$605,DRE!$D257)</f>
        <v>0</v>
      </c>
      <c r="J257" s="75">
        <f>SUMIFS(Jun!$H$5:$H$605,Jun!$R$5:$R$605,"Despesa",Jun!$F$5:$F$605,DRE!$D257)</f>
        <v>0</v>
      </c>
      <c r="K257" s="75">
        <f>SUMIFS(Jul!$H$5:$H$605,Jul!$R$5:$R$605,"Despesa",Jul!$F$5:$F$605,DRE!$D257)</f>
        <v>0</v>
      </c>
      <c r="L257" s="75">
        <f>SUMIFS(Ago!$H$5:$H$605,Ago!$R$5:$R$605,"Despesa",Ago!$F$5:$F$605,DRE!$D257)</f>
        <v>0</v>
      </c>
      <c r="M257" s="75">
        <f>SUMIFS(Set!$H$5:$H$605,Set!$R$5:$R$605,"Despesa",Set!$F$5:$F$605,DRE!$D257)</f>
        <v>0</v>
      </c>
      <c r="N257" s="75">
        <f>SUMIFS(Out!$H$5:$H$605,Out!$R$5:$R$605,"Despesa",Out!$F$5:$F$605,DRE!$D257)</f>
        <v>0</v>
      </c>
      <c r="O257" s="75">
        <f>SUMIFS(Nov!$H$5:$H$605,Nov!$R$5:$R$605,"Despesa",Nov!$F$5:$F$605,DRE!$D257)</f>
        <v>0</v>
      </c>
      <c r="P257" s="75">
        <f>SUMIFS(Dez!$H$5:$H$605,Dez!$R$5:$R$605,"Despesa",Dez!$F$5:$F$605,DRE!$D257)</f>
        <v>0</v>
      </c>
      <c r="Q257" s="75">
        <f t="shared" si="19"/>
        <v>0</v>
      </c>
    </row>
    <row r="258" spans="3:17" ht="28.5" customHeight="1" thickTop="1" thickBot="1">
      <c r="C258" s="65" t="str">
        <f>'PC Despesas'!C42</f>
        <v>5.1.38</v>
      </c>
      <c r="D258" s="66" t="str">
        <f>VLOOKUP(C258,'PC Despesas'!$C$4:$D$103,2,FALSE)</f>
        <v>-</v>
      </c>
      <c r="E258" s="75">
        <f>SUMIFS(Jan!$H$5:$H$605,Jan!$R$5:$R$605,"Despesa",Jan!$F$5:$F$605,DRE!$D258)</f>
        <v>0</v>
      </c>
      <c r="F258" s="75">
        <f>SUMIFS(Fev!$H$5:$H$605,Fev!$R$5:$R$605,"Despesa",Fev!$F$5:$F$605,DRE!$D258)</f>
        <v>0</v>
      </c>
      <c r="G258" s="75">
        <f>SUMIFS(Mar!$H$5:$H$605,Mar!$R$5:$R$605,"Despesa",Mar!$F$5:$F$605,DRE!$D258)</f>
        <v>0</v>
      </c>
      <c r="H258" s="75">
        <f>SUMIFS(Abr!$H$5:$H$605,Abr!$R$5:$R$605,"Despesa",Abr!$F$5:$F$605,DRE!$D258)</f>
        <v>0</v>
      </c>
      <c r="I258" s="75">
        <f>SUMIFS(Mai!$H$5:$H$605,Mai!$R$5:$R$605,"Despesa",Mai!$F$5:$F$605,DRE!$D258)</f>
        <v>0</v>
      </c>
      <c r="J258" s="75">
        <f>SUMIFS(Jun!$H$5:$H$605,Jun!$R$5:$R$605,"Despesa",Jun!$F$5:$F$605,DRE!$D258)</f>
        <v>0</v>
      </c>
      <c r="K258" s="75">
        <f>SUMIFS(Jul!$H$5:$H$605,Jul!$R$5:$R$605,"Despesa",Jul!$F$5:$F$605,DRE!$D258)</f>
        <v>0</v>
      </c>
      <c r="L258" s="75">
        <f>SUMIFS(Ago!$H$5:$H$605,Ago!$R$5:$R$605,"Despesa",Ago!$F$5:$F$605,DRE!$D258)</f>
        <v>0</v>
      </c>
      <c r="M258" s="75">
        <f>SUMIFS(Set!$H$5:$H$605,Set!$R$5:$R$605,"Despesa",Set!$F$5:$F$605,DRE!$D258)</f>
        <v>0</v>
      </c>
      <c r="N258" s="75">
        <f>SUMIFS(Out!$H$5:$H$605,Out!$R$5:$R$605,"Despesa",Out!$F$5:$F$605,DRE!$D258)</f>
        <v>0</v>
      </c>
      <c r="O258" s="75">
        <f>SUMIFS(Nov!$H$5:$H$605,Nov!$R$5:$R$605,"Despesa",Nov!$F$5:$F$605,DRE!$D258)</f>
        <v>0</v>
      </c>
      <c r="P258" s="75">
        <f>SUMIFS(Dez!$H$5:$H$605,Dez!$R$5:$R$605,"Despesa",Dez!$F$5:$F$605,DRE!$D258)</f>
        <v>0</v>
      </c>
      <c r="Q258" s="75">
        <f t="shared" si="19"/>
        <v>0</v>
      </c>
    </row>
    <row r="259" spans="3:17" ht="28.5" customHeight="1" thickTop="1" thickBot="1">
      <c r="C259" s="65" t="str">
        <f>'PC Despesas'!C43</f>
        <v>5.1.39</v>
      </c>
      <c r="D259" s="66" t="str">
        <f>VLOOKUP(C259,'PC Despesas'!$C$4:$D$103,2,FALSE)</f>
        <v>-</v>
      </c>
      <c r="E259" s="75">
        <f>SUMIFS(Jan!$H$5:$H$605,Jan!$R$5:$R$605,"Despesa",Jan!$F$5:$F$605,DRE!$D259)</f>
        <v>0</v>
      </c>
      <c r="F259" s="75">
        <f>SUMIFS(Fev!$H$5:$H$605,Fev!$R$5:$R$605,"Despesa",Fev!$F$5:$F$605,DRE!$D259)</f>
        <v>0</v>
      </c>
      <c r="G259" s="75">
        <f>SUMIFS(Mar!$H$5:$H$605,Mar!$R$5:$R$605,"Despesa",Mar!$F$5:$F$605,DRE!$D259)</f>
        <v>0</v>
      </c>
      <c r="H259" s="75">
        <f>SUMIFS(Abr!$H$5:$H$605,Abr!$R$5:$R$605,"Despesa",Abr!$F$5:$F$605,DRE!$D259)</f>
        <v>0</v>
      </c>
      <c r="I259" s="75">
        <f>SUMIFS(Mai!$H$5:$H$605,Mai!$R$5:$R$605,"Despesa",Mai!$F$5:$F$605,DRE!$D259)</f>
        <v>0</v>
      </c>
      <c r="J259" s="75">
        <f>SUMIFS(Jun!$H$5:$H$605,Jun!$R$5:$R$605,"Despesa",Jun!$F$5:$F$605,DRE!$D259)</f>
        <v>0</v>
      </c>
      <c r="K259" s="75">
        <f>SUMIFS(Jul!$H$5:$H$605,Jul!$R$5:$R$605,"Despesa",Jul!$F$5:$F$605,DRE!$D259)</f>
        <v>0</v>
      </c>
      <c r="L259" s="75">
        <f>SUMIFS(Ago!$H$5:$H$605,Ago!$R$5:$R$605,"Despesa",Ago!$F$5:$F$605,DRE!$D259)</f>
        <v>0</v>
      </c>
      <c r="M259" s="75">
        <f>SUMIFS(Set!$H$5:$H$605,Set!$R$5:$R$605,"Despesa",Set!$F$5:$F$605,DRE!$D259)</f>
        <v>0</v>
      </c>
      <c r="N259" s="75">
        <f>SUMIFS(Out!$H$5:$H$605,Out!$R$5:$R$605,"Despesa",Out!$F$5:$F$605,DRE!$D259)</f>
        <v>0</v>
      </c>
      <c r="O259" s="75">
        <f>SUMIFS(Nov!$H$5:$H$605,Nov!$R$5:$R$605,"Despesa",Nov!$F$5:$F$605,DRE!$D259)</f>
        <v>0</v>
      </c>
      <c r="P259" s="75">
        <f>SUMIFS(Dez!$H$5:$H$605,Dez!$R$5:$R$605,"Despesa",Dez!$F$5:$F$605,DRE!$D259)</f>
        <v>0</v>
      </c>
      <c r="Q259" s="75">
        <f t="shared" si="19"/>
        <v>0</v>
      </c>
    </row>
    <row r="260" spans="3:17" ht="28.5" customHeight="1" thickTop="1" thickBot="1">
      <c r="C260" s="65" t="str">
        <f>'PC Despesas'!C44</f>
        <v>5.1.40</v>
      </c>
      <c r="D260" s="66" t="str">
        <f>VLOOKUP(C260,'PC Despesas'!$C$4:$D$103,2,FALSE)</f>
        <v>-</v>
      </c>
      <c r="E260" s="75">
        <f>SUMIFS(Jan!$H$5:$H$605,Jan!$R$5:$R$605,"Despesa",Jan!$F$5:$F$605,DRE!$D260)</f>
        <v>0</v>
      </c>
      <c r="F260" s="75">
        <f>SUMIFS(Fev!$H$5:$H$605,Fev!$R$5:$R$605,"Despesa",Fev!$F$5:$F$605,DRE!$D260)</f>
        <v>0</v>
      </c>
      <c r="G260" s="75">
        <f>SUMIFS(Mar!$H$5:$H$605,Mar!$R$5:$R$605,"Despesa",Mar!$F$5:$F$605,DRE!$D260)</f>
        <v>0</v>
      </c>
      <c r="H260" s="75">
        <f>SUMIFS(Abr!$H$5:$H$605,Abr!$R$5:$R$605,"Despesa",Abr!$F$5:$F$605,DRE!$D260)</f>
        <v>0</v>
      </c>
      <c r="I260" s="75">
        <f>SUMIFS(Mai!$H$5:$H$605,Mai!$R$5:$R$605,"Despesa",Mai!$F$5:$F$605,DRE!$D260)</f>
        <v>0</v>
      </c>
      <c r="J260" s="75">
        <f>SUMIFS(Jun!$H$5:$H$605,Jun!$R$5:$R$605,"Despesa",Jun!$F$5:$F$605,DRE!$D260)</f>
        <v>0</v>
      </c>
      <c r="K260" s="75">
        <f>SUMIFS(Jul!$H$5:$H$605,Jul!$R$5:$R$605,"Despesa",Jul!$F$5:$F$605,DRE!$D260)</f>
        <v>0</v>
      </c>
      <c r="L260" s="75">
        <f>SUMIFS(Ago!$H$5:$H$605,Ago!$R$5:$R$605,"Despesa",Ago!$F$5:$F$605,DRE!$D260)</f>
        <v>0</v>
      </c>
      <c r="M260" s="75">
        <f>SUMIFS(Set!$H$5:$H$605,Set!$R$5:$R$605,"Despesa",Set!$F$5:$F$605,DRE!$D260)</f>
        <v>0</v>
      </c>
      <c r="N260" s="75">
        <f>SUMIFS(Out!$H$5:$H$605,Out!$R$5:$R$605,"Despesa",Out!$F$5:$F$605,DRE!$D260)</f>
        <v>0</v>
      </c>
      <c r="O260" s="75">
        <f>SUMIFS(Nov!$H$5:$H$605,Nov!$R$5:$R$605,"Despesa",Nov!$F$5:$F$605,DRE!$D260)</f>
        <v>0</v>
      </c>
      <c r="P260" s="75">
        <f>SUMIFS(Dez!$H$5:$H$605,Dez!$R$5:$R$605,"Despesa",Dez!$F$5:$F$605,DRE!$D260)</f>
        <v>0</v>
      </c>
      <c r="Q260" s="75">
        <f t="shared" si="19"/>
        <v>0</v>
      </c>
    </row>
    <row r="261" spans="3:17" ht="28.5" customHeight="1" thickTop="1" thickBot="1">
      <c r="C261" s="65" t="str">
        <f>'PC Despesas'!C45</f>
        <v>5.1.41</v>
      </c>
      <c r="D261" s="66" t="str">
        <f>VLOOKUP(C261,'PC Despesas'!$C$4:$D$103,2,FALSE)</f>
        <v>-</v>
      </c>
      <c r="E261" s="75">
        <f>SUMIFS(Jan!$H$5:$H$605,Jan!$R$5:$R$605,"Despesa",Jan!$F$5:$F$605,DRE!$D261)</f>
        <v>0</v>
      </c>
      <c r="F261" s="75">
        <f>SUMIFS(Fev!$H$5:$H$605,Fev!$R$5:$R$605,"Despesa",Fev!$F$5:$F$605,DRE!$D261)</f>
        <v>0</v>
      </c>
      <c r="G261" s="75">
        <f>SUMIFS(Mar!$H$5:$H$605,Mar!$R$5:$R$605,"Despesa",Mar!$F$5:$F$605,DRE!$D261)</f>
        <v>0</v>
      </c>
      <c r="H261" s="75">
        <f>SUMIFS(Abr!$H$5:$H$605,Abr!$R$5:$R$605,"Despesa",Abr!$F$5:$F$605,DRE!$D261)</f>
        <v>0</v>
      </c>
      <c r="I261" s="75">
        <f>SUMIFS(Mai!$H$5:$H$605,Mai!$R$5:$R$605,"Despesa",Mai!$F$5:$F$605,DRE!$D261)</f>
        <v>0</v>
      </c>
      <c r="J261" s="75">
        <f>SUMIFS(Jun!$H$5:$H$605,Jun!$R$5:$R$605,"Despesa",Jun!$F$5:$F$605,DRE!$D261)</f>
        <v>0</v>
      </c>
      <c r="K261" s="75">
        <f>SUMIFS(Jul!$H$5:$H$605,Jul!$R$5:$R$605,"Despesa",Jul!$F$5:$F$605,DRE!$D261)</f>
        <v>0</v>
      </c>
      <c r="L261" s="75">
        <f>SUMIFS(Ago!$H$5:$H$605,Ago!$R$5:$R$605,"Despesa",Ago!$F$5:$F$605,DRE!$D261)</f>
        <v>0</v>
      </c>
      <c r="M261" s="75">
        <f>SUMIFS(Set!$H$5:$H$605,Set!$R$5:$R$605,"Despesa",Set!$F$5:$F$605,DRE!$D261)</f>
        <v>0</v>
      </c>
      <c r="N261" s="75">
        <f>SUMIFS(Out!$H$5:$H$605,Out!$R$5:$R$605,"Despesa",Out!$F$5:$F$605,DRE!$D261)</f>
        <v>0</v>
      </c>
      <c r="O261" s="75">
        <f>SUMIFS(Nov!$H$5:$H$605,Nov!$R$5:$R$605,"Despesa",Nov!$F$5:$F$605,DRE!$D261)</f>
        <v>0</v>
      </c>
      <c r="P261" s="75">
        <f>SUMIFS(Dez!$H$5:$H$605,Dez!$R$5:$R$605,"Despesa",Dez!$F$5:$F$605,DRE!$D261)</f>
        <v>0</v>
      </c>
      <c r="Q261" s="75">
        <f t="shared" si="19"/>
        <v>0</v>
      </c>
    </row>
    <row r="262" spans="3:17" ht="28.5" customHeight="1" thickTop="1" thickBot="1">
      <c r="C262" s="65" t="str">
        <f>'PC Despesas'!C46</f>
        <v>5.1.42</v>
      </c>
      <c r="D262" s="66" t="str">
        <f>VLOOKUP(C262,'PC Despesas'!$C$4:$D$103,2,FALSE)</f>
        <v>-</v>
      </c>
      <c r="E262" s="75">
        <f>SUMIFS(Jan!$H$5:$H$605,Jan!$R$5:$R$605,"Despesa",Jan!$F$5:$F$605,DRE!$D262)</f>
        <v>0</v>
      </c>
      <c r="F262" s="75">
        <f>SUMIFS(Fev!$H$5:$H$605,Fev!$R$5:$R$605,"Despesa",Fev!$F$5:$F$605,DRE!$D262)</f>
        <v>0</v>
      </c>
      <c r="G262" s="75">
        <f>SUMIFS(Mar!$H$5:$H$605,Mar!$R$5:$R$605,"Despesa",Mar!$F$5:$F$605,DRE!$D262)</f>
        <v>0</v>
      </c>
      <c r="H262" s="75">
        <f>SUMIFS(Abr!$H$5:$H$605,Abr!$R$5:$R$605,"Despesa",Abr!$F$5:$F$605,DRE!$D262)</f>
        <v>0</v>
      </c>
      <c r="I262" s="75">
        <f>SUMIFS(Mai!$H$5:$H$605,Mai!$R$5:$R$605,"Despesa",Mai!$F$5:$F$605,DRE!$D262)</f>
        <v>0</v>
      </c>
      <c r="J262" s="75">
        <f>SUMIFS(Jun!$H$5:$H$605,Jun!$R$5:$R$605,"Despesa",Jun!$F$5:$F$605,DRE!$D262)</f>
        <v>0</v>
      </c>
      <c r="K262" s="75">
        <f>SUMIFS(Jul!$H$5:$H$605,Jul!$R$5:$R$605,"Despesa",Jul!$F$5:$F$605,DRE!$D262)</f>
        <v>0</v>
      </c>
      <c r="L262" s="75">
        <f>SUMIFS(Ago!$H$5:$H$605,Ago!$R$5:$R$605,"Despesa",Ago!$F$5:$F$605,DRE!$D262)</f>
        <v>0</v>
      </c>
      <c r="M262" s="75">
        <f>SUMIFS(Set!$H$5:$H$605,Set!$R$5:$R$605,"Despesa",Set!$F$5:$F$605,DRE!$D262)</f>
        <v>0</v>
      </c>
      <c r="N262" s="75">
        <f>SUMIFS(Out!$H$5:$H$605,Out!$R$5:$R$605,"Despesa",Out!$F$5:$F$605,DRE!$D262)</f>
        <v>0</v>
      </c>
      <c r="O262" s="75">
        <f>SUMIFS(Nov!$H$5:$H$605,Nov!$R$5:$R$605,"Despesa",Nov!$F$5:$F$605,DRE!$D262)</f>
        <v>0</v>
      </c>
      <c r="P262" s="75">
        <f>SUMIFS(Dez!$H$5:$H$605,Dez!$R$5:$R$605,"Despesa",Dez!$F$5:$F$605,DRE!$D262)</f>
        <v>0</v>
      </c>
      <c r="Q262" s="75">
        <f t="shared" si="19"/>
        <v>0</v>
      </c>
    </row>
    <row r="263" spans="3:17" ht="28.5" customHeight="1" thickTop="1" thickBot="1">
      <c r="C263" s="65" t="str">
        <f>'PC Despesas'!C47</f>
        <v>5.1.43</v>
      </c>
      <c r="D263" s="66" t="str">
        <f>VLOOKUP(C263,'PC Despesas'!$C$4:$D$103,2,FALSE)</f>
        <v>-</v>
      </c>
      <c r="E263" s="75">
        <f>SUMIFS(Jan!$H$5:$H$605,Jan!$R$5:$R$605,"Despesa",Jan!$F$5:$F$605,DRE!$D263)</f>
        <v>0</v>
      </c>
      <c r="F263" s="75">
        <f>SUMIFS(Fev!$H$5:$H$605,Fev!$R$5:$R$605,"Despesa",Fev!$F$5:$F$605,DRE!$D263)</f>
        <v>0</v>
      </c>
      <c r="G263" s="75">
        <f>SUMIFS(Mar!$H$5:$H$605,Mar!$R$5:$R$605,"Despesa",Mar!$F$5:$F$605,DRE!$D263)</f>
        <v>0</v>
      </c>
      <c r="H263" s="75">
        <f>SUMIFS(Abr!$H$5:$H$605,Abr!$R$5:$R$605,"Despesa",Abr!$F$5:$F$605,DRE!$D263)</f>
        <v>0</v>
      </c>
      <c r="I263" s="75">
        <f>SUMIFS(Mai!$H$5:$H$605,Mai!$R$5:$R$605,"Despesa",Mai!$F$5:$F$605,DRE!$D263)</f>
        <v>0</v>
      </c>
      <c r="J263" s="75">
        <f>SUMIFS(Jun!$H$5:$H$605,Jun!$R$5:$R$605,"Despesa",Jun!$F$5:$F$605,DRE!$D263)</f>
        <v>0</v>
      </c>
      <c r="K263" s="75">
        <f>SUMIFS(Jul!$H$5:$H$605,Jul!$R$5:$R$605,"Despesa",Jul!$F$5:$F$605,DRE!$D263)</f>
        <v>0</v>
      </c>
      <c r="L263" s="75">
        <f>SUMIFS(Ago!$H$5:$H$605,Ago!$R$5:$R$605,"Despesa",Ago!$F$5:$F$605,DRE!$D263)</f>
        <v>0</v>
      </c>
      <c r="M263" s="75">
        <f>SUMIFS(Set!$H$5:$H$605,Set!$R$5:$R$605,"Despesa",Set!$F$5:$F$605,DRE!$D263)</f>
        <v>0</v>
      </c>
      <c r="N263" s="75">
        <f>SUMIFS(Out!$H$5:$H$605,Out!$R$5:$R$605,"Despesa",Out!$F$5:$F$605,DRE!$D263)</f>
        <v>0</v>
      </c>
      <c r="O263" s="75">
        <f>SUMIFS(Nov!$H$5:$H$605,Nov!$R$5:$R$605,"Despesa",Nov!$F$5:$F$605,DRE!$D263)</f>
        <v>0</v>
      </c>
      <c r="P263" s="75">
        <f>SUMIFS(Dez!$H$5:$H$605,Dez!$R$5:$R$605,"Despesa",Dez!$F$5:$F$605,DRE!$D263)</f>
        <v>0</v>
      </c>
      <c r="Q263" s="75">
        <f t="shared" si="19"/>
        <v>0</v>
      </c>
    </row>
    <row r="264" spans="3:17" ht="28.5" customHeight="1" thickTop="1" thickBot="1">
      <c r="C264" s="65" t="str">
        <f>'PC Despesas'!C48</f>
        <v>5.1.44</v>
      </c>
      <c r="D264" s="66" t="str">
        <f>VLOOKUP(C264,'PC Despesas'!$C$4:$D$103,2,FALSE)</f>
        <v>-</v>
      </c>
      <c r="E264" s="75">
        <f>SUMIFS(Jan!$H$5:$H$605,Jan!$R$5:$R$605,"Despesa",Jan!$F$5:$F$605,DRE!$D264)</f>
        <v>0</v>
      </c>
      <c r="F264" s="75">
        <f>SUMIFS(Fev!$H$5:$H$605,Fev!$R$5:$R$605,"Despesa",Fev!$F$5:$F$605,DRE!$D264)</f>
        <v>0</v>
      </c>
      <c r="G264" s="75">
        <f>SUMIFS(Mar!$H$5:$H$605,Mar!$R$5:$R$605,"Despesa",Mar!$F$5:$F$605,DRE!$D264)</f>
        <v>0</v>
      </c>
      <c r="H264" s="75">
        <f>SUMIFS(Abr!$H$5:$H$605,Abr!$R$5:$R$605,"Despesa",Abr!$F$5:$F$605,DRE!$D264)</f>
        <v>0</v>
      </c>
      <c r="I264" s="75">
        <f>SUMIFS(Mai!$H$5:$H$605,Mai!$R$5:$R$605,"Despesa",Mai!$F$5:$F$605,DRE!$D264)</f>
        <v>0</v>
      </c>
      <c r="J264" s="75">
        <f>SUMIFS(Jun!$H$5:$H$605,Jun!$R$5:$R$605,"Despesa",Jun!$F$5:$F$605,DRE!$D264)</f>
        <v>0</v>
      </c>
      <c r="K264" s="75">
        <f>SUMIFS(Jul!$H$5:$H$605,Jul!$R$5:$R$605,"Despesa",Jul!$F$5:$F$605,DRE!$D264)</f>
        <v>0</v>
      </c>
      <c r="L264" s="75">
        <f>SUMIFS(Ago!$H$5:$H$605,Ago!$R$5:$R$605,"Despesa",Ago!$F$5:$F$605,DRE!$D264)</f>
        <v>0</v>
      </c>
      <c r="M264" s="75">
        <f>SUMIFS(Set!$H$5:$H$605,Set!$R$5:$R$605,"Despesa",Set!$F$5:$F$605,DRE!$D264)</f>
        <v>0</v>
      </c>
      <c r="N264" s="75">
        <f>SUMIFS(Out!$H$5:$H$605,Out!$R$5:$R$605,"Despesa",Out!$F$5:$F$605,DRE!$D264)</f>
        <v>0</v>
      </c>
      <c r="O264" s="75">
        <f>SUMIFS(Nov!$H$5:$H$605,Nov!$R$5:$R$605,"Despesa",Nov!$F$5:$F$605,DRE!$D264)</f>
        <v>0</v>
      </c>
      <c r="P264" s="75">
        <f>SUMIFS(Dez!$H$5:$H$605,Dez!$R$5:$R$605,"Despesa",Dez!$F$5:$F$605,DRE!$D264)</f>
        <v>0</v>
      </c>
      <c r="Q264" s="75">
        <f t="shared" si="19"/>
        <v>0</v>
      </c>
    </row>
    <row r="265" spans="3:17" ht="28.5" customHeight="1" thickTop="1" thickBot="1">
      <c r="C265" s="65" t="str">
        <f>'PC Despesas'!C49</f>
        <v>5.1.45</v>
      </c>
      <c r="D265" s="66" t="str">
        <f>VLOOKUP(C265,'PC Despesas'!$C$4:$D$103,2,FALSE)</f>
        <v>-</v>
      </c>
      <c r="E265" s="75">
        <f>SUMIFS(Jan!$H$5:$H$605,Jan!$R$5:$R$605,"Despesa",Jan!$F$5:$F$605,DRE!$D265)</f>
        <v>0</v>
      </c>
      <c r="F265" s="75">
        <f>SUMIFS(Fev!$H$5:$H$605,Fev!$R$5:$R$605,"Despesa",Fev!$F$5:$F$605,DRE!$D265)</f>
        <v>0</v>
      </c>
      <c r="G265" s="75">
        <f>SUMIFS(Mar!$H$5:$H$605,Mar!$R$5:$R$605,"Despesa",Mar!$F$5:$F$605,DRE!$D265)</f>
        <v>0</v>
      </c>
      <c r="H265" s="75">
        <f>SUMIFS(Abr!$H$5:$H$605,Abr!$R$5:$R$605,"Despesa",Abr!$F$5:$F$605,DRE!$D265)</f>
        <v>0</v>
      </c>
      <c r="I265" s="75">
        <f>SUMIFS(Mai!$H$5:$H$605,Mai!$R$5:$R$605,"Despesa",Mai!$F$5:$F$605,DRE!$D265)</f>
        <v>0</v>
      </c>
      <c r="J265" s="75">
        <f>SUMIFS(Jun!$H$5:$H$605,Jun!$R$5:$R$605,"Despesa",Jun!$F$5:$F$605,DRE!$D265)</f>
        <v>0</v>
      </c>
      <c r="K265" s="75">
        <f>SUMIFS(Jul!$H$5:$H$605,Jul!$R$5:$R$605,"Despesa",Jul!$F$5:$F$605,DRE!$D265)</f>
        <v>0</v>
      </c>
      <c r="L265" s="75">
        <f>SUMIFS(Ago!$H$5:$H$605,Ago!$R$5:$R$605,"Despesa",Ago!$F$5:$F$605,DRE!$D265)</f>
        <v>0</v>
      </c>
      <c r="M265" s="75">
        <f>SUMIFS(Set!$H$5:$H$605,Set!$R$5:$R$605,"Despesa",Set!$F$5:$F$605,DRE!$D265)</f>
        <v>0</v>
      </c>
      <c r="N265" s="75">
        <f>SUMIFS(Out!$H$5:$H$605,Out!$R$5:$R$605,"Despesa",Out!$F$5:$F$605,DRE!$D265)</f>
        <v>0</v>
      </c>
      <c r="O265" s="75">
        <f>SUMIFS(Nov!$H$5:$H$605,Nov!$R$5:$R$605,"Despesa",Nov!$F$5:$F$605,DRE!$D265)</f>
        <v>0</v>
      </c>
      <c r="P265" s="75">
        <f>SUMIFS(Dez!$H$5:$H$605,Dez!$R$5:$R$605,"Despesa",Dez!$F$5:$F$605,DRE!$D265)</f>
        <v>0</v>
      </c>
      <c r="Q265" s="75">
        <f t="shared" si="19"/>
        <v>0</v>
      </c>
    </row>
    <row r="266" spans="3:17" ht="28.5" customHeight="1" thickTop="1" thickBot="1">
      <c r="C266" s="65" t="str">
        <f>'PC Despesas'!C50</f>
        <v>5.1.46</v>
      </c>
      <c r="D266" s="66" t="str">
        <f>VLOOKUP(C266,'PC Despesas'!$C$4:$D$103,2,FALSE)</f>
        <v>-</v>
      </c>
      <c r="E266" s="75">
        <f>SUMIFS(Jan!$H$5:$H$605,Jan!$R$5:$R$605,"Despesa",Jan!$F$5:$F$605,DRE!$D266)</f>
        <v>0</v>
      </c>
      <c r="F266" s="75">
        <f>SUMIFS(Fev!$H$5:$H$605,Fev!$R$5:$R$605,"Despesa",Fev!$F$5:$F$605,DRE!$D266)</f>
        <v>0</v>
      </c>
      <c r="G266" s="75">
        <f>SUMIFS(Mar!$H$5:$H$605,Mar!$R$5:$R$605,"Despesa",Mar!$F$5:$F$605,DRE!$D266)</f>
        <v>0</v>
      </c>
      <c r="H266" s="75">
        <f>SUMIFS(Abr!$H$5:$H$605,Abr!$R$5:$R$605,"Despesa",Abr!$F$5:$F$605,DRE!$D266)</f>
        <v>0</v>
      </c>
      <c r="I266" s="75">
        <f>SUMIFS(Mai!$H$5:$H$605,Mai!$R$5:$R$605,"Despesa",Mai!$F$5:$F$605,DRE!$D266)</f>
        <v>0</v>
      </c>
      <c r="J266" s="75">
        <f>SUMIFS(Jun!$H$5:$H$605,Jun!$R$5:$R$605,"Despesa",Jun!$F$5:$F$605,DRE!$D266)</f>
        <v>0</v>
      </c>
      <c r="K266" s="75">
        <f>SUMIFS(Jul!$H$5:$H$605,Jul!$R$5:$R$605,"Despesa",Jul!$F$5:$F$605,DRE!$D266)</f>
        <v>0</v>
      </c>
      <c r="L266" s="75">
        <f>SUMIFS(Ago!$H$5:$H$605,Ago!$R$5:$R$605,"Despesa",Ago!$F$5:$F$605,DRE!$D266)</f>
        <v>0</v>
      </c>
      <c r="M266" s="75">
        <f>SUMIFS(Set!$H$5:$H$605,Set!$R$5:$R$605,"Despesa",Set!$F$5:$F$605,DRE!$D266)</f>
        <v>0</v>
      </c>
      <c r="N266" s="75">
        <f>SUMIFS(Out!$H$5:$H$605,Out!$R$5:$R$605,"Despesa",Out!$F$5:$F$605,DRE!$D266)</f>
        <v>0</v>
      </c>
      <c r="O266" s="75">
        <f>SUMIFS(Nov!$H$5:$H$605,Nov!$R$5:$R$605,"Despesa",Nov!$F$5:$F$605,DRE!$D266)</f>
        <v>0</v>
      </c>
      <c r="P266" s="75">
        <f>SUMIFS(Dez!$H$5:$H$605,Dez!$R$5:$R$605,"Despesa",Dez!$F$5:$F$605,DRE!$D266)</f>
        <v>0</v>
      </c>
      <c r="Q266" s="75">
        <f t="shared" si="19"/>
        <v>0</v>
      </c>
    </row>
    <row r="267" spans="3:17" ht="28.5" customHeight="1" thickTop="1" thickBot="1">
      <c r="C267" s="65" t="str">
        <f>'PC Despesas'!C51</f>
        <v>5.1.47</v>
      </c>
      <c r="D267" s="66" t="str">
        <f>VLOOKUP(C267,'PC Despesas'!$C$4:$D$103,2,FALSE)</f>
        <v>-</v>
      </c>
      <c r="E267" s="75">
        <f>SUMIFS(Jan!$H$5:$H$605,Jan!$R$5:$R$605,"Despesa",Jan!$F$5:$F$605,DRE!$D267)</f>
        <v>0</v>
      </c>
      <c r="F267" s="75">
        <f>SUMIFS(Fev!$H$5:$H$605,Fev!$R$5:$R$605,"Despesa",Fev!$F$5:$F$605,DRE!$D267)</f>
        <v>0</v>
      </c>
      <c r="G267" s="75">
        <f>SUMIFS(Mar!$H$5:$H$605,Mar!$R$5:$R$605,"Despesa",Mar!$F$5:$F$605,DRE!$D267)</f>
        <v>0</v>
      </c>
      <c r="H267" s="75">
        <f>SUMIFS(Abr!$H$5:$H$605,Abr!$R$5:$R$605,"Despesa",Abr!$F$5:$F$605,DRE!$D267)</f>
        <v>0</v>
      </c>
      <c r="I267" s="75">
        <f>SUMIFS(Mai!$H$5:$H$605,Mai!$R$5:$R$605,"Despesa",Mai!$F$5:$F$605,DRE!$D267)</f>
        <v>0</v>
      </c>
      <c r="J267" s="75">
        <f>SUMIFS(Jun!$H$5:$H$605,Jun!$R$5:$R$605,"Despesa",Jun!$F$5:$F$605,DRE!$D267)</f>
        <v>0</v>
      </c>
      <c r="K267" s="75">
        <f>SUMIFS(Jul!$H$5:$H$605,Jul!$R$5:$R$605,"Despesa",Jul!$F$5:$F$605,DRE!$D267)</f>
        <v>0</v>
      </c>
      <c r="L267" s="75">
        <f>SUMIFS(Ago!$H$5:$H$605,Ago!$R$5:$R$605,"Despesa",Ago!$F$5:$F$605,DRE!$D267)</f>
        <v>0</v>
      </c>
      <c r="M267" s="75">
        <f>SUMIFS(Set!$H$5:$H$605,Set!$R$5:$R$605,"Despesa",Set!$F$5:$F$605,DRE!$D267)</f>
        <v>0</v>
      </c>
      <c r="N267" s="75">
        <f>SUMIFS(Out!$H$5:$H$605,Out!$R$5:$R$605,"Despesa",Out!$F$5:$F$605,DRE!$D267)</f>
        <v>0</v>
      </c>
      <c r="O267" s="75">
        <f>SUMIFS(Nov!$H$5:$H$605,Nov!$R$5:$R$605,"Despesa",Nov!$F$5:$F$605,DRE!$D267)</f>
        <v>0</v>
      </c>
      <c r="P267" s="75">
        <f>SUMIFS(Dez!$H$5:$H$605,Dez!$R$5:$R$605,"Despesa",Dez!$F$5:$F$605,DRE!$D267)</f>
        <v>0</v>
      </c>
      <c r="Q267" s="75">
        <f t="shared" si="19"/>
        <v>0</v>
      </c>
    </row>
    <row r="268" spans="3:17" ht="28.5" customHeight="1" thickTop="1" thickBot="1">
      <c r="C268" s="65" t="str">
        <f>'PC Despesas'!C52</f>
        <v>5.1.48</v>
      </c>
      <c r="D268" s="66" t="str">
        <f>VLOOKUP(C268,'PC Despesas'!$C$4:$D$103,2,FALSE)</f>
        <v>-</v>
      </c>
      <c r="E268" s="75">
        <f>SUMIFS(Jan!$H$5:$H$605,Jan!$R$5:$R$605,"Despesa",Jan!$F$5:$F$605,DRE!$D268)</f>
        <v>0</v>
      </c>
      <c r="F268" s="75">
        <f>SUMIFS(Fev!$H$5:$H$605,Fev!$R$5:$R$605,"Despesa",Fev!$F$5:$F$605,DRE!$D268)</f>
        <v>0</v>
      </c>
      <c r="G268" s="75">
        <f>SUMIFS(Mar!$H$5:$H$605,Mar!$R$5:$R$605,"Despesa",Mar!$F$5:$F$605,DRE!$D268)</f>
        <v>0</v>
      </c>
      <c r="H268" s="75">
        <f>SUMIFS(Abr!$H$5:$H$605,Abr!$R$5:$R$605,"Despesa",Abr!$F$5:$F$605,DRE!$D268)</f>
        <v>0</v>
      </c>
      <c r="I268" s="75">
        <f>SUMIFS(Mai!$H$5:$H$605,Mai!$R$5:$R$605,"Despesa",Mai!$F$5:$F$605,DRE!$D268)</f>
        <v>0</v>
      </c>
      <c r="J268" s="75">
        <f>SUMIFS(Jun!$H$5:$H$605,Jun!$R$5:$R$605,"Despesa",Jun!$F$5:$F$605,DRE!$D268)</f>
        <v>0</v>
      </c>
      <c r="K268" s="75">
        <f>SUMIFS(Jul!$H$5:$H$605,Jul!$R$5:$R$605,"Despesa",Jul!$F$5:$F$605,DRE!$D268)</f>
        <v>0</v>
      </c>
      <c r="L268" s="75">
        <f>SUMIFS(Ago!$H$5:$H$605,Ago!$R$5:$R$605,"Despesa",Ago!$F$5:$F$605,DRE!$D268)</f>
        <v>0</v>
      </c>
      <c r="M268" s="75">
        <f>SUMIFS(Set!$H$5:$H$605,Set!$R$5:$R$605,"Despesa",Set!$F$5:$F$605,DRE!$D268)</f>
        <v>0</v>
      </c>
      <c r="N268" s="75">
        <f>SUMIFS(Out!$H$5:$H$605,Out!$R$5:$R$605,"Despesa",Out!$F$5:$F$605,DRE!$D268)</f>
        <v>0</v>
      </c>
      <c r="O268" s="75">
        <f>SUMIFS(Nov!$H$5:$H$605,Nov!$R$5:$R$605,"Despesa",Nov!$F$5:$F$605,DRE!$D268)</f>
        <v>0</v>
      </c>
      <c r="P268" s="75">
        <f>SUMIFS(Dez!$H$5:$H$605,Dez!$R$5:$R$605,"Despesa",Dez!$F$5:$F$605,DRE!$D268)</f>
        <v>0</v>
      </c>
      <c r="Q268" s="75">
        <f t="shared" si="19"/>
        <v>0</v>
      </c>
    </row>
    <row r="269" spans="3:17" ht="28.5" customHeight="1" thickTop="1" thickBot="1">
      <c r="C269" s="65" t="str">
        <f>'PC Despesas'!C53</f>
        <v>5.1.49</v>
      </c>
      <c r="D269" s="66" t="str">
        <f>VLOOKUP(C269,'PC Despesas'!$C$4:$D$103,2,FALSE)</f>
        <v>-</v>
      </c>
      <c r="E269" s="75">
        <f>SUMIFS(Jan!$H$5:$H$605,Jan!$R$5:$R$605,"Despesa",Jan!$F$5:$F$605,DRE!$D269)</f>
        <v>0</v>
      </c>
      <c r="F269" s="75">
        <f>SUMIFS(Fev!$H$5:$H$605,Fev!$R$5:$R$605,"Despesa",Fev!$F$5:$F$605,DRE!$D269)</f>
        <v>0</v>
      </c>
      <c r="G269" s="75">
        <f>SUMIFS(Mar!$H$5:$H$605,Mar!$R$5:$R$605,"Despesa",Mar!$F$5:$F$605,DRE!$D269)</f>
        <v>0</v>
      </c>
      <c r="H269" s="75">
        <f>SUMIFS(Abr!$H$5:$H$605,Abr!$R$5:$R$605,"Despesa",Abr!$F$5:$F$605,DRE!$D269)</f>
        <v>0</v>
      </c>
      <c r="I269" s="75">
        <f>SUMIFS(Mai!$H$5:$H$605,Mai!$R$5:$R$605,"Despesa",Mai!$F$5:$F$605,DRE!$D269)</f>
        <v>0</v>
      </c>
      <c r="J269" s="75">
        <f>SUMIFS(Jun!$H$5:$H$605,Jun!$R$5:$R$605,"Despesa",Jun!$F$5:$F$605,DRE!$D269)</f>
        <v>0</v>
      </c>
      <c r="K269" s="75">
        <f>SUMIFS(Jul!$H$5:$H$605,Jul!$R$5:$R$605,"Despesa",Jul!$F$5:$F$605,DRE!$D269)</f>
        <v>0</v>
      </c>
      <c r="L269" s="75">
        <f>SUMIFS(Ago!$H$5:$H$605,Ago!$R$5:$R$605,"Despesa",Ago!$F$5:$F$605,DRE!$D269)</f>
        <v>0</v>
      </c>
      <c r="M269" s="75">
        <f>SUMIFS(Set!$H$5:$H$605,Set!$R$5:$R$605,"Despesa",Set!$F$5:$F$605,DRE!$D269)</f>
        <v>0</v>
      </c>
      <c r="N269" s="75">
        <f>SUMIFS(Out!$H$5:$H$605,Out!$R$5:$R$605,"Despesa",Out!$F$5:$F$605,DRE!$D269)</f>
        <v>0</v>
      </c>
      <c r="O269" s="75">
        <f>SUMIFS(Nov!$H$5:$H$605,Nov!$R$5:$R$605,"Despesa",Nov!$F$5:$F$605,DRE!$D269)</f>
        <v>0</v>
      </c>
      <c r="P269" s="75">
        <f>SUMIFS(Dez!$H$5:$H$605,Dez!$R$5:$R$605,"Despesa",Dez!$F$5:$F$605,DRE!$D269)</f>
        <v>0</v>
      </c>
      <c r="Q269" s="75">
        <f t="shared" si="19"/>
        <v>0</v>
      </c>
    </row>
    <row r="270" spans="3:17" ht="28.5" customHeight="1" thickTop="1" thickBot="1">
      <c r="C270" s="65" t="str">
        <f>'PC Despesas'!C54</f>
        <v>5.1.50</v>
      </c>
      <c r="D270" s="66" t="str">
        <f>VLOOKUP(C270,'PC Despesas'!$C$4:$D$103,2,FALSE)</f>
        <v>-</v>
      </c>
      <c r="E270" s="75">
        <f>SUMIFS(Jan!$H$5:$H$605,Jan!$R$5:$R$605,"Despesa",Jan!$F$5:$F$605,DRE!$D270)</f>
        <v>0</v>
      </c>
      <c r="F270" s="75">
        <f>SUMIFS(Fev!$H$5:$H$605,Fev!$R$5:$R$605,"Despesa",Fev!$F$5:$F$605,DRE!$D270)</f>
        <v>0</v>
      </c>
      <c r="G270" s="75">
        <f>SUMIFS(Mar!$H$5:$H$605,Mar!$R$5:$R$605,"Despesa",Mar!$F$5:$F$605,DRE!$D270)</f>
        <v>0</v>
      </c>
      <c r="H270" s="75">
        <f>SUMIFS(Abr!$H$5:$H$605,Abr!$R$5:$R$605,"Despesa",Abr!$F$5:$F$605,DRE!$D270)</f>
        <v>0</v>
      </c>
      <c r="I270" s="75">
        <f>SUMIFS(Mai!$H$5:$H$605,Mai!$R$5:$R$605,"Despesa",Mai!$F$5:$F$605,DRE!$D270)</f>
        <v>0</v>
      </c>
      <c r="J270" s="75">
        <f>SUMIFS(Jun!$H$5:$H$605,Jun!$R$5:$R$605,"Despesa",Jun!$F$5:$F$605,DRE!$D270)</f>
        <v>0</v>
      </c>
      <c r="K270" s="75">
        <f>SUMIFS(Jul!$H$5:$H$605,Jul!$R$5:$R$605,"Despesa",Jul!$F$5:$F$605,DRE!$D270)</f>
        <v>0</v>
      </c>
      <c r="L270" s="75">
        <f>SUMIFS(Ago!$H$5:$H$605,Ago!$R$5:$R$605,"Despesa",Ago!$F$5:$F$605,DRE!$D270)</f>
        <v>0</v>
      </c>
      <c r="M270" s="75">
        <f>SUMIFS(Set!$H$5:$H$605,Set!$R$5:$R$605,"Despesa",Set!$F$5:$F$605,DRE!$D270)</f>
        <v>0</v>
      </c>
      <c r="N270" s="75">
        <f>SUMIFS(Out!$H$5:$H$605,Out!$R$5:$R$605,"Despesa",Out!$F$5:$F$605,DRE!$D270)</f>
        <v>0</v>
      </c>
      <c r="O270" s="75">
        <f>SUMIFS(Nov!$H$5:$H$605,Nov!$R$5:$R$605,"Despesa",Nov!$F$5:$F$605,DRE!$D270)</f>
        <v>0</v>
      </c>
      <c r="P270" s="75">
        <f>SUMIFS(Dez!$H$5:$H$605,Dez!$R$5:$R$605,"Despesa",Dez!$F$5:$F$605,DRE!$D270)</f>
        <v>0</v>
      </c>
      <c r="Q270" s="75">
        <f t="shared" si="19"/>
        <v>0</v>
      </c>
    </row>
    <row r="271" spans="3:17" ht="28.5" customHeight="1" thickTop="1" thickBot="1">
      <c r="C271" s="65" t="str">
        <f>'PC Despesas'!C55</f>
        <v>5.1.51</v>
      </c>
      <c r="D271" s="66" t="str">
        <f>VLOOKUP(C271,'PC Despesas'!$C$4:$D$103,2,FALSE)</f>
        <v>-</v>
      </c>
      <c r="E271" s="75">
        <f>SUMIFS(Jan!$H$5:$H$605,Jan!$R$5:$R$605,"Despesa",Jan!$F$5:$F$605,DRE!$D271)</f>
        <v>0</v>
      </c>
      <c r="F271" s="75">
        <f>SUMIFS(Fev!$H$5:$H$605,Fev!$R$5:$R$605,"Despesa",Fev!$F$5:$F$605,DRE!$D271)</f>
        <v>0</v>
      </c>
      <c r="G271" s="75">
        <f>SUMIFS(Mar!$H$5:$H$605,Mar!$R$5:$R$605,"Despesa",Mar!$F$5:$F$605,DRE!$D271)</f>
        <v>0</v>
      </c>
      <c r="H271" s="75">
        <f>SUMIFS(Abr!$H$5:$H$605,Abr!$R$5:$R$605,"Despesa",Abr!$F$5:$F$605,DRE!$D271)</f>
        <v>0</v>
      </c>
      <c r="I271" s="75">
        <f>SUMIFS(Mai!$H$5:$H$605,Mai!$R$5:$R$605,"Despesa",Mai!$F$5:$F$605,DRE!$D271)</f>
        <v>0</v>
      </c>
      <c r="J271" s="75">
        <f>SUMIFS(Jun!$H$5:$H$605,Jun!$R$5:$R$605,"Despesa",Jun!$F$5:$F$605,DRE!$D271)</f>
        <v>0</v>
      </c>
      <c r="K271" s="75">
        <f>SUMIFS(Jul!$H$5:$H$605,Jul!$R$5:$R$605,"Despesa",Jul!$F$5:$F$605,DRE!$D271)</f>
        <v>0</v>
      </c>
      <c r="L271" s="75">
        <f>SUMIFS(Ago!$H$5:$H$605,Ago!$R$5:$R$605,"Despesa",Ago!$F$5:$F$605,DRE!$D271)</f>
        <v>0</v>
      </c>
      <c r="M271" s="75">
        <f>SUMIFS(Set!$H$5:$H$605,Set!$R$5:$R$605,"Despesa",Set!$F$5:$F$605,DRE!$D271)</f>
        <v>0</v>
      </c>
      <c r="N271" s="75">
        <f>SUMIFS(Out!$H$5:$H$605,Out!$R$5:$R$605,"Despesa",Out!$F$5:$F$605,DRE!$D271)</f>
        <v>0</v>
      </c>
      <c r="O271" s="75">
        <f>SUMIFS(Nov!$H$5:$H$605,Nov!$R$5:$R$605,"Despesa",Nov!$F$5:$F$605,DRE!$D271)</f>
        <v>0</v>
      </c>
      <c r="P271" s="75">
        <f>SUMIFS(Dez!$H$5:$H$605,Dez!$R$5:$R$605,"Despesa",Dez!$F$5:$F$605,DRE!$D271)</f>
        <v>0</v>
      </c>
      <c r="Q271" s="75">
        <f t="shared" si="19"/>
        <v>0</v>
      </c>
    </row>
    <row r="272" spans="3:17" ht="28.5" customHeight="1" thickTop="1" thickBot="1">
      <c r="C272" s="65" t="str">
        <f>'PC Despesas'!C56</f>
        <v>5.1.52</v>
      </c>
      <c r="D272" s="66" t="str">
        <f>VLOOKUP(C272,'PC Despesas'!$C$4:$D$103,2,FALSE)</f>
        <v>-</v>
      </c>
      <c r="E272" s="75">
        <f>SUMIFS(Jan!$H$5:$H$605,Jan!$R$5:$R$605,"Despesa",Jan!$F$5:$F$605,DRE!$D272)</f>
        <v>0</v>
      </c>
      <c r="F272" s="75">
        <f>SUMIFS(Fev!$H$5:$H$605,Fev!$R$5:$R$605,"Despesa",Fev!$F$5:$F$605,DRE!$D272)</f>
        <v>0</v>
      </c>
      <c r="G272" s="75">
        <f>SUMIFS(Mar!$H$5:$H$605,Mar!$R$5:$R$605,"Despesa",Mar!$F$5:$F$605,DRE!$D272)</f>
        <v>0</v>
      </c>
      <c r="H272" s="75">
        <f>SUMIFS(Abr!$H$5:$H$605,Abr!$R$5:$R$605,"Despesa",Abr!$F$5:$F$605,DRE!$D272)</f>
        <v>0</v>
      </c>
      <c r="I272" s="75">
        <f>SUMIFS(Mai!$H$5:$H$605,Mai!$R$5:$R$605,"Despesa",Mai!$F$5:$F$605,DRE!$D272)</f>
        <v>0</v>
      </c>
      <c r="J272" s="75">
        <f>SUMIFS(Jun!$H$5:$H$605,Jun!$R$5:$R$605,"Despesa",Jun!$F$5:$F$605,DRE!$D272)</f>
        <v>0</v>
      </c>
      <c r="K272" s="75">
        <f>SUMIFS(Jul!$H$5:$H$605,Jul!$R$5:$R$605,"Despesa",Jul!$F$5:$F$605,DRE!$D272)</f>
        <v>0</v>
      </c>
      <c r="L272" s="75">
        <f>SUMIFS(Ago!$H$5:$H$605,Ago!$R$5:$R$605,"Despesa",Ago!$F$5:$F$605,DRE!$D272)</f>
        <v>0</v>
      </c>
      <c r="M272" s="75">
        <f>SUMIFS(Set!$H$5:$H$605,Set!$R$5:$R$605,"Despesa",Set!$F$5:$F$605,DRE!$D272)</f>
        <v>0</v>
      </c>
      <c r="N272" s="75">
        <f>SUMIFS(Out!$H$5:$H$605,Out!$R$5:$R$605,"Despesa",Out!$F$5:$F$605,DRE!$D272)</f>
        <v>0</v>
      </c>
      <c r="O272" s="75">
        <f>SUMIFS(Nov!$H$5:$H$605,Nov!$R$5:$R$605,"Despesa",Nov!$F$5:$F$605,DRE!$D272)</f>
        <v>0</v>
      </c>
      <c r="P272" s="75">
        <f>SUMIFS(Dez!$H$5:$H$605,Dez!$R$5:$R$605,"Despesa",Dez!$F$5:$F$605,DRE!$D272)</f>
        <v>0</v>
      </c>
      <c r="Q272" s="75">
        <f t="shared" si="19"/>
        <v>0</v>
      </c>
    </row>
    <row r="273" spans="3:17" ht="28.5" customHeight="1" thickTop="1" thickBot="1">
      <c r="C273" s="65" t="str">
        <f>'PC Despesas'!C57</f>
        <v>5.1.53</v>
      </c>
      <c r="D273" s="66" t="str">
        <f>VLOOKUP(C273,'PC Despesas'!$C$4:$D$103,2,FALSE)</f>
        <v>-</v>
      </c>
      <c r="E273" s="75">
        <f>SUMIFS(Jan!$H$5:$H$605,Jan!$R$5:$R$605,"Despesa",Jan!$F$5:$F$605,DRE!$D273)</f>
        <v>0</v>
      </c>
      <c r="F273" s="75">
        <f>SUMIFS(Fev!$H$5:$H$605,Fev!$R$5:$R$605,"Despesa",Fev!$F$5:$F$605,DRE!$D273)</f>
        <v>0</v>
      </c>
      <c r="G273" s="75">
        <f>SUMIFS(Mar!$H$5:$H$605,Mar!$R$5:$R$605,"Despesa",Mar!$F$5:$F$605,DRE!$D273)</f>
        <v>0</v>
      </c>
      <c r="H273" s="75">
        <f>SUMIFS(Abr!$H$5:$H$605,Abr!$R$5:$R$605,"Despesa",Abr!$F$5:$F$605,DRE!$D273)</f>
        <v>0</v>
      </c>
      <c r="I273" s="75">
        <f>SUMIFS(Mai!$H$5:$H$605,Mai!$R$5:$R$605,"Despesa",Mai!$F$5:$F$605,DRE!$D273)</f>
        <v>0</v>
      </c>
      <c r="J273" s="75">
        <f>SUMIFS(Jun!$H$5:$H$605,Jun!$R$5:$R$605,"Despesa",Jun!$F$5:$F$605,DRE!$D273)</f>
        <v>0</v>
      </c>
      <c r="K273" s="75">
        <f>SUMIFS(Jul!$H$5:$H$605,Jul!$R$5:$R$605,"Despesa",Jul!$F$5:$F$605,DRE!$D273)</f>
        <v>0</v>
      </c>
      <c r="L273" s="75">
        <f>SUMIFS(Ago!$H$5:$H$605,Ago!$R$5:$R$605,"Despesa",Ago!$F$5:$F$605,DRE!$D273)</f>
        <v>0</v>
      </c>
      <c r="M273" s="75">
        <f>SUMIFS(Set!$H$5:$H$605,Set!$R$5:$R$605,"Despesa",Set!$F$5:$F$605,DRE!$D273)</f>
        <v>0</v>
      </c>
      <c r="N273" s="75">
        <f>SUMIFS(Out!$H$5:$H$605,Out!$R$5:$R$605,"Despesa",Out!$F$5:$F$605,DRE!$D273)</f>
        <v>0</v>
      </c>
      <c r="O273" s="75">
        <f>SUMIFS(Nov!$H$5:$H$605,Nov!$R$5:$R$605,"Despesa",Nov!$F$5:$F$605,DRE!$D273)</f>
        <v>0</v>
      </c>
      <c r="P273" s="75">
        <f>SUMIFS(Dez!$H$5:$H$605,Dez!$R$5:$R$605,"Despesa",Dez!$F$5:$F$605,DRE!$D273)</f>
        <v>0</v>
      </c>
      <c r="Q273" s="75">
        <f t="shared" si="19"/>
        <v>0</v>
      </c>
    </row>
    <row r="274" spans="3:17" ht="28.5" customHeight="1" thickTop="1" thickBot="1">
      <c r="C274" s="65" t="str">
        <f>'PC Despesas'!C58</f>
        <v>5.1.54</v>
      </c>
      <c r="D274" s="66" t="str">
        <f>VLOOKUP(C274,'PC Despesas'!$C$4:$D$103,2,FALSE)</f>
        <v>-</v>
      </c>
      <c r="E274" s="75">
        <f>SUMIFS(Jan!$H$5:$H$605,Jan!$R$5:$R$605,"Despesa",Jan!$F$5:$F$605,DRE!$D274)</f>
        <v>0</v>
      </c>
      <c r="F274" s="75">
        <f>SUMIFS(Fev!$H$5:$H$605,Fev!$R$5:$R$605,"Despesa",Fev!$F$5:$F$605,DRE!$D274)</f>
        <v>0</v>
      </c>
      <c r="G274" s="75">
        <f>SUMIFS(Mar!$H$5:$H$605,Mar!$R$5:$R$605,"Despesa",Mar!$F$5:$F$605,DRE!$D274)</f>
        <v>0</v>
      </c>
      <c r="H274" s="75">
        <f>SUMIFS(Abr!$H$5:$H$605,Abr!$R$5:$R$605,"Despesa",Abr!$F$5:$F$605,DRE!$D274)</f>
        <v>0</v>
      </c>
      <c r="I274" s="75">
        <f>SUMIFS(Mai!$H$5:$H$605,Mai!$R$5:$R$605,"Despesa",Mai!$F$5:$F$605,DRE!$D274)</f>
        <v>0</v>
      </c>
      <c r="J274" s="75">
        <f>SUMIFS(Jun!$H$5:$H$605,Jun!$R$5:$R$605,"Despesa",Jun!$F$5:$F$605,DRE!$D274)</f>
        <v>0</v>
      </c>
      <c r="K274" s="75">
        <f>SUMIFS(Jul!$H$5:$H$605,Jul!$R$5:$R$605,"Despesa",Jul!$F$5:$F$605,DRE!$D274)</f>
        <v>0</v>
      </c>
      <c r="L274" s="75">
        <f>SUMIFS(Ago!$H$5:$H$605,Ago!$R$5:$R$605,"Despesa",Ago!$F$5:$F$605,DRE!$D274)</f>
        <v>0</v>
      </c>
      <c r="M274" s="75">
        <f>SUMIFS(Set!$H$5:$H$605,Set!$R$5:$R$605,"Despesa",Set!$F$5:$F$605,DRE!$D274)</f>
        <v>0</v>
      </c>
      <c r="N274" s="75">
        <f>SUMIFS(Out!$H$5:$H$605,Out!$R$5:$R$605,"Despesa",Out!$F$5:$F$605,DRE!$D274)</f>
        <v>0</v>
      </c>
      <c r="O274" s="75">
        <f>SUMIFS(Nov!$H$5:$H$605,Nov!$R$5:$R$605,"Despesa",Nov!$F$5:$F$605,DRE!$D274)</f>
        <v>0</v>
      </c>
      <c r="P274" s="75">
        <f>SUMIFS(Dez!$H$5:$H$605,Dez!$R$5:$R$605,"Despesa",Dez!$F$5:$F$605,DRE!$D274)</f>
        <v>0</v>
      </c>
      <c r="Q274" s="75">
        <f t="shared" si="19"/>
        <v>0</v>
      </c>
    </row>
    <row r="275" spans="3:17" ht="28.5" customHeight="1" thickTop="1" thickBot="1">
      <c r="C275" s="65" t="str">
        <f>'PC Despesas'!C59</f>
        <v>5.1.55</v>
      </c>
      <c r="D275" s="66" t="str">
        <f>VLOOKUP(C275,'PC Despesas'!$C$4:$D$103,2,FALSE)</f>
        <v>-</v>
      </c>
      <c r="E275" s="75">
        <f>SUMIFS(Jan!$H$5:$H$605,Jan!$R$5:$R$605,"Despesa",Jan!$F$5:$F$605,DRE!$D275)</f>
        <v>0</v>
      </c>
      <c r="F275" s="75">
        <f>SUMIFS(Fev!$H$5:$H$605,Fev!$R$5:$R$605,"Despesa",Fev!$F$5:$F$605,DRE!$D275)</f>
        <v>0</v>
      </c>
      <c r="G275" s="75">
        <f>SUMIFS(Mar!$H$5:$H$605,Mar!$R$5:$R$605,"Despesa",Mar!$F$5:$F$605,DRE!$D275)</f>
        <v>0</v>
      </c>
      <c r="H275" s="75">
        <f>SUMIFS(Abr!$H$5:$H$605,Abr!$R$5:$R$605,"Despesa",Abr!$F$5:$F$605,DRE!$D275)</f>
        <v>0</v>
      </c>
      <c r="I275" s="75">
        <f>SUMIFS(Mai!$H$5:$H$605,Mai!$R$5:$R$605,"Despesa",Mai!$F$5:$F$605,DRE!$D275)</f>
        <v>0</v>
      </c>
      <c r="J275" s="75">
        <f>SUMIFS(Jun!$H$5:$H$605,Jun!$R$5:$R$605,"Despesa",Jun!$F$5:$F$605,DRE!$D275)</f>
        <v>0</v>
      </c>
      <c r="K275" s="75">
        <f>SUMIFS(Jul!$H$5:$H$605,Jul!$R$5:$R$605,"Despesa",Jul!$F$5:$F$605,DRE!$D275)</f>
        <v>0</v>
      </c>
      <c r="L275" s="75">
        <f>SUMIFS(Ago!$H$5:$H$605,Ago!$R$5:$R$605,"Despesa",Ago!$F$5:$F$605,DRE!$D275)</f>
        <v>0</v>
      </c>
      <c r="M275" s="75">
        <f>SUMIFS(Set!$H$5:$H$605,Set!$R$5:$R$605,"Despesa",Set!$F$5:$F$605,DRE!$D275)</f>
        <v>0</v>
      </c>
      <c r="N275" s="75">
        <f>SUMIFS(Out!$H$5:$H$605,Out!$R$5:$R$605,"Despesa",Out!$F$5:$F$605,DRE!$D275)</f>
        <v>0</v>
      </c>
      <c r="O275" s="75">
        <f>SUMIFS(Nov!$H$5:$H$605,Nov!$R$5:$R$605,"Despesa",Nov!$F$5:$F$605,DRE!$D275)</f>
        <v>0</v>
      </c>
      <c r="P275" s="75">
        <f>SUMIFS(Dez!$H$5:$H$605,Dez!$R$5:$R$605,"Despesa",Dez!$F$5:$F$605,DRE!$D275)</f>
        <v>0</v>
      </c>
      <c r="Q275" s="75">
        <f t="shared" si="19"/>
        <v>0</v>
      </c>
    </row>
    <row r="276" spans="3:17" ht="28.5" customHeight="1" thickTop="1" thickBot="1">
      <c r="C276" s="65" t="str">
        <f>'PC Despesas'!C60</f>
        <v>5.1.56</v>
      </c>
      <c r="D276" s="66" t="str">
        <f>VLOOKUP(C276,'PC Despesas'!$C$4:$D$103,2,FALSE)</f>
        <v>-</v>
      </c>
      <c r="E276" s="75">
        <f>SUMIFS(Jan!$H$5:$H$605,Jan!$R$5:$R$605,"Despesa",Jan!$F$5:$F$605,DRE!$D276)</f>
        <v>0</v>
      </c>
      <c r="F276" s="75">
        <f>SUMIFS(Fev!$H$5:$H$605,Fev!$R$5:$R$605,"Despesa",Fev!$F$5:$F$605,DRE!$D276)</f>
        <v>0</v>
      </c>
      <c r="G276" s="75">
        <f>SUMIFS(Mar!$H$5:$H$605,Mar!$R$5:$R$605,"Despesa",Mar!$F$5:$F$605,DRE!$D276)</f>
        <v>0</v>
      </c>
      <c r="H276" s="75">
        <f>SUMIFS(Abr!$H$5:$H$605,Abr!$R$5:$R$605,"Despesa",Abr!$F$5:$F$605,DRE!$D276)</f>
        <v>0</v>
      </c>
      <c r="I276" s="75">
        <f>SUMIFS(Mai!$H$5:$H$605,Mai!$R$5:$R$605,"Despesa",Mai!$F$5:$F$605,DRE!$D276)</f>
        <v>0</v>
      </c>
      <c r="J276" s="75">
        <f>SUMIFS(Jun!$H$5:$H$605,Jun!$R$5:$R$605,"Despesa",Jun!$F$5:$F$605,DRE!$D276)</f>
        <v>0</v>
      </c>
      <c r="K276" s="75">
        <f>SUMIFS(Jul!$H$5:$H$605,Jul!$R$5:$R$605,"Despesa",Jul!$F$5:$F$605,DRE!$D276)</f>
        <v>0</v>
      </c>
      <c r="L276" s="75">
        <f>SUMIFS(Ago!$H$5:$H$605,Ago!$R$5:$R$605,"Despesa",Ago!$F$5:$F$605,DRE!$D276)</f>
        <v>0</v>
      </c>
      <c r="M276" s="75">
        <f>SUMIFS(Set!$H$5:$H$605,Set!$R$5:$R$605,"Despesa",Set!$F$5:$F$605,DRE!$D276)</f>
        <v>0</v>
      </c>
      <c r="N276" s="75">
        <f>SUMIFS(Out!$H$5:$H$605,Out!$R$5:$R$605,"Despesa",Out!$F$5:$F$605,DRE!$D276)</f>
        <v>0</v>
      </c>
      <c r="O276" s="75">
        <f>SUMIFS(Nov!$H$5:$H$605,Nov!$R$5:$R$605,"Despesa",Nov!$F$5:$F$605,DRE!$D276)</f>
        <v>0</v>
      </c>
      <c r="P276" s="75">
        <f>SUMIFS(Dez!$H$5:$H$605,Dez!$R$5:$R$605,"Despesa",Dez!$F$5:$F$605,DRE!$D276)</f>
        <v>0</v>
      </c>
      <c r="Q276" s="75">
        <f t="shared" si="19"/>
        <v>0</v>
      </c>
    </row>
    <row r="277" spans="3:17" ht="28.5" customHeight="1" thickTop="1" thickBot="1">
      <c r="C277" s="65" t="str">
        <f>'PC Despesas'!C61</f>
        <v>5.1.57</v>
      </c>
      <c r="D277" s="66" t="str">
        <f>VLOOKUP(C277,'PC Despesas'!$C$4:$D$103,2,FALSE)</f>
        <v>-</v>
      </c>
      <c r="E277" s="75">
        <f>SUMIFS(Jan!$H$5:$H$605,Jan!$R$5:$R$605,"Despesa",Jan!$F$5:$F$605,DRE!$D277)</f>
        <v>0</v>
      </c>
      <c r="F277" s="75">
        <f>SUMIFS(Fev!$H$5:$H$605,Fev!$R$5:$R$605,"Despesa",Fev!$F$5:$F$605,DRE!$D277)</f>
        <v>0</v>
      </c>
      <c r="G277" s="75">
        <f>SUMIFS(Mar!$H$5:$H$605,Mar!$R$5:$R$605,"Despesa",Mar!$F$5:$F$605,DRE!$D277)</f>
        <v>0</v>
      </c>
      <c r="H277" s="75">
        <f>SUMIFS(Abr!$H$5:$H$605,Abr!$R$5:$R$605,"Despesa",Abr!$F$5:$F$605,DRE!$D277)</f>
        <v>0</v>
      </c>
      <c r="I277" s="75">
        <f>SUMIFS(Mai!$H$5:$H$605,Mai!$R$5:$R$605,"Despesa",Mai!$F$5:$F$605,DRE!$D277)</f>
        <v>0</v>
      </c>
      <c r="J277" s="75">
        <f>SUMIFS(Jun!$H$5:$H$605,Jun!$R$5:$R$605,"Despesa",Jun!$F$5:$F$605,DRE!$D277)</f>
        <v>0</v>
      </c>
      <c r="K277" s="75">
        <f>SUMIFS(Jul!$H$5:$H$605,Jul!$R$5:$R$605,"Despesa",Jul!$F$5:$F$605,DRE!$D277)</f>
        <v>0</v>
      </c>
      <c r="L277" s="75">
        <f>SUMIFS(Ago!$H$5:$H$605,Ago!$R$5:$R$605,"Despesa",Ago!$F$5:$F$605,DRE!$D277)</f>
        <v>0</v>
      </c>
      <c r="M277" s="75">
        <f>SUMIFS(Set!$H$5:$H$605,Set!$R$5:$R$605,"Despesa",Set!$F$5:$F$605,DRE!$D277)</f>
        <v>0</v>
      </c>
      <c r="N277" s="75">
        <f>SUMIFS(Out!$H$5:$H$605,Out!$R$5:$R$605,"Despesa",Out!$F$5:$F$605,DRE!$D277)</f>
        <v>0</v>
      </c>
      <c r="O277" s="75">
        <f>SUMIFS(Nov!$H$5:$H$605,Nov!$R$5:$R$605,"Despesa",Nov!$F$5:$F$605,DRE!$D277)</f>
        <v>0</v>
      </c>
      <c r="P277" s="75">
        <f>SUMIFS(Dez!$H$5:$H$605,Dez!$R$5:$R$605,"Despesa",Dez!$F$5:$F$605,DRE!$D277)</f>
        <v>0</v>
      </c>
      <c r="Q277" s="75">
        <f t="shared" si="19"/>
        <v>0</v>
      </c>
    </row>
    <row r="278" spans="3:17" ht="28.5" customHeight="1" thickTop="1" thickBot="1">
      <c r="C278" s="65" t="str">
        <f>'PC Despesas'!C62</f>
        <v>5.1.58</v>
      </c>
      <c r="D278" s="66" t="str">
        <f>VLOOKUP(C278,'PC Despesas'!$C$4:$D$103,2,FALSE)</f>
        <v>-</v>
      </c>
      <c r="E278" s="75">
        <f>SUMIFS(Jan!$H$5:$H$605,Jan!$R$5:$R$605,"Despesa",Jan!$F$5:$F$605,DRE!$D278)</f>
        <v>0</v>
      </c>
      <c r="F278" s="75">
        <f>SUMIFS(Fev!$H$5:$H$605,Fev!$R$5:$R$605,"Despesa",Fev!$F$5:$F$605,DRE!$D278)</f>
        <v>0</v>
      </c>
      <c r="G278" s="75">
        <f>SUMIFS(Mar!$H$5:$H$605,Mar!$R$5:$R$605,"Despesa",Mar!$F$5:$F$605,DRE!$D278)</f>
        <v>0</v>
      </c>
      <c r="H278" s="75">
        <f>SUMIFS(Abr!$H$5:$H$605,Abr!$R$5:$R$605,"Despesa",Abr!$F$5:$F$605,DRE!$D278)</f>
        <v>0</v>
      </c>
      <c r="I278" s="75">
        <f>SUMIFS(Mai!$H$5:$H$605,Mai!$R$5:$R$605,"Despesa",Mai!$F$5:$F$605,DRE!$D278)</f>
        <v>0</v>
      </c>
      <c r="J278" s="75">
        <f>SUMIFS(Jun!$H$5:$H$605,Jun!$R$5:$R$605,"Despesa",Jun!$F$5:$F$605,DRE!$D278)</f>
        <v>0</v>
      </c>
      <c r="K278" s="75">
        <f>SUMIFS(Jul!$H$5:$H$605,Jul!$R$5:$R$605,"Despesa",Jul!$F$5:$F$605,DRE!$D278)</f>
        <v>0</v>
      </c>
      <c r="L278" s="75">
        <f>SUMIFS(Ago!$H$5:$H$605,Ago!$R$5:$R$605,"Despesa",Ago!$F$5:$F$605,DRE!$D278)</f>
        <v>0</v>
      </c>
      <c r="M278" s="75">
        <f>SUMIFS(Set!$H$5:$H$605,Set!$R$5:$R$605,"Despesa",Set!$F$5:$F$605,DRE!$D278)</f>
        <v>0</v>
      </c>
      <c r="N278" s="75">
        <f>SUMIFS(Out!$H$5:$H$605,Out!$R$5:$R$605,"Despesa",Out!$F$5:$F$605,DRE!$D278)</f>
        <v>0</v>
      </c>
      <c r="O278" s="75">
        <f>SUMIFS(Nov!$H$5:$H$605,Nov!$R$5:$R$605,"Despesa",Nov!$F$5:$F$605,DRE!$D278)</f>
        <v>0</v>
      </c>
      <c r="P278" s="75">
        <f>SUMIFS(Dez!$H$5:$H$605,Dez!$R$5:$R$605,"Despesa",Dez!$F$5:$F$605,DRE!$D278)</f>
        <v>0</v>
      </c>
      <c r="Q278" s="75">
        <f t="shared" si="19"/>
        <v>0</v>
      </c>
    </row>
    <row r="279" spans="3:17" ht="28.5" customHeight="1" thickTop="1" thickBot="1">
      <c r="C279" s="65" t="str">
        <f>'PC Despesas'!C63</f>
        <v>5.1.59</v>
      </c>
      <c r="D279" s="66" t="str">
        <f>VLOOKUP(C279,'PC Despesas'!$C$4:$D$103,2,FALSE)</f>
        <v>-</v>
      </c>
      <c r="E279" s="75">
        <f>SUMIFS(Jan!$H$5:$H$605,Jan!$R$5:$R$605,"Despesa",Jan!$F$5:$F$605,DRE!$D279)</f>
        <v>0</v>
      </c>
      <c r="F279" s="75">
        <f>SUMIFS(Fev!$H$5:$H$605,Fev!$R$5:$R$605,"Despesa",Fev!$F$5:$F$605,DRE!$D279)</f>
        <v>0</v>
      </c>
      <c r="G279" s="75">
        <f>SUMIFS(Mar!$H$5:$H$605,Mar!$R$5:$R$605,"Despesa",Mar!$F$5:$F$605,DRE!$D279)</f>
        <v>0</v>
      </c>
      <c r="H279" s="75">
        <f>SUMIFS(Abr!$H$5:$H$605,Abr!$R$5:$R$605,"Despesa",Abr!$F$5:$F$605,DRE!$D279)</f>
        <v>0</v>
      </c>
      <c r="I279" s="75">
        <f>SUMIFS(Mai!$H$5:$H$605,Mai!$R$5:$R$605,"Despesa",Mai!$F$5:$F$605,DRE!$D279)</f>
        <v>0</v>
      </c>
      <c r="J279" s="75">
        <f>SUMIFS(Jun!$H$5:$H$605,Jun!$R$5:$R$605,"Despesa",Jun!$F$5:$F$605,DRE!$D279)</f>
        <v>0</v>
      </c>
      <c r="K279" s="75">
        <f>SUMIFS(Jul!$H$5:$H$605,Jul!$R$5:$R$605,"Despesa",Jul!$F$5:$F$605,DRE!$D279)</f>
        <v>0</v>
      </c>
      <c r="L279" s="75">
        <f>SUMIFS(Ago!$H$5:$H$605,Ago!$R$5:$R$605,"Despesa",Ago!$F$5:$F$605,DRE!$D279)</f>
        <v>0</v>
      </c>
      <c r="M279" s="75">
        <f>SUMIFS(Set!$H$5:$H$605,Set!$R$5:$R$605,"Despesa",Set!$F$5:$F$605,DRE!$D279)</f>
        <v>0</v>
      </c>
      <c r="N279" s="75">
        <f>SUMIFS(Out!$H$5:$H$605,Out!$R$5:$R$605,"Despesa",Out!$F$5:$F$605,DRE!$D279)</f>
        <v>0</v>
      </c>
      <c r="O279" s="75">
        <f>SUMIFS(Nov!$H$5:$H$605,Nov!$R$5:$R$605,"Despesa",Nov!$F$5:$F$605,DRE!$D279)</f>
        <v>0</v>
      </c>
      <c r="P279" s="75">
        <f>SUMIFS(Dez!$H$5:$H$605,Dez!$R$5:$R$605,"Despesa",Dez!$F$5:$F$605,DRE!$D279)</f>
        <v>0</v>
      </c>
      <c r="Q279" s="75">
        <f t="shared" si="19"/>
        <v>0</v>
      </c>
    </row>
    <row r="280" spans="3:17" ht="28.5" customHeight="1" thickTop="1" thickBot="1">
      <c r="C280" s="65" t="str">
        <f>'PC Despesas'!C64</f>
        <v>5.1.60</v>
      </c>
      <c r="D280" s="66" t="str">
        <f>VLOOKUP(C280,'PC Despesas'!$C$4:$D$103,2,FALSE)</f>
        <v>-</v>
      </c>
      <c r="E280" s="75">
        <f>SUMIFS(Jan!$H$5:$H$605,Jan!$R$5:$R$605,"Despesa",Jan!$F$5:$F$605,DRE!$D280)</f>
        <v>0</v>
      </c>
      <c r="F280" s="75">
        <f>SUMIFS(Fev!$H$5:$H$605,Fev!$R$5:$R$605,"Despesa",Fev!$F$5:$F$605,DRE!$D280)</f>
        <v>0</v>
      </c>
      <c r="G280" s="75">
        <f>SUMIFS(Mar!$H$5:$H$605,Mar!$R$5:$R$605,"Despesa",Mar!$F$5:$F$605,DRE!$D280)</f>
        <v>0</v>
      </c>
      <c r="H280" s="75">
        <f>SUMIFS(Abr!$H$5:$H$605,Abr!$R$5:$R$605,"Despesa",Abr!$F$5:$F$605,DRE!$D280)</f>
        <v>0</v>
      </c>
      <c r="I280" s="75">
        <f>SUMIFS(Mai!$H$5:$H$605,Mai!$R$5:$R$605,"Despesa",Mai!$F$5:$F$605,DRE!$D280)</f>
        <v>0</v>
      </c>
      <c r="J280" s="75">
        <f>SUMIFS(Jun!$H$5:$H$605,Jun!$R$5:$R$605,"Despesa",Jun!$F$5:$F$605,DRE!$D280)</f>
        <v>0</v>
      </c>
      <c r="K280" s="75">
        <f>SUMIFS(Jul!$H$5:$H$605,Jul!$R$5:$R$605,"Despesa",Jul!$F$5:$F$605,DRE!$D280)</f>
        <v>0</v>
      </c>
      <c r="L280" s="75">
        <f>SUMIFS(Ago!$H$5:$H$605,Ago!$R$5:$R$605,"Despesa",Ago!$F$5:$F$605,DRE!$D280)</f>
        <v>0</v>
      </c>
      <c r="M280" s="75">
        <f>SUMIFS(Set!$H$5:$H$605,Set!$R$5:$R$605,"Despesa",Set!$F$5:$F$605,DRE!$D280)</f>
        <v>0</v>
      </c>
      <c r="N280" s="75">
        <f>SUMIFS(Out!$H$5:$H$605,Out!$R$5:$R$605,"Despesa",Out!$F$5:$F$605,DRE!$D280)</f>
        <v>0</v>
      </c>
      <c r="O280" s="75">
        <f>SUMIFS(Nov!$H$5:$H$605,Nov!$R$5:$R$605,"Despesa",Nov!$F$5:$F$605,DRE!$D280)</f>
        <v>0</v>
      </c>
      <c r="P280" s="75">
        <f>SUMIFS(Dez!$H$5:$H$605,Dez!$R$5:$R$605,"Despesa",Dez!$F$5:$F$605,DRE!$D280)</f>
        <v>0</v>
      </c>
      <c r="Q280" s="75">
        <f t="shared" si="19"/>
        <v>0</v>
      </c>
    </row>
    <row r="281" spans="3:17" ht="28.5" customHeight="1" thickTop="1" thickBot="1">
      <c r="C281" s="65" t="str">
        <f>'PC Despesas'!C65</f>
        <v>5.1.61</v>
      </c>
      <c r="D281" s="66" t="str">
        <f>VLOOKUP(C281,'PC Despesas'!$C$4:$D$103,2,FALSE)</f>
        <v>-</v>
      </c>
      <c r="E281" s="75">
        <f>SUMIFS(Jan!$H$5:$H$605,Jan!$R$5:$R$605,"Despesa",Jan!$F$5:$F$605,DRE!$D281)</f>
        <v>0</v>
      </c>
      <c r="F281" s="75">
        <f>SUMIFS(Fev!$H$5:$H$605,Fev!$R$5:$R$605,"Despesa",Fev!$F$5:$F$605,DRE!$D281)</f>
        <v>0</v>
      </c>
      <c r="G281" s="75">
        <f>SUMIFS(Mar!$H$5:$H$605,Mar!$R$5:$R$605,"Despesa",Mar!$F$5:$F$605,DRE!$D281)</f>
        <v>0</v>
      </c>
      <c r="H281" s="75">
        <f>SUMIFS(Abr!$H$5:$H$605,Abr!$R$5:$R$605,"Despesa",Abr!$F$5:$F$605,DRE!$D281)</f>
        <v>0</v>
      </c>
      <c r="I281" s="75">
        <f>SUMIFS(Mai!$H$5:$H$605,Mai!$R$5:$R$605,"Despesa",Mai!$F$5:$F$605,DRE!$D281)</f>
        <v>0</v>
      </c>
      <c r="J281" s="75">
        <f>SUMIFS(Jun!$H$5:$H$605,Jun!$R$5:$R$605,"Despesa",Jun!$F$5:$F$605,DRE!$D281)</f>
        <v>0</v>
      </c>
      <c r="K281" s="75">
        <f>SUMIFS(Jul!$H$5:$H$605,Jul!$R$5:$R$605,"Despesa",Jul!$F$5:$F$605,DRE!$D281)</f>
        <v>0</v>
      </c>
      <c r="L281" s="75">
        <f>SUMIFS(Ago!$H$5:$H$605,Ago!$R$5:$R$605,"Despesa",Ago!$F$5:$F$605,DRE!$D281)</f>
        <v>0</v>
      </c>
      <c r="M281" s="75">
        <f>SUMIFS(Set!$H$5:$H$605,Set!$R$5:$R$605,"Despesa",Set!$F$5:$F$605,DRE!$D281)</f>
        <v>0</v>
      </c>
      <c r="N281" s="75">
        <f>SUMIFS(Out!$H$5:$H$605,Out!$R$5:$R$605,"Despesa",Out!$F$5:$F$605,DRE!$D281)</f>
        <v>0</v>
      </c>
      <c r="O281" s="75">
        <f>SUMIFS(Nov!$H$5:$H$605,Nov!$R$5:$R$605,"Despesa",Nov!$F$5:$F$605,DRE!$D281)</f>
        <v>0</v>
      </c>
      <c r="P281" s="75">
        <f>SUMIFS(Dez!$H$5:$H$605,Dez!$R$5:$R$605,"Despesa",Dez!$F$5:$F$605,DRE!$D281)</f>
        <v>0</v>
      </c>
      <c r="Q281" s="75">
        <f t="shared" si="19"/>
        <v>0</v>
      </c>
    </row>
    <row r="282" spans="3:17" ht="28.5" customHeight="1" thickTop="1" thickBot="1">
      <c r="C282" s="65" t="str">
        <f>'PC Despesas'!C66</f>
        <v>5.1.62</v>
      </c>
      <c r="D282" s="66" t="str">
        <f>VLOOKUP(C282,'PC Despesas'!$C$4:$D$103,2,FALSE)</f>
        <v>-</v>
      </c>
      <c r="E282" s="75">
        <f>SUMIFS(Jan!$H$5:$H$605,Jan!$R$5:$R$605,"Despesa",Jan!$F$5:$F$605,DRE!$D282)</f>
        <v>0</v>
      </c>
      <c r="F282" s="75">
        <f>SUMIFS(Fev!$H$5:$H$605,Fev!$R$5:$R$605,"Despesa",Fev!$F$5:$F$605,DRE!$D282)</f>
        <v>0</v>
      </c>
      <c r="G282" s="75">
        <f>SUMIFS(Mar!$H$5:$H$605,Mar!$R$5:$R$605,"Despesa",Mar!$F$5:$F$605,DRE!$D282)</f>
        <v>0</v>
      </c>
      <c r="H282" s="75">
        <f>SUMIFS(Abr!$H$5:$H$605,Abr!$R$5:$R$605,"Despesa",Abr!$F$5:$F$605,DRE!$D282)</f>
        <v>0</v>
      </c>
      <c r="I282" s="75">
        <f>SUMIFS(Mai!$H$5:$H$605,Mai!$R$5:$R$605,"Despesa",Mai!$F$5:$F$605,DRE!$D282)</f>
        <v>0</v>
      </c>
      <c r="J282" s="75">
        <f>SUMIFS(Jun!$H$5:$H$605,Jun!$R$5:$R$605,"Despesa",Jun!$F$5:$F$605,DRE!$D282)</f>
        <v>0</v>
      </c>
      <c r="K282" s="75">
        <f>SUMIFS(Jul!$H$5:$H$605,Jul!$R$5:$R$605,"Despesa",Jul!$F$5:$F$605,DRE!$D282)</f>
        <v>0</v>
      </c>
      <c r="L282" s="75">
        <f>SUMIFS(Ago!$H$5:$H$605,Ago!$R$5:$R$605,"Despesa",Ago!$F$5:$F$605,DRE!$D282)</f>
        <v>0</v>
      </c>
      <c r="M282" s="75">
        <f>SUMIFS(Set!$H$5:$H$605,Set!$R$5:$R$605,"Despesa",Set!$F$5:$F$605,DRE!$D282)</f>
        <v>0</v>
      </c>
      <c r="N282" s="75">
        <f>SUMIFS(Out!$H$5:$H$605,Out!$R$5:$R$605,"Despesa",Out!$F$5:$F$605,DRE!$D282)</f>
        <v>0</v>
      </c>
      <c r="O282" s="75">
        <f>SUMIFS(Nov!$H$5:$H$605,Nov!$R$5:$R$605,"Despesa",Nov!$F$5:$F$605,DRE!$D282)</f>
        <v>0</v>
      </c>
      <c r="P282" s="75">
        <f>SUMIFS(Dez!$H$5:$H$605,Dez!$R$5:$R$605,"Despesa",Dez!$F$5:$F$605,DRE!$D282)</f>
        <v>0</v>
      </c>
      <c r="Q282" s="75">
        <f t="shared" si="19"/>
        <v>0</v>
      </c>
    </row>
    <row r="283" spans="3:17" ht="28.5" customHeight="1" thickTop="1" thickBot="1">
      <c r="C283" s="65" t="str">
        <f>'PC Despesas'!C67</f>
        <v>5.1.63</v>
      </c>
      <c r="D283" s="66" t="str">
        <f>VLOOKUP(C283,'PC Despesas'!$C$4:$D$103,2,FALSE)</f>
        <v>-</v>
      </c>
      <c r="E283" s="75">
        <f>SUMIFS(Jan!$H$5:$H$605,Jan!$R$5:$R$605,"Despesa",Jan!$F$5:$F$605,DRE!$D283)</f>
        <v>0</v>
      </c>
      <c r="F283" s="75">
        <f>SUMIFS(Fev!$H$5:$H$605,Fev!$R$5:$R$605,"Despesa",Fev!$F$5:$F$605,DRE!$D283)</f>
        <v>0</v>
      </c>
      <c r="G283" s="75">
        <f>SUMIFS(Mar!$H$5:$H$605,Mar!$R$5:$R$605,"Despesa",Mar!$F$5:$F$605,DRE!$D283)</f>
        <v>0</v>
      </c>
      <c r="H283" s="75">
        <f>SUMIFS(Abr!$H$5:$H$605,Abr!$R$5:$R$605,"Despesa",Abr!$F$5:$F$605,DRE!$D283)</f>
        <v>0</v>
      </c>
      <c r="I283" s="75">
        <f>SUMIFS(Mai!$H$5:$H$605,Mai!$R$5:$R$605,"Despesa",Mai!$F$5:$F$605,DRE!$D283)</f>
        <v>0</v>
      </c>
      <c r="J283" s="75">
        <f>SUMIFS(Jun!$H$5:$H$605,Jun!$R$5:$R$605,"Despesa",Jun!$F$5:$F$605,DRE!$D283)</f>
        <v>0</v>
      </c>
      <c r="K283" s="75">
        <f>SUMIFS(Jul!$H$5:$H$605,Jul!$R$5:$R$605,"Despesa",Jul!$F$5:$F$605,DRE!$D283)</f>
        <v>0</v>
      </c>
      <c r="L283" s="75">
        <f>SUMIFS(Ago!$H$5:$H$605,Ago!$R$5:$R$605,"Despesa",Ago!$F$5:$F$605,DRE!$D283)</f>
        <v>0</v>
      </c>
      <c r="M283" s="75">
        <f>SUMIFS(Set!$H$5:$H$605,Set!$R$5:$R$605,"Despesa",Set!$F$5:$F$605,DRE!$D283)</f>
        <v>0</v>
      </c>
      <c r="N283" s="75">
        <f>SUMIFS(Out!$H$5:$H$605,Out!$R$5:$R$605,"Despesa",Out!$F$5:$F$605,DRE!$D283)</f>
        <v>0</v>
      </c>
      <c r="O283" s="75">
        <f>SUMIFS(Nov!$H$5:$H$605,Nov!$R$5:$R$605,"Despesa",Nov!$F$5:$F$605,DRE!$D283)</f>
        <v>0</v>
      </c>
      <c r="P283" s="75">
        <f>SUMIFS(Dez!$H$5:$H$605,Dez!$R$5:$R$605,"Despesa",Dez!$F$5:$F$605,DRE!$D283)</f>
        <v>0</v>
      </c>
      <c r="Q283" s="75">
        <f t="shared" si="19"/>
        <v>0</v>
      </c>
    </row>
    <row r="284" spans="3:17" ht="28.5" customHeight="1" thickTop="1" thickBot="1">
      <c r="C284" s="65" t="str">
        <f>'PC Despesas'!C68</f>
        <v>5.1.64</v>
      </c>
      <c r="D284" s="66" t="str">
        <f>VLOOKUP(C284,'PC Despesas'!$C$4:$D$103,2,FALSE)</f>
        <v>-</v>
      </c>
      <c r="E284" s="75">
        <f>SUMIFS(Jan!$H$5:$H$605,Jan!$R$5:$R$605,"Despesa",Jan!$F$5:$F$605,DRE!$D284)</f>
        <v>0</v>
      </c>
      <c r="F284" s="75">
        <f>SUMIFS(Fev!$H$5:$H$605,Fev!$R$5:$R$605,"Despesa",Fev!$F$5:$F$605,DRE!$D284)</f>
        <v>0</v>
      </c>
      <c r="G284" s="75">
        <f>SUMIFS(Mar!$H$5:$H$605,Mar!$R$5:$R$605,"Despesa",Mar!$F$5:$F$605,DRE!$D284)</f>
        <v>0</v>
      </c>
      <c r="H284" s="75">
        <f>SUMIFS(Abr!$H$5:$H$605,Abr!$R$5:$R$605,"Despesa",Abr!$F$5:$F$605,DRE!$D284)</f>
        <v>0</v>
      </c>
      <c r="I284" s="75">
        <f>SUMIFS(Mai!$H$5:$H$605,Mai!$R$5:$R$605,"Despesa",Mai!$F$5:$F$605,DRE!$D284)</f>
        <v>0</v>
      </c>
      <c r="J284" s="75">
        <f>SUMIFS(Jun!$H$5:$H$605,Jun!$R$5:$R$605,"Despesa",Jun!$F$5:$F$605,DRE!$D284)</f>
        <v>0</v>
      </c>
      <c r="K284" s="75">
        <f>SUMIFS(Jul!$H$5:$H$605,Jul!$R$5:$R$605,"Despesa",Jul!$F$5:$F$605,DRE!$D284)</f>
        <v>0</v>
      </c>
      <c r="L284" s="75">
        <f>SUMIFS(Ago!$H$5:$H$605,Ago!$R$5:$R$605,"Despesa",Ago!$F$5:$F$605,DRE!$D284)</f>
        <v>0</v>
      </c>
      <c r="M284" s="75">
        <f>SUMIFS(Set!$H$5:$H$605,Set!$R$5:$R$605,"Despesa",Set!$F$5:$F$605,DRE!$D284)</f>
        <v>0</v>
      </c>
      <c r="N284" s="75">
        <f>SUMIFS(Out!$H$5:$H$605,Out!$R$5:$R$605,"Despesa",Out!$F$5:$F$605,DRE!$D284)</f>
        <v>0</v>
      </c>
      <c r="O284" s="75">
        <f>SUMIFS(Nov!$H$5:$H$605,Nov!$R$5:$R$605,"Despesa",Nov!$F$5:$F$605,DRE!$D284)</f>
        <v>0</v>
      </c>
      <c r="P284" s="75">
        <f>SUMIFS(Dez!$H$5:$H$605,Dez!$R$5:$R$605,"Despesa",Dez!$F$5:$F$605,DRE!$D284)</f>
        <v>0</v>
      </c>
      <c r="Q284" s="75">
        <f t="shared" si="19"/>
        <v>0</v>
      </c>
    </row>
    <row r="285" spans="3:17" ht="28.5" customHeight="1" thickTop="1" thickBot="1">
      <c r="C285" s="65" t="str">
        <f>'PC Despesas'!C69</f>
        <v>5.1.65</v>
      </c>
      <c r="D285" s="66" t="str">
        <f>VLOOKUP(C285,'PC Despesas'!$C$4:$D$103,2,FALSE)</f>
        <v>-</v>
      </c>
      <c r="E285" s="75">
        <f>SUMIFS(Jan!$H$5:$H$605,Jan!$R$5:$R$605,"Despesa",Jan!$F$5:$F$605,DRE!$D285)</f>
        <v>0</v>
      </c>
      <c r="F285" s="75">
        <f>SUMIFS(Fev!$H$5:$H$605,Fev!$R$5:$R$605,"Despesa",Fev!$F$5:$F$605,DRE!$D285)</f>
        <v>0</v>
      </c>
      <c r="G285" s="75">
        <f>SUMIFS(Mar!$H$5:$H$605,Mar!$R$5:$R$605,"Despesa",Mar!$F$5:$F$605,DRE!$D285)</f>
        <v>0</v>
      </c>
      <c r="H285" s="75">
        <f>SUMIFS(Abr!$H$5:$H$605,Abr!$R$5:$R$605,"Despesa",Abr!$F$5:$F$605,DRE!$D285)</f>
        <v>0</v>
      </c>
      <c r="I285" s="75">
        <f>SUMIFS(Mai!$H$5:$H$605,Mai!$R$5:$R$605,"Despesa",Mai!$F$5:$F$605,DRE!$D285)</f>
        <v>0</v>
      </c>
      <c r="J285" s="75">
        <f>SUMIFS(Jun!$H$5:$H$605,Jun!$R$5:$R$605,"Despesa",Jun!$F$5:$F$605,DRE!$D285)</f>
        <v>0</v>
      </c>
      <c r="K285" s="75">
        <f>SUMIFS(Jul!$H$5:$H$605,Jul!$R$5:$R$605,"Despesa",Jul!$F$5:$F$605,DRE!$D285)</f>
        <v>0</v>
      </c>
      <c r="L285" s="75">
        <f>SUMIFS(Ago!$H$5:$H$605,Ago!$R$5:$R$605,"Despesa",Ago!$F$5:$F$605,DRE!$D285)</f>
        <v>0</v>
      </c>
      <c r="M285" s="75">
        <f>SUMIFS(Set!$H$5:$H$605,Set!$R$5:$R$605,"Despesa",Set!$F$5:$F$605,DRE!$D285)</f>
        <v>0</v>
      </c>
      <c r="N285" s="75">
        <f>SUMIFS(Out!$H$5:$H$605,Out!$R$5:$R$605,"Despesa",Out!$F$5:$F$605,DRE!$D285)</f>
        <v>0</v>
      </c>
      <c r="O285" s="75">
        <f>SUMIFS(Nov!$H$5:$H$605,Nov!$R$5:$R$605,"Despesa",Nov!$F$5:$F$605,DRE!$D285)</f>
        <v>0</v>
      </c>
      <c r="P285" s="75">
        <f>SUMIFS(Dez!$H$5:$H$605,Dez!$R$5:$R$605,"Despesa",Dez!$F$5:$F$605,DRE!$D285)</f>
        <v>0</v>
      </c>
      <c r="Q285" s="75">
        <f t="shared" si="19"/>
        <v>0</v>
      </c>
    </row>
    <row r="286" spans="3:17" ht="28.5" customHeight="1" thickTop="1" thickBot="1">
      <c r="C286" s="65" t="str">
        <f>'PC Despesas'!C70</f>
        <v>5.1.66</v>
      </c>
      <c r="D286" s="66" t="str">
        <f>VLOOKUP(C286,'PC Despesas'!$C$4:$D$103,2,FALSE)</f>
        <v>-</v>
      </c>
      <c r="E286" s="75">
        <f>SUMIFS(Jan!$H$5:$H$605,Jan!$R$5:$R$605,"Despesa",Jan!$F$5:$F$605,DRE!$D286)</f>
        <v>0</v>
      </c>
      <c r="F286" s="75">
        <f>SUMIFS(Fev!$H$5:$H$605,Fev!$R$5:$R$605,"Despesa",Fev!$F$5:$F$605,DRE!$D286)</f>
        <v>0</v>
      </c>
      <c r="G286" s="75">
        <f>SUMIFS(Mar!$H$5:$H$605,Mar!$R$5:$R$605,"Despesa",Mar!$F$5:$F$605,DRE!$D286)</f>
        <v>0</v>
      </c>
      <c r="H286" s="75">
        <f>SUMIFS(Abr!$H$5:$H$605,Abr!$R$5:$R$605,"Despesa",Abr!$F$5:$F$605,DRE!$D286)</f>
        <v>0</v>
      </c>
      <c r="I286" s="75">
        <f>SUMIFS(Mai!$H$5:$H$605,Mai!$R$5:$R$605,"Despesa",Mai!$F$5:$F$605,DRE!$D286)</f>
        <v>0</v>
      </c>
      <c r="J286" s="75">
        <f>SUMIFS(Jun!$H$5:$H$605,Jun!$R$5:$R$605,"Despesa",Jun!$F$5:$F$605,DRE!$D286)</f>
        <v>0</v>
      </c>
      <c r="K286" s="75">
        <f>SUMIFS(Jul!$H$5:$H$605,Jul!$R$5:$R$605,"Despesa",Jul!$F$5:$F$605,DRE!$D286)</f>
        <v>0</v>
      </c>
      <c r="L286" s="75">
        <f>SUMIFS(Ago!$H$5:$H$605,Ago!$R$5:$R$605,"Despesa",Ago!$F$5:$F$605,DRE!$D286)</f>
        <v>0</v>
      </c>
      <c r="M286" s="75">
        <f>SUMIFS(Set!$H$5:$H$605,Set!$R$5:$R$605,"Despesa",Set!$F$5:$F$605,DRE!$D286)</f>
        <v>0</v>
      </c>
      <c r="N286" s="75">
        <f>SUMIFS(Out!$H$5:$H$605,Out!$R$5:$R$605,"Despesa",Out!$F$5:$F$605,DRE!$D286)</f>
        <v>0</v>
      </c>
      <c r="O286" s="75">
        <f>SUMIFS(Nov!$H$5:$H$605,Nov!$R$5:$R$605,"Despesa",Nov!$F$5:$F$605,DRE!$D286)</f>
        <v>0</v>
      </c>
      <c r="P286" s="75">
        <f>SUMIFS(Dez!$H$5:$H$605,Dez!$R$5:$R$605,"Despesa",Dez!$F$5:$F$605,DRE!$D286)</f>
        <v>0</v>
      </c>
      <c r="Q286" s="75">
        <f t="shared" ref="Q286:Q319" si="20">SUM(E286:P286)</f>
        <v>0</v>
      </c>
    </row>
    <row r="287" spans="3:17" ht="28.5" customHeight="1" thickTop="1" thickBot="1">
      <c r="C287" s="65" t="str">
        <f>'PC Despesas'!C71</f>
        <v>5.1.67</v>
      </c>
      <c r="D287" s="66" t="str">
        <f>VLOOKUP(C287,'PC Despesas'!$C$4:$D$103,2,FALSE)</f>
        <v>-</v>
      </c>
      <c r="E287" s="75">
        <f>SUMIFS(Jan!$H$5:$H$605,Jan!$R$5:$R$605,"Despesa",Jan!$F$5:$F$605,DRE!$D287)</f>
        <v>0</v>
      </c>
      <c r="F287" s="75">
        <f>SUMIFS(Fev!$H$5:$H$605,Fev!$R$5:$R$605,"Despesa",Fev!$F$5:$F$605,DRE!$D287)</f>
        <v>0</v>
      </c>
      <c r="G287" s="75">
        <f>SUMIFS(Mar!$H$5:$H$605,Mar!$R$5:$R$605,"Despesa",Mar!$F$5:$F$605,DRE!$D287)</f>
        <v>0</v>
      </c>
      <c r="H287" s="75">
        <f>SUMIFS(Abr!$H$5:$H$605,Abr!$R$5:$R$605,"Despesa",Abr!$F$5:$F$605,DRE!$D287)</f>
        <v>0</v>
      </c>
      <c r="I287" s="75">
        <f>SUMIFS(Mai!$H$5:$H$605,Mai!$R$5:$R$605,"Despesa",Mai!$F$5:$F$605,DRE!$D287)</f>
        <v>0</v>
      </c>
      <c r="J287" s="75">
        <f>SUMIFS(Jun!$H$5:$H$605,Jun!$R$5:$R$605,"Despesa",Jun!$F$5:$F$605,DRE!$D287)</f>
        <v>0</v>
      </c>
      <c r="K287" s="75">
        <f>SUMIFS(Jul!$H$5:$H$605,Jul!$R$5:$R$605,"Despesa",Jul!$F$5:$F$605,DRE!$D287)</f>
        <v>0</v>
      </c>
      <c r="L287" s="75">
        <f>SUMIFS(Ago!$H$5:$H$605,Ago!$R$5:$R$605,"Despesa",Ago!$F$5:$F$605,DRE!$D287)</f>
        <v>0</v>
      </c>
      <c r="M287" s="75">
        <f>SUMIFS(Set!$H$5:$H$605,Set!$R$5:$R$605,"Despesa",Set!$F$5:$F$605,DRE!$D287)</f>
        <v>0</v>
      </c>
      <c r="N287" s="75">
        <f>SUMIFS(Out!$H$5:$H$605,Out!$R$5:$R$605,"Despesa",Out!$F$5:$F$605,DRE!$D287)</f>
        <v>0</v>
      </c>
      <c r="O287" s="75">
        <f>SUMIFS(Nov!$H$5:$H$605,Nov!$R$5:$R$605,"Despesa",Nov!$F$5:$F$605,DRE!$D287)</f>
        <v>0</v>
      </c>
      <c r="P287" s="75">
        <f>SUMIFS(Dez!$H$5:$H$605,Dez!$R$5:$R$605,"Despesa",Dez!$F$5:$F$605,DRE!$D287)</f>
        <v>0</v>
      </c>
      <c r="Q287" s="75">
        <f t="shared" si="20"/>
        <v>0</v>
      </c>
    </row>
    <row r="288" spans="3:17" ht="28.5" customHeight="1" thickTop="1" thickBot="1">
      <c r="C288" s="65" t="str">
        <f>'PC Despesas'!C72</f>
        <v>5.1.68</v>
      </c>
      <c r="D288" s="66" t="str">
        <f>VLOOKUP(C288,'PC Despesas'!$C$4:$D$103,2,FALSE)</f>
        <v>-</v>
      </c>
      <c r="E288" s="75">
        <f>SUMIFS(Jan!$H$5:$H$605,Jan!$R$5:$R$605,"Despesa",Jan!$F$5:$F$605,DRE!$D288)</f>
        <v>0</v>
      </c>
      <c r="F288" s="75">
        <f>SUMIFS(Fev!$H$5:$H$605,Fev!$R$5:$R$605,"Despesa",Fev!$F$5:$F$605,DRE!$D288)</f>
        <v>0</v>
      </c>
      <c r="G288" s="75">
        <f>SUMIFS(Mar!$H$5:$H$605,Mar!$R$5:$R$605,"Despesa",Mar!$F$5:$F$605,DRE!$D288)</f>
        <v>0</v>
      </c>
      <c r="H288" s="75">
        <f>SUMIFS(Abr!$H$5:$H$605,Abr!$R$5:$R$605,"Despesa",Abr!$F$5:$F$605,DRE!$D288)</f>
        <v>0</v>
      </c>
      <c r="I288" s="75">
        <f>SUMIFS(Mai!$H$5:$H$605,Mai!$R$5:$R$605,"Despesa",Mai!$F$5:$F$605,DRE!$D288)</f>
        <v>0</v>
      </c>
      <c r="J288" s="75">
        <f>SUMIFS(Jun!$H$5:$H$605,Jun!$R$5:$R$605,"Despesa",Jun!$F$5:$F$605,DRE!$D288)</f>
        <v>0</v>
      </c>
      <c r="K288" s="75">
        <f>SUMIFS(Jul!$H$5:$H$605,Jul!$R$5:$R$605,"Despesa",Jul!$F$5:$F$605,DRE!$D288)</f>
        <v>0</v>
      </c>
      <c r="L288" s="75">
        <f>SUMIFS(Ago!$H$5:$H$605,Ago!$R$5:$R$605,"Despesa",Ago!$F$5:$F$605,DRE!$D288)</f>
        <v>0</v>
      </c>
      <c r="M288" s="75">
        <f>SUMIFS(Set!$H$5:$H$605,Set!$R$5:$R$605,"Despesa",Set!$F$5:$F$605,DRE!$D288)</f>
        <v>0</v>
      </c>
      <c r="N288" s="75">
        <f>SUMIFS(Out!$H$5:$H$605,Out!$R$5:$R$605,"Despesa",Out!$F$5:$F$605,DRE!$D288)</f>
        <v>0</v>
      </c>
      <c r="O288" s="75">
        <f>SUMIFS(Nov!$H$5:$H$605,Nov!$R$5:$R$605,"Despesa",Nov!$F$5:$F$605,DRE!$D288)</f>
        <v>0</v>
      </c>
      <c r="P288" s="75">
        <f>SUMIFS(Dez!$H$5:$H$605,Dez!$R$5:$R$605,"Despesa",Dez!$F$5:$F$605,DRE!$D288)</f>
        <v>0</v>
      </c>
      <c r="Q288" s="75">
        <f t="shared" si="20"/>
        <v>0</v>
      </c>
    </row>
    <row r="289" spans="3:17" ht="28.5" customHeight="1" thickTop="1" thickBot="1">
      <c r="C289" s="65" t="str">
        <f>'PC Despesas'!C73</f>
        <v>5.1.69</v>
      </c>
      <c r="D289" s="66" t="str">
        <f>VLOOKUP(C289,'PC Despesas'!$C$4:$D$103,2,FALSE)</f>
        <v>-</v>
      </c>
      <c r="E289" s="75">
        <f>SUMIFS(Jan!$H$5:$H$605,Jan!$R$5:$R$605,"Despesa",Jan!$F$5:$F$605,DRE!$D289)</f>
        <v>0</v>
      </c>
      <c r="F289" s="75">
        <f>SUMIFS(Fev!$H$5:$H$605,Fev!$R$5:$R$605,"Despesa",Fev!$F$5:$F$605,DRE!$D289)</f>
        <v>0</v>
      </c>
      <c r="G289" s="75">
        <f>SUMIFS(Mar!$H$5:$H$605,Mar!$R$5:$R$605,"Despesa",Mar!$F$5:$F$605,DRE!$D289)</f>
        <v>0</v>
      </c>
      <c r="H289" s="75">
        <f>SUMIFS(Abr!$H$5:$H$605,Abr!$R$5:$R$605,"Despesa",Abr!$F$5:$F$605,DRE!$D289)</f>
        <v>0</v>
      </c>
      <c r="I289" s="75">
        <f>SUMIFS(Mai!$H$5:$H$605,Mai!$R$5:$R$605,"Despesa",Mai!$F$5:$F$605,DRE!$D289)</f>
        <v>0</v>
      </c>
      <c r="J289" s="75">
        <f>SUMIFS(Jun!$H$5:$H$605,Jun!$R$5:$R$605,"Despesa",Jun!$F$5:$F$605,DRE!$D289)</f>
        <v>0</v>
      </c>
      <c r="K289" s="75">
        <f>SUMIFS(Jul!$H$5:$H$605,Jul!$R$5:$R$605,"Despesa",Jul!$F$5:$F$605,DRE!$D289)</f>
        <v>0</v>
      </c>
      <c r="L289" s="75">
        <f>SUMIFS(Ago!$H$5:$H$605,Ago!$R$5:$R$605,"Despesa",Ago!$F$5:$F$605,DRE!$D289)</f>
        <v>0</v>
      </c>
      <c r="M289" s="75">
        <f>SUMIFS(Set!$H$5:$H$605,Set!$R$5:$R$605,"Despesa",Set!$F$5:$F$605,DRE!$D289)</f>
        <v>0</v>
      </c>
      <c r="N289" s="75">
        <f>SUMIFS(Out!$H$5:$H$605,Out!$R$5:$R$605,"Despesa",Out!$F$5:$F$605,DRE!$D289)</f>
        <v>0</v>
      </c>
      <c r="O289" s="75">
        <f>SUMIFS(Nov!$H$5:$H$605,Nov!$R$5:$R$605,"Despesa",Nov!$F$5:$F$605,DRE!$D289)</f>
        <v>0</v>
      </c>
      <c r="P289" s="75">
        <f>SUMIFS(Dez!$H$5:$H$605,Dez!$R$5:$R$605,"Despesa",Dez!$F$5:$F$605,DRE!$D289)</f>
        <v>0</v>
      </c>
      <c r="Q289" s="75">
        <f t="shared" si="20"/>
        <v>0</v>
      </c>
    </row>
    <row r="290" spans="3:17" ht="28.5" customHeight="1" thickTop="1" thickBot="1">
      <c r="C290" s="65" t="str">
        <f>'PC Despesas'!C74</f>
        <v>5.1.70</v>
      </c>
      <c r="D290" s="66" t="str">
        <f>VLOOKUP(C290,'PC Despesas'!$C$4:$D$103,2,FALSE)</f>
        <v>-</v>
      </c>
      <c r="E290" s="75">
        <f>SUMIFS(Jan!$H$5:$H$605,Jan!$R$5:$R$605,"Despesa",Jan!$F$5:$F$605,DRE!$D290)</f>
        <v>0</v>
      </c>
      <c r="F290" s="75">
        <f>SUMIFS(Fev!$H$5:$H$605,Fev!$R$5:$R$605,"Despesa",Fev!$F$5:$F$605,DRE!$D290)</f>
        <v>0</v>
      </c>
      <c r="G290" s="75">
        <f>SUMIFS(Mar!$H$5:$H$605,Mar!$R$5:$R$605,"Despesa",Mar!$F$5:$F$605,DRE!$D290)</f>
        <v>0</v>
      </c>
      <c r="H290" s="75">
        <f>SUMIFS(Abr!$H$5:$H$605,Abr!$R$5:$R$605,"Despesa",Abr!$F$5:$F$605,DRE!$D290)</f>
        <v>0</v>
      </c>
      <c r="I290" s="75">
        <f>SUMIFS(Mai!$H$5:$H$605,Mai!$R$5:$R$605,"Despesa",Mai!$F$5:$F$605,DRE!$D290)</f>
        <v>0</v>
      </c>
      <c r="J290" s="75">
        <f>SUMIFS(Jun!$H$5:$H$605,Jun!$R$5:$R$605,"Despesa",Jun!$F$5:$F$605,DRE!$D290)</f>
        <v>0</v>
      </c>
      <c r="K290" s="75">
        <f>SUMIFS(Jul!$H$5:$H$605,Jul!$R$5:$R$605,"Despesa",Jul!$F$5:$F$605,DRE!$D290)</f>
        <v>0</v>
      </c>
      <c r="L290" s="75">
        <f>SUMIFS(Ago!$H$5:$H$605,Ago!$R$5:$R$605,"Despesa",Ago!$F$5:$F$605,DRE!$D290)</f>
        <v>0</v>
      </c>
      <c r="M290" s="75">
        <f>SUMIFS(Set!$H$5:$H$605,Set!$R$5:$R$605,"Despesa",Set!$F$5:$F$605,DRE!$D290)</f>
        <v>0</v>
      </c>
      <c r="N290" s="75">
        <f>SUMIFS(Out!$H$5:$H$605,Out!$R$5:$R$605,"Despesa",Out!$F$5:$F$605,DRE!$D290)</f>
        <v>0</v>
      </c>
      <c r="O290" s="75">
        <f>SUMIFS(Nov!$H$5:$H$605,Nov!$R$5:$R$605,"Despesa",Nov!$F$5:$F$605,DRE!$D290)</f>
        <v>0</v>
      </c>
      <c r="P290" s="75">
        <f>SUMIFS(Dez!$H$5:$H$605,Dez!$R$5:$R$605,"Despesa",Dez!$F$5:$F$605,DRE!$D290)</f>
        <v>0</v>
      </c>
      <c r="Q290" s="75">
        <f t="shared" si="20"/>
        <v>0</v>
      </c>
    </row>
    <row r="291" spans="3:17" ht="28.5" customHeight="1" thickTop="1" thickBot="1">
      <c r="C291" s="65" t="str">
        <f>'PC Despesas'!C75</f>
        <v>5.1.71</v>
      </c>
      <c r="D291" s="66" t="str">
        <f>VLOOKUP(C291,'PC Despesas'!$C$4:$D$103,2,FALSE)</f>
        <v>-</v>
      </c>
      <c r="E291" s="75">
        <f>SUMIFS(Jan!$H$5:$H$605,Jan!$R$5:$R$605,"Despesa",Jan!$F$5:$F$605,DRE!$D291)</f>
        <v>0</v>
      </c>
      <c r="F291" s="75">
        <f>SUMIFS(Fev!$H$5:$H$605,Fev!$R$5:$R$605,"Despesa",Fev!$F$5:$F$605,DRE!$D291)</f>
        <v>0</v>
      </c>
      <c r="G291" s="75">
        <f>SUMIFS(Mar!$H$5:$H$605,Mar!$R$5:$R$605,"Despesa",Mar!$F$5:$F$605,DRE!$D291)</f>
        <v>0</v>
      </c>
      <c r="H291" s="75">
        <f>SUMIFS(Abr!$H$5:$H$605,Abr!$R$5:$R$605,"Despesa",Abr!$F$5:$F$605,DRE!$D291)</f>
        <v>0</v>
      </c>
      <c r="I291" s="75">
        <f>SUMIFS(Mai!$H$5:$H$605,Mai!$R$5:$R$605,"Despesa",Mai!$F$5:$F$605,DRE!$D291)</f>
        <v>0</v>
      </c>
      <c r="J291" s="75">
        <f>SUMIFS(Jun!$H$5:$H$605,Jun!$R$5:$R$605,"Despesa",Jun!$F$5:$F$605,DRE!$D291)</f>
        <v>0</v>
      </c>
      <c r="K291" s="75">
        <f>SUMIFS(Jul!$H$5:$H$605,Jul!$R$5:$R$605,"Despesa",Jul!$F$5:$F$605,DRE!$D291)</f>
        <v>0</v>
      </c>
      <c r="L291" s="75">
        <f>SUMIFS(Ago!$H$5:$H$605,Ago!$R$5:$R$605,"Despesa",Ago!$F$5:$F$605,DRE!$D291)</f>
        <v>0</v>
      </c>
      <c r="M291" s="75">
        <f>SUMIFS(Set!$H$5:$H$605,Set!$R$5:$R$605,"Despesa",Set!$F$5:$F$605,DRE!$D291)</f>
        <v>0</v>
      </c>
      <c r="N291" s="75">
        <f>SUMIFS(Out!$H$5:$H$605,Out!$R$5:$R$605,"Despesa",Out!$F$5:$F$605,DRE!$D291)</f>
        <v>0</v>
      </c>
      <c r="O291" s="75">
        <f>SUMIFS(Nov!$H$5:$H$605,Nov!$R$5:$R$605,"Despesa",Nov!$F$5:$F$605,DRE!$D291)</f>
        <v>0</v>
      </c>
      <c r="P291" s="75">
        <f>SUMIFS(Dez!$H$5:$H$605,Dez!$R$5:$R$605,"Despesa",Dez!$F$5:$F$605,DRE!$D291)</f>
        <v>0</v>
      </c>
      <c r="Q291" s="75">
        <f t="shared" si="20"/>
        <v>0</v>
      </c>
    </row>
    <row r="292" spans="3:17" ht="28.5" customHeight="1" thickTop="1" thickBot="1">
      <c r="C292" s="65" t="str">
        <f>'PC Despesas'!C76</f>
        <v>5.1.72</v>
      </c>
      <c r="D292" s="66" t="str">
        <f>VLOOKUP(C292,'PC Despesas'!$C$4:$D$103,2,FALSE)</f>
        <v>-</v>
      </c>
      <c r="E292" s="75">
        <f>SUMIFS(Jan!$H$5:$H$605,Jan!$R$5:$R$605,"Despesa",Jan!$F$5:$F$605,DRE!$D292)</f>
        <v>0</v>
      </c>
      <c r="F292" s="75">
        <f>SUMIFS(Fev!$H$5:$H$605,Fev!$R$5:$R$605,"Despesa",Fev!$F$5:$F$605,DRE!$D292)</f>
        <v>0</v>
      </c>
      <c r="G292" s="75">
        <f>SUMIFS(Mar!$H$5:$H$605,Mar!$R$5:$R$605,"Despesa",Mar!$F$5:$F$605,DRE!$D292)</f>
        <v>0</v>
      </c>
      <c r="H292" s="75">
        <f>SUMIFS(Abr!$H$5:$H$605,Abr!$R$5:$R$605,"Despesa",Abr!$F$5:$F$605,DRE!$D292)</f>
        <v>0</v>
      </c>
      <c r="I292" s="75">
        <f>SUMIFS(Mai!$H$5:$H$605,Mai!$R$5:$R$605,"Despesa",Mai!$F$5:$F$605,DRE!$D292)</f>
        <v>0</v>
      </c>
      <c r="J292" s="75">
        <f>SUMIFS(Jun!$H$5:$H$605,Jun!$R$5:$R$605,"Despesa",Jun!$F$5:$F$605,DRE!$D292)</f>
        <v>0</v>
      </c>
      <c r="K292" s="75">
        <f>SUMIFS(Jul!$H$5:$H$605,Jul!$R$5:$R$605,"Despesa",Jul!$F$5:$F$605,DRE!$D292)</f>
        <v>0</v>
      </c>
      <c r="L292" s="75">
        <f>SUMIFS(Ago!$H$5:$H$605,Ago!$R$5:$R$605,"Despesa",Ago!$F$5:$F$605,DRE!$D292)</f>
        <v>0</v>
      </c>
      <c r="M292" s="75">
        <f>SUMIFS(Set!$H$5:$H$605,Set!$R$5:$R$605,"Despesa",Set!$F$5:$F$605,DRE!$D292)</f>
        <v>0</v>
      </c>
      <c r="N292" s="75">
        <f>SUMIFS(Out!$H$5:$H$605,Out!$R$5:$R$605,"Despesa",Out!$F$5:$F$605,DRE!$D292)</f>
        <v>0</v>
      </c>
      <c r="O292" s="75">
        <f>SUMIFS(Nov!$H$5:$H$605,Nov!$R$5:$R$605,"Despesa",Nov!$F$5:$F$605,DRE!$D292)</f>
        <v>0</v>
      </c>
      <c r="P292" s="75">
        <f>SUMIFS(Dez!$H$5:$H$605,Dez!$R$5:$R$605,"Despesa",Dez!$F$5:$F$605,DRE!$D292)</f>
        <v>0</v>
      </c>
      <c r="Q292" s="75">
        <f t="shared" si="20"/>
        <v>0</v>
      </c>
    </row>
    <row r="293" spans="3:17" ht="28.5" customHeight="1" thickTop="1" thickBot="1">
      <c r="C293" s="65" t="str">
        <f>'PC Despesas'!C77</f>
        <v>5.1.73</v>
      </c>
      <c r="D293" s="66" t="str">
        <f>VLOOKUP(C293,'PC Despesas'!$C$4:$D$103,2,FALSE)</f>
        <v>-</v>
      </c>
      <c r="E293" s="75">
        <f>SUMIFS(Jan!$H$5:$H$605,Jan!$R$5:$R$605,"Despesa",Jan!$F$5:$F$605,DRE!$D293)</f>
        <v>0</v>
      </c>
      <c r="F293" s="75">
        <f>SUMIFS(Fev!$H$5:$H$605,Fev!$R$5:$R$605,"Despesa",Fev!$F$5:$F$605,DRE!$D293)</f>
        <v>0</v>
      </c>
      <c r="G293" s="75">
        <f>SUMIFS(Mar!$H$5:$H$605,Mar!$R$5:$R$605,"Despesa",Mar!$F$5:$F$605,DRE!$D293)</f>
        <v>0</v>
      </c>
      <c r="H293" s="75">
        <f>SUMIFS(Abr!$H$5:$H$605,Abr!$R$5:$R$605,"Despesa",Abr!$F$5:$F$605,DRE!$D293)</f>
        <v>0</v>
      </c>
      <c r="I293" s="75">
        <f>SUMIFS(Mai!$H$5:$H$605,Mai!$R$5:$R$605,"Despesa",Mai!$F$5:$F$605,DRE!$D293)</f>
        <v>0</v>
      </c>
      <c r="J293" s="75">
        <f>SUMIFS(Jun!$H$5:$H$605,Jun!$R$5:$R$605,"Despesa",Jun!$F$5:$F$605,DRE!$D293)</f>
        <v>0</v>
      </c>
      <c r="K293" s="75">
        <f>SUMIFS(Jul!$H$5:$H$605,Jul!$R$5:$R$605,"Despesa",Jul!$F$5:$F$605,DRE!$D293)</f>
        <v>0</v>
      </c>
      <c r="L293" s="75">
        <f>SUMIFS(Ago!$H$5:$H$605,Ago!$R$5:$R$605,"Despesa",Ago!$F$5:$F$605,DRE!$D293)</f>
        <v>0</v>
      </c>
      <c r="M293" s="75">
        <f>SUMIFS(Set!$H$5:$H$605,Set!$R$5:$R$605,"Despesa",Set!$F$5:$F$605,DRE!$D293)</f>
        <v>0</v>
      </c>
      <c r="N293" s="75">
        <f>SUMIFS(Out!$H$5:$H$605,Out!$R$5:$R$605,"Despesa",Out!$F$5:$F$605,DRE!$D293)</f>
        <v>0</v>
      </c>
      <c r="O293" s="75">
        <f>SUMIFS(Nov!$H$5:$H$605,Nov!$R$5:$R$605,"Despesa",Nov!$F$5:$F$605,DRE!$D293)</f>
        <v>0</v>
      </c>
      <c r="P293" s="75">
        <f>SUMIFS(Dez!$H$5:$H$605,Dez!$R$5:$R$605,"Despesa",Dez!$F$5:$F$605,DRE!$D293)</f>
        <v>0</v>
      </c>
      <c r="Q293" s="75">
        <f t="shared" si="20"/>
        <v>0</v>
      </c>
    </row>
    <row r="294" spans="3:17" ht="28.5" customHeight="1" thickTop="1" thickBot="1">
      <c r="C294" s="65" t="str">
        <f>'PC Despesas'!C78</f>
        <v>5.1.74</v>
      </c>
      <c r="D294" s="66" t="str">
        <f>VLOOKUP(C294,'PC Despesas'!$C$4:$D$103,2,FALSE)</f>
        <v>-</v>
      </c>
      <c r="E294" s="75">
        <f>SUMIFS(Jan!$H$5:$H$605,Jan!$R$5:$R$605,"Despesa",Jan!$F$5:$F$605,DRE!$D294)</f>
        <v>0</v>
      </c>
      <c r="F294" s="75">
        <f>SUMIFS(Fev!$H$5:$H$605,Fev!$R$5:$R$605,"Despesa",Fev!$F$5:$F$605,DRE!$D294)</f>
        <v>0</v>
      </c>
      <c r="G294" s="75">
        <f>SUMIFS(Mar!$H$5:$H$605,Mar!$R$5:$R$605,"Despesa",Mar!$F$5:$F$605,DRE!$D294)</f>
        <v>0</v>
      </c>
      <c r="H294" s="75">
        <f>SUMIFS(Abr!$H$5:$H$605,Abr!$R$5:$R$605,"Despesa",Abr!$F$5:$F$605,DRE!$D294)</f>
        <v>0</v>
      </c>
      <c r="I294" s="75">
        <f>SUMIFS(Mai!$H$5:$H$605,Mai!$R$5:$R$605,"Despesa",Mai!$F$5:$F$605,DRE!$D294)</f>
        <v>0</v>
      </c>
      <c r="J294" s="75">
        <f>SUMIFS(Jun!$H$5:$H$605,Jun!$R$5:$R$605,"Despesa",Jun!$F$5:$F$605,DRE!$D294)</f>
        <v>0</v>
      </c>
      <c r="K294" s="75">
        <f>SUMIFS(Jul!$H$5:$H$605,Jul!$R$5:$R$605,"Despesa",Jul!$F$5:$F$605,DRE!$D294)</f>
        <v>0</v>
      </c>
      <c r="L294" s="75">
        <f>SUMIFS(Ago!$H$5:$H$605,Ago!$R$5:$R$605,"Despesa",Ago!$F$5:$F$605,DRE!$D294)</f>
        <v>0</v>
      </c>
      <c r="M294" s="75">
        <f>SUMIFS(Set!$H$5:$H$605,Set!$R$5:$R$605,"Despesa",Set!$F$5:$F$605,DRE!$D294)</f>
        <v>0</v>
      </c>
      <c r="N294" s="75">
        <f>SUMIFS(Out!$H$5:$H$605,Out!$R$5:$R$605,"Despesa",Out!$F$5:$F$605,DRE!$D294)</f>
        <v>0</v>
      </c>
      <c r="O294" s="75">
        <f>SUMIFS(Nov!$H$5:$H$605,Nov!$R$5:$R$605,"Despesa",Nov!$F$5:$F$605,DRE!$D294)</f>
        <v>0</v>
      </c>
      <c r="P294" s="75">
        <f>SUMIFS(Dez!$H$5:$H$605,Dez!$R$5:$R$605,"Despesa",Dez!$F$5:$F$605,DRE!$D294)</f>
        <v>0</v>
      </c>
      <c r="Q294" s="75">
        <f t="shared" si="20"/>
        <v>0</v>
      </c>
    </row>
    <row r="295" spans="3:17" ht="28.5" customHeight="1" thickTop="1" thickBot="1">
      <c r="C295" s="65" t="str">
        <f>'PC Despesas'!C79</f>
        <v>5.1.75</v>
      </c>
      <c r="D295" s="66" t="str">
        <f>VLOOKUP(C295,'PC Despesas'!$C$4:$D$103,2,FALSE)</f>
        <v>-</v>
      </c>
      <c r="E295" s="75">
        <f>SUMIFS(Jan!$H$5:$H$605,Jan!$R$5:$R$605,"Despesa",Jan!$F$5:$F$605,DRE!$D295)</f>
        <v>0</v>
      </c>
      <c r="F295" s="75">
        <f>SUMIFS(Fev!$H$5:$H$605,Fev!$R$5:$R$605,"Despesa",Fev!$F$5:$F$605,DRE!$D295)</f>
        <v>0</v>
      </c>
      <c r="G295" s="75">
        <f>SUMIFS(Mar!$H$5:$H$605,Mar!$R$5:$R$605,"Despesa",Mar!$F$5:$F$605,DRE!$D295)</f>
        <v>0</v>
      </c>
      <c r="H295" s="75">
        <f>SUMIFS(Abr!$H$5:$H$605,Abr!$R$5:$R$605,"Despesa",Abr!$F$5:$F$605,DRE!$D295)</f>
        <v>0</v>
      </c>
      <c r="I295" s="75">
        <f>SUMIFS(Mai!$H$5:$H$605,Mai!$R$5:$R$605,"Despesa",Mai!$F$5:$F$605,DRE!$D295)</f>
        <v>0</v>
      </c>
      <c r="J295" s="75">
        <f>SUMIFS(Jun!$H$5:$H$605,Jun!$R$5:$R$605,"Despesa",Jun!$F$5:$F$605,DRE!$D295)</f>
        <v>0</v>
      </c>
      <c r="K295" s="75">
        <f>SUMIFS(Jul!$H$5:$H$605,Jul!$R$5:$R$605,"Despesa",Jul!$F$5:$F$605,DRE!$D295)</f>
        <v>0</v>
      </c>
      <c r="L295" s="75">
        <f>SUMIFS(Ago!$H$5:$H$605,Ago!$R$5:$R$605,"Despesa",Ago!$F$5:$F$605,DRE!$D295)</f>
        <v>0</v>
      </c>
      <c r="M295" s="75">
        <f>SUMIFS(Set!$H$5:$H$605,Set!$R$5:$R$605,"Despesa",Set!$F$5:$F$605,DRE!$D295)</f>
        <v>0</v>
      </c>
      <c r="N295" s="75">
        <f>SUMIFS(Out!$H$5:$H$605,Out!$R$5:$R$605,"Despesa",Out!$F$5:$F$605,DRE!$D295)</f>
        <v>0</v>
      </c>
      <c r="O295" s="75">
        <f>SUMIFS(Nov!$H$5:$H$605,Nov!$R$5:$R$605,"Despesa",Nov!$F$5:$F$605,DRE!$D295)</f>
        <v>0</v>
      </c>
      <c r="P295" s="75">
        <f>SUMIFS(Dez!$H$5:$H$605,Dez!$R$5:$R$605,"Despesa",Dez!$F$5:$F$605,DRE!$D295)</f>
        <v>0</v>
      </c>
      <c r="Q295" s="75">
        <f t="shared" si="20"/>
        <v>0</v>
      </c>
    </row>
    <row r="296" spans="3:17" ht="28.5" customHeight="1" thickTop="1" thickBot="1">
      <c r="C296" s="65" t="str">
        <f>'PC Despesas'!C80</f>
        <v>5.1.76</v>
      </c>
      <c r="D296" s="66" t="str">
        <f>VLOOKUP(C296,'PC Despesas'!$C$4:$D$103,2,FALSE)</f>
        <v>-</v>
      </c>
      <c r="E296" s="75">
        <f>SUMIFS(Jan!$H$5:$H$605,Jan!$R$5:$R$605,"Despesa",Jan!$F$5:$F$605,DRE!$D296)</f>
        <v>0</v>
      </c>
      <c r="F296" s="75">
        <f>SUMIFS(Fev!$H$5:$H$605,Fev!$R$5:$R$605,"Despesa",Fev!$F$5:$F$605,DRE!$D296)</f>
        <v>0</v>
      </c>
      <c r="G296" s="75">
        <f>SUMIFS(Mar!$H$5:$H$605,Mar!$R$5:$R$605,"Despesa",Mar!$F$5:$F$605,DRE!$D296)</f>
        <v>0</v>
      </c>
      <c r="H296" s="75">
        <f>SUMIFS(Abr!$H$5:$H$605,Abr!$R$5:$R$605,"Despesa",Abr!$F$5:$F$605,DRE!$D296)</f>
        <v>0</v>
      </c>
      <c r="I296" s="75">
        <f>SUMIFS(Mai!$H$5:$H$605,Mai!$R$5:$R$605,"Despesa",Mai!$F$5:$F$605,DRE!$D296)</f>
        <v>0</v>
      </c>
      <c r="J296" s="75">
        <f>SUMIFS(Jun!$H$5:$H$605,Jun!$R$5:$R$605,"Despesa",Jun!$F$5:$F$605,DRE!$D296)</f>
        <v>0</v>
      </c>
      <c r="K296" s="75">
        <f>SUMIFS(Jul!$H$5:$H$605,Jul!$R$5:$R$605,"Despesa",Jul!$F$5:$F$605,DRE!$D296)</f>
        <v>0</v>
      </c>
      <c r="L296" s="75">
        <f>SUMIFS(Ago!$H$5:$H$605,Ago!$R$5:$R$605,"Despesa",Ago!$F$5:$F$605,DRE!$D296)</f>
        <v>0</v>
      </c>
      <c r="M296" s="75">
        <f>SUMIFS(Set!$H$5:$H$605,Set!$R$5:$R$605,"Despesa",Set!$F$5:$F$605,DRE!$D296)</f>
        <v>0</v>
      </c>
      <c r="N296" s="75">
        <f>SUMIFS(Out!$H$5:$H$605,Out!$R$5:$R$605,"Despesa",Out!$F$5:$F$605,DRE!$D296)</f>
        <v>0</v>
      </c>
      <c r="O296" s="75">
        <f>SUMIFS(Nov!$H$5:$H$605,Nov!$R$5:$R$605,"Despesa",Nov!$F$5:$F$605,DRE!$D296)</f>
        <v>0</v>
      </c>
      <c r="P296" s="75">
        <f>SUMIFS(Dez!$H$5:$H$605,Dez!$R$5:$R$605,"Despesa",Dez!$F$5:$F$605,DRE!$D296)</f>
        <v>0</v>
      </c>
      <c r="Q296" s="75">
        <f t="shared" si="20"/>
        <v>0</v>
      </c>
    </row>
    <row r="297" spans="3:17" ht="28.5" customHeight="1" thickTop="1" thickBot="1">
      <c r="C297" s="65" t="str">
        <f>'PC Despesas'!C81</f>
        <v>5.1.77</v>
      </c>
      <c r="D297" s="66" t="str">
        <f>VLOOKUP(C297,'PC Despesas'!$C$4:$D$103,2,FALSE)</f>
        <v>-</v>
      </c>
      <c r="E297" s="75">
        <f>SUMIFS(Jan!$H$5:$H$605,Jan!$R$5:$R$605,"Despesa",Jan!$F$5:$F$605,DRE!$D297)</f>
        <v>0</v>
      </c>
      <c r="F297" s="75">
        <f>SUMIFS(Fev!$H$5:$H$605,Fev!$R$5:$R$605,"Despesa",Fev!$F$5:$F$605,DRE!$D297)</f>
        <v>0</v>
      </c>
      <c r="G297" s="75">
        <f>SUMIFS(Mar!$H$5:$H$605,Mar!$R$5:$R$605,"Despesa",Mar!$F$5:$F$605,DRE!$D297)</f>
        <v>0</v>
      </c>
      <c r="H297" s="75">
        <f>SUMIFS(Abr!$H$5:$H$605,Abr!$R$5:$R$605,"Despesa",Abr!$F$5:$F$605,DRE!$D297)</f>
        <v>0</v>
      </c>
      <c r="I297" s="75">
        <f>SUMIFS(Mai!$H$5:$H$605,Mai!$R$5:$R$605,"Despesa",Mai!$F$5:$F$605,DRE!$D297)</f>
        <v>0</v>
      </c>
      <c r="J297" s="75">
        <f>SUMIFS(Jun!$H$5:$H$605,Jun!$R$5:$R$605,"Despesa",Jun!$F$5:$F$605,DRE!$D297)</f>
        <v>0</v>
      </c>
      <c r="K297" s="75">
        <f>SUMIFS(Jul!$H$5:$H$605,Jul!$R$5:$R$605,"Despesa",Jul!$F$5:$F$605,DRE!$D297)</f>
        <v>0</v>
      </c>
      <c r="L297" s="75">
        <f>SUMIFS(Ago!$H$5:$H$605,Ago!$R$5:$R$605,"Despesa",Ago!$F$5:$F$605,DRE!$D297)</f>
        <v>0</v>
      </c>
      <c r="M297" s="75">
        <f>SUMIFS(Set!$H$5:$H$605,Set!$R$5:$R$605,"Despesa",Set!$F$5:$F$605,DRE!$D297)</f>
        <v>0</v>
      </c>
      <c r="N297" s="75">
        <f>SUMIFS(Out!$H$5:$H$605,Out!$R$5:$R$605,"Despesa",Out!$F$5:$F$605,DRE!$D297)</f>
        <v>0</v>
      </c>
      <c r="O297" s="75">
        <f>SUMIFS(Nov!$H$5:$H$605,Nov!$R$5:$R$605,"Despesa",Nov!$F$5:$F$605,DRE!$D297)</f>
        <v>0</v>
      </c>
      <c r="P297" s="75">
        <f>SUMIFS(Dez!$H$5:$H$605,Dez!$R$5:$R$605,"Despesa",Dez!$F$5:$F$605,DRE!$D297)</f>
        <v>0</v>
      </c>
      <c r="Q297" s="75">
        <f t="shared" si="20"/>
        <v>0</v>
      </c>
    </row>
    <row r="298" spans="3:17" ht="28.5" customHeight="1" thickTop="1" thickBot="1">
      <c r="C298" s="65" t="str">
        <f>'PC Despesas'!C82</f>
        <v>5.1.78</v>
      </c>
      <c r="D298" s="66" t="str">
        <f>VLOOKUP(C298,'PC Despesas'!$C$4:$D$103,2,FALSE)</f>
        <v>-</v>
      </c>
      <c r="E298" s="75">
        <f>SUMIFS(Jan!$H$5:$H$605,Jan!$R$5:$R$605,"Despesa",Jan!$F$5:$F$605,DRE!$D298)</f>
        <v>0</v>
      </c>
      <c r="F298" s="75">
        <f>SUMIFS(Fev!$H$5:$H$605,Fev!$R$5:$R$605,"Despesa",Fev!$F$5:$F$605,DRE!$D298)</f>
        <v>0</v>
      </c>
      <c r="G298" s="75">
        <f>SUMIFS(Mar!$H$5:$H$605,Mar!$R$5:$R$605,"Despesa",Mar!$F$5:$F$605,DRE!$D298)</f>
        <v>0</v>
      </c>
      <c r="H298" s="75">
        <f>SUMIFS(Abr!$H$5:$H$605,Abr!$R$5:$R$605,"Despesa",Abr!$F$5:$F$605,DRE!$D298)</f>
        <v>0</v>
      </c>
      <c r="I298" s="75">
        <f>SUMIFS(Mai!$H$5:$H$605,Mai!$R$5:$R$605,"Despesa",Mai!$F$5:$F$605,DRE!$D298)</f>
        <v>0</v>
      </c>
      <c r="J298" s="75">
        <f>SUMIFS(Jun!$H$5:$H$605,Jun!$R$5:$R$605,"Despesa",Jun!$F$5:$F$605,DRE!$D298)</f>
        <v>0</v>
      </c>
      <c r="K298" s="75">
        <f>SUMIFS(Jul!$H$5:$H$605,Jul!$R$5:$R$605,"Despesa",Jul!$F$5:$F$605,DRE!$D298)</f>
        <v>0</v>
      </c>
      <c r="L298" s="75">
        <f>SUMIFS(Ago!$H$5:$H$605,Ago!$R$5:$R$605,"Despesa",Ago!$F$5:$F$605,DRE!$D298)</f>
        <v>0</v>
      </c>
      <c r="M298" s="75">
        <f>SUMIFS(Set!$H$5:$H$605,Set!$R$5:$R$605,"Despesa",Set!$F$5:$F$605,DRE!$D298)</f>
        <v>0</v>
      </c>
      <c r="N298" s="75">
        <f>SUMIFS(Out!$H$5:$H$605,Out!$R$5:$R$605,"Despesa",Out!$F$5:$F$605,DRE!$D298)</f>
        <v>0</v>
      </c>
      <c r="O298" s="75">
        <f>SUMIFS(Nov!$H$5:$H$605,Nov!$R$5:$R$605,"Despesa",Nov!$F$5:$F$605,DRE!$D298)</f>
        <v>0</v>
      </c>
      <c r="P298" s="75">
        <f>SUMIFS(Dez!$H$5:$H$605,Dez!$R$5:$R$605,"Despesa",Dez!$F$5:$F$605,DRE!$D298)</f>
        <v>0</v>
      </c>
      <c r="Q298" s="75">
        <f t="shared" si="20"/>
        <v>0</v>
      </c>
    </row>
    <row r="299" spans="3:17" ht="28.5" customHeight="1" thickTop="1" thickBot="1">
      <c r="C299" s="65" t="str">
        <f>'PC Despesas'!C83</f>
        <v>5.1.79</v>
      </c>
      <c r="D299" s="66" t="str">
        <f>VLOOKUP(C299,'PC Despesas'!$C$4:$D$103,2,FALSE)</f>
        <v>-</v>
      </c>
      <c r="E299" s="75">
        <f>SUMIFS(Jan!$H$5:$H$605,Jan!$R$5:$R$605,"Despesa",Jan!$F$5:$F$605,DRE!$D299)</f>
        <v>0</v>
      </c>
      <c r="F299" s="75">
        <f>SUMIFS(Fev!$H$5:$H$605,Fev!$R$5:$R$605,"Despesa",Fev!$F$5:$F$605,DRE!$D299)</f>
        <v>0</v>
      </c>
      <c r="G299" s="75">
        <f>SUMIFS(Mar!$H$5:$H$605,Mar!$R$5:$R$605,"Despesa",Mar!$F$5:$F$605,DRE!$D299)</f>
        <v>0</v>
      </c>
      <c r="H299" s="75">
        <f>SUMIFS(Abr!$H$5:$H$605,Abr!$R$5:$R$605,"Despesa",Abr!$F$5:$F$605,DRE!$D299)</f>
        <v>0</v>
      </c>
      <c r="I299" s="75">
        <f>SUMIFS(Mai!$H$5:$H$605,Mai!$R$5:$R$605,"Despesa",Mai!$F$5:$F$605,DRE!$D299)</f>
        <v>0</v>
      </c>
      <c r="J299" s="75">
        <f>SUMIFS(Jun!$H$5:$H$605,Jun!$R$5:$R$605,"Despesa",Jun!$F$5:$F$605,DRE!$D299)</f>
        <v>0</v>
      </c>
      <c r="K299" s="75">
        <f>SUMIFS(Jul!$H$5:$H$605,Jul!$R$5:$R$605,"Despesa",Jul!$F$5:$F$605,DRE!$D299)</f>
        <v>0</v>
      </c>
      <c r="L299" s="75">
        <f>SUMIFS(Ago!$H$5:$H$605,Ago!$R$5:$R$605,"Despesa",Ago!$F$5:$F$605,DRE!$D299)</f>
        <v>0</v>
      </c>
      <c r="M299" s="75">
        <f>SUMIFS(Set!$H$5:$H$605,Set!$R$5:$R$605,"Despesa",Set!$F$5:$F$605,DRE!$D299)</f>
        <v>0</v>
      </c>
      <c r="N299" s="75">
        <f>SUMIFS(Out!$H$5:$H$605,Out!$R$5:$R$605,"Despesa",Out!$F$5:$F$605,DRE!$D299)</f>
        <v>0</v>
      </c>
      <c r="O299" s="75">
        <f>SUMIFS(Nov!$H$5:$H$605,Nov!$R$5:$R$605,"Despesa",Nov!$F$5:$F$605,DRE!$D299)</f>
        <v>0</v>
      </c>
      <c r="P299" s="75">
        <f>SUMIFS(Dez!$H$5:$H$605,Dez!$R$5:$R$605,"Despesa",Dez!$F$5:$F$605,DRE!$D299)</f>
        <v>0</v>
      </c>
      <c r="Q299" s="75">
        <f t="shared" si="20"/>
        <v>0</v>
      </c>
    </row>
    <row r="300" spans="3:17" ht="28.5" customHeight="1" thickTop="1" thickBot="1">
      <c r="C300" s="65" t="str">
        <f>'PC Despesas'!C84</f>
        <v>5.1.80</v>
      </c>
      <c r="D300" s="66" t="str">
        <f>VLOOKUP(C300,'PC Despesas'!$C$4:$D$103,2,FALSE)</f>
        <v>-</v>
      </c>
      <c r="E300" s="75">
        <f>SUMIFS(Jan!$H$5:$H$605,Jan!$R$5:$R$605,"Despesa",Jan!$F$5:$F$605,DRE!$D300)</f>
        <v>0</v>
      </c>
      <c r="F300" s="75">
        <f>SUMIFS(Fev!$H$5:$H$605,Fev!$R$5:$R$605,"Despesa",Fev!$F$5:$F$605,DRE!$D300)</f>
        <v>0</v>
      </c>
      <c r="G300" s="75">
        <f>SUMIFS(Mar!$H$5:$H$605,Mar!$R$5:$R$605,"Despesa",Mar!$F$5:$F$605,DRE!$D300)</f>
        <v>0</v>
      </c>
      <c r="H300" s="75">
        <f>SUMIFS(Abr!$H$5:$H$605,Abr!$R$5:$R$605,"Despesa",Abr!$F$5:$F$605,DRE!$D300)</f>
        <v>0</v>
      </c>
      <c r="I300" s="75">
        <f>SUMIFS(Mai!$H$5:$H$605,Mai!$R$5:$R$605,"Despesa",Mai!$F$5:$F$605,DRE!$D300)</f>
        <v>0</v>
      </c>
      <c r="J300" s="75">
        <f>SUMIFS(Jun!$H$5:$H$605,Jun!$R$5:$R$605,"Despesa",Jun!$F$5:$F$605,DRE!$D300)</f>
        <v>0</v>
      </c>
      <c r="K300" s="75">
        <f>SUMIFS(Jul!$H$5:$H$605,Jul!$R$5:$R$605,"Despesa",Jul!$F$5:$F$605,DRE!$D300)</f>
        <v>0</v>
      </c>
      <c r="L300" s="75">
        <f>SUMIFS(Ago!$H$5:$H$605,Ago!$R$5:$R$605,"Despesa",Ago!$F$5:$F$605,DRE!$D300)</f>
        <v>0</v>
      </c>
      <c r="M300" s="75">
        <f>SUMIFS(Set!$H$5:$H$605,Set!$R$5:$R$605,"Despesa",Set!$F$5:$F$605,DRE!$D300)</f>
        <v>0</v>
      </c>
      <c r="N300" s="75">
        <f>SUMIFS(Out!$H$5:$H$605,Out!$R$5:$R$605,"Despesa",Out!$F$5:$F$605,DRE!$D300)</f>
        <v>0</v>
      </c>
      <c r="O300" s="75">
        <f>SUMIFS(Nov!$H$5:$H$605,Nov!$R$5:$R$605,"Despesa",Nov!$F$5:$F$605,DRE!$D300)</f>
        <v>0</v>
      </c>
      <c r="P300" s="75">
        <f>SUMIFS(Dez!$H$5:$H$605,Dez!$R$5:$R$605,"Despesa",Dez!$F$5:$F$605,DRE!$D300)</f>
        <v>0</v>
      </c>
      <c r="Q300" s="75">
        <f t="shared" si="20"/>
        <v>0</v>
      </c>
    </row>
    <row r="301" spans="3:17" ht="28.5" customHeight="1" thickTop="1" thickBot="1">
      <c r="C301" s="65" t="str">
        <f>'PC Despesas'!C85</f>
        <v>5.1.81</v>
      </c>
      <c r="D301" s="66" t="str">
        <f>VLOOKUP(C301,'PC Despesas'!$C$4:$D$103,2,FALSE)</f>
        <v>-</v>
      </c>
      <c r="E301" s="75">
        <f>SUMIFS(Jan!$H$5:$H$605,Jan!$R$5:$R$605,"Despesa",Jan!$F$5:$F$605,DRE!$D301)</f>
        <v>0</v>
      </c>
      <c r="F301" s="75">
        <f>SUMIFS(Fev!$H$5:$H$605,Fev!$R$5:$R$605,"Despesa",Fev!$F$5:$F$605,DRE!$D301)</f>
        <v>0</v>
      </c>
      <c r="G301" s="75">
        <f>SUMIFS(Mar!$H$5:$H$605,Mar!$R$5:$R$605,"Despesa",Mar!$F$5:$F$605,DRE!$D301)</f>
        <v>0</v>
      </c>
      <c r="H301" s="75">
        <f>SUMIFS(Abr!$H$5:$H$605,Abr!$R$5:$R$605,"Despesa",Abr!$F$5:$F$605,DRE!$D301)</f>
        <v>0</v>
      </c>
      <c r="I301" s="75">
        <f>SUMIFS(Mai!$H$5:$H$605,Mai!$R$5:$R$605,"Despesa",Mai!$F$5:$F$605,DRE!$D301)</f>
        <v>0</v>
      </c>
      <c r="J301" s="75">
        <f>SUMIFS(Jun!$H$5:$H$605,Jun!$R$5:$R$605,"Despesa",Jun!$F$5:$F$605,DRE!$D301)</f>
        <v>0</v>
      </c>
      <c r="K301" s="75">
        <f>SUMIFS(Jul!$H$5:$H$605,Jul!$R$5:$R$605,"Despesa",Jul!$F$5:$F$605,DRE!$D301)</f>
        <v>0</v>
      </c>
      <c r="L301" s="75">
        <f>SUMIFS(Ago!$H$5:$H$605,Ago!$R$5:$R$605,"Despesa",Ago!$F$5:$F$605,DRE!$D301)</f>
        <v>0</v>
      </c>
      <c r="M301" s="75">
        <f>SUMIFS(Set!$H$5:$H$605,Set!$R$5:$R$605,"Despesa",Set!$F$5:$F$605,DRE!$D301)</f>
        <v>0</v>
      </c>
      <c r="N301" s="75">
        <f>SUMIFS(Out!$H$5:$H$605,Out!$R$5:$R$605,"Despesa",Out!$F$5:$F$605,DRE!$D301)</f>
        <v>0</v>
      </c>
      <c r="O301" s="75">
        <f>SUMIFS(Nov!$H$5:$H$605,Nov!$R$5:$R$605,"Despesa",Nov!$F$5:$F$605,DRE!$D301)</f>
        <v>0</v>
      </c>
      <c r="P301" s="75">
        <f>SUMIFS(Dez!$H$5:$H$605,Dez!$R$5:$R$605,"Despesa",Dez!$F$5:$F$605,DRE!$D301)</f>
        <v>0</v>
      </c>
      <c r="Q301" s="75">
        <f t="shared" si="20"/>
        <v>0</v>
      </c>
    </row>
    <row r="302" spans="3:17" ht="28.5" customHeight="1" thickTop="1" thickBot="1">
      <c r="C302" s="65" t="str">
        <f>'PC Despesas'!C86</f>
        <v>5.1.82</v>
      </c>
      <c r="D302" s="66" t="str">
        <f>VLOOKUP(C302,'PC Despesas'!$C$4:$D$103,2,FALSE)</f>
        <v>-</v>
      </c>
      <c r="E302" s="75">
        <f>SUMIFS(Jan!$H$5:$H$605,Jan!$R$5:$R$605,"Despesa",Jan!$F$5:$F$605,DRE!$D302)</f>
        <v>0</v>
      </c>
      <c r="F302" s="75">
        <f>SUMIFS(Fev!$H$5:$H$605,Fev!$R$5:$R$605,"Despesa",Fev!$F$5:$F$605,DRE!$D302)</f>
        <v>0</v>
      </c>
      <c r="G302" s="75">
        <f>SUMIFS(Mar!$H$5:$H$605,Mar!$R$5:$R$605,"Despesa",Mar!$F$5:$F$605,DRE!$D302)</f>
        <v>0</v>
      </c>
      <c r="H302" s="75">
        <f>SUMIFS(Abr!$H$5:$H$605,Abr!$R$5:$R$605,"Despesa",Abr!$F$5:$F$605,DRE!$D302)</f>
        <v>0</v>
      </c>
      <c r="I302" s="75">
        <f>SUMIFS(Mai!$H$5:$H$605,Mai!$R$5:$R$605,"Despesa",Mai!$F$5:$F$605,DRE!$D302)</f>
        <v>0</v>
      </c>
      <c r="J302" s="75">
        <f>SUMIFS(Jun!$H$5:$H$605,Jun!$R$5:$R$605,"Despesa",Jun!$F$5:$F$605,DRE!$D302)</f>
        <v>0</v>
      </c>
      <c r="K302" s="75">
        <f>SUMIFS(Jul!$H$5:$H$605,Jul!$R$5:$R$605,"Despesa",Jul!$F$5:$F$605,DRE!$D302)</f>
        <v>0</v>
      </c>
      <c r="L302" s="75">
        <f>SUMIFS(Ago!$H$5:$H$605,Ago!$R$5:$R$605,"Despesa",Ago!$F$5:$F$605,DRE!$D302)</f>
        <v>0</v>
      </c>
      <c r="M302" s="75">
        <f>SUMIFS(Set!$H$5:$H$605,Set!$R$5:$R$605,"Despesa",Set!$F$5:$F$605,DRE!$D302)</f>
        <v>0</v>
      </c>
      <c r="N302" s="75">
        <f>SUMIFS(Out!$H$5:$H$605,Out!$R$5:$R$605,"Despesa",Out!$F$5:$F$605,DRE!$D302)</f>
        <v>0</v>
      </c>
      <c r="O302" s="75">
        <f>SUMIFS(Nov!$H$5:$H$605,Nov!$R$5:$R$605,"Despesa",Nov!$F$5:$F$605,DRE!$D302)</f>
        <v>0</v>
      </c>
      <c r="P302" s="75">
        <f>SUMIFS(Dez!$H$5:$H$605,Dez!$R$5:$R$605,"Despesa",Dez!$F$5:$F$605,DRE!$D302)</f>
        <v>0</v>
      </c>
      <c r="Q302" s="75">
        <f t="shared" si="20"/>
        <v>0</v>
      </c>
    </row>
    <row r="303" spans="3:17" ht="28.5" customHeight="1" thickTop="1" thickBot="1">
      <c r="C303" s="65" t="str">
        <f>'PC Despesas'!C87</f>
        <v>5.1.83</v>
      </c>
      <c r="D303" s="66" t="str">
        <f>VLOOKUP(C303,'PC Despesas'!$C$4:$D$103,2,FALSE)</f>
        <v>-</v>
      </c>
      <c r="E303" s="75">
        <f>SUMIFS(Jan!$H$5:$H$605,Jan!$R$5:$R$605,"Despesa",Jan!$F$5:$F$605,DRE!$D303)</f>
        <v>0</v>
      </c>
      <c r="F303" s="75">
        <f>SUMIFS(Fev!$H$5:$H$605,Fev!$R$5:$R$605,"Despesa",Fev!$F$5:$F$605,DRE!$D303)</f>
        <v>0</v>
      </c>
      <c r="G303" s="75">
        <f>SUMIFS(Mar!$H$5:$H$605,Mar!$R$5:$R$605,"Despesa",Mar!$F$5:$F$605,DRE!$D303)</f>
        <v>0</v>
      </c>
      <c r="H303" s="75">
        <f>SUMIFS(Abr!$H$5:$H$605,Abr!$R$5:$R$605,"Despesa",Abr!$F$5:$F$605,DRE!$D303)</f>
        <v>0</v>
      </c>
      <c r="I303" s="75">
        <f>SUMIFS(Mai!$H$5:$H$605,Mai!$R$5:$R$605,"Despesa",Mai!$F$5:$F$605,DRE!$D303)</f>
        <v>0</v>
      </c>
      <c r="J303" s="75">
        <f>SUMIFS(Jun!$H$5:$H$605,Jun!$R$5:$R$605,"Despesa",Jun!$F$5:$F$605,DRE!$D303)</f>
        <v>0</v>
      </c>
      <c r="K303" s="75">
        <f>SUMIFS(Jul!$H$5:$H$605,Jul!$R$5:$R$605,"Despesa",Jul!$F$5:$F$605,DRE!$D303)</f>
        <v>0</v>
      </c>
      <c r="L303" s="75">
        <f>SUMIFS(Ago!$H$5:$H$605,Ago!$R$5:$R$605,"Despesa",Ago!$F$5:$F$605,DRE!$D303)</f>
        <v>0</v>
      </c>
      <c r="M303" s="75">
        <f>SUMIFS(Set!$H$5:$H$605,Set!$R$5:$R$605,"Despesa",Set!$F$5:$F$605,DRE!$D303)</f>
        <v>0</v>
      </c>
      <c r="N303" s="75">
        <f>SUMIFS(Out!$H$5:$H$605,Out!$R$5:$R$605,"Despesa",Out!$F$5:$F$605,DRE!$D303)</f>
        <v>0</v>
      </c>
      <c r="O303" s="75">
        <f>SUMIFS(Nov!$H$5:$H$605,Nov!$R$5:$R$605,"Despesa",Nov!$F$5:$F$605,DRE!$D303)</f>
        <v>0</v>
      </c>
      <c r="P303" s="75">
        <f>SUMIFS(Dez!$H$5:$H$605,Dez!$R$5:$R$605,"Despesa",Dez!$F$5:$F$605,DRE!$D303)</f>
        <v>0</v>
      </c>
      <c r="Q303" s="75">
        <f t="shared" si="20"/>
        <v>0</v>
      </c>
    </row>
    <row r="304" spans="3:17" ht="28.5" customHeight="1" thickTop="1" thickBot="1">
      <c r="C304" s="65" t="str">
        <f>'PC Despesas'!C88</f>
        <v>5.1.84</v>
      </c>
      <c r="D304" s="66" t="str">
        <f>VLOOKUP(C304,'PC Despesas'!$C$4:$D$103,2,FALSE)</f>
        <v>-</v>
      </c>
      <c r="E304" s="75">
        <f>SUMIFS(Jan!$H$5:$H$605,Jan!$R$5:$R$605,"Despesa",Jan!$F$5:$F$605,DRE!$D304)</f>
        <v>0</v>
      </c>
      <c r="F304" s="75">
        <f>SUMIFS(Fev!$H$5:$H$605,Fev!$R$5:$R$605,"Despesa",Fev!$F$5:$F$605,DRE!$D304)</f>
        <v>0</v>
      </c>
      <c r="G304" s="75">
        <f>SUMIFS(Mar!$H$5:$H$605,Mar!$R$5:$R$605,"Despesa",Mar!$F$5:$F$605,DRE!$D304)</f>
        <v>0</v>
      </c>
      <c r="H304" s="75">
        <f>SUMIFS(Abr!$H$5:$H$605,Abr!$R$5:$R$605,"Despesa",Abr!$F$5:$F$605,DRE!$D304)</f>
        <v>0</v>
      </c>
      <c r="I304" s="75">
        <f>SUMIFS(Mai!$H$5:$H$605,Mai!$R$5:$R$605,"Despesa",Mai!$F$5:$F$605,DRE!$D304)</f>
        <v>0</v>
      </c>
      <c r="J304" s="75">
        <f>SUMIFS(Jun!$H$5:$H$605,Jun!$R$5:$R$605,"Despesa",Jun!$F$5:$F$605,DRE!$D304)</f>
        <v>0</v>
      </c>
      <c r="K304" s="75">
        <f>SUMIFS(Jul!$H$5:$H$605,Jul!$R$5:$R$605,"Despesa",Jul!$F$5:$F$605,DRE!$D304)</f>
        <v>0</v>
      </c>
      <c r="L304" s="75">
        <f>SUMIFS(Ago!$H$5:$H$605,Ago!$R$5:$R$605,"Despesa",Ago!$F$5:$F$605,DRE!$D304)</f>
        <v>0</v>
      </c>
      <c r="M304" s="75">
        <f>SUMIFS(Set!$H$5:$H$605,Set!$R$5:$R$605,"Despesa",Set!$F$5:$F$605,DRE!$D304)</f>
        <v>0</v>
      </c>
      <c r="N304" s="75">
        <f>SUMIFS(Out!$H$5:$H$605,Out!$R$5:$R$605,"Despesa",Out!$F$5:$F$605,DRE!$D304)</f>
        <v>0</v>
      </c>
      <c r="O304" s="75">
        <f>SUMIFS(Nov!$H$5:$H$605,Nov!$R$5:$R$605,"Despesa",Nov!$F$5:$F$605,DRE!$D304)</f>
        <v>0</v>
      </c>
      <c r="P304" s="75">
        <f>SUMIFS(Dez!$H$5:$H$605,Dez!$R$5:$R$605,"Despesa",Dez!$F$5:$F$605,DRE!$D304)</f>
        <v>0</v>
      </c>
      <c r="Q304" s="75">
        <f t="shared" si="20"/>
        <v>0</v>
      </c>
    </row>
    <row r="305" spans="3:17" ht="28.5" customHeight="1" thickTop="1" thickBot="1">
      <c r="C305" s="65" t="str">
        <f>'PC Despesas'!C89</f>
        <v>5.1.85</v>
      </c>
      <c r="D305" s="66" t="str">
        <f>VLOOKUP(C305,'PC Despesas'!$C$4:$D$103,2,FALSE)</f>
        <v>-</v>
      </c>
      <c r="E305" s="75">
        <f>SUMIFS(Jan!$H$5:$H$605,Jan!$R$5:$R$605,"Despesa",Jan!$F$5:$F$605,DRE!$D305)</f>
        <v>0</v>
      </c>
      <c r="F305" s="75">
        <f>SUMIFS(Fev!$H$5:$H$605,Fev!$R$5:$R$605,"Despesa",Fev!$F$5:$F$605,DRE!$D305)</f>
        <v>0</v>
      </c>
      <c r="G305" s="75">
        <f>SUMIFS(Mar!$H$5:$H$605,Mar!$R$5:$R$605,"Despesa",Mar!$F$5:$F$605,DRE!$D305)</f>
        <v>0</v>
      </c>
      <c r="H305" s="75">
        <f>SUMIFS(Abr!$H$5:$H$605,Abr!$R$5:$R$605,"Despesa",Abr!$F$5:$F$605,DRE!$D305)</f>
        <v>0</v>
      </c>
      <c r="I305" s="75">
        <f>SUMIFS(Mai!$H$5:$H$605,Mai!$R$5:$R$605,"Despesa",Mai!$F$5:$F$605,DRE!$D305)</f>
        <v>0</v>
      </c>
      <c r="J305" s="75">
        <f>SUMIFS(Jun!$H$5:$H$605,Jun!$R$5:$R$605,"Despesa",Jun!$F$5:$F$605,DRE!$D305)</f>
        <v>0</v>
      </c>
      <c r="K305" s="75">
        <f>SUMIFS(Jul!$H$5:$H$605,Jul!$R$5:$R$605,"Despesa",Jul!$F$5:$F$605,DRE!$D305)</f>
        <v>0</v>
      </c>
      <c r="L305" s="75">
        <f>SUMIFS(Ago!$H$5:$H$605,Ago!$R$5:$R$605,"Despesa",Ago!$F$5:$F$605,DRE!$D305)</f>
        <v>0</v>
      </c>
      <c r="M305" s="75">
        <f>SUMIFS(Set!$H$5:$H$605,Set!$R$5:$R$605,"Despesa",Set!$F$5:$F$605,DRE!$D305)</f>
        <v>0</v>
      </c>
      <c r="N305" s="75">
        <f>SUMIFS(Out!$H$5:$H$605,Out!$R$5:$R$605,"Despesa",Out!$F$5:$F$605,DRE!$D305)</f>
        <v>0</v>
      </c>
      <c r="O305" s="75">
        <f>SUMIFS(Nov!$H$5:$H$605,Nov!$R$5:$R$605,"Despesa",Nov!$F$5:$F$605,DRE!$D305)</f>
        <v>0</v>
      </c>
      <c r="P305" s="75">
        <f>SUMIFS(Dez!$H$5:$H$605,Dez!$R$5:$R$605,"Despesa",Dez!$F$5:$F$605,DRE!$D305)</f>
        <v>0</v>
      </c>
      <c r="Q305" s="75">
        <f t="shared" si="20"/>
        <v>0</v>
      </c>
    </row>
    <row r="306" spans="3:17" ht="28.5" customHeight="1" thickTop="1" thickBot="1">
      <c r="C306" s="65" t="str">
        <f>'PC Despesas'!C90</f>
        <v>5.1.86</v>
      </c>
      <c r="D306" s="66" t="str">
        <f>VLOOKUP(C306,'PC Despesas'!$C$4:$D$103,2,FALSE)</f>
        <v>-</v>
      </c>
      <c r="E306" s="75">
        <f>SUMIFS(Jan!$H$5:$H$605,Jan!$R$5:$R$605,"Despesa",Jan!$F$5:$F$605,DRE!$D306)</f>
        <v>0</v>
      </c>
      <c r="F306" s="75">
        <f>SUMIFS(Fev!$H$5:$H$605,Fev!$R$5:$R$605,"Despesa",Fev!$F$5:$F$605,DRE!$D306)</f>
        <v>0</v>
      </c>
      <c r="G306" s="75">
        <f>SUMIFS(Mar!$H$5:$H$605,Mar!$R$5:$R$605,"Despesa",Mar!$F$5:$F$605,DRE!$D306)</f>
        <v>0</v>
      </c>
      <c r="H306" s="75">
        <f>SUMIFS(Abr!$H$5:$H$605,Abr!$R$5:$R$605,"Despesa",Abr!$F$5:$F$605,DRE!$D306)</f>
        <v>0</v>
      </c>
      <c r="I306" s="75">
        <f>SUMIFS(Mai!$H$5:$H$605,Mai!$R$5:$R$605,"Despesa",Mai!$F$5:$F$605,DRE!$D306)</f>
        <v>0</v>
      </c>
      <c r="J306" s="75">
        <f>SUMIFS(Jun!$H$5:$H$605,Jun!$R$5:$R$605,"Despesa",Jun!$F$5:$F$605,DRE!$D306)</f>
        <v>0</v>
      </c>
      <c r="K306" s="75">
        <f>SUMIFS(Jul!$H$5:$H$605,Jul!$R$5:$R$605,"Despesa",Jul!$F$5:$F$605,DRE!$D306)</f>
        <v>0</v>
      </c>
      <c r="L306" s="75">
        <f>SUMIFS(Ago!$H$5:$H$605,Ago!$R$5:$R$605,"Despesa",Ago!$F$5:$F$605,DRE!$D306)</f>
        <v>0</v>
      </c>
      <c r="M306" s="75">
        <f>SUMIFS(Set!$H$5:$H$605,Set!$R$5:$R$605,"Despesa",Set!$F$5:$F$605,DRE!$D306)</f>
        <v>0</v>
      </c>
      <c r="N306" s="75">
        <f>SUMIFS(Out!$H$5:$H$605,Out!$R$5:$R$605,"Despesa",Out!$F$5:$F$605,DRE!$D306)</f>
        <v>0</v>
      </c>
      <c r="O306" s="75">
        <f>SUMIFS(Nov!$H$5:$H$605,Nov!$R$5:$R$605,"Despesa",Nov!$F$5:$F$605,DRE!$D306)</f>
        <v>0</v>
      </c>
      <c r="P306" s="75">
        <f>SUMIFS(Dez!$H$5:$H$605,Dez!$R$5:$R$605,"Despesa",Dez!$F$5:$F$605,DRE!$D306)</f>
        <v>0</v>
      </c>
      <c r="Q306" s="75">
        <f t="shared" si="20"/>
        <v>0</v>
      </c>
    </row>
    <row r="307" spans="3:17" ht="28.5" customHeight="1" thickTop="1" thickBot="1">
      <c r="C307" s="65" t="str">
        <f>'PC Despesas'!C91</f>
        <v>5.1.87</v>
      </c>
      <c r="D307" s="66" t="str">
        <f>VLOOKUP(C307,'PC Despesas'!$C$4:$D$103,2,FALSE)</f>
        <v>-</v>
      </c>
      <c r="E307" s="75">
        <f>SUMIFS(Jan!$H$5:$H$605,Jan!$R$5:$R$605,"Despesa",Jan!$F$5:$F$605,DRE!$D307)</f>
        <v>0</v>
      </c>
      <c r="F307" s="75">
        <f>SUMIFS(Fev!$H$5:$H$605,Fev!$R$5:$R$605,"Despesa",Fev!$F$5:$F$605,DRE!$D307)</f>
        <v>0</v>
      </c>
      <c r="G307" s="75">
        <f>SUMIFS(Mar!$H$5:$H$605,Mar!$R$5:$R$605,"Despesa",Mar!$F$5:$F$605,DRE!$D307)</f>
        <v>0</v>
      </c>
      <c r="H307" s="75">
        <f>SUMIFS(Abr!$H$5:$H$605,Abr!$R$5:$R$605,"Despesa",Abr!$F$5:$F$605,DRE!$D307)</f>
        <v>0</v>
      </c>
      <c r="I307" s="75">
        <f>SUMIFS(Mai!$H$5:$H$605,Mai!$R$5:$R$605,"Despesa",Mai!$F$5:$F$605,DRE!$D307)</f>
        <v>0</v>
      </c>
      <c r="J307" s="75">
        <f>SUMIFS(Jun!$H$5:$H$605,Jun!$R$5:$R$605,"Despesa",Jun!$F$5:$F$605,DRE!$D307)</f>
        <v>0</v>
      </c>
      <c r="K307" s="75">
        <f>SUMIFS(Jul!$H$5:$H$605,Jul!$R$5:$R$605,"Despesa",Jul!$F$5:$F$605,DRE!$D307)</f>
        <v>0</v>
      </c>
      <c r="L307" s="75">
        <f>SUMIFS(Ago!$H$5:$H$605,Ago!$R$5:$R$605,"Despesa",Ago!$F$5:$F$605,DRE!$D307)</f>
        <v>0</v>
      </c>
      <c r="M307" s="75">
        <f>SUMIFS(Set!$H$5:$H$605,Set!$R$5:$R$605,"Despesa",Set!$F$5:$F$605,DRE!$D307)</f>
        <v>0</v>
      </c>
      <c r="N307" s="75">
        <f>SUMIFS(Out!$H$5:$H$605,Out!$R$5:$R$605,"Despesa",Out!$F$5:$F$605,DRE!$D307)</f>
        <v>0</v>
      </c>
      <c r="O307" s="75">
        <f>SUMIFS(Nov!$H$5:$H$605,Nov!$R$5:$R$605,"Despesa",Nov!$F$5:$F$605,DRE!$D307)</f>
        <v>0</v>
      </c>
      <c r="P307" s="75">
        <f>SUMIFS(Dez!$H$5:$H$605,Dez!$R$5:$R$605,"Despesa",Dez!$F$5:$F$605,DRE!$D307)</f>
        <v>0</v>
      </c>
      <c r="Q307" s="75">
        <f t="shared" si="20"/>
        <v>0</v>
      </c>
    </row>
    <row r="308" spans="3:17" ht="28.5" customHeight="1" thickTop="1" thickBot="1">
      <c r="C308" s="65" t="str">
        <f>'PC Despesas'!C92</f>
        <v>5.1.88</v>
      </c>
      <c r="D308" s="66" t="str">
        <f>VLOOKUP(C308,'PC Despesas'!$C$4:$D$103,2,FALSE)</f>
        <v>-</v>
      </c>
      <c r="E308" s="75">
        <f>SUMIFS(Jan!$H$5:$H$605,Jan!$R$5:$R$605,"Despesa",Jan!$F$5:$F$605,DRE!$D308)</f>
        <v>0</v>
      </c>
      <c r="F308" s="75">
        <f>SUMIFS(Fev!$H$5:$H$605,Fev!$R$5:$R$605,"Despesa",Fev!$F$5:$F$605,DRE!$D308)</f>
        <v>0</v>
      </c>
      <c r="G308" s="75">
        <f>SUMIFS(Mar!$H$5:$H$605,Mar!$R$5:$R$605,"Despesa",Mar!$F$5:$F$605,DRE!$D308)</f>
        <v>0</v>
      </c>
      <c r="H308" s="75">
        <f>SUMIFS(Abr!$H$5:$H$605,Abr!$R$5:$R$605,"Despesa",Abr!$F$5:$F$605,DRE!$D308)</f>
        <v>0</v>
      </c>
      <c r="I308" s="75">
        <f>SUMIFS(Mai!$H$5:$H$605,Mai!$R$5:$R$605,"Despesa",Mai!$F$5:$F$605,DRE!$D308)</f>
        <v>0</v>
      </c>
      <c r="J308" s="75">
        <f>SUMIFS(Jun!$H$5:$H$605,Jun!$R$5:$R$605,"Despesa",Jun!$F$5:$F$605,DRE!$D308)</f>
        <v>0</v>
      </c>
      <c r="K308" s="75">
        <f>SUMIFS(Jul!$H$5:$H$605,Jul!$R$5:$R$605,"Despesa",Jul!$F$5:$F$605,DRE!$D308)</f>
        <v>0</v>
      </c>
      <c r="L308" s="75">
        <f>SUMIFS(Ago!$H$5:$H$605,Ago!$R$5:$R$605,"Despesa",Ago!$F$5:$F$605,DRE!$D308)</f>
        <v>0</v>
      </c>
      <c r="M308" s="75">
        <f>SUMIFS(Set!$H$5:$H$605,Set!$R$5:$R$605,"Despesa",Set!$F$5:$F$605,DRE!$D308)</f>
        <v>0</v>
      </c>
      <c r="N308" s="75">
        <f>SUMIFS(Out!$H$5:$H$605,Out!$R$5:$R$605,"Despesa",Out!$F$5:$F$605,DRE!$D308)</f>
        <v>0</v>
      </c>
      <c r="O308" s="75">
        <f>SUMIFS(Nov!$H$5:$H$605,Nov!$R$5:$R$605,"Despesa",Nov!$F$5:$F$605,DRE!$D308)</f>
        <v>0</v>
      </c>
      <c r="P308" s="75">
        <f>SUMIFS(Dez!$H$5:$H$605,Dez!$R$5:$R$605,"Despesa",Dez!$F$5:$F$605,DRE!$D308)</f>
        <v>0</v>
      </c>
      <c r="Q308" s="75">
        <f t="shared" si="20"/>
        <v>0</v>
      </c>
    </row>
    <row r="309" spans="3:17" ht="28.5" customHeight="1" thickTop="1" thickBot="1">
      <c r="C309" s="65" t="str">
        <f>'PC Despesas'!C93</f>
        <v>5.1.89</v>
      </c>
      <c r="D309" s="66" t="str">
        <f>VLOOKUP(C309,'PC Despesas'!$C$4:$D$103,2,FALSE)</f>
        <v>-</v>
      </c>
      <c r="E309" s="75">
        <f>SUMIFS(Jan!$H$5:$H$605,Jan!$R$5:$R$605,"Despesa",Jan!$F$5:$F$605,DRE!$D309)</f>
        <v>0</v>
      </c>
      <c r="F309" s="75">
        <f>SUMIFS(Fev!$H$5:$H$605,Fev!$R$5:$R$605,"Despesa",Fev!$F$5:$F$605,DRE!$D309)</f>
        <v>0</v>
      </c>
      <c r="G309" s="75">
        <f>SUMIFS(Mar!$H$5:$H$605,Mar!$R$5:$R$605,"Despesa",Mar!$F$5:$F$605,DRE!$D309)</f>
        <v>0</v>
      </c>
      <c r="H309" s="75">
        <f>SUMIFS(Abr!$H$5:$H$605,Abr!$R$5:$R$605,"Despesa",Abr!$F$5:$F$605,DRE!$D309)</f>
        <v>0</v>
      </c>
      <c r="I309" s="75">
        <f>SUMIFS(Mai!$H$5:$H$605,Mai!$R$5:$R$605,"Despesa",Mai!$F$5:$F$605,DRE!$D309)</f>
        <v>0</v>
      </c>
      <c r="J309" s="75">
        <f>SUMIFS(Jun!$H$5:$H$605,Jun!$R$5:$R$605,"Despesa",Jun!$F$5:$F$605,DRE!$D309)</f>
        <v>0</v>
      </c>
      <c r="K309" s="75">
        <f>SUMIFS(Jul!$H$5:$H$605,Jul!$R$5:$R$605,"Despesa",Jul!$F$5:$F$605,DRE!$D309)</f>
        <v>0</v>
      </c>
      <c r="L309" s="75">
        <f>SUMIFS(Ago!$H$5:$H$605,Ago!$R$5:$R$605,"Despesa",Ago!$F$5:$F$605,DRE!$D309)</f>
        <v>0</v>
      </c>
      <c r="M309" s="75">
        <f>SUMIFS(Set!$H$5:$H$605,Set!$R$5:$R$605,"Despesa",Set!$F$5:$F$605,DRE!$D309)</f>
        <v>0</v>
      </c>
      <c r="N309" s="75">
        <f>SUMIFS(Out!$H$5:$H$605,Out!$R$5:$R$605,"Despesa",Out!$F$5:$F$605,DRE!$D309)</f>
        <v>0</v>
      </c>
      <c r="O309" s="75">
        <f>SUMIFS(Nov!$H$5:$H$605,Nov!$R$5:$R$605,"Despesa",Nov!$F$5:$F$605,DRE!$D309)</f>
        <v>0</v>
      </c>
      <c r="P309" s="75">
        <f>SUMIFS(Dez!$H$5:$H$605,Dez!$R$5:$R$605,"Despesa",Dez!$F$5:$F$605,DRE!$D309)</f>
        <v>0</v>
      </c>
      <c r="Q309" s="75">
        <f t="shared" si="20"/>
        <v>0</v>
      </c>
    </row>
    <row r="310" spans="3:17" ht="28.5" customHeight="1" thickTop="1" thickBot="1">
      <c r="C310" s="65" t="str">
        <f>'PC Despesas'!C94</f>
        <v>5.1.90</v>
      </c>
      <c r="D310" s="66" t="str">
        <f>VLOOKUP(C310,'PC Despesas'!$C$4:$D$103,2,FALSE)</f>
        <v>-</v>
      </c>
      <c r="E310" s="75">
        <f>SUMIFS(Jan!$H$5:$H$605,Jan!$R$5:$R$605,"Despesa",Jan!$F$5:$F$605,DRE!$D310)</f>
        <v>0</v>
      </c>
      <c r="F310" s="75">
        <f>SUMIFS(Fev!$H$5:$H$605,Fev!$R$5:$R$605,"Despesa",Fev!$F$5:$F$605,DRE!$D310)</f>
        <v>0</v>
      </c>
      <c r="G310" s="75">
        <f>SUMIFS(Mar!$H$5:$H$605,Mar!$R$5:$R$605,"Despesa",Mar!$F$5:$F$605,DRE!$D310)</f>
        <v>0</v>
      </c>
      <c r="H310" s="75">
        <f>SUMIFS(Abr!$H$5:$H$605,Abr!$R$5:$R$605,"Despesa",Abr!$F$5:$F$605,DRE!$D310)</f>
        <v>0</v>
      </c>
      <c r="I310" s="75">
        <f>SUMIFS(Mai!$H$5:$H$605,Mai!$R$5:$R$605,"Despesa",Mai!$F$5:$F$605,DRE!$D310)</f>
        <v>0</v>
      </c>
      <c r="J310" s="75">
        <f>SUMIFS(Jun!$H$5:$H$605,Jun!$R$5:$R$605,"Despesa",Jun!$F$5:$F$605,DRE!$D310)</f>
        <v>0</v>
      </c>
      <c r="K310" s="75">
        <f>SUMIFS(Jul!$H$5:$H$605,Jul!$R$5:$R$605,"Despesa",Jul!$F$5:$F$605,DRE!$D310)</f>
        <v>0</v>
      </c>
      <c r="L310" s="75">
        <f>SUMIFS(Ago!$H$5:$H$605,Ago!$R$5:$R$605,"Despesa",Ago!$F$5:$F$605,DRE!$D310)</f>
        <v>0</v>
      </c>
      <c r="M310" s="75">
        <f>SUMIFS(Set!$H$5:$H$605,Set!$R$5:$R$605,"Despesa",Set!$F$5:$F$605,DRE!$D310)</f>
        <v>0</v>
      </c>
      <c r="N310" s="75">
        <f>SUMIFS(Out!$H$5:$H$605,Out!$R$5:$R$605,"Despesa",Out!$F$5:$F$605,DRE!$D310)</f>
        <v>0</v>
      </c>
      <c r="O310" s="75">
        <f>SUMIFS(Nov!$H$5:$H$605,Nov!$R$5:$R$605,"Despesa",Nov!$F$5:$F$605,DRE!$D310)</f>
        <v>0</v>
      </c>
      <c r="P310" s="75">
        <f>SUMIFS(Dez!$H$5:$H$605,Dez!$R$5:$R$605,"Despesa",Dez!$F$5:$F$605,DRE!$D310)</f>
        <v>0</v>
      </c>
      <c r="Q310" s="75">
        <f t="shared" si="20"/>
        <v>0</v>
      </c>
    </row>
    <row r="311" spans="3:17" ht="28.5" customHeight="1" thickTop="1" thickBot="1">
      <c r="C311" s="65" t="str">
        <f>'PC Despesas'!C95</f>
        <v>5.1.91</v>
      </c>
      <c r="D311" s="66" t="str">
        <f>VLOOKUP(C311,'PC Despesas'!$C$4:$D$103,2,FALSE)</f>
        <v>-</v>
      </c>
      <c r="E311" s="75">
        <f>SUMIFS(Jan!$H$5:$H$605,Jan!$R$5:$R$605,"Despesa",Jan!$F$5:$F$605,DRE!$D311)</f>
        <v>0</v>
      </c>
      <c r="F311" s="75">
        <f>SUMIFS(Fev!$H$5:$H$605,Fev!$R$5:$R$605,"Despesa",Fev!$F$5:$F$605,DRE!$D311)</f>
        <v>0</v>
      </c>
      <c r="G311" s="75">
        <f>SUMIFS(Mar!$H$5:$H$605,Mar!$R$5:$R$605,"Despesa",Mar!$F$5:$F$605,DRE!$D311)</f>
        <v>0</v>
      </c>
      <c r="H311" s="75">
        <f>SUMIFS(Abr!$H$5:$H$605,Abr!$R$5:$R$605,"Despesa",Abr!$F$5:$F$605,DRE!$D311)</f>
        <v>0</v>
      </c>
      <c r="I311" s="75">
        <f>SUMIFS(Mai!$H$5:$H$605,Mai!$R$5:$R$605,"Despesa",Mai!$F$5:$F$605,DRE!$D311)</f>
        <v>0</v>
      </c>
      <c r="J311" s="75">
        <f>SUMIFS(Jun!$H$5:$H$605,Jun!$R$5:$R$605,"Despesa",Jun!$F$5:$F$605,DRE!$D311)</f>
        <v>0</v>
      </c>
      <c r="K311" s="75">
        <f>SUMIFS(Jul!$H$5:$H$605,Jul!$R$5:$R$605,"Despesa",Jul!$F$5:$F$605,DRE!$D311)</f>
        <v>0</v>
      </c>
      <c r="L311" s="75">
        <f>SUMIFS(Ago!$H$5:$H$605,Ago!$R$5:$R$605,"Despesa",Ago!$F$5:$F$605,DRE!$D311)</f>
        <v>0</v>
      </c>
      <c r="M311" s="75">
        <f>SUMIFS(Set!$H$5:$H$605,Set!$R$5:$R$605,"Despesa",Set!$F$5:$F$605,DRE!$D311)</f>
        <v>0</v>
      </c>
      <c r="N311" s="75">
        <f>SUMIFS(Out!$H$5:$H$605,Out!$R$5:$R$605,"Despesa",Out!$F$5:$F$605,DRE!$D311)</f>
        <v>0</v>
      </c>
      <c r="O311" s="75">
        <f>SUMIFS(Nov!$H$5:$H$605,Nov!$R$5:$R$605,"Despesa",Nov!$F$5:$F$605,DRE!$D311)</f>
        <v>0</v>
      </c>
      <c r="P311" s="75">
        <f>SUMIFS(Dez!$H$5:$H$605,Dez!$R$5:$R$605,"Despesa",Dez!$F$5:$F$605,DRE!$D311)</f>
        <v>0</v>
      </c>
      <c r="Q311" s="75">
        <f t="shared" si="20"/>
        <v>0</v>
      </c>
    </row>
    <row r="312" spans="3:17" ht="28.5" customHeight="1" thickTop="1" thickBot="1">
      <c r="C312" s="65" t="str">
        <f>'PC Despesas'!C96</f>
        <v>5.1.92</v>
      </c>
      <c r="D312" s="66" t="str">
        <f>VLOOKUP(C312,'PC Despesas'!$C$4:$D$103,2,FALSE)</f>
        <v>-</v>
      </c>
      <c r="E312" s="75">
        <f>SUMIFS(Jan!$H$5:$H$605,Jan!$R$5:$R$605,"Despesa",Jan!$F$5:$F$605,DRE!$D312)</f>
        <v>0</v>
      </c>
      <c r="F312" s="75">
        <f>SUMIFS(Fev!$H$5:$H$605,Fev!$R$5:$R$605,"Despesa",Fev!$F$5:$F$605,DRE!$D312)</f>
        <v>0</v>
      </c>
      <c r="G312" s="75">
        <f>SUMIFS(Mar!$H$5:$H$605,Mar!$R$5:$R$605,"Despesa",Mar!$F$5:$F$605,DRE!$D312)</f>
        <v>0</v>
      </c>
      <c r="H312" s="75">
        <f>SUMIFS(Abr!$H$5:$H$605,Abr!$R$5:$R$605,"Despesa",Abr!$F$5:$F$605,DRE!$D312)</f>
        <v>0</v>
      </c>
      <c r="I312" s="75">
        <f>SUMIFS(Mai!$H$5:$H$605,Mai!$R$5:$R$605,"Despesa",Mai!$F$5:$F$605,DRE!$D312)</f>
        <v>0</v>
      </c>
      <c r="J312" s="75">
        <f>SUMIFS(Jun!$H$5:$H$605,Jun!$R$5:$R$605,"Despesa",Jun!$F$5:$F$605,DRE!$D312)</f>
        <v>0</v>
      </c>
      <c r="K312" s="75">
        <f>SUMIFS(Jul!$H$5:$H$605,Jul!$R$5:$R$605,"Despesa",Jul!$F$5:$F$605,DRE!$D312)</f>
        <v>0</v>
      </c>
      <c r="L312" s="75">
        <f>SUMIFS(Ago!$H$5:$H$605,Ago!$R$5:$R$605,"Despesa",Ago!$F$5:$F$605,DRE!$D312)</f>
        <v>0</v>
      </c>
      <c r="M312" s="75">
        <f>SUMIFS(Set!$H$5:$H$605,Set!$R$5:$R$605,"Despesa",Set!$F$5:$F$605,DRE!$D312)</f>
        <v>0</v>
      </c>
      <c r="N312" s="75">
        <f>SUMIFS(Out!$H$5:$H$605,Out!$R$5:$R$605,"Despesa",Out!$F$5:$F$605,DRE!$D312)</f>
        <v>0</v>
      </c>
      <c r="O312" s="75">
        <f>SUMIFS(Nov!$H$5:$H$605,Nov!$R$5:$R$605,"Despesa",Nov!$F$5:$F$605,DRE!$D312)</f>
        <v>0</v>
      </c>
      <c r="P312" s="75">
        <f>SUMIFS(Dez!$H$5:$H$605,Dez!$R$5:$R$605,"Despesa",Dez!$F$5:$F$605,DRE!$D312)</f>
        <v>0</v>
      </c>
      <c r="Q312" s="75">
        <f t="shared" si="20"/>
        <v>0</v>
      </c>
    </row>
    <row r="313" spans="3:17" ht="28.5" customHeight="1" thickTop="1" thickBot="1">
      <c r="C313" s="65" t="str">
        <f>'PC Despesas'!C97</f>
        <v>5.1.93</v>
      </c>
      <c r="D313" s="66" t="str">
        <f>VLOOKUP(C313,'PC Despesas'!$C$4:$D$103,2,FALSE)</f>
        <v>-</v>
      </c>
      <c r="E313" s="75">
        <f>SUMIFS(Jan!$H$5:$H$605,Jan!$R$5:$R$605,"Despesa",Jan!$F$5:$F$605,DRE!$D313)</f>
        <v>0</v>
      </c>
      <c r="F313" s="75">
        <f>SUMIFS(Fev!$H$5:$H$605,Fev!$R$5:$R$605,"Despesa",Fev!$F$5:$F$605,DRE!$D313)</f>
        <v>0</v>
      </c>
      <c r="G313" s="75">
        <f>SUMIFS(Mar!$H$5:$H$605,Mar!$R$5:$R$605,"Despesa",Mar!$F$5:$F$605,DRE!$D313)</f>
        <v>0</v>
      </c>
      <c r="H313" s="75">
        <f>SUMIFS(Abr!$H$5:$H$605,Abr!$R$5:$R$605,"Despesa",Abr!$F$5:$F$605,DRE!$D313)</f>
        <v>0</v>
      </c>
      <c r="I313" s="75">
        <f>SUMIFS(Mai!$H$5:$H$605,Mai!$R$5:$R$605,"Despesa",Mai!$F$5:$F$605,DRE!$D313)</f>
        <v>0</v>
      </c>
      <c r="J313" s="75">
        <f>SUMIFS(Jun!$H$5:$H$605,Jun!$R$5:$R$605,"Despesa",Jun!$F$5:$F$605,DRE!$D313)</f>
        <v>0</v>
      </c>
      <c r="K313" s="75">
        <f>SUMIFS(Jul!$H$5:$H$605,Jul!$R$5:$R$605,"Despesa",Jul!$F$5:$F$605,DRE!$D313)</f>
        <v>0</v>
      </c>
      <c r="L313" s="75">
        <f>SUMIFS(Ago!$H$5:$H$605,Ago!$R$5:$R$605,"Despesa",Ago!$F$5:$F$605,DRE!$D313)</f>
        <v>0</v>
      </c>
      <c r="M313" s="75">
        <f>SUMIFS(Set!$H$5:$H$605,Set!$R$5:$R$605,"Despesa",Set!$F$5:$F$605,DRE!$D313)</f>
        <v>0</v>
      </c>
      <c r="N313" s="75">
        <f>SUMIFS(Out!$H$5:$H$605,Out!$R$5:$R$605,"Despesa",Out!$F$5:$F$605,DRE!$D313)</f>
        <v>0</v>
      </c>
      <c r="O313" s="75">
        <f>SUMIFS(Nov!$H$5:$H$605,Nov!$R$5:$R$605,"Despesa",Nov!$F$5:$F$605,DRE!$D313)</f>
        <v>0</v>
      </c>
      <c r="P313" s="75">
        <f>SUMIFS(Dez!$H$5:$H$605,Dez!$R$5:$R$605,"Despesa",Dez!$F$5:$F$605,DRE!$D313)</f>
        <v>0</v>
      </c>
      <c r="Q313" s="75">
        <f t="shared" si="20"/>
        <v>0</v>
      </c>
    </row>
    <row r="314" spans="3:17" ht="28.5" customHeight="1" thickTop="1" thickBot="1">
      <c r="C314" s="65" t="str">
        <f>'PC Despesas'!C98</f>
        <v>5.1.94</v>
      </c>
      <c r="D314" s="66" t="str">
        <f>VLOOKUP(C314,'PC Despesas'!$C$4:$D$103,2,FALSE)</f>
        <v>-</v>
      </c>
      <c r="E314" s="75">
        <f>SUMIFS(Jan!$H$5:$H$605,Jan!$R$5:$R$605,"Despesa",Jan!$F$5:$F$605,DRE!$D314)</f>
        <v>0</v>
      </c>
      <c r="F314" s="75">
        <f>SUMIFS(Fev!$H$5:$H$605,Fev!$R$5:$R$605,"Despesa",Fev!$F$5:$F$605,DRE!$D314)</f>
        <v>0</v>
      </c>
      <c r="G314" s="75">
        <f>SUMIFS(Mar!$H$5:$H$605,Mar!$R$5:$R$605,"Despesa",Mar!$F$5:$F$605,DRE!$D314)</f>
        <v>0</v>
      </c>
      <c r="H314" s="75">
        <f>SUMIFS(Abr!$H$5:$H$605,Abr!$R$5:$R$605,"Despesa",Abr!$F$5:$F$605,DRE!$D314)</f>
        <v>0</v>
      </c>
      <c r="I314" s="75">
        <f>SUMIFS(Mai!$H$5:$H$605,Mai!$R$5:$R$605,"Despesa",Mai!$F$5:$F$605,DRE!$D314)</f>
        <v>0</v>
      </c>
      <c r="J314" s="75">
        <f>SUMIFS(Jun!$H$5:$H$605,Jun!$R$5:$R$605,"Despesa",Jun!$F$5:$F$605,DRE!$D314)</f>
        <v>0</v>
      </c>
      <c r="K314" s="75">
        <f>SUMIFS(Jul!$H$5:$H$605,Jul!$R$5:$R$605,"Despesa",Jul!$F$5:$F$605,DRE!$D314)</f>
        <v>0</v>
      </c>
      <c r="L314" s="75">
        <f>SUMIFS(Ago!$H$5:$H$605,Ago!$R$5:$R$605,"Despesa",Ago!$F$5:$F$605,DRE!$D314)</f>
        <v>0</v>
      </c>
      <c r="M314" s="75">
        <f>SUMIFS(Set!$H$5:$H$605,Set!$R$5:$R$605,"Despesa",Set!$F$5:$F$605,DRE!$D314)</f>
        <v>0</v>
      </c>
      <c r="N314" s="75">
        <f>SUMIFS(Out!$H$5:$H$605,Out!$R$5:$R$605,"Despesa",Out!$F$5:$F$605,DRE!$D314)</f>
        <v>0</v>
      </c>
      <c r="O314" s="75">
        <f>SUMIFS(Nov!$H$5:$H$605,Nov!$R$5:$R$605,"Despesa",Nov!$F$5:$F$605,DRE!$D314)</f>
        <v>0</v>
      </c>
      <c r="P314" s="75">
        <f>SUMIFS(Dez!$H$5:$H$605,Dez!$R$5:$R$605,"Despesa",Dez!$F$5:$F$605,DRE!$D314)</f>
        <v>0</v>
      </c>
      <c r="Q314" s="75">
        <f t="shared" si="20"/>
        <v>0</v>
      </c>
    </row>
    <row r="315" spans="3:17" ht="28.5" customHeight="1" thickTop="1" thickBot="1">
      <c r="C315" s="65" t="str">
        <f>'PC Despesas'!C99</f>
        <v>5.1.95</v>
      </c>
      <c r="D315" s="66" t="str">
        <f>VLOOKUP(C315,'PC Despesas'!$C$4:$D$103,2,FALSE)</f>
        <v>-</v>
      </c>
      <c r="E315" s="75">
        <f>SUMIFS(Jan!$H$5:$H$605,Jan!$R$5:$R$605,"Despesa",Jan!$F$5:$F$605,DRE!$D315)</f>
        <v>0</v>
      </c>
      <c r="F315" s="75">
        <f>SUMIFS(Fev!$H$5:$H$605,Fev!$R$5:$R$605,"Despesa",Fev!$F$5:$F$605,DRE!$D315)</f>
        <v>0</v>
      </c>
      <c r="G315" s="75">
        <f>SUMIFS(Mar!$H$5:$H$605,Mar!$R$5:$R$605,"Despesa",Mar!$F$5:$F$605,DRE!$D315)</f>
        <v>0</v>
      </c>
      <c r="H315" s="75">
        <f>SUMIFS(Abr!$H$5:$H$605,Abr!$R$5:$R$605,"Despesa",Abr!$F$5:$F$605,DRE!$D315)</f>
        <v>0</v>
      </c>
      <c r="I315" s="75">
        <f>SUMIFS(Mai!$H$5:$H$605,Mai!$R$5:$R$605,"Despesa",Mai!$F$5:$F$605,DRE!$D315)</f>
        <v>0</v>
      </c>
      <c r="J315" s="75">
        <f>SUMIFS(Jun!$H$5:$H$605,Jun!$R$5:$R$605,"Despesa",Jun!$F$5:$F$605,DRE!$D315)</f>
        <v>0</v>
      </c>
      <c r="K315" s="75">
        <f>SUMIFS(Jul!$H$5:$H$605,Jul!$R$5:$R$605,"Despesa",Jul!$F$5:$F$605,DRE!$D315)</f>
        <v>0</v>
      </c>
      <c r="L315" s="75">
        <f>SUMIFS(Ago!$H$5:$H$605,Ago!$R$5:$R$605,"Despesa",Ago!$F$5:$F$605,DRE!$D315)</f>
        <v>0</v>
      </c>
      <c r="M315" s="75">
        <f>SUMIFS(Set!$H$5:$H$605,Set!$R$5:$R$605,"Despesa",Set!$F$5:$F$605,DRE!$D315)</f>
        <v>0</v>
      </c>
      <c r="N315" s="75">
        <f>SUMIFS(Out!$H$5:$H$605,Out!$R$5:$R$605,"Despesa",Out!$F$5:$F$605,DRE!$D315)</f>
        <v>0</v>
      </c>
      <c r="O315" s="75">
        <f>SUMIFS(Nov!$H$5:$H$605,Nov!$R$5:$R$605,"Despesa",Nov!$F$5:$F$605,DRE!$D315)</f>
        <v>0</v>
      </c>
      <c r="P315" s="75">
        <f>SUMIFS(Dez!$H$5:$H$605,Dez!$R$5:$R$605,"Despesa",Dez!$F$5:$F$605,DRE!$D315)</f>
        <v>0</v>
      </c>
      <c r="Q315" s="75">
        <f t="shared" si="20"/>
        <v>0</v>
      </c>
    </row>
    <row r="316" spans="3:17" ht="28.5" customHeight="1" thickTop="1" thickBot="1">
      <c r="C316" s="65" t="str">
        <f>'PC Despesas'!C100</f>
        <v>5.1.96</v>
      </c>
      <c r="D316" s="66" t="str">
        <f>VLOOKUP(C316,'PC Despesas'!$C$4:$D$103,2,FALSE)</f>
        <v>-</v>
      </c>
      <c r="E316" s="75">
        <f>SUMIFS(Jan!$H$5:$H$605,Jan!$R$5:$R$605,"Despesa",Jan!$F$5:$F$605,DRE!$D316)</f>
        <v>0</v>
      </c>
      <c r="F316" s="75">
        <f>SUMIFS(Fev!$H$5:$H$605,Fev!$R$5:$R$605,"Despesa",Fev!$F$5:$F$605,DRE!$D316)</f>
        <v>0</v>
      </c>
      <c r="G316" s="75">
        <f>SUMIFS(Mar!$H$5:$H$605,Mar!$R$5:$R$605,"Despesa",Mar!$F$5:$F$605,DRE!$D316)</f>
        <v>0</v>
      </c>
      <c r="H316" s="75">
        <f>SUMIFS(Abr!$H$5:$H$605,Abr!$R$5:$R$605,"Despesa",Abr!$F$5:$F$605,DRE!$D316)</f>
        <v>0</v>
      </c>
      <c r="I316" s="75">
        <f>SUMIFS(Mai!$H$5:$H$605,Mai!$R$5:$R$605,"Despesa",Mai!$F$5:$F$605,DRE!$D316)</f>
        <v>0</v>
      </c>
      <c r="J316" s="75">
        <f>SUMIFS(Jun!$H$5:$H$605,Jun!$R$5:$R$605,"Despesa",Jun!$F$5:$F$605,DRE!$D316)</f>
        <v>0</v>
      </c>
      <c r="K316" s="75">
        <f>SUMIFS(Jul!$H$5:$H$605,Jul!$R$5:$R$605,"Despesa",Jul!$F$5:$F$605,DRE!$D316)</f>
        <v>0</v>
      </c>
      <c r="L316" s="75">
        <f>SUMIFS(Ago!$H$5:$H$605,Ago!$R$5:$R$605,"Despesa",Ago!$F$5:$F$605,DRE!$D316)</f>
        <v>0</v>
      </c>
      <c r="M316" s="75">
        <f>SUMIFS(Set!$H$5:$H$605,Set!$R$5:$R$605,"Despesa",Set!$F$5:$F$605,DRE!$D316)</f>
        <v>0</v>
      </c>
      <c r="N316" s="75">
        <f>SUMIFS(Out!$H$5:$H$605,Out!$R$5:$R$605,"Despesa",Out!$F$5:$F$605,DRE!$D316)</f>
        <v>0</v>
      </c>
      <c r="O316" s="75">
        <f>SUMIFS(Nov!$H$5:$H$605,Nov!$R$5:$R$605,"Despesa",Nov!$F$5:$F$605,DRE!$D316)</f>
        <v>0</v>
      </c>
      <c r="P316" s="75">
        <f>SUMIFS(Dez!$H$5:$H$605,Dez!$R$5:$R$605,"Despesa",Dez!$F$5:$F$605,DRE!$D316)</f>
        <v>0</v>
      </c>
      <c r="Q316" s="75">
        <f t="shared" si="20"/>
        <v>0</v>
      </c>
    </row>
    <row r="317" spans="3:17" ht="28.5" customHeight="1" thickTop="1" thickBot="1">
      <c r="C317" s="65" t="str">
        <f>'PC Despesas'!C101</f>
        <v>5.1.97</v>
      </c>
      <c r="D317" s="66" t="str">
        <f>VLOOKUP(C317,'PC Despesas'!$C$4:$D$103,2,FALSE)</f>
        <v>-</v>
      </c>
      <c r="E317" s="75">
        <f>SUMIFS(Jan!$H$5:$H$605,Jan!$R$5:$R$605,"Despesa",Jan!$F$5:$F$605,DRE!$D317)</f>
        <v>0</v>
      </c>
      <c r="F317" s="75">
        <f>SUMIFS(Fev!$H$5:$H$605,Fev!$R$5:$R$605,"Despesa",Fev!$F$5:$F$605,DRE!$D317)</f>
        <v>0</v>
      </c>
      <c r="G317" s="75">
        <f>SUMIFS(Mar!$H$5:$H$605,Mar!$R$5:$R$605,"Despesa",Mar!$F$5:$F$605,DRE!$D317)</f>
        <v>0</v>
      </c>
      <c r="H317" s="75">
        <f>SUMIFS(Abr!$H$5:$H$605,Abr!$R$5:$R$605,"Despesa",Abr!$F$5:$F$605,DRE!$D317)</f>
        <v>0</v>
      </c>
      <c r="I317" s="75">
        <f>SUMIFS(Mai!$H$5:$H$605,Mai!$R$5:$R$605,"Despesa",Mai!$F$5:$F$605,DRE!$D317)</f>
        <v>0</v>
      </c>
      <c r="J317" s="75">
        <f>SUMIFS(Jun!$H$5:$H$605,Jun!$R$5:$R$605,"Despesa",Jun!$F$5:$F$605,DRE!$D317)</f>
        <v>0</v>
      </c>
      <c r="K317" s="75">
        <f>SUMIFS(Jul!$H$5:$H$605,Jul!$R$5:$R$605,"Despesa",Jul!$F$5:$F$605,DRE!$D317)</f>
        <v>0</v>
      </c>
      <c r="L317" s="75">
        <f>SUMIFS(Ago!$H$5:$H$605,Ago!$R$5:$R$605,"Despesa",Ago!$F$5:$F$605,DRE!$D317)</f>
        <v>0</v>
      </c>
      <c r="M317" s="75">
        <f>SUMIFS(Set!$H$5:$H$605,Set!$R$5:$R$605,"Despesa",Set!$F$5:$F$605,DRE!$D317)</f>
        <v>0</v>
      </c>
      <c r="N317" s="75">
        <f>SUMIFS(Out!$H$5:$H$605,Out!$R$5:$R$605,"Despesa",Out!$F$5:$F$605,DRE!$D317)</f>
        <v>0</v>
      </c>
      <c r="O317" s="75">
        <f>SUMIFS(Nov!$H$5:$H$605,Nov!$R$5:$R$605,"Despesa",Nov!$F$5:$F$605,DRE!$D317)</f>
        <v>0</v>
      </c>
      <c r="P317" s="75">
        <f>SUMIFS(Dez!$H$5:$H$605,Dez!$R$5:$R$605,"Despesa",Dez!$F$5:$F$605,DRE!$D317)</f>
        <v>0</v>
      </c>
      <c r="Q317" s="75">
        <f t="shared" si="20"/>
        <v>0</v>
      </c>
    </row>
    <row r="318" spans="3:17" ht="28.5" customHeight="1" thickTop="1" thickBot="1">
      <c r="C318" s="65" t="str">
        <f>'PC Despesas'!C102</f>
        <v>5.1.98</v>
      </c>
      <c r="D318" s="66" t="str">
        <f>VLOOKUP(C318,'PC Despesas'!$C$4:$D$103,2,FALSE)</f>
        <v>-</v>
      </c>
      <c r="E318" s="75">
        <f>SUMIFS(Jan!$H$5:$H$605,Jan!$R$5:$R$605,"Despesa",Jan!$F$5:$F$605,DRE!$D318)</f>
        <v>0</v>
      </c>
      <c r="F318" s="75">
        <f>SUMIFS(Fev!$H$5:$H$605,Fev!$R$5:$R$605,"Despesa",Fev!$F$5:$F$605,DRE!$D318)</f>
        <v>0</v>
      </c>
      <c r="G318" s="75">
        <f>SUMIFS(Mar!$H$5:$H$605,Mar!$R$5:$R$605,"Despesa",Mar!$F$5:$F$605,DRE!$D318)</f>
        <v>0</v>
      </c>
      <c r="H318" s="75">
        <f>SUMIFS(Abr!$H$5:$H$605,Abr!$R$5:$R$605,"Despesa",Abr!$F$5:$F$605,DRE!$D318)</f>
        <v>0</v>
      </c>
      <c r="I318" s="75">
        <f>SUMIFS(Mai!$H$5:$H$605,Mai!$R$5:$R$605,"Despesa",Mai!$F$5:$F$605,DRE!$D318)</f>
        <v>0</v>
      </c>
      <c r="J318" s="75">
        <f>SUMIFS(Jun!$H$5:$H$605,Jun!$R$5:$R$605,"Despesa",Jun!$F$5:$F$605,DRE!$D318)</f>
        <v>0</v>
      </c>
      <c r="K318" s="75">
        <f>SUMIFS(Jul!$H$5:$H$605,Jul!$R$5:$R$605,"Despesa",Jul!$F$5:$F$605,DRE!$D318)</f>
        <v>0</v>
      </c>
      <c r="L318" s="75">
        <f>SUMIFS(Ago!$H$5:$H$605,Ago!$R$5:$R$605,"Despesa",Ago!$F$5:$F$605,DRE!$D318)</f>
        <v>0</v>
      </c>
      <c r="M318" s="75">
        <f>SUMIFS(Set!$H$5:$H$605,Set!$R$5:$R$605,"Despesa",Set!$F$5:$F$605,DRE!$D318)</f>
        <v>0</v>
      </c>
      <c r="N318" s="75">
        <f>SUMIFS(Out!$H$5:$H$605,Out!$R$5:$R$605,"Despesa",Out!$F$5:$F$605,DRE!$D318)</f>
        <v>0</v>
      </c>
      <c r="O318" s="75">
        <f>SUMIFS(Nov!$H$5:$H$605,Nov!$R$5:$R$605,"Despesa",Nov!$F$5:$F$605,DRE!$D318)</f>
        <v>0</v>
      </c>
      <c r="P318" s="75">
        <f>SUMIFS(Dez!$H$5:$H$605,Dez!$R$5:$R$605,"Despesa",Dez!$F$5:$F$605,DRE!$D318)</f>
        <v>0</v>
      </c>
      <c r="Q318" s="75">
        <f t="shared" si="20"/>
        <v>0</v>
      </c>
    </row>
    <row r="319" spans="3:17" ht="28.5" customHeight="1" thickTop="1" thickBot="1">
      <c r="C319" s="65" t="str">
        <f>'PC Despesas'!C103</f>
        <v>5.1.99</v>
      </c>
      <c r="D319" s="66" t="str">
        <f>VLOOKUP(C319,'PC Despesas'!$C$4:$D$103,2,FALSE)</f>
        <v>Outras despesas com produtos</v>
      </c>
      <c r="E319" s="75">
        <f>SUMIFS(Jan!$H$5:$H$605,Jan!$R$5:$R$605,"Despesa",Jan!$F$5:$F$605,DRE!$D319)</f>
        <v>0</v>
      </c>
      <c r="F319" s="75">
        <f>SUMIFS(Fev!$H$5:$H$605,Fev!$R$5:$R$605,"Despesa",Fev!$F$5:$F$605,DRE!$D319)</f>
        <v>0</v>
      </c>
      <c r="G319" s="75">
        <f>SUMIFS(Mar!$H$5:$H$605,Mar!$R$5:$R$605,"Despesa",Mar!$F$5:$F$605,DRE!$D319)</f>
        <v>0</v>
      </c>
      <c r="H319" s="75">
        <f>SUMIFS(Abr!$H$5:$H$605,Abr!$R$5:$R$605,"Despesa",Abr!$F$5:$F$605,DRE!$D319)</f>
        <v>0</v>
      </c>
      <c r="I319" s="75">
        <f>SUMIFS(Mai!$H$5:$H$605,Mai!$R$5:$R$605,"Despesa",Mai!$F$5:$F$605,DRE!$D319)</f>
        <v>0</v>
      </c>
      <c r="J319" s="75">
        <f>SUMIFS(Jun!$H$5:$H$605,Jun!$R$5:$R$605,"Despesa",Jun!$F$5:$F$605,DRE!$D319)</f>
        <v>0</v>
      </c>
      <c r="K319" s="75">
        <f>SUMIFS(Jul!$H$5:$H$605,Jul!$R$5:$R$605,"Despesa",Jul!$F$5:$F$605,DRE!$D319)</f>
        <v>0</v>
      </c>
      <c r="L319" s="75">
        <f>SUMIFS(Ago!$H$5:$H$605,Ago!$R$5:$R$605,"Despesa",Ago!$F$5:$F$605,DRE!$D319)</f>
        <v>0</v>
      </c>
      <c r="M319" s="75">
        <f>SUMIFS(Set!$H$5:$H$605,Set!$R$5:$R$605,"Despesa",Set!$F$5:$F$605,DRE!$D319)</f>
        <v>0</v>
      </c>
      <c r="N319" s="75">
        <f>SUMIFS(Out!$H$5:$H$605,Out!$R$5:$R$605,"Despesa",Out!$F$5:$F$605,DRE!$D319)</f>
        <v>0</v>
      </c>
      <c r="O319" s="75">
        <f>SUMIFS(Nov!$H$5:$H$605,Nov!$R$5:$R$605,"Despesa",Nov!$F$5:$F$605,DRE!$D319)</f>
        <v>0</v>
      </c>
      <c r="P319" s="75">
        <f>SUMIFS(Dez!$H$5:$H$605,Dez!$R$5:$R$605,"Despesa",Dez!$F$5:$F$605,DRE!$D319)</f>
        <v>0</v>
      </c>
      <c r="Q319" s="75">
        <f t="shared" si="20"/>
        <v>0</v>
      </c>
    </row>
    <row r="320" spans="3:17" ht="35.25" customHeight="1" thickTop="1" thickBot="1">
      <c r="C320" s="63" t="str">
        <f>'PC Despesas'!F$4</f>
        <v>5.2</v>
      </c>
      <c r="D320" s="64" t="str">
        <f>VLOOKUP(C320,'PC Despesas'!$F$4:$G$103,2,FALSE)</f>
        <v>DESPESAS COM SERVIÇOS</v>
      </c>
      <c r="E320" s="86">
        <f>SUM(E321:E419)</f>
        <v>0</v>
      </c>
      <c r="F320" s="86">
        <f t="shared" ref="F320:O320" si="21">SUM(F321:F419)</f>
        <v>0</v>
      </c>
      <c r="G320" s="86">
        <f t="shared" si="21"/>
        <v>0</v>
      </c>
      <c r="H320" s="86">
        <f t="shared" si="21"/>
        <v>0</v>
      </c>
      <c r="I320" s="86">
        <f t="shared" si="21"/>
        <v>0</v>
      </c>
      <c r="J320" s="86">
        <f t="shared" si="21"/>
        <v>0</v>
      </c>
      <c r="K320" s="86">
        <f t="shared" si="21"/>
        <v>0</v>
      </c>
      <c r="L320" s="86">
        <f t="shared" si="21"/>
        <v>0</v>
      </c>
      <c r="M320" s="86">
        <f t="shared" si="21"/>
        <v>0</v>
      </c>
      <c r="N320" s="86">
        <f t="shared" si="21"/>
        <v>0</v>
      </c>
      <c r="O320" s="86">
        <f t="shared" si="21"/>
        <v>0</v>
      </c>
      <c r="P320" s="86">
        <f>SUM(P321:P419)</f>
        <v>0</v>
      </c>
      <c r="Q320" s="86">
        <f>SUM(Q321:Q419)</f>
        <v>0</v>
      </c>
    </row>
    <row r="321" spans="3:17" ht="28.5" customHeight="1" thickTop="1" thickBot="1">
      <c r="C321" s="65" t="str">
        <f>'PC Despesas'!F5</f>
        <v>5.2.1</v>
      </c>
      <c r="D321" s="66" t="str">
        <f>VLOOKUP(C321,'PC Despesas'!$F$4:$G$103,2,FALSE)</f>
        <v>-</v>
      </c>
      <c r="E321" s="75">
        <f>SUMIFS(Jan!$H$5:$H$605,Jan!$R$5:$R$605,"Despesa",Jan!$F$5:$F$605,DRE!$D321)</f>
        <v>0</v>
      </c>
      <c r="F321" s="75">
        <f>SUMIFS(Fev!$H$5:$H$605,Fev!$R$5:$R$605,"Despesa",Fev!$F$5:$F$605,DRE!$D321)</f>
        <v>0</v>
      </c>
      <c r="G321" s="75">
        <f>SUMIFS(Mar!$H$5:$H$605,Mar!$R$5:$R$605,"Despesa",Mar!$F$5:$F$605,DRE!$D321)</f>
        <v>0</v>
      </c>
      <c r="H321" s="75">
        <f>SUMIFS(Abr!$H$5:$H$605,Abr!$R$5:$R$605,"Despesa",Abr!$F$5:$F$605,DRE!$D321)</f>
        <v>0</v>
      </c>
      <c r="I321" s="75">
        <f>SUMIFS(Mai!$H$5:$H$605,Mai!$R$5:$R$605,"Despesa",Mai!$F$5:$F$605,DRE!$D321)</f>
        <v>0</v>
      </c>
      <c r="J321" s="75">
        <f>SUMIFS(Jun!$H$5:$H$605,Jun!$R$5:$R$605,"Despesa",Jun!$F$5:$F$605,DRE!$D321)</f>
        <v>0</v>
      </c>
      <c r="K321" s="75">
        <f>SUMIFS(Jul!$H$5:$H$605,Jul!$R$5:$R$605,"Despesa",Jul!$F$5:$F$605,DRE!$D321)</f>
        <v>0</v>
      </c>
      <c r="L321" s="75">
        <f>SUMIFS(Ago!$H$5:$H$605,Ago!$R$5:$R$605,"Despesa",Ago!$F$5:$F$605,DRE!$D321)</f>
        <v>0</v>
      </c>
      <c r="M321" s="75">
        <f>SUMIFS(Set!$H$5:$H$605,Set!$R$5:$R$605,"Despesa",Set!$F$5:$F$605,DRE!$D321)</f>
        <v>0</v>
      </c>
      <c r="N321" s="75">
        <f>SUMIFS(Out!$H$5:$H$605,Out!$R$5:$R$605,"Despesa",Out!$F$5:$F$605,DRE!$D321)</f>
        <v>0</v>
      </c>
      <c r="O321" s="75">
        <f>SUMIFS(Nov!$H$5:$H$605,Nov!$R$5:$R$605,"Despesa",Nov!$F$5:$F$605,DRE!$D321)</f>
        <v>0</v>
      </c>
      <c r="P321" s="75">
        <f>SUMIFS(Dez!$H$5:$H$605,Dez!$R$5:$R$605,"Despesa",Dez!$F$5:$F$605,DRE!$D321)</f>
        <v>0</v>
      </c>
      <c r="Q321" s="75">
        <f>SUM(E321:P321)</f>
        <v>0</v>
      </c>
    </row>
    <row r="322" spans="3:17" ht="28.5" customHeight="1" thickTop="1" thickBot="1">
      <c r="C322" s="65" t="str">
        <f>'PC Despesas'!F6</f>
        <v>5.2.2</v>
      </c>
      <c r="D322" s="66" t="str">
        <f>VLOOKUP(C322,'PC Despesas'!$F$4:$G$103,2,FALSE)</f>
        <v>-</v>
      </c>
      <c r="E322" s="75">
        <f>SUMIFS(Jan!$H$5:$H$605,Jan!$R$5:$R$605,"Despesa",Jan!$F$5:$F$605,DRE!$D322)</f>
        <v>0</v>
      </c>
      <c r="F322" s="75">
        <f>SUMIFS(Fev!$H$5:$H$605,Fev!$R$5:$R$605,"Despesa",Fev!$F$5:$F$605,DRE!$D322)</f>
        <v>0</v>
      </c>
      <c r="G322" s="75">
        <f>SUMIFS(Mar!$H$5:$H$605,Mar!$R$5:$R$605,"Despesa",Mar!$F$5:$F$605,DRE!$D322)</f>
        <v>0</v>
      </c>
      <c r="H322" s="75">
        <f>SUMIFS(Abr!$H$5:$H$605,Abr!$R$5:$R$605,"Despesa",Abr!$F$5:$F$605,DRE!$D322)</f>
        <v>0</v>
      </c>
      <c r="I322" s="75">
        <f>SUMIFS(Mai!$H$5:$H$605,Mai!$R$5:$R$605,"Despesa",Mai!$F$5:$F$605,DRE!$D322)</f>
        <v>0</v>
      </c>
      <c r="J322" s="75">
        <f>SUMIFS(Jun!$H$5:$H$605,Jun!$R$5:$R$605,"Despesa",Jun!$F$5:$F$605,DRE!$D322)</f>
        <v>0</v>
      </c>
      <c r="K322" s="75">
        <f>SUMIFS(Jul!$H$5:$H$605,Jul!$R$5:$R$605,"Despesa",Jul!$F$5:$F$605,DRE!$D322)</f>
        <v>0</v>
      </c>
      <c r="L322" s="75">
        <f>SUMIFS(Ago!$H$5:$H$605,Ago!$R$5:$R$605,"Despesa",Ago!$F$5:$F$605,DRE!$D322)</f>
        <v>0</v>
      </c>
      <c r="M322" s="75">
        <f>SUMIFS(Set!$H$5:$H$605,Set!$R$5:$R$605,"Despesa",Set!$F$5:$F$605,DRE!$D322)</f>
        <v>0</v>
      </c>
      <c r="N322" s="75">
        <f>SUMIFS(Out!$H$5:$H$605,Out!$R$5:$R$605,"Despesa",Out!$F$5:$F$605,DRE!$D322)</f>
        <v>0</v>
      </c>
      <c r="O322" s="75">
        <f>SUMIFS(Nov!$H$5:$H$605,Nov!$R$5:$R$605,"Despesa",Nov!$F$5:$F$605,DRE!$D322)</f>
        <v>0</v>
      </c>
      <c r="P322" s="75">
        <f>SUMIFS(Dez!$H$5:$H$605,Dez!$R$5:$R$605,"Despesa",Dez!$F$5:$F$605,DRE!$D322)</f>
        <v>0</v>
      </c>
      <c r="Q322" s="75">
        <f t="shared" ref="Q322:Q385" si="22">SUM(E322:P322)</f>
        <v>0</v>
      </c>
    </row>
    <row r="323" spans="3:17" ht="28.5" customHeight="1" thickTop="1" thickBot="1">
      <c r="C323" s="65" t="str">
        <f>'PC Despesas'!F7</f>
        <v>5.2.3</v>
      </c>
      <c r="D323" s="66" t="str">
        <f>VLOOKUP(C323,'PC Despesas'!$F$4:$G$103,2,FALSE)</f>
        <v>-</v>
      </c>
      <c r="E323" s="75">
        <f>SUMIFS(Jan!$H$5:$H$605,Jan!$R$5:$R$605,"Despesa",Jan!$F$5:$F$605,DRE!$D323)</f>
        <v>0</v>
      </c>
      <c r="F323" s="75">
        <f>SUMIFS(Fev!$H$5:$H$605,Fev!$R$5:$R$605,"Despesa",Fev!$F$5:$F$605,DRE!$D323)</f>
        <v>0</v>
      </c>
      <c r="G323" s="75">
        <f>SUMIFS(Mar!$H$5:$H$605,Mar!$R$5:$R$605,"Despesa",Mar!$F$5:$F$605,DRE!$D323)</f>
        <v>0</v>
      </c>
      <c r="H323" s="75">
        <f>SUMIFS(Abr!$H$5:$H$605,Abr!$R$5:$R$605,"Despesa",Abr!$F$5:$F$605,DRE!$D323)</f>
        <v>0</v>
      </c>
      <c r="I323" s="75">
        <f>SUMIFS(Mai!$H$5:$H$605,Mai!$R$5:$R$605,"Despesa",Mai!$F$5:$F$605,DRE!$D323)</f>
        <v>0</v>
      </c>
      <c r="J323" s="75">
        <f>SUMIFS(Jun!$H$5:$H$605,Jun!$R$5:$R$605,"Despesa",Jun!$F$5:$F$605,DRE!$D323)</f>
        <v>0</v>
      </c>
      <c r="K323" s="75">
        <f>SUMIFS(Jul!$H$5:$H$605,Jul!$R$5:$R$605,"Despesa",Jul!$F$5:$F$605,DRE!$D323)</f>
        <v>0</v>
      </c>
      <c r="L323" s="75">
        <f>SUMIFS(Ago!$H$5:$H$605,Ago!$R$5:$R$605,"Despesa",Ago!$F$5:$F$605,DRE!$D323)</f>
        <v>0</v>
      </c>
      <c r="M323" s="75">
        <f>SUMIFS(Set!$H$5:$H$605,Set!$R$5:$R$605,"Despesa",Set!$F$5:$F$605,DRE!$D323)</f>
        <v>0</v>
      </c>
      <c r="N323" s="75">
        <f>SUMIFS(Out!$H$5:$H$605,Out!$R$5:$R$605,"Despesa",Out!$F$5:$F$605,DRE!$D323)</f>
        <v>0</v>
      </c>
      <c r="O323" s="75">
        <f>SUMIFS(Nov!$H$5:$H$605,Nov!$R$5:$R$605,"Despesa",Nov!$F$5:$F$605,DRE!$D323)</f>
        <v>0</v>
      </c>
      <c r="P323" s="75">
        <f>SUMIFS(Dez!$H$5:$H$605,Dez!$R$5:$R$605,"Despesa",Dez!$F$5:$F$605,DRE!$D323)</f>
        <v>0</v>
      </c>
      <c r="Q323" s="75">
        <f t="shared" si="22"/>
        <v>0</v>
      </c>
    </row>
    <row r="324" spans="3:17" ht="28.5" customHeight="1" thickTop="1" thickBot="1">
      <c r="C324" s="65" t="str">
        <f>'PC Despesas'!F8</f>
        <v>5.2.4</v>
      </c>
      <c r="D324" s="66" t="str">
        <f>VLOOKUP(C324,'PC Despesas'!$F$4:$G$103,2,FALSE)</f>
        <v>-</v>
      </c>
      <c r="E324" s="75">
        <f>SUMIFS(Jan!$H$5:$H$605,Jan!$R$5:$R$605,"Despesa",Jan!$F$5:$F$605,DRE!$D324)</f>
        <v>0</v>
      </c>
      <c r="F324" s="75">
        <f>SUMIFS(Fev!$H$5:$H$605,Fev!$R$5:$R$605,"Despesa",Fev!$F$5:$F$605,DRE!$D324)</f>
        <v>0</v>
      </c>
      <c r="G324" s="75">
        <f>SUMIFS(Mar!$H$5:$H$605,Mar!$R$5:$R$605,"Despesa",Mar!$F$5:$F$605,DRE!$D324)</f>
        <v>0</v>
      </c>
      <c r="H324" s="75">
        <f>SUMIFS(Abr!$H$5:$H$605,Abr!$R$5:$R$605,"Despesa",Abr!$F$5:$F$605,DRE!$D324)</f>
        <v>0</v>
      </c>
      <c r="I324" s="75">
        <f>SUMIFS(Mai!$H$5:$H$605,Mai!$R$5:$R$605,"Despesa",Mai!$F$5:$F$605,DRE!$D324)</f>
        <v>0</v>
      </c>
      <c r="J324" s="75">
        <f>SUMIFS(Jun!$H$5:$H$605,Jun!$R$5:$R$605,"Despesa",Jun!$F$5:$F$605,DRE!$D324)</f>
        <v>0</v>
      </c>
      <c r="K324" s="75">
        <f>SUMIFS(Jul!$H$5:$H$605,Jul!$R$5:$R$605,"Despesa",Jul!$F$5:$F$605,DRE!$D324)</f>
        <v>0</v>
      </c>
      <c r="L324" s="75">
        <f>SUMIFS(Ago!$H$5:$H$605,Ago!$R$5:$R$605,"Despesa",Ago!$F$5:$F$605,DRE!$D324)</f>
        <v>0</v>
      </c>
      <c r="M324" s="75">
        <f>SUMIFS(Set!$H$5:$H$605,Set!$R$5:$R$605,"Despesa",Set!$F$5:$F$605,DRE!$D324)</f>
        <v>0</v>
      </c>
      <c r="N324" s="75">
        <f>SUMIFS(Out!$H$5:$H$605,Out!$R$5:$R$605,"Despesa",Out!$F$5:$F$605,DRE!$D324)</f>
        <v>0</v>
      </c>
      <c r="O324" s="75">
        <f>SUMIFS(Nov!$H$5:$H$605,Nov!$R$5:$R$605,"Despesa",Nov!$F$5:$F$605,DRE!$D324)</f>
        <v>0</v>
      </c>
      <c r="P324" s="75">
        <f>SUMIFS(Dez!$H$5:$H$605,Dez!$R$5:$R$605,"Despesa",Dez!$F$5:$F$605,DRE!$D324)</f>
        <v>0</v>
      </c>
      <c r="Q324" s="75">
        <f t="shared" si="22"/>
        <v>0</v>
      </c>
    </row>
    <row r="325" spans="3:17" ht="28.5" customHeight="1" thickTop="1" thickBot="1">
      <c r="C325" s="65" t="str">
        <f>'PC Despesas'!F9</f>
        <v>5.2.5</v>
      </c>
      <c r="D325" s="66" t="str">
        <f>VLOOKUP(C325,'PC Despesas'!$F$4:$G$103,2,FALSE)</f>
        <v>-</v>
      </c>
      <c r="E325" s="75">
        <f>SUMIFS(Jan!$H$5:$H$605,Jan!$R$5:$R$605,"Despesa",Jan!$F$5:$F$605,DRE!$D325)</f>
        <v>0</v>
      </c>
      <c r="F325" s="75">
        <f>SUMIFS(Fev!$H$5:$H$605,Fev!$R$5:$R$605,"Despesa",Fev!$F$5:$F$605,DRE!$D325)</f>
        <v>0</v>
      </c>
      <c r="G325" s="75">
        <f>SUMIFS(Mar!$H$5:$H$605,Mar!$R$5:$R$605,"Despesa",Mar!$F$5:$F$605,DRE!$D325)</f>
        <v>0</v>
      </c>
      <c r="H325" s="75">
        <f>SUMIFS(Abr!$H$5:$H$605,Abr!$R$5:$R$605,"Despesa",Abr!$F$5:$F$605,DRE!$D325)</f>
        <v>0</v>
      </c>
      <c r="I325" s="75">
        <f>SUMIFS(Mai!$H$5:$H$605,Mai!$R$5:$R$605,"Despesa",Mai!$F$5:$F$605,DRE!$D325)</f>
        <v>0</v>
      </c>
      <c r="J325" s="75">
        <f>SUMIFS(Jun!$H$5:$H$605,Jun!$R$5:$R$605,"Despesa",Jun!$F$5:$F$605,DRE!$D325)</f>
        <v>0</v>
      </c>
      <c r="K325" s="75">
        <f>SUMIFS(Jul!$H$5:$H$605,Jul!$R$5:$R$605,"Despesa",Jul!$F$5:$F$605,DRE!$D325)</f>
        <v>0</v>
      </c>
      <c r="L325" s="75">
        <f>SUMIFS(Ago!$H$5:$H$605,Ago!$R$5:$R$605,"Despesa",Ago!$F$5:$F$605,DRE!$D325)</f>
        <v>0</v>
      </c>
      <c r="M325" s="75">
        <f>SUMIFS(Set!$H$5:$H$605,Set!$R$5:$R$605,"Despesa",Set!$F$5:$F$605,DRE!$D325)</f>
        <v>0</v>
      </c>
      <c r="N325" s="75">
        <f>SUMIFS(Out!$H$5:$H$605,Out!$R$5:$R$605,"Despesa",Out!$F$5:$F$605,DRE!$D325)</f>
        <v>0</v>
      </c>
      <c r="O325" s="75">
        <f>SUMIFS(Nov!$H$5:$H$605,Nov!$R$5:$R$605,"Despesa",Nov!$F$5:$F$605,DRE!$D325)</f>
        <v>0</v>
      </c>
      <c r="P325" s="75">
        <f>SUMIFS(Dez!$H$5:$H$605,Dez!$R$5:$R$605,"Despesa",Dez!$F$5:$F$605,DRE!$D325)</f>
        <v>0</v>
      </c>
      <c r="Q325" s="75">
        <f t="shared" si="22"/>
        <v>0</v>
      </c>
    </row>
    <row r="326" spans="3:17" ht="28.5" customHeight="1" thickTop="1" thickBot="1">
      <c r="C326" s="65" t="str">
        <f>'PC Despesas'!F10</f>
        <v>5.2.6</v>
      </c>
      <c r="D326" s="66" t="str">
        <f>VLOOKUP(C326,'PC Despesas'!$F$4:$G$103,2,FALSE)</f>
        <v>-</v>
      </c>
      <c r="E326" s="75">
        <f>SUMIFS(Jan!$H$5:$H$605,Jan!$R$5:$R$605,"Despesa",Jan!$F$5:$F$605,DRE!$D326)</f>
        <v>0</v>
      </c>
      <c r="F326" s="75">
        <f>SUMIFS(Fev!$H$5:$H$605,Fev!$R$5:$R$605,"Despesa",Fev!$F$5:$F$605,DRE!$D326)</f>
        <v>0</v>
      </c>
      <c r="G326" s="75">
        <f>SUMIFS(Mar!$H$5:$H$605,Mar!$R$5:$R$605,"Despesa",Mar!$F$5:$F$605,DRE!$D326)</f>
        <v>0</v>
      </c>
      <c r="H326" s="75">
        <f>SUMIFS(Abr!$H$5:$H$605,Abr!$R$5:$R$605,"Despesa",Abr!$F$5:$F$605,DRE!$D326)</f>
        <v>0</v>
      </c>
      <c r="I326" s="75">
        <f>SUMIFS(Mai!$H$5:$H$605,Mai!$R$5:$R$605,"Despesa",Mai!$F$5:$F$605,DRE!$D326)</f>
        <v>0</v>
      </c>
      <c r="J326" s="75">
        <f>SUMIFS(Jun!$H$5:$H$605,Jun!$R$5:$R$605,"Despesa",Jun!$F$5:$F$605,DRE!$D326)</f>
        <v>0</v>
      </c>
      <c r="K326" s="75">
        <f>SUMIFS(Jul!$H$5:$H$605,Jul!$R$5:$R$605,"Despesa",Jul!$F$5:$F$605,DRE!$D326)</f>
        <v>0</v>
      </c>
      <c r="L326" s="75">
        <f>SUMIFS(Ago!$H$5:$H$605,Ago!$R$5:$R$605,"Despesa",Ago!$F$5:$F$605,DRE!$D326)</f>
        <v>0</v>
      </c>
      <c r="M326" s="75">
        <f>SUMIFS(Set!$H$5:$H$605,Set!$R$5:$R$605,"Despesa",Set!$F$5:$F$605,DRE!$D326)</f>
        <v>0</v>
      </c>
      <c r="N326" s="75">
        <f>SUMIFS(Out!$H$5:$H$605,Out!$R$5:$R$605,"Despesa",Out!$F$5:$F$605,DRE!$D326)</f>
        <v>0</v>
      </c>
      <c r="O326" s="75">
        <f>SUMIFS(Nov!$H$5:$H$605,Nov!$R$5:$R$605,"Despesa",Nov!$F$5:$F$605,DRE!$D326)</f>
        <v>0</v>
      </c>
      <c r="P326" s="75">
        <f>SUMIFS(Dez!$H$5:$H$605,Dez!$R$5:$R$605,"Despesa",Dez!$F$5:$F$605,DRE!$D326)</f>
        <v>0</v>
      </c>
      <c r="Q326" s="75">
        <f t="shared" si="22"/>
        <v>0</v>
      </c>
    </row>
    <row r="327" spans="3:17" ht="28.5" customHeight="1" thickTop="1" thickBot="1">
      <c r="C327" s="65" t="str">
        <f>'PC Despesas'!F11</f>
        <v>5.2.7</v>
      </c>
      <c r="D327" s="66" t="str">
        <f>VLOOKUP(C327,'PC Despesas'!$F$4:$G$103,2,FALSE)</f>
        <v>-</v>
      </c>
      <c r="E327" s="75">
        <f>SUMIFS(Jan!$H$5:$H$605,Jan!$R$5:$R$605,"Despesa",Jan!$F$5:$F$605,DRE!$D327)</f>
        <v>0</v>
      </c>
      <c r="F327" s="75">
        <f>SUMIFS(Fev!$H$5:$H$605,Fev!$R$5:$R$605,"Despesa",Fev!$F$5:$F$605,DRE!$D327)</f>
        <v>0</v>
      </c>
      <c r="G327" s="75">
        <f>SUMIFS(Mar!$H$5:$H$605,Mar!$R$5:$R$605,"Despesa",Mar!$F$5:$F$605,DRE!$D327)</f>
        <v>0</v>
      </c>
      <c r="H327" s="75">
        <f>SUMIFS(Abr!$H$5:$H$605,Abr!$R$5:$R$605,"Despesa",Abr!$F$5:$F$605,DRE!$D327)</f>
        <v>0</v>
      </c>
      <c r="I327" s="75">
        <f>SUMIFS(Mai!$H$5:$H$605,Mai!$R$5:$R$605,"Despesa",Mai!$F$5:$F$605,DRE!$D327)</f>
        <v>0</v>
      </c>
      <c r="J327" s="75">
        <f>SUMIFS(Jun!$H$5:$H$605,Jun!$R$5:$R$605,"Despesa",Jun!$F$5:$F$605,DRE!$D327)</f>
        <v>0</v>
      </c>
      <c r="K327" s="75">
        <f>SUMIFS(Jul!$H$5:$H$605,Jul!$R$5:$R$605,"Despesa",Jul!$F$5:$F$605,DRE!$D327)</f>
        <v>0</v>
      </c>
      <c r="L327" s="75">
        <f>SUMIFS(Ago!$H$5:$H$605,Ago!$R$5:$R$605,"Despesa",Ago!$F$5:$F$605,DRE!$D327)</f>
        <v>0</v>
      </c>
      <c r="M327" s="75">
        <f>SUMIFS(Set!$H$5:$H$605,Set!$R$5:$R$605,"Despesa",Set!$F$5:$F$605,DRE!$D327)</f>
        <v>0</v>
      </c>
      <c r="N327" s="75">
        <f>SUMIFS(Out!$H$5:$H$605,Out!$R$5:$R$605,"Despesa",Out!$F$5:$F$605,DRE!$D327)</f>
        <v>0</v>
      </c>
      <c r="O327" s="75">
        <f>SUMIFS(Nov!$H$5:$H$605,Nov!$R$5:$R$605,"Despesa",Nov!$F$5:$F$605,DRE!$D327)</f>
        <v>0</v>
      </c>
      <c r="P327" s="75">
        <f>SUMIFS(Dez!$H$5:$H$605,Dez!$R$5:$R$605,"Despesa",Dez!$F$5:$F$605,DRE!$D327)</f>
        <v>0</v>
      </c>
      <c r="Q327" s="75">
        <f t="shared" si="22"/>
        <v>0</v>
      </c>
    </row>
    <row r="328" spans="3:17" ht="28.5" customHeight="1" thickTop="1" thickBot="1">
      <c r="C328" s="65" t="str">
        <f>'PC Despesas'!F12</f>
        <v>5.2.8</v>
      </c>
      <c r="D328" s="66" t="str">
        <f>VLOOKUP(C328,'PC Despesas'!$F$4:$G$103,2,FALSE)</f>
        <v>-</v>
      </c>
      <c r="E328" s="75">
        <f>SUMIFS(Jan!$H$5:$H$605,Jan!$R$5:$R$605,"Despesa",Jan!$F$5:$F$605,DRE!$D328)</f>
        <v>0</v>
      </c>
      <c r="F328" s="75">
        <f>SUMIFS(Fev!$H$5:$H$605,Fev!$R$5:$R$605,"Despesa",Fev!$F$5:$F$605,DRE!$D328)</f>
        <v>0</v>
      </c>
      <c r="G328" s="75">
        <f>SUMIFS(Mar!$H$5:$H$605,Mar!$R$5:$R$605,"Despesa",Mar!$F$5:$F$605,DRE!$D328)</f>
        <v>0</v>
      </c>
      <c r="H328" s="75">
        <f>SUMIFS(Abr!$H$5:$H$605,Abr!$R$5:$R$605,"Despesa",Abr!$F$5:$F$605,DRE!$D328)</f>
        <v>0</v>
      </c>
      <c r="I328" s="75">
        <f>SUMIFS(Mai!$H$5:$H$605,Mai!$R$5:$R$605,"Despesa",Mai!$F$5:$F$605,DRE!$D328)</f>
        <v>0</v>
      </c>
      <c r="J328" s="75">
        <f>SUMIFS(Jun!$H$5:$H$605,Jun!$R$5:$R$605,"Despesa",Jun!$F$5:$F$605,DRE!$D328)</f>
        <v>0</v>
      </c>
      <c r="K328" s="75">
        <f>SUMIFS(Jul!$H$5:$H$605,Jul!$R$5:$R$605,"Despesa",Jul!$F$5:$F$605,DRE!$D328)</f>
        <v>0</v>
      </c>
      <c r="L328" s="75">
        <f>SUMIFS(Ago!$H$5:$H$605,Ago!$R$5:$R$605,"Despesa",Ago!$F$5:$F$605,DRE!$D328)</f>
        <v>0</v>
      </c>
      <c r="M328" s="75">
        <f>SUMIFS(Set!$H$5:$H$605,Set!$R$5:$R$605,"Despesa",Set!$F$5:$F$605,DRE!$D328)</f>
        <v>0</v>
      </c>
      <c r="N328" s="75">
        <f>SUMIFS(Out!$H$5:$H$605,Out!$R$5:$R$605,"Despesa",Out!$F$5:$F$605,DRE!$D328)</f>
        <v>0</v>
      </c>
      <c r="O328" s="75">
        <f>SUMIFS(Nov!$H$5:$H$605,Nov!$R$5:$R$605,"Despesa",Nov!$F$5:$F$605,DRE!$D328)</f>
        <v>0</v>
      </c>
      <c r="P328" s="75">
        <f>SUMIFS(Dez!$H$5:$H$605,Dez!$R$5:$R$605,"Despesa",Dez!$F$5:$F$605,DRE!$D328)</f>
        <v>0</v>
      </c>
      <c r="Q328" s="75">
        <f t="shared" si="22"/>
        <v>0</v>
      </c>
    </row>
    <row r="329" spans="3:17" ht="28.5" customHeight="1" thickTop="1" thickBot="1">
      <c r="C329" s="65" t="str">
        <f>'PC Despesas'!F13</f>
        <v>5.2.9</v>
      </c>
      <c r="D329" s="66" t="str">
        <f>VLOOKUP(C329,'PC Despesas'!$F$4:$G$103,2,FALSE)</f>
        <v>-</v>
      </c>
      <c r="E329" s="75">
        <f>SUMIFS(Jan!$H$5:$H$605,Jan!$R$5:$R$605,"Despesa",Jan!$F$5:$F$605,DRE!$D329)</f>
        <v>0</v>
      </c>
      <c r="F329" s="75">
        <f>SUMIFS(Fev!$H$5:$H$605,Fev!$R$5:$R$605,"Despesa",Fev!$F$5:$F$605,DRE!$D329)</f>
        <v>0</v>
      </c>
      <c r="G329" s="75">
        <f>SUMIFS(Mar!$H$5:$H$605,Mar!$R$5:$R$605,"Despesa",Mar!$F$5:$F$605,DRE!$D329)</f>
        <v>0</v>
      </c>
      <c r="H329" s="75">
        <f>SUMIFS(Abr!$H$5:$H$605,Abr!$R$5:$R$605,"Despesa",Abr!$F$5:$F$605,DRE!$D329)</f>
        <v>0</v>
      </c>
      <c r="I329" s="75">
        <f>SUMIFS(Mai!$H$5:$H$605,Mai!$R$5:$R$605,"Despesa",Mai!$F$5:$F$605,DRE!$D329)</f>
        <v>0</v>
      </c>
      <c r="J329" s="75">
        <f>SUMIFS(Jun!$H$5:$H$605,Jun!$R$5:$R$605,"Despesa",Jun!$F$5:$F$605,DRE!$D329)</f>
        <v>0</v>
      </c>
      <c r="K329" s="75">
        <f>SUMIFS(Jul!$H$5:$H$605,Jul!$R$5:$R$605,"Despesa",Jul!$F$5:$F$605,DRE!$D329)</f>
        <v>0</v>
      </c>
      <c r="L329" s="75">
        <f>SUMIFS(Ago!$H$5:$H$605,Ago!$R$5:$R$605,"Despesa",Ago!$F$5:$F$605,DRE!$D329)</f>
        <v>0</v>
      </c>
      <c r="M329" s="75">
        <f>SUMIFS(Set!$H$5:$H$605,Set!$R$5:$R$605,"Despesa",Set!$F$5:$F$605,DRE!$D329)</f>
        <v>0</v>
      </c>
      <c r="N329" s="75">
        <f>SUMIFS(Out!$H$5:$H$605,Out!$R$5:$R$605,"Despesa",Out!$F$5:$F$605,DRE!$D329)</f>
        <v>0</v>
      </c>
      <c r="O329" s="75">
        <f>SUMIFS(Nov!$H$5:$H$605,Nov!$R$5:$R$605,"Despesa",Nov!$F$5:$F$605,DRE!$D329)</f>
        <v>0</v>
      </c>
      <c r="P329" s="75">
        <f>SUMIFS(Dez!$H$5:$H$605,Dez!$R$5:$R$605,"Despesa",Dez!$F$5:$F$605,DRE!$D329)</f>
        <v>0</v>
      </c>
      <c r="Q329" s="75">
        <f t="shared" si="22"/>
        <v>0</v>
      </c>
    </row>
    <row r="330" spans="3:17" ht="28.5" customHeight="1" thickTop="1" thickBot="1">
      <c r="C330" s="65" t="str">
        <f>'PC Despesas'!F14</f>
        <v>5.2.10</v>
      </c>
      <c r="D330" s="66" t="str">
        <f>VLOOKUP(C330,'PC Despesas'!$F$4:$G$103,2,FALSE)</f>
        <v>-</v>
      </c>
      <c r="E330" s="75">
        <f>SUMIFS(Jan!$H$5:$H$605,Jan!$R$5:$R$605,"Despesa",Jan!$F$5:$F$605,DRE!$D330)</f>
        <v>0</v>
      </c>
      <c r="F330" s="75">
        <f>SUMIFS(Fev!$H$5:$H$605,Fev!$R$5:$R$605,"Despesa",Fev!$F$5:$F$605,DRE!$D330)</f>
        <v>0</v>
      </c>
      <c r="G330" s="75">
        <f>SUMIFS(Mar!$H$5:$H$605,Mar!$R$5:$R$605,"Despesa",Mar!$F$5:$F$605,DRE!$D330)</f>
        <v>0</v>
      </c>
      <c r="H330" s="75">
        <f>SUMIFS(Abr!$H$5:$H$605,Abr!$R$5:$R$605,"Despesa",Abr!$F$5:$F$605,DRE!$D330)</f>
        <v>0</v>
      </c>
      <c r="I330" s="75">
        <f>SUMIFS(Mai!$H$5:$H$605,Mai!$R$5:$R$605,"Despesa",Mai!$F$5:$F$605,DRE!$D330)</f>
        <v>0</v>
      </c>
      <c r="J330" s="75">
        <f>SUMIFS(Jun!$H$5:$H$605,Jun!$R$5:$R$605,"Despesa",Jun!$F$5:$F$605,DRE!$D330)</f>
        <v>0</v>
      </c>
      <c r="K330" s="75">
        <f>SUMIFS(Jul!$H$5:$H$605,Jul!$R$5:$R$605,"Despesa",Jul!$F$5:$F$605,DRE!$D330)</f>
        <v>0</v>
      </c>
      <c r="L330" s="75">
        <f>SUMIFS(Ago!$H$5:$H$605,Ago!$R$5:$R$605,"Despesa",Ago!$F$5:$F$605,DRE!$D330)</f>
        <v>0</v>
      </c>
      <c r="M330" s="75">
        <f>SUMIFS(Set!$H$5:$H$605,Set!$R$5:$R$605,"Despesa",Set!$F$5:$F$605,DRE!$D330)</f>
        <v>0</v>
      </c>
      <c r="N330" s="75">
        <f>SUMIFS(Out!$H$5:$H$605,Out!$R$5:$R$605,"Despesa",Out!$F$5:$F$605,DRE!$D330)</f>
        <v>0</v>
      </c>
      <c r="O330" s="75">
        <f>SUMIFS(Nov!$H$5:$H$605,Nov!$R$5:$R$605,"Despesa",Nov!$F$5:$F$605,DRE!$D330)</f>
        <v>0</v>
      </c>
      <c r="P330" s="75">
        <f>SUMIFS(Dez!$H$5:$H$605,Dez!$R$5:$R$605,"Despesa",Dez!$F$5:$F$605,DRE!$D330)</f>
        <v>0</v>
      </c>
      <c r="Q330" s="75">
        <f t="shared" si="22"/>
        <v>0</v>
      </c>
    </row>
    <row r="331" spans="3:17" ht="28.5" customHeight="1" thickTop="1" thickBot="1">
      <c r="C331" s="65" t="str">
        <f>'PC Despesas'!F15</f>
        <v>5.2.11</v>
      </c>
      <c r="D331" s="66" t="str">
        <f>VLOOKUP(C331,'PC Despesas'!$F$4:$G$103,2,FALSE)</f>
        <v>-</v>
      </c>
      <c r="E331" s="75">
        <f>SUMIFS(Jan!$H$5:$H$605,Jan!$R$5:$R$605,"Despesa",Jan!$F$5:$F$605,DRE!$D331)</f>
        <v>0</v>
      </c>
      <c r="F331" s="75">
        <f>SUMIFS(Fev!$H$5:$H$605,Fev!$R$5:$R$605,"Despesa",Fev!$F$5:$F$605,DRE!$D331)</f>
        <v>0</v>
      </c>
      <c r="G331" s="75">
        <f>SUMIFS(Mar!$H$5:$H$605,Mar!$R$5:$R$605,"Despesa",Mar!$F$5:$F$605,DRE!$D331)</f>
        <v>0</v>
      </c>
      <c r="H331" s="75">
        <f>SUMIFS(Abr!$H$5:$H$605,Abr!$R$5:$R$605,"Despesa",Abr!$F$5:$F$605,DRE!$D331)</f>
        <v>0</v>
      </c>
      <c r="I331" s="75">
        <f>SUMIFS(Mai!$H$5:$H$605,Mai!$R$5:$R$605,"Despesa",Mai!$F$5:$F$605,DRE!$D331)</f>
        <v>0</v>
      </c>
      <c r="J331" s="75">
        <f>SUMIFS(Jun!$H$5:$H$605,Jun!$R$5:$R$605,"Despesa",Jun!$F$5:$F$605,DRE!$D331)</f>
        <v>0</v>
      </c>
      <c r="K331" s="75">
        <f>SUMIFS(Jul!$H$5:$H$605,Jul!$R$5:$R$605,"Despesa",Jul!$F$5:$F$605,DRE!$D331)</f>
        <v>0</v>
      </c>
      <c r="L331" s="75">
        <f>SUMIFS(Ago!$H$5:$H$605,Ago!$R$5:$R$605,"Despesa",Ago!$F$5:$F$605,DRE!$D331)</f>
        <v>0</v>
      </c>
      <c r="M331" s="75">
        <f>SUMIFS(Set!$H$5:$H$605,Set!$R$5:$R$605,"Despesa",Set!$F$5:$F$605,DRE!$D331)</f>
        <v>0</v>
      </c>
      <c r="N331" s="75">
        <f>SUMIFS(Out!$H$5:$H$605,Out!$R$5:$R$605,"Despesa",Out!$F$5:$F$605,DRE!$D331)</f>
        <v>0</v>
      </c>
      <c r="O331" s="75">
        <f>SUMIFS(Nov!$H$5:$H$605,Nov!$R$5:$R$605,"Despesa",Nov!$F$5:$F$605,DRE!$D331)</f>
        <v>0</v>
      </c>
      <c r="P331" s="75">
        <f>SUMIFS(Dez!$H$5:$H$605,Dez!$R$5:$R$605,"Despesa",Dez!$F$5:$F$605,DRE!$D331)</f>
        <v>0</v>
      </c>
      <c r="Q331" s="75">
        <f t="shared" si="22"/>
        <v>0</v>
      </c>
    </row>
    <row r="332" spans="3:17" ht="28.5" customHeight="1" thickTop="1" thickBot="1">
      <c r="C332" s="65" t="str">
        <f>'PC Despesas'!F16</f>
        <v>5.2.12</v>
      </c>
      <c r="D332" s="66" t="str">
        <f>VLOOKUP(C332,'PC Despesas'!$F$4:$G$103,2,FALSE)</f>
        <v>-</v>
      </c>
      <c r="E332" s="75">
        <f>SUMIFS(Jan!$H$5:$H$605,Jan!$R$5:$R$605,"Despesa",Jan!$F$5:$F$605,DRE!$D332)</f>
        <v>0</v>
      </c>
      <c r="F332" s="75">
        <f>SUMIFS(Fev!$H$5:$H$605,Fev!$R$5:$R$605,"Despesa",Fev!$F$5:$F$605,DRE!$D332)</f>
        <v>0</v>
      </c>
      <c r="G332" s="75">
        <f>SUMIFS(Mar!$H$5:$H$605,Mar!$R$5:$R$605,"Despesa",Mar!$F$5:$F$605,DRE!$D332)</f>
        <v>0</v>
      </c>
      <c r="H332" s="75">
        <f>SUMIFS(Abr!$H$5:$H$605,Abr!$R$5:$R$605,"Despesa",Abr!$F$5:$F$605,DRE!$D332)</f>
        <v>0</v>
      </c>
      <c r="I332" s="75">
        <f>SUMIFS(Mai!$H$5:$H$605,Mai!$R$5:$R$605,"Despesa",Mai!$F$5:$F$605,DRE!$D332)</f>
        <v>0</v>
      </c>
      <c r="J332" s="75">
        <f>SUMIFS(Jun!$H$5:$H$605,Jun!$R$5:$R$605,"Despesa",Jun!$F$5:$F$605,DRE!$D332)</f>
        <v>0</v>
      </c>
      <c r="K332" s="75">
        <f>SUMIFS(Jul!$H$5:$H$605,Jul!$R$5:$R$605,"Despesa",Jul!$F$5:$F$605,DRE!$D332)</f>
        <v>0</v>
      </c>
      <c r="L332" s="75">
        <f>SUMIFS(Ago!$H$5:$H$605,Ago!$R$5:$R$605,"Despesa",Ago!$F$5:$F$605,DRE!$D332)</f>
        <v>0</v>
      </c>
      <c r="M332" s="75">
        <f>SUMIFS(Set!$H$5:$H$605,Set!$R$5:$R$605,"Despesa",Set!$F$5:$F$605,DRE!$D332)</f>
        <v>0</v>
      </c>
      <c r="N332" s="75">
        <f>SUMIFS(Out!$H$5:$H$605,Out!$R$5:$R$605,"Despesa",Out!$F$5:$F$605,DRE!$D332)</f>
        <v>0</v>
      </c>
      <c r="O332" s="75">
        <f>SUMIFS(Nov!$H$5:$H$605,Nov!$R$5:$R$605,"Despesa",Nov!$F$5:$F$605,DRE!$D332)</f>
        <v>0</v>
      </c>
      <c r="P332" s="75">
        <f>SUMIFS(Dez!$H$5:$H$605,Dez!$R$5:$R$605,"Despesa",Dez!$F$5:$F$605,DRE!$D332)</f>
        <v>0</v>
      </c>
      <c r="Q332" s="75">
        <f t="shared" si="22"/>
        <v>0</v>
      </c>
    </row>
    <row r="333" spans="3:17" ht="28.5" customHeight="1" thickTop="1" thickBot="1">
      <c r="C333" s="65" t="str">
        <f>'PC Despesas'!F17</f>
        <v>5.2.13</v>
      </c>
      <c r="D333" s="66" t="str">
        <f>VLOOKUP(C333,'PC Despesas'!$F$4:$G$103,2,FALSE)</f>
        <v>-</v>
      </c>
      <c r="E333" s="75">
        <f>SUMIFS(Jan!$H$5:$H$605,Jan!$R$5:$R$605,"Despesa",Jan!$F$5:$F$605,DRE!$D333)</f>
        <v>0</v>
      </c>
      <c r="F333" s="75">
        <f>SUMIFS(Fev!$H$5:$H$605,Fev!$R$5:$R$605,"Despesa",Fev!$F$5:$F$605,DRE!$D333)</f>
        <v>0</v>
      </c>
      <c r="G333" s="75">
        <f>SUMIFS(Mar!$H$5:$H$605,Mar!$R$5:$R$605,"Despesa",Mar!$F$5:$F$605,DRE!$D333)</f>
        <v>0</v>
      </c>
      <c r="H333" s="75">
        <f>SUMIFS(Abr!$H$5:$H$605,Abr!$R$5:$R$605,"Despesa",Abr!$F$5:$F$605,DRE!$D333)</f>
        <v>0</v>
      </c>
      <c r="I333" s="75">
        <f>SUMIFS(Mai!$H$5:$H$605,Mai!$R$5:$R$605,"Despesa",Mai!$F$5:$F$605,DRE!$D333)</f>
        <v>0</v>
      </c>
      <c r="J333" s="75">
        <f>SUMIFS(Jun!$H$5:$H$605,Jun!$R$5:$R$605,"Despesa",Jun!$F$5:$F$605,DRE!$D333)</f>
        <v>0</v>
      </c>
      <c r="K333" s="75">
        <f>SUMIFS(Jul!$H$5:$H$605,Jul!$R$5:$R$605,"Despesa",Jul!$F$5:$F$605,DRE!$D333)</f>
        <v>0</v>
      </c>
      <c r="L333" s="75">
        <f>SUMIFS(Ago!$H$5:$H$605,Ago!$R$5:$R$605,"Despesa",Ago!$F$5:$F$605,DRE!$D333)</f>
        <v>0</v>
      </c>
      <c r="M333" s="75">
        <f>SUMIFS(Set!$H$5:$H$605,Set!$R$5:$R$605,"Despesa",Set!$F$5:$F$605,DRE!$D333)</f>
        <v>0</v>
      </c>
      <c r="N333" s="75">
        <f>SUMIFS(Out!$H$5:$H$605,Out!$R$5:$R$605,"Despesa",Out!$F$5:$F$605,DRE!$D333)</f>
        <v>0</v>
      </c>
      <c r="O333" s="75">
        <f>SUMIFS(Nov!$H$5:$H$605,Nov!$R$5:$R$605,"Despesa",Nov!$F$5:$F$605,DRE!$D333)</f>
        <v>0</v>
      </c>
      <c r="P333" s="75">
        <f>SUMIFS(Dez!$H$5:$H$605,Dez!$R$5:$R$605,"Despesa",Dez!$F$5:$F$605,DRE!$D333)</f>
        <v>0</v>
      </c>
      <c r="Q333" s="75">
        <f t="shared" si="22"/>
        <v>0</v>
      </c>
    </row>
    <row r="334" spans="3:17" ht="28.5" customHeight="1" thickTop="1" thickBot="1">
      <c r="C334" s="65" t="str">
        <f>'PC Despesas'!F18</f>
        <v>5.2.14</v>
      </c>
      <c r="D334" s="66" t="str">
        <f>VLOOKUP(C334,'PC Despesas'!$F$4:$G$103,2,FALSE)</f>
        <v>-</v>
      </c>
      <c r="E334" s="75">
        <f>SUMIFS(Jan!$H$5:$H$605,Jan!$R$5:$R$605,"Despesa",Jan!$F$5:$F$605,DRE!$D334)</f>
        <v>0</v>
      </c>
      <c r="F334" s="75">
        <f>SUMIFS(Fev!$H$5:$H$605,Fev!$R$5:$R$605,"Despesa",Fev!$F$5:$F$605,DRE!$D334)</f>
        <v>0</v>
      </c>
      <c r="G334" s="75">
        <f>SUMIFS(Mar!$H$5:$H$605,Mar!$R$5:$R$605,"Despesa",Mar!$F$5:$F$605,DRE!$D334)</f>
        <v>0</v>
      </c>
      <c r="H334" s="75">
        <f>SUMIFS(Abr!$H$5:$H$605,Abr!$R$5:$R$605,"Despesa",Abr!$F$5:$F$605,DRE!$D334)</f>
        <v>0</v>
      </c>
      <c r="I334" s="75">
        <f>SUMIFS(Mai!$H$5:$H$605,Mai!$R$5:$R$605,"Despesa",Mai!$F$5:$F$605,DRE!$D334)</f>
        <v>0</v>
      </c>
      <c r="J334" s="75">
        <f>SUMIFS(Jun!$H$5:$H$605,Jun!$R$5:$R$605,"Despesa",Jun!$F$5:$F$605,DRE!$D334)</f>
        <v>0</v>
      </c>
      <c r="K334" s="75">
        <f>SUMIFS(Jul!$H$5:$H$605,Jul!$R$5:$R$605,"Despesa",Jul!$F$5:$F$605,DRE!$D334)</f>
        <v>0</v>
      </c>
      <c r="L334" s="75">
        <f>SUMIFS(Ago!$H$5:$H$605,Ago!$R$5:$R$605,"Despesa",Ago!$F$5:$F$605,DRE!$D334)</f>
        <v>0</v>
      </c>
      <c r="M334" s="75">
        <f>SUMIFS(Set!$H$5:$H$605,Set!$R$5:$R$605,"Despesa",Set!$F$5:$F$605,DRE!$D334)</f>
        <v>0</v>
      </c>
      <c r="N334" s="75">
        <f>SUMIFS(Out!$H$5:$H$605,Out!$R$5:$R$605,"Despesa",Out!$F$5:$F$605,DRE!$D334)</f>
        <v>0</v>
      </c>
      <c r="O334" s="75">
        <f>SUMIFS(Nov!$H$5:$H$605,Nov!$R$5:$R$605,"Despesa",Nov!$F$5:$F$605,DRE!$D334)</f>
        <v>0</v>
      </c>
      <c r="P334" s="75">
        <f>SUMIFS(Dez!$H$5:$H$605,Dez!$R$5:$R$605,"Despesa",Dez!$F$5:$F$605,DRE!$D334)</f>
        <v>0</v>
      </c>
      <c r="Q334" s="75">
        <f t="shared" si="22"/>
        <v>0</v>
      </c>
    </row>
    <row r="335" spans="3:17" ht="28.5" customHeight="1" thickTop="1" thickBot="1">
      <c r="C335" s="65" t="str">
        <f>'PC Despesas'!F19</f>
        <v>5.2.15</v>
      </c>
      <c r="D335" s="66" t="str">
        <f>VLOOKUP(C335,'PC Despesas'!$F$4:$G$103,2,FALSE)</f>
        <v>-</v>
      </c>
      <c r="E335" s="75">
        <f>SUMIFS(Jan!$H$5:$H$605,Jan!$R$5:$R$605,"Despesa",Jan!$F$5:$F$605,DRE!$D335)</f>
        <v>0</v>
      </c>
      <c r="F335" s="75">
        <f>SUMIFS(Fev!$H$5:$H$605,Fev!$R$5:$R$605,"Despesa",Fev!$F$5:$F$605,DRE!$D335)</f>
        <v>0</v>
      </c>
      <c r="G335" s="75">
        <f>SUMIFS(Mar!$H$5:$H$605,Mar!$R$5:$R$605,"Despesa",Mar!$F$5:$F$605,DRE!$D335)</f>
        <v>0</v>
      </c>
      <c r="H335" s="75">
        <f>SUMIFS(Abr!$H$5:$H$605,Abr!$R$5:$R$605,"Despesa",Abr!$F$5:$F$605,DRE!$D335)</f>
        <v>0</v>
      </c>
      <c r="I335" s="75">
        <f>SUMIFS(Mai!$H$5:$H$605,Mai!$R$5:$R$605,"Despesa",Mai!$F$5:$F$605,DRE!$D335)</f>
        <v>0</v>
      </c>
      <c r="J335" s="75">
        <f>SUMIFS(Jun!$H$5:$H$605,Jun!$R$5:$R$605,"Despesa",Jun!$F$5:$F$605,DRE!$D335)</f>
        <v>0</v>
      </c>
      <c r="K335" s="75">
        <f>SUMIFS(Jul!$H$5:$H$605,Jul!$R$5:$R$605,"Despesa",Jul!$F$5:$F$605,DRE!$D335)</f>
        <v>0</v>
      </c>
      <c r="L335" s="75">
        <f>SUMIFS(Ago!$H$5:$H$605,Ago!$R$5:$R$605,"Despesa",Ago!$F$5:$F$605,DRE!$D335)</f>
        <v>0</v>
      </c>
      <c r="M335" s="75">
        <f>SUMIFS(Set!$H$5:$H$605,Set!$R$5:$R$605,"Despesa",Set!$F$5:$F$605,DRE!$D335)</f>
        <v>0</v>
      </c>
      <c r="N335" s="75">
        <f>SUMIFS(Out!$H$5:$H$605,Out!$R$5:$R$605,"Despesa",Out!$F$5:$F$605,DRE!$D335)</f>
        <v>0</v>
      </c>
      <c r="O335" s="75">
        <f>SUMIFS(Nov!$H$5:$H$605,Nov!$R$5:$R$605,"Despesa",Nov!$F$5:$F$605,DRE!$D335)</f>
        <v>0</v>
      </c>
      <c r="P335" s="75">
        <f>SUMIFS(Dez!$H$5:$H$605,Dez!$R$5:$R$605,"Despesa",Dez!$F$5:$F$605,DRE!$D335)</f>
        <v>0</v>
      </c>
      <c r="Q335" s="75">
        <f t="shared" si="22"/>
        <v>0</v>
      </c>
    </row>
    <row r="336" spans="3:17" ht="28.5" customHeight="1" thickTop="1" thickBot="1">
      <c r="C336" s="65" t="str">
        <f>'PC Despesas'!F20</f>
        <v>5.2.16</v>
      </c>
      <c r="D336" s="66" t="str">
        <f>VLOOKUP(C336,'PC Despesas'!$F$4:$G$103,2,FALSE)</f>
        <v>-</v>
      </c>
      <c r="E336" s="75">
        <f>SUMIFS(Jan!$H$5:$H$605,Jan!$R$5:$R$605,"Despesa",Jan!$F$5:$F$605,DRE!$D336)</f>
        <v>0</v>
      </c>
      <c r="F336" s="75">
        <f>SUMIFS(Fev!$H$5:$H$605,Fev!$R$5:$R$605,"Despesa",Fev!$F$5:$F$605,DRE!$D336)</f>
        <v>0</v>
      </c>
      <c r="G336" s="75">
        <f>SUMIFS(Mar!$H$5:$H$605,Mar!$R$5:$R$605,"Despesa",Mar!$F$5:$F$605,DRE!$D336)</f>
        <v>0</v>
      </c>
      <c r="H336" s="75">
        <f>SUMIFS(Abr!$H$5:$H$605,Abr!$R$5:$R$605,"Despesa",Abr!$F$5:$F$605,DRE!$D336)</f>
        <v>0</v>
      </c>
      <c r="I336" s="75">
        <f>SUMIFS(Mai!$H$5:$H$605,Mai!$R$5:$R$605,"Despesa",Mai!$F$5:$F$605,DRE!$D336)</f>
        <v>0</v>
      </c>
      <c r="J336" s="75">
        <f>SUMIFS(Jun!$H$5:$H$605,Jun!$R$5:$R$605,"Despesa",Jun!$F$5:$F$605,DRE!$D336)</f>
        <v>0</v>
      </c>
      <c r="K336" s="75">
        <f>SUMIFS(Jul!$H$5:$H$605,Jul!$R$5:$R$605,"Despesa",Jul!$F$5:$F$605,DRE!$D336)</f>
        <v>0</v>
      </c>
      <c r="L336" s="75">
        <f>SUMIFS(Ago!$H$5:$H$605,Ago!$R$5:$R$605,"Despesa",Ago!$F$5:$F$605,DRE!$D336)</f>
        <v>0</v>
      </c>
      <c r="M336" s="75">
        <f>SUMIFS(Set!$H$5:$H$605,Set!$R$5:$R$605,"Despesa",Set!$F$5:$F$605,DRE!$D336)</f>
        <v>0</v>
      </c>
      <c r="N336" s="75">
        <f>SUMIFS(Out!$H$5:$H$605,Out!$R$5:$R$605,"Despesa",Out!$F$5:$F$605,DRE!$D336)</f>
        <v>0</v>
      </c>
      <c r="O336" s="75">
        <f>SUMIFS(Nov!$H$5:$H$605,Nov!$R$5:$R$605,"Despesa",Nov!$F$5:$F$605,DRE!$D336)</f>
        <v>0</v>
      </c>
      <c r="P336" s="75">
        <f>SUMIFS(Dez!$H$5:$H$605,Dez!$R$5:$R$605,"Despesa",Dez!$F$5:$F$605,DRE!$D336)</f>
        <v>0</v>
      </c>
      <c r="Q336" s="75">
        <f t="shared" si="22"/>
        <v>0</v>
      </c>
    </row>
    <row r="337" spans="3:17" ht="28.5" customHeight="1" thickTop="1" thickBot="1">
      <c r="C337" s="65" t="str">
        <f>'PC Despesas'!F21</f>
        <v>5.2.17</v>
      </c>
      <c r="D337" s="66" t="str">
        <f>VLOOKUP(C337,'PC Despesas'!$F$4:$G$103,2,FALSE)</f>
        <v>-</v>
      </c>
      <c r="E337" s="75">
        <f>SUMIFS(Jan!$H$5:$H$605,Jan!$R$5:$R$605,"Despesa",Jan!$F$5:$F$605,DRE!$D337)</f>
        <v>0</v>
      </c>
      <c r="F337" s="75">
        <f>SUMIFS(Fev!$H$5:$H$605,Fev!$R$5:$R$605,"Despesa",Fev!$F$5:$F$605,DRE!$D337)</f>
        <v>0</v>
      </c>
      <c r="G337" s="75">
        <f>SUMIFS(Mar!$H$5:$H$605,Mar!$R$5:$R$605,"Despesa",Mar!$F$5:$F$605,DRE!$D337)</f>
        <v>0</v>
      </c>
      <c r="H337" s="75">
        <f>SUMIFS(Abr!$H$5:$H$605,Abr!$R$5:$R$605,"Despesa",Abr!$F$5:$F$605,DRE!$D337)</f>
        <v>0</v>
      </c>
      <c r="I337" s="75">
        <f>SUMIFS(Mai!$H$5:$H$605,Mai!$R$5:$R$605,"Despesa",Mai!$F$5:$F$605,DRE!$D337)</f>
        <v>0</v>
      </c>
      <c r="J337" s="75">
        <f>SUMIFS(Jun!$H$5:$H$605,Jun!$R$5:$R$605,"Despesa",Jun!$F$5:$F$605,DRE!$D337)</f>
        <v>0</v>
      </c>
      <c r="K337" s="75">
        <f>SUMIFS(Jul!$H$5:$H$605,Jul!$R$5:$R$605,"Despesa",Jul!$F$5:$F$605,DRE!$D337)</f>
        <v>0</v>
      </c>
      <c r="L337" s="75">
        <f>SUMIFS(Ago!$H$5:$H$605,Ago!$R$5:$R$605,"Despesa",Ago!$F$5:$F$605,DRE!$D337)</f>
        <v>0</v>
      </c>
      <c r="M337" s="75">
        <f>SUMIFS(Set!$H$5:$H$605,Set!$R$5:$R$605,"Despesa",Set!$F$5:$F$605,DRE!$D337)</f>
        <v>0</v>
      </c>
      <c r="N337" s="75">
        <f>SUMIFS(Out!$H$5:$H$605,Out!$R$5:$R$605,"Despesa",Out!$F$5:$F$605,DRE!$D337)</f>
        <v>0</v>
      </c>
      <c r="O337" s="75">
        <f>SUMIFS(Nov!$H$5:$H$605,Nov!$R$5:$R$605,"Despesa",Nov!$F$5:$F$605,DRE!$D337)</f>
        <v>0</v>
      </c>
      <c r="P337" s="75">
        <f>SUMIFS(Dez!$H$5:$H$605,Dez!$R$5:$R$605,"Despesa",Dez!$F$5:$F$605,DRE!$D337)</f>
        <v>0</v>
      </c>
      <c r="Q337" s="75">
        <f t="shared" si="22"/>
        <v>0</v>
      </c>
    </row>
    <row r="338" spans="3:17" ht="28.5" customHeight="1" thickTop="1" thickBot="1">
      <c r="C338" s="65" t="str">
        <f>'PC Despesas'!F22</f>
        <v>5.2.18</v>
      </c>
      <c r="D338" s="66" t="str">
        <f>VLOOKUP(C338,'PC Despesas'!$F$4:$G$103,2,FALSE)</f>
        <v>-</v>
      </c>
      <c r="E338" s="75">
        <f>SUMIFS(Jan!$H$5:$H$605,Jan!$R$5:$R$605,"Despesa",Jan!$F$5:$F$605,DRE!$D338)</f>
        <v>0</v>
      </c>
      <c r="F338" s="75">
        <f>SUMIFS(Fev!$H$5:$H$605,Fev!$R$5:$R$605,"Despesa",Fev!$F$5:$F$605,DRE!$D338)</f>
        <v>0</v>
      </c>
      <c r="G338" s="75">
        <f>SUMIFS(Mar!$H$5:$H$605,Mar!$R$5:$R$605,"Despesa",Mar!$F$5:$F$605,DRE!$D338)</f>
        <v>0</v>
      </c>
      <c r="H338" s="75">
        <f>SUMIFS(Abr!$H$5:$H$605,Abr!$R$5:$R$605,"Despesa",Abr!$F$5:$F$605,DRE!$D338)</f>
        <v>0</v>
      </c>
      <c r="I338" s="75">
        <f>SUMIFS(Mai!$H$5:$H$605,Mai!$R$5:$R$605,"Despesa",Mai!$F$5:$F$605,DRE!$D338)</f>
        <v>0</v>
      </c>
      <c r="J338" s="75">
        <f>SUMIFS(Jun!$H$5:$H$605,Jun!$R$5:$R$605,"Despesa",Jun!$F$5:$F$605,DRE!$D338)</f>
        <v>0</v>
      </c>
      <c r="K338" s="75">
        <f>SUMIFS(Jul!$H$5:$H$605,Jul!$R$5:$R$605,"Despesa",Jul!$F$5:$F$605,DRE!$D338)</f>
        <v>0</v>
      </c>
      <c r="L338" s="75">
        <f>SUMIFS(Ago!$H$5:$H$605,Ago!$R$5:$R$605,"Despesa",Ago!$F$5:$F$605,DRE!$D338)</f>
        <v>0</v>
      </c>
      <c r="M338" s="75">
        <f>SUMIFS(Set!$H$5:$H$605,Set!$R$5:$R$605,"Despesa",Set!$F$5:$F$605,DRE!$D338)</f>
        <v>0</v>
      </c>
      <c r="N338" s="75">
        <f>SUMIFS(Out!$H$5:$H$605,Out!$R$5:$R$605,"Despesa",Out!$F$5:$F$605,DRE!$D338)</f>
        <v>0</v>
      </c>
      <c r="O338" s="75">
        <f>SUMIFS(Nov!$H$5:$H$605,Nov!$R$5:$R$605,"Despesa",Nov!$F$5:$F$605,DRE!$D338)</f>
        <v>0</v>
      </c>
      <c r="P338" s="75">
        <f>SUMIFS(Dez!$H$5:$H$605,Dez!$R$5:$R$605,"Despesa",Dez!$F$5:$F$605,DRE!$D338)</f>
        <v>0</v>
      </c>
      <c r="Q338" s="75">
        <f t="shared" si="22"/>
        <v>0</v>
      </c>
    </row>
    <row r="339" spans="3:17" ht="28.5" customHeight="1" thickTop="1" thickBot="1">
      <c r="C339" s="65" t="str">
        <f>'PC Despesas'!F23</f>
        <v>5.2.19</v>
      </c>
      <c r="D339" s="66" t="str">
        <f>VLOOKUP(C339,'PC Despesas'!$F$4:$G$103,2,FALSE)</f>
        <v>-</v>
      </c>
      <c r="E339" s="75">
        <f>SUMIFS(Jan!$H$5:$H$605,Jan!$R$5:$R$605,"Despesa",Jan!$F$5:$F$605,DRE!$D339)</f>
        <v>0</v>
      </c>
      <c r="F339" s="75">
        <f>SUMIFS(Fev!$H$5:$H$605,Fev!$R$5:$R$605,"Despesa",Fev!$F$5:$F$605,DRE!$D339)</f>
        <v>0</v>
      </c>
      <c r="G339" s="75">
        <f>SUMIFS(Mar!$H$5:$H$605,Mar!$R$5:$R$605,"Despesa",Mar!$F$5:$F$605,DRE!$D339)</f>
        <v>0</v>
      </c>
      <c r="H339" s="75">
        <f>SUMIFS(Abr!$H$5:$H$605,Abr!$R$5:$R$605,"Despesa",Abr!$F$5:$F$605,DRE!$D339)</f>
        <v>0</v>
      </c>
      <c r="I339" s="75">
        <f>SUMIFS(Mai!$H$5:$H$605,Mai!$R$5:$R$605,"Despesa",Mai!$F$5:$F$605,DRE!$D339)</f>
        <v>0</v>
      </c>
      <c r="J339" s="75">
        <f>SUMIFS(Jun!$H$5:$H$605,Jun!$R$5:$R$605,"Despesa",Jun!$F$5:$F$605,DRE!$D339)</f>
        <v>0</v>
      </c>
      <c r="K339" s="75">
        <f>SUMIFS(Jul!$H$5:$H$605,Jul!$R$5:$R$605,"Despesa",Jul!$F$5:$F$605,DRE!$D339)</f>
        <v>0</v>
      </c>
      <c r="L339" s="75">
        <f>SUMIFS(Ago!$H$5:$H$605,Ago!$R$5:$R$605,"Despesa",Ago!$F$5:$F$605,DRE!$D339)</f>
        <v>0</v>
      </c>
      <c r="M339" s="75">
        <f>SUMIFS(Set!$H$5:$H$605,Set!$R$5:$R$605,"Despesa",Set!$F$5:$F$605,DRE!$D339)</f>
        <v>0</v>
      </c>
      <c r="N339" s="75">
        <f>SUMIFS(Out!$H$5:$H$605,Out!$R$5:$R$605,"Despesa",Out!$F$5:$F$605,DRE!$D339)</f>
        <v>0</v>
      </c>
      <c r="O339" s="75">
        <f>SUMIFS(Nov!$H$5:$H$605,Nov!$R$5:$R$605,"Despesa",Nov!$F$5:$F$605,DRE!$D339)</f>
        <v>0</v>
      </c>
      <c r="P339" s="75">
        <f>SUMIFS(Dez!$H$5:$H$605,Dez!$R$5:$R$605,"Despesa",Dez!$F$5:$F$605,DRE!$D339)</f>
        <v>0</v>
      </c>
      <c r="Q339" s="75">
        <f t="shared" si="22"/>
        <v>0</v>
      </c>
    </row>
    <row r="340" spans="3:17" ht="28.5" customHeight="1" thickTop="1" thickBot="1">
      <c r="C340" s="65" t="str">
        <f>'PC Despesas'!F24</f>
        <v>5.2.20</v>
      </c>
      <c r="D340" s="66" t="str">
        <f>VLOOKUP(C340,'PC Despesas'!$F$4:$G$103,2,FALSE)</f>
        <v>-</v>
      </c>
      <c r="E340" s="75">
        <f>SUMIFS(Jan!$H$5:$H$605,Jan!$R$5:$R$605,"Despesa",Jan!$F$5:$F$605,DRE!$D340)</f>
        <v>0</v>
      </c>
      <c r="F340" s="75">
        <f>SUMIFS(Fev!$H$5:$H$605,Fev!$R$5:$R$605,"Despesa",Fev!$F$5:$F$605,DRE!$D340)</f>
        <v>0</v>
      </c>
      <c r="G340" s="75">
        <f>SUMIFS(Mar!$H$5:$H$605,Mar!$R$5:$R$605,"Despesa",Mar!$F$5:$F$605,DRE!$D340)</f>
        <v>0</v>
      </c>
      <c r="H340" s="75">
        <f>SUMIFS(Abr!$H$5:$H$605,Abr!$R$5:$R$605,"Despesa",Abr!$F$5:$F$605,DRE!$D340)</f>
        <v>0</v>
      </c>
      <c r="I340" s="75">
        <f>SUMIFS(Mai!$H$5:$H$605,Mai!$R$5:$R$605,"Despesa",Mai!$F$5:$F$605,DRE!$D340)</f>
        <v>0</v>
      </c>
      <c r="J340" s="75">
        <f>SUMIFS(Jun!$H$5:$H$605,Jun!$R$5:$R$605,"Despesa",Jun!$F$5:$F$605,DRE!$D340)</f>
        <v>0</v>
      </c>
      <c r="K340" s="75">
        <f>SUMIFS(Jul!$H$5:$H$605,Jul!$R$5:$R$605,"Despesa",Jul!$F$5:$F$605,DRE!$D340)</f>
        <v>0</v>
      </c>
      <c r="L340" s="75">
        <f>SUMIFS(Ago!$H$5:$H$605,Ago!$R$5:$R$605,"Despesa",Ago!$F$5:$F$605,DRE!$D340)</f>
        <v>0</v>
      </c>
      <c r="M340" s="75">
        <f>SUMIFS(Set!$H$5:$H$605,Set!$R$5:$R$605,"Despesa",Set!$F$5:$F$605,DRE!$D340)</f>
        <v>0</v>
      </c>
      <c r="N340" s="75">
        <f>SUMIFS(Out!$H$5:$H$605,Out!$R$5:$R$605,"Despesa",Out!$F$5:$F$605,DRE!$D340)</f>
        <v>0</v>
      </c>
      <c r="O340" s="75">
        <f>SUMIFS(Nov!$H$5:$H$605,Nov!$R$5:$R$605,"Despesa",Nov!$F$5:$F$605,DRE!$D340)</f>
        <v>0</v>
      </c>
      <c r="P340" s="75">
        <f>SUMIFS(Dez!$H$5:$H$605,Dez!$R$5:$R$605,"Despesa",Dez!$F$5:$F$605,DRE!$D340)</f>
        <v>0</v>
      </c>
      <c r="Q340" s="75">
        <f t="shared" si="22"/>
        <v>0</v>
      </c>
    </row>
    <row r="341" spans="3:17" ht="28.5" customHeight="1" thickTop="1" thickBot="1">
      <c r="C341" s="65" t="str">
        <f>'PC Despesas'!F25</f>
        <v>5.2.21</v>
      </c>
      <c r="D341" s="66" t="str">
        <f>VLOOKUP(C341,'PC Despesas'!$F$4:$G$103,2,FALSE)</f>
        <v>-</v>
      </c>
      <c r="E341" s="75">
        <f>SUMIFS(Jan!$H$5:$H$605,Jan!$R$5:$R$605,"Despesa",Jan!$F$5:$F$605,DRE!$D341)</f>
        <v>0</v>
      </c>
      <c r="F341" s="75">
        <f>SUMIFS(Fev!$H$5:$H$605,Fev!$R$5:$R$605,"Despesa",Fev!$F$5:$F$605,DRE!$D341)</f>
        <v>0</v>
      </c>
      <c r="G341" s="75">
        <f>SUMIFS(Mar!$H$5:$H$605,Mar!$R$5:$R$605,"Despesa",Mar!$F$5:$F$605,DRE!$D341)</f>
        <v>0</v>
      </c>
      <c r="H341" s="75">
        <f>SUMIFS(Abr!$H$5:$H$605,Abr!$R$5:$R$605,"Despesa",Abr!$F$5:$F$605,DRE!$D341)</f>
        <v>0</v>
      </c>
      <c r="I341" s="75">
        <f>SUMIFS(Mai!$H$5:$H$605,Mai!$R$5:$R$605,"Despesa",Mai!$F$5:$F$605,DRE!$D341)</f>
        <v>0</v>
      </c>
      <c r="J341" s="75">
        <f>SUMIFS(Jun!$H$5:$H$605,Jun!$R$5:$R$605,"Despesa",Jun!$F$5:$F$605,DRE!$D341)</f>
        <v>0</v>
      </c>
      <c r="K341" s="75">
        <f>SUMIFS(Jul!$H$5:$H$605,Jul!$R$5:$R$605,"Despesa",Jul!$F$5:$F$605,DRE!$D341)</f>
        <v>0</v>
      </c>
      <c r="L341" s="75">
        <f>SUMIFS(Ago!$H$5:$H$605,Ago!$R$5:$R$605,"Despesa",Ago!$F$5:$F$605,DRE!$D341)</f>
        <v>0</v>
      </c>
      <c r="M341" s="75">
        <f>SUMIFS(Set!$H$5:$H$605,Set!$R$5:$R$605,"Despesa",Set!$F$5:$F$605,DRE!$D341)</f>
        <v>0</v>
      </c>
      <c r="N341" s="75">
        <f>SUMIFS(Out!$H$5:$H$605,Out!$R$5:$R$605,"Despesa",Out!$F$5:$F$605,DRE!$D341)</f>
        <v>0</v>
      </c>
      <c r="O341" s="75">
        <f>SUMIFS(Nov!$H$5:$H$605,Nov!$R$5:$R$605,"Despesa",Nov!$F$5:$F$605,DRE!$D341)</f>
        <v>0</v>
      </c>
      <c r="P341" s="75">
        <f>SUMIFS(Dez!$H$5:$H$605,Dez!$R$5:$R$605,"Despesa",Dez!$F$5:$F$605,DRE!$D341)</f>
        <v>0</v>
      </c>
      <c r="Q341" s="75">
        <f t="shared" si="22"/>
        <v>0</v>
      </c>
    </row>
    <row r="342" spans="3:17" ht="28.5" customHeight="1" thickTop="1" thickBot="1">
      <c r="C342" s="65" t="str">
        <f>'PC Despesas'!F26</f>
        <v>5.2.22</v>
      </c>
      <c r="D342" s="66" t="str">
        <f>VLOOKUP(C342,'PC Despesas'!$F$4:$G$103,2,FALSE)</f>
        <v>-</v>
      </c>
      <c r="E342" s="75">
        <f>SUMIFS(Jan!$H$5:$H$605,Jan!$R$5:$R$605,"Despesa",Jan!$F$5:$F$605,DRE!$D342)</f>
        <v>0</v>
      </c>
      <c r="F342" s="75">
        <f>SUMIFS(Fev!$H$5:$H$605,Fev!$R$5:$R$605,"Despesa",Fev!$F$5:$F$605,DRE!$D342)</f>
        <v>0</v>
      </c>
      <c r="G342" s="75">
        <f>SUMIFS(Mar!$H$5:$H$605,Mar!$R$5:$R$605,"Despesa",Mar!$F$5:$F$605,DRE!$D342)</f>
        <v>0</v>
      </c>
      <c r="H342" s="75">
        <f>SUMIFS(Abr!$H$5:$H$605,Abr!$R$5:$R$605,"Despesa",Abr!$F$5:$F$605,DRE!$D342)</f>
        <v>0</v>
      </c>
      <c r="I342" s="75">
        <f>SUMIFS(Mai!$H$5:$H$605,Mai!$R$5:$R$605,"Despesa",Mai!$F$5:$F$605,DRE!$D342)</f>
        <v>0</v>
      </c>
      <c r="J342" s="75">
        <f>SUMIFS(Jun!$H$5:$H$605,Jun!$R$5:$R$605,"Despesa",Jun!$F$5:$F$605,DRE!$D342)</f>
        <v>0</v>
      </c>
      <c r="K342" s="75">
        <f>SUMIFS(Jul!$H$5:$H$605,Jul!$R$5:$R$605,"Despesa",Jul!$F$5:$F$605,DRE!$D342)</f>
        <v>0</v>
      </c>
      <c r="L342" s="75">
        <f>SUMIFS(Ago!$H$5:$H$605,Ago!$R$5:$R$605,"Despesa",Ago!$F$5:$F$605,DRE!$D342)</f>
        <v>0</v>
      </c>
      <c r="M342" s="75">
        <f>SUMIFS(Set!$H$5:$H$605,Set!$R$5:$R$605,"Despesa",Set!$F$5:$F$605,DRE!$D342)</f>
        <v>0</v>
      </c>
      <c r="N342" s="75">
        <f>SUMIFS(Out!$H$5:$H$605,Out!$R$5:$R$605,"Despesa",Out!$F$5:$F$605,DRE!$D342)</f>
        <v>0</v>
      </c>
      <c r="O342" s="75">
        <f>SUMIFS(Nov!$H$5:$H$605,Nov!$R$5:$R$605,"Despesa",Nov!$F$5:$F$605,DRE!$D342)</f>
        <v>0</v>
      </c>
      <c r="P342" s="75">
        <f>SUMIFS(Dez!$H$5:$H$605,Dez!$R$5:$R$605,"Despesa",Dez!$F$5:$F$605,DRE!$D342)</f>
        <v>0</v>
      </c>
      <c r="Q342" s="75">
        <f t="shared" si="22"/>
        <v>0</v>
      </c>
    </row>
    <row r="343" spans="3:17" ht="28.5" customHeight="1" thickTop="1" thickBot="1">
      <c r="C343" s="65" t="str">
        <f>'PC Despesas'!F27</f>
        <v>5.2.23</v>
      </c>
      <c r="D343" s="66" t="str">
        <f>VLOOKUP(C343,'PC Despesas'!$F$4:$G$103,2,FALSE)</f>
        <v>-</v>
      </c>
      <c r="E343" s="75">
        <f>SUMIFS(Jan!$H$5:$H$605,Jan!$R$5:$R$605,"Despesa",Jan!$F$5:$F$605,DRE!$D343)</f>
        <v>0</v>
      </c>
      <c r="F343" s="75">
        <f>SUMIFS(Fev!$H$5:$H$605,Fev!$R$5:$R$605,"Despesa",Fev!$F$5:$F$605,DRE!$D343)</f>
        <v>0</v>
      </c>
      <c r="G343" s="75">
        <f>SUMIFS(Mar!$H$5:$H$605,Mar!$R$5:$R$605,"Despesa",Mar!$F$5:$F$605,DRE!$D343)</f>
        <v>0</v>
      </c>
      <c r="H343" s="75">
        <f>SUMIFS(Abr!$H$5:$H$605,Abr!$R$5:$R$605,"Despesa",Abr!$F$5:$F$605,DRE!$D343)</f>
        <v>0</v>
      </c>
      <c r="I343" s="75">
        <f>SUMIFS(Mai!$H$5:$H$605,Mai!$R$5:$R$605,"Despesa",Mai!$F$5:$F$605,DRE!$D343)</f>
        <v>0</v>
      </c>
      <c r="J343" s="75">
        <f>SUMIFS(Jun!$H$5:$H$605,Jun!$R$5:$R$605,"Despesa",Jun!$F$5:$F$605,DRE!$D343)</f>
        <v>0</v>
      </c>
      <c r="K343" s="75">
        <f>SUMIFS(Jul!$H$5:$H$605,Jul!$R$5:$R$605,"Despesa",Jul!$F$5:$F$605,DRE!$D343)</f>
        <v>0</v>
      </c>
      <c r="L343" s="75">
        <f>SUMIFS(Ago!$H$5:$H$605,Ago!$R$5:$R$605,"Despesa",Ago!$F$5:$F$605,DRE!$D343)</f>
        <v>0</v>
      </c>
      <c r="M343" s="75">
        <f>SUMIFS(Set!$H$5:$H$605,Set!$R$5:$R$605,"Despesa",Set!$F$5:$F$605,DRE!$D343)</f>
        <v>0</v>
      </c>
      <c r="N343" s="75">
        <f>SUMIFS(Out!$H$5:$H$605,Out!$R$5:$R$605,"Despesa",Out!$F$5:$F$605,DRE!$D343)</f>
        <v>0</v>
      </c>
      <c r="O343" s="75">
        <f>SUMIFS(Nov!$H$5:$H$605,Nov!$R$5:$R$605,"Despesa",Nov!$F$5:$F$605,DRE!$D343)</f>
        <v>0</v>
      </c>
      <c r="P343" s="75">
        <f>SUMIFS(Dez!$H$5:$H$605,Dez!$R$5:$R$605,"Despesa",Dez!$F$5:$F$605,DRE!$D343)</f>
        <v>0</v>
      </c>
      <c r="Q343" s="75">
        <f t="shared" si="22"/>
        <v>0</v>
      </c>
    </row>
    <row r="344" spans="3:17" ht="28.5" customHeight="1" thickTop="1" thickBot="1">
      <c r="C344" s="65" t="str">
        <f>'PC Despesas'!F28</f>
        <v>5.2.24</v>
      </c>
      <c r="D344" s="66" t="str">
        <f>VLOOKUP(C344,'PC Despesas'!$F$4:$G$103,2,FALSE)</f>
        <v>-</v>
      </c>
      <c r="E344" s="75">
        <f>SUMIFS(Jan!$H$5:$H$605,Jan!$R$5:$R$605,"Despesa",Jan!$F$5:$F$605,DRE!$D344)</f>
        <v>0</v>
      </c>
      <c r="F344" s="75">
        <f>SUMIFS(Fev!$H$5:$H$605,Fev!$R$5:$R$605,"Despesa",Fev!$F$5:$F$605,DRE!$D344)</f>
        <v>0</v>
      </c>
      <c r="G344" s="75">
        <f>SUMIFS(Mar!$H$5:$H$605,Mar!$R$5:$R$605,"Despesa",Mar!$F$5:$F$605,DRE!$D344)</f>
        <v>0</v>
      </c>
      <c r="H344" s="75">
        <f>SUMIFS(Abr!$H$5:$H$605,Abr!$R$5:$R$605,"Despesa",Abr!$F$5:$F$605,DRE!$D344)</f>
        <v>0</v>
      </c>
      <c r="I344" s="75">
        <f>SUMIFS(Mai!$H$5:$H$605,Mai!$R$5:$R$605,"Despesa",Mai!$F$5:$F$605,DRE!$D344)</f>
        <v>0</v>
      </c>
      <c r="J344" s="75">
        <f>SUMIFS(Jun!$H$5:$H$605,Jun!$R$5:$R$605,"Despesa",Jun!$F$5:$F$605,DRE!$D344)</f>
        <v>0</v>
      </c>
      <c r="K344" s="75">
        <f>SUMIFS(Jul!$H$5:$H$605,Jul!$R$5:$R$605,"Despesa",Jul!$F$5:$F$605,DRE!$D344)</f>
        <v>0</v>
      </c>
      <c r="L344" s="75">
        <f>SUMIFS(Ago!$H$5:$H$605,Ago!$R$5:$R$605,"Despesa",Ago!$F$5:$F$605,DRE!$D344)</f>
        <v>0</v>
      </c>
      <c r="M344" s="75">
        <f>SUMIFS(Set!$H$5:$H$605,Set!$R$5:$R$605,"Despesa",Set!$F$5:$F$605,DRE!$D344)</f>
        <v>0</v>
      </c>
      <c r="N344" s="75">
        <f>SUMIFS(Out!$H$5:$H$605,Out!$R$5:$R$605,"Despesa",Out!$F$5:$F$605,DRE!$D344)</f>
        <v>0</v>
      </c>
      <c r="O344" s="75">
        <f>SUMIFS(Nov!$H$5:$H$605,Nov!$R$5:$R$605,"Despesa",Nov!$F$5:$F$605,DRE!$D344)</f>
        <v>0</v>
      </c>
      <c r="P344" s="75">
        <f>SUMIFS(Dez!$H$5:$H$605,Dez!$R$5:$R$605,"Despesa",Dez!$F$5:$F$605,DRE!$D344)</f>
        <v>0</v>
      </c>
      <c r="Q344" s="75">
        <f t="shared" si="22"/>
        <v>0</v>
      </c>
    </row>
    <row r="345" spans="3:17" ht="28.5" customHeight="1" thickTop="1" thickBot="1">
      <c r="C345" s="65" t="str">
        <f>'PC Despesas'!F29</f>
        <v>5.2.25</v>
      </c>
      <c r="D345" s="66" t="str">
        <f>VLOOKUP(C345,'PC Despesas'!$F$4:$G$103,2,FALSE)</f>
        <v>-</v>
      </c>
      <c r="E345" s="75">
        <f>SUMIFS(Jan!$H$5:$H$605,Jan!$R$5:$R$605,"Despesa",Jan!$F$5:$F$605,DRE!$D345)</f>
        <v>0</v>
      </c>
      <c r="F345" s="75">
        <f>SUMIFS(Fev!$H$5:$H$605,Fev!$R$5:$R$605,"Despesa",Fev!$F$5:$F$605,DRE!$D345)</f>
        <v>0</v>
      </c>
      <c r="G345" s="75">
        <f>SUMIFS(Mar!$H$5:$H$605,Mar!$R$5:$R$605,"Despesa",Mar!$F$5:$F$605,DRE!$D345)</f>
        <v>0</v>
      </c>
      <c r="H345" s="75">
        <f>SUMIFS(Abr!$H$5:$H$605,Abr!$R$5:$R$605,"Despesa",Abr!$F$5:$F$605,DRE!$D345)</f>
        <v>0</v>
      </c>
      <c r="I345" s="75">
        <f>SUMIFS(Mai!$H$5:$H$605,Mai!$R$5:$R$605,"Despesa",Mai!$F$5:$F$605,DRE!$D345)</f>
        <v>0</v>
      </c>
      <c r="J345" s="75">
        <f>SUMIFS(Jun!$H$5:$H$605,Jun!$R$5:$R$605,"Despesa",Jun!$F$5:$F$605,DRE!$D345)</f>
        <v>0</v>
      </c>
      <c r="K345" s="75">
        <f>SUMIFS(Jul!$H$5:$H$605,Jul!$R$5:$R$605,"Despesa",Jul!$F$5:$F$605,DRE!$D345)</f>
        <v>0</v>
      </c>
      <c r="L345" s="75">
        <f>SUMIFS(Ago!$H$5:$H$605,Ago!$R$5:$R$605,"Despesa",Ago!$F$5:$F$605,DRE!$D345)</f>
        <v>0</v>
      </c>
      <c r="M345" s="75">
        <f>SUMIFS(Set!$H$5:$H$605,Set!$R$5:$R$605,"Despesa",Set!$F$5:$F$605,DRE!$D345)</f>
        <v>0</v>
      </c>
      <c r="N345" s="75">
        <f>SUMIFS(Out!$H$5:$H$605,Out!$R$5:$R$605,"Despesa",Out!$F$5:$F$605,DRE!$D345)</f>
        <v>0</v>
      </c>
      <c r="O345" s="75">
        <f>SUMIFS(Nov!$H$5:$H$605,Nov!$R$5:$R$605,"Despesa",Nov!$F$5:$F$605,DRE!$D345)</f>
        <v>0</v>
      </c>
      <c r="P345" s="75">
        <f>SUMIFS(Dez!$H$5:$H$605,Dez!$R$5:$R$605,"Despesa",Dez!$F$5:$F$605,DRE!$D345)</f>
        <v>0</v>
      </c>
      <c r="Q345" s="75">
        <f t="shared" si="22"/>
        <v>0</v>
      </c>
    </row>
    <row r="346" spans="3:17" ht="28.5" customHeight="1" thickTop="1" thickBot="1">
      <c r="C346" s="65" t="str">
        <f>'PC Despesas'!F30</f>
        <v>5.2.26</v>
      </c>
      <c r="D346" s="66" t="str">
        <f>VLOOKUP(C346,'PC Despesas'!$F$4:$G$103,2,FALSE)</f>
        <v>-</v>
      </c>
      <c r="E346" s="75">
        <f>SUMIFS(Jan!$H$5:$H$605,Jan!$R$5:$R$605,"Despesa",Jan!$F$5:$F$605,DRE!$D346)</f>
        <v>0</v>
      </c>
      <c r="F346" s="75">
        <f>SUMIFS(Fev!$H$5:$H$605,Fev!$R$5:$R$605,"Despesa",Fev!$F$5:$F$605,DRE!$D346)</f>
        <v>0</v>
      </c>
      <c r="G346" s="75">
        <f>SUMIFS(Mar!$H$5:$H$605,Mar!$R$5:$R$605,"Despesa",Mar!$F$5:$F$605,DRE!$D346)</f>
        <v>0</v>
      </c>
      <c r="H346" s="75">
        <f>SUMIFS(Abr!$H$5:$H$605,Abr!$R$5:$R$605,"Despesa",Abr!$F$5:$F$605,DRE!$D346)</f>
        <v>0</v>
      </c>
      <c r="I346" s="75">
        <f>SUMIFS(Mai!$H$5:$H$605,Mai!$R$5:$R$605,"Despesa",Mai!$F$5:$F$605,DRE!$D346)</f>
        <v>0</v>
      </c>
      <c r="J346" s="75">
        <f>SUMIFS(Jun!$H$5:$H$605,Jun!$R$5:$R$605,"Despesa",Jun!$F$5:$F$605,DRE!$D346)</f>
        <v>0</v>
      </c>
      <c r="K346" s="75">
        <f>SUMIFS(Jul!$H$5:$H$605,Jul!$R$5:$R$605,"Despesa",Jul!$F$5:$F$605,DRE!$D346)</f>
        <v>0</v>
      </c>
      <c r="L346" s="75">
        <f>SUMIFS(Ago!$H$5:$H$605,Ago!$R$5:$R$605,"Despesa",Ago!$F$5:$F$605,DRE!$D346)</f>
        <v>0</v>
      </c>
      <c r="M346" s="75">
        <f>SUMIFS(Set!$H$5:$H$605,Set!$R$5:$R$605,"Despesa",Set!$F$5:$F$605,DRE!$D346)</f>
        <v>0</v>
      </c>
      <c r="N346" s="75">
        <f>SUMIFS(Out!$H$5:$H$605,Out!$R$5:$R$605,"Despesa",Out!$F$5:$F$605,DRE!$D346)</f>
        <v>0</v>
      </c>
      <c r="O346" s="75">
        <f>SUMIFS(Nov!$H$5:$H$605,Nov!$R$5:$R$605,"Despesa",Nov!$F$5:$F$605,DRE!$D346)</f>
        <v>0</v>
      </c>
      <c r="P346" s="75">
        <f>SUMIFS(Dez!$H$5:$H$605,Dez!$R$5:$R$605,"Despesa",Dez!$F$5:$F$605,DRE!$D346)</f>
        <v>0</v>
      </c>
      <c r="Q346" s="75">
        <f t="shared" si="22"/>
        <v>0</v>
      </c>
    </row>
    <row r="347" spans="3:17" ht="28.5" customHeight="1" thickTop="1" thickBot="1">
      <c r="C347" s="65" t="str">
        <f>'PC Despesas'!F31</f>
        <v>5.2.27</v>
      </c>
      <c r="D347" s="66" t="str">
        <f>VLOOKUP(C347,'PC Despesas'!$F$4:$G$103,2,FALSE)</f>
        <v>-</v>
      </c>
      <c r="E347" s="75">
        <f>SUMIFS(Jan!$H$5:$H$605,Jan!$R$5:$R$605,"Despesa",Jan!$F$5:$F$605,DRE!$D347)</f>
        <v>0</v>
      </c>
      <c r="F347" s="75">
        <f>SUMIFS(Fev!$H$5:$H$605,Fev!$R$5:$R$605,"Despesa",Fev!$F$5:$F$605,DRE!$D347)</f>
        <v>0</v>
      </c>
      <c r="G347" s="75">
        <f>SUMIFS(Mar!$H$5:$H$605,Mar!$R$5:$R$605,"Despesa",Mar!$F$5:$F$605,DRE!$D347)</f>
        <v>0</v>
      </c>
      <c r="H347" s="75">
        <f>SUMIFS(Abr!$H$5:$H$605,Abr!$R$5:$R$605,"Despesa",Abr!$F$5:$F$605,DRE!$D347)</f>
        <v>0</v>
      </c>
      <c r="I347" s="75">
        <f>SUMIFS(Mai!$H$5:$H$605,Mai!$R$5:$R$605,"Despesa",Mai!$F$5:$F$605,DRE!$D347)</f>
        <v>0</v>
      </c>
      <c r="J347" s="75">
        <f>SUMIFS(Jun!$H$5:$H$605,Jun!$R$5:$R$605,"Despesa",Jun!$F$5:$F$605,DRE!$D347)</f>
        <v>0</v>
      </c>
      <c r="K347" s="75">
        <f>SUMIFS(Jul!$H$5:$H$605,Jul!$R$5:$R$605,"Despesa",Jul!$F$5:$F$605,DRE!$D347)</f>
        <v>0</v>
      </c>
      <c r="L347" s="75">
        <f>SUMIFS(Ago!$H$5:$H$605,Ago!$R$5:$R$605,"Despesa",Ago!$F$5:$F$605,DRE!$D347)</f>
        <v>0</v>
      </c>
      <c r="M347" s="75">
        <f>SUMIFS(Set!$H$5:$H$605,Set!$R$5:$R$605,"Despesa",Set!$F$5:$F$605,DRE!$D347)</f>
        <v>0</v>
      </c>
      <c r="N347" s="75">
        <f>SUMIFS(Out!$H$5:$H$605,Out!$R$5:$R$605,"Despesa",Out!$F$5:$F$605,DRE!$D347)</f>
        <v>0</v>
      </c>
      <c r="O347" s="75">
        <f>SUMIFS(Nov!$H$5:$H$605,Nov!$R$5:$R$605,"Despesa",Nov!$F$5:$F$605,DRE!$D347)</f>
        <v>0</v>
      </c>
      <c r="P347" s="75">
        <f>SUMIFS(Dez!$H$5:$H$605,Dez!$R$5:$R$605,"Despesa",Dez!$F$5:$F$605,DRE!$D347)</f>
        <v>0</v>
      </c>
      <c r="Q347" s="75">
        <f t="shared" si="22"/>
        <v>0</v>
      </c>
    </row>
    <row r="348" spans="3:17" ht="28.5" customHeight="1" thickTop="1" thickBot="1">
      <c r="C348" s="65" t="str">
        <f>'PC Despesas'!F32</f>
        <v>5.2.28</v>
      </c>
      <c r="D348" s="66" t="str">
        <f>VLOOKUP(C348,'PC Despesas'!$F$4:$G$103,2,FALSE)</f>
        <v>-</v>
      </c>
      <c r="E348" s="75">
        <f>SUMIFS(Jan!$H$5:$H$605,Jan!$R$5:$R$605,"Despesa",Jan!$F$5:$F$605,DRE!$D348)</f>
        <v>0</v>
      </c>
      <c r="F348" s="75">
        <f>SUMIFS(Fev!$H$5:$H$605,Fev!$R$5:$R$605,"Despesa",Fev!$F$5:$F$605,DRE!$D348)</f>
        <v>0</v>
      </c>
      <c r="G348" s="75">
        <f>SUMIFS(Mar!$H$5:$H$605,Mar!$R$5:$R$605,"Despesa",Mar!$F$5:$F$605,DRE!$D348)</f>
        <v>0</v>
      </c>
      <c r="H348" s="75">
        <f>SUMIFS(Abr!$H$5:$H$605,Abr!$R$5:$R$605,"Despesa",Abr!$F$5:$F$605,DRE!$D348)</f>
        <v>0</v>
      </c>
      <c r="I348" s="75">
        <f>SUMIFS(Mai!$H$5:$H$605,Mai!$R$5:$R$605,"Despesa",Mai!$F$5:$F$605,DRE!$D348)</f>
        <v>0</v>
      </c>
      <c r="J348" s="75">
        <f>SUMIFS(Jun!$H$5:$H$605,Jun!$R$5:$R$605,"Despesa",Jun!$F$5:$F$605,DRE!$D348)</f>
        <v>0</v>
      </c>
      <c r="K348" s="75">
        <f>SUMIFS(Jul!$H$5:$H$605,Jul!$R$5:$R$605,"Despesa",Jul!$F$5:$F$605,DRE!$D348)</f>
        <v>0</v>
      </c>
      <c r="L348" s="75">
        <f>SUMIFS(Ago!$H$5:$H$605,Ago!$R$5:$R$605,"Despesa",Ago!$F$5:$F$605,DRE!$D348)</f>
        <v>0</v>
      </c>
      <c r="M348" s="75">
        <f>SUMIFS(Set!$H$5:$H$605,Set!$R$5:$R$605,"Despesa",Set!$F$5:$F$605,DRE!$D348)</f>
        <v>0</v>
      </c>
      <c r="N348" s="75">
        <f>SUMIFS(Out!$H$5:$H$605,Out!$R$5:$R$605,"Despesa",Out!$F$5:$F$605,DRE!$D348)</f>
        <v>0</v>
      </c>
      <c r="O348" s="75">
        <f>SUMIFS(Nov!$H$5:$H$605,Nov!$R$5:$R$605,"Despesa",Nov!$F$5:$F$605,DRE!$D348)</f>
        <v>0</v>
      </c>
      <c r="P348" s="75">
        <f>SUMIFS(Dez!$H$5:$H$605,Dez!$R$5:$R$605,"Despesa",Dez!$F$5:$F$605,DRE!$D348)</f>
        <v>0</v>
      </c>
      <c r="Q348" s="75">
        <f t="shared" si="22"/>
        <v>0</v>
      </c>
    </row>
    <row r="349" spans="3:17" ht="28.5" customHeight="1" thickTop="1" thickBot="1">
      <c r="C349" s="65" t="str">
        <f>'PC Despesas'!F33</f>
        <v>5.2.29</v>
      </c>
      <c r="D349" s="66" t="str">
        <f>VLOOKUP(C349,'PC Despesas'!$F$4:$G$103,2,FALSE)</f>
        <v>-</v>
      </c>
      <c r="E349" s="75">
        <f>SUMIFS(Jan!$H$5:$H$605,Jan!$R$5:$R$605,"Despesa",Jan!$F$5:$F$605,DRE!$D349)</f>
        <v>0</v>
      </c>
      <c r="F349" s="75">
        <f>SUMIFS(Fev!$H$5:$H$605,Fev!$R$5:$R$605,"Despesa",Fev!$F$5:$F$605,DRE!$D349)</f>
        <v>0</v>
      </c>
      <c r="G349" s="75">
        <f>SUMIFS(Mar!$H$5:$H$605,Mar!$R$5:$R$605,"Despesa",Mar!$F$5:$F$605,DRE!$D349)</f>
        <v>0</v>
      </c>
      <c r="H349" s="75">
        <f>SUMIFS(Abr!$H$5:$H$605,Abr!$R$5:$R$605,"Despesa",Abr!$F$5:$F$605,DRE!$D349)</f>
        <v>0</v>
      </c>
      <c r="I349" s="75">
        <f>SUMIFS(Mai!$H$5:$H$605,Mai!$R$5:$R$605,"Despesa",Mai!$F$5:$F$605,DRE!$D349)</f>
        <v>0</v>
      </c>
      <c r="J349" s="75">
        <f>SUMIFS(Jun!$H$5:$H$605,Jun!$R$5:$R$605,"Despesa",Jun!$F$5:$F$605,DRE!$D349)</f>
        <v>0</v>
      </c>
      <c r="K349" s="75">
        <f>SUMIFS(Jul!$H$5:$H$605,Jul!$R$5:$R$605,"Despesa",Jul!$F$5:$F$605,DRE!$D349)</f>
        <v>0</v>
      </c>
      <c r="L349" s="75">
        <f>SUMIFS(Ago!$H$5:$H$605,Ago!$R$5:$R$605,"Despesa",Ago!$F$5:$F$605,DRE!$D349)</f>
        <v>0</v>
      </c>
      <c r="M349" s="75">
        <f>SUMIFS(Set!$H$5:$H$605,Set!$R$5:$R$605,"Despesa",Set!$F$5:$F$605,DRE!$D349)</f>
        <v>0</v>
      </c>
      <c r="N349" s="75">
        <f>SUMIFS(Out!$H$5:$H$605,Out!$R$5:$R$605,"Despesa",Out!$F$5:$F$605,DRE!$D349)</f>
        <v>0</v>
      </c>
      <c r="O349" s="75">
        <f>SUMIFS(Nov!$H$5:$H$605,Nov!$R$5:$R$605,"Despesa",Nov!$F$5:$F$605,DRE!$D349)</f>
        <v>0</v>
      </c>
      <c r="P349" s="75">
        <f>SUMIFS(Dez!$H$5:$H$605,Dez!$R$5:$R$605,"Despesa",Dez!$F$5:$F$605,DRE!$D349)</f>
        <v>0</v>
      </c>
      <c r="Q349" s="75">
        <f t="shared" si="22"/>
        <v>0</v>
      </c>
    </row>
    <row r="350" spans="3:17" ht="28.5" customHeight="1" thickTop="1" thickBot="1">
      <c r="C350" s="65" t="str">
        <f>'PC Despesas'!F34</f>
        <v>5.2.30</v>
      </c>
      <c r="D350" s="66" t="str">
        <f>VLOOKUP(C350,'PC Despesas'!$F$4:$G$103,2,FALSE)</f>
        <v>-</v>
      </c>
      <c r="E350" s="75">
        <f>SUMIFS(Jan!$H$5:$H$605,Jan!$R$5:$R$605,"Despesa",Jan!$F$5:$F$605,DRE!$D350)</f>
        <v>0</v>
      </c>
      <c r="F350" s="75">
        <f>SUMIFS(Fev!$H$5:$H$605,Fev!$R$5:$R$605,"Despesa",Fev!$F$5:$F$605,DRE!$D350)</f>
        <v>0</v>
      </c>
      <c r="G350" s="75">
        <f>SUMIFS(Mar!$H$5:$H$605,Mar!$R$5:$R$605,"Despesa",Mar!$F$5:$F$605,DRE!$D350)</f>
        <v>0</v>
      </c>
      <c r="H350" s="75">
        <f>SUMIFS(Abr!$H$5:$H$605,Abr!$R$5:$R$605,"Despesa",Abr!$F$5:$F$605,DRE!$D350)</f>
        <v>0</v>
      </c>
      <c r="I350" s="75">
        <f>SUMIFS(Mai!$H$5:$H$605,Mai!$R$5:$R$605,"Despesa",Mai!$F$5:$F$605,DRE!$D350)</f>
        <v>0</v>
      </c>
      <c r="J350" s="75">
        <f>SUMIFS(Jun!$H$5:$H$605,Jun!$R$5:$R$605,"Despesa",Jun!$F$5:$F$605,DRE!$D350)</f>
        <v>0</v>
      </c>
      <c r="K350" s="75">
        <f>SUMIFS(Jul!$H$5:$H$605,Jul!$R$5:$R$605,"Despesa",Jul!$F$5:$F$605,DRE!$D350)</f>
        <v>0</v>
      </c>
      <c r="L350" s="75">
        <f>SUMIFS(Ago!$H$5:$H$605,Ago!$R$5:$R$605,"Despesa",Ago!$F$5:$F$605,DRE!$D350)</f>
        <v>0</v>
      </c>
      <c r="M350" s="75">
        <f>SUMIFS(Set!$H$5:$H$605,Set!$R$5:$R$605,"Despesa",Set!$F$5:$F$605,DRE!$D350)</f>
        <v>0</v>
      </c>
      <c r="N350" s="75">
        <f>SUMIFS(Out!$H$5:$H$605,Out!$R$5:$R$605,"Despesa",Out!$F$5:$F$605,DRE!$D350)</f>
        <v>0</v>
      </c>
      <c r="O350" s="75">
        <f>SUMIFS(Nov!$H$5:$H$605,Nov!$R$5:$R$605,"Despesa",Nov!$F$5:$F$605,DRE!$D350)</f>
        <v>0</v>
      </c>
      <c r="P350" s="75">
        <f>SUMIFS(Dez!$H$5:$H$605,Dez!$R$5:$R$605,"Despesa",Dez!$F$5:$F$605,DRE!$D350)</f>
        <v>0</v>
      </c>
      <c r="Q350" s="75">
        <f t="shared" si="22"/>
        <v>0</v>
      </c>
    </row>
    <row r="351" spans="3:17" ht="28.5" customHeight="1" thickTop="1" thickBot="1">
      <c r="C351" s="65" t="str">
        <f>'PC Despesas'!F35</f>
        <v>5.2.31</v>
      </c>
      <c r="D351" s="66" t="str">
        <f>VLOOKUP(C351,'PC Despesas'!$F$4:$G$103,2,FALSE)</f>
        <v>-</v>
      </c>
      <c r="E351" s="75">
        <f>SUMIFS(Jan!$H$5:$H$605,Jan!$R$5:$R$605,"Despesa",Jan!$F$5:$F$605,DRE!$D351)</f>
        <v>0</v>
      </c>
      <c r="F351" s="75">
        <f>SUMIFS(Fev!$H$5:$H$605,Fev!$R$5:$R$605,"Despesa",Fev!$F$5:$F$605,DRE!$D351)</f>
        <v>0</v>
      </c>
      <c r="G351" s="75">
        <f>SUMIFS(Mar!$H$5:$H$605,Mar!$R$5:$R$605,"Despesa",Mar!$F$5:$F$605,DRE!$D351)</f>
        <v>0</v>
      </c>
      <c r="H351" s="75">
        <f>SUMIFS(Abr!$H$5:$H$605,Abr!$R$5:$R$605,"Despesa",Abr!$F$5:$F$605,DRE!$D351)</f>
        <v>0</v>
      </c>
      <c r="I351" s="75">
        <f>SUMIFS(Mai!$H$5:$H$605,Mai!$R$5:$R$605,"Despesa",Mai!$F$5:$F$605,DRE!$D351)</f>
        <v>0</v>
      </c>
      <c r="J351" s="75">
        <f>SUMIFS(Jun!$H$5:$H$605,Jun!$R$5:$R$605,"Despesa",Jun!$F$5:$F$605,DRE!$D351)</f>
        <v>0</v>
      </c>
      <c r="K351" s="75">
        <f>SUMIFS(Jul!$H$5:$H$605,Jul!$R$5:$R$605,"Despesa",Jul!$F$5:$F$605,DRE!$D351)</f>
        <v>0</v>
      </c>
      <c r="L351" s="75">
        <f>SUMIFS(Ago!$H$5:$H$605,Ago!$R$5:$R$605,"Despesa",Ago!$F$5:$F$605,DRE!$D351)</f>
        <v>0</v>
      </c>
      <c r="M351" s="75">
        <f>SUMIFS(Set!$H$5:$H$605,Set!$R$5:$R$605,"Despesa",Set!$F$5:$F$605,DRE!$D351)</f>
        <v>0</v>
      </c>
      <c r="N351" s="75">
        <f>SUMIFS(Out!$H$5:$H$605,Out!$R$5:$R$605,"Despesa",Out!$F$5:$F$605,DRE!$D351)</f>
        <v>0</v>
      </c>
      <c r="O351" s="75">
        <f>SUMIFS(Nov!$H$5:$H$605,Nov!$R$5:$R$605,"Despesa",Nov!$F$5:$F$605,DRE!$D351)</f>
        <v>0</v>
      </c>
      <c r="P351" s="75">
        <f>SUMIFS(Dez!$H$5:$H$605,Dez!$R$5:$R$605,"Despesa",Dez!$F$5:$F$605,DRE!$D351)</f>
        <v>0</v>
      </c>
      <c r="Q351" s="75">
        <f t="shared" si="22"/>
        <v>0</v>
      </c>
    </row>
    <row r="352" spans="3:17" ht="28.5" customHeight="1" thickTop="1" thickBot="1">
      <c r="C352" s="65" t="str">
        <f>'PC Despesas'!F36</f>
        <v>5.2.32</v>
      </c>
      <c r="D352" s="66" t="str">
        <f>VLOOKUP(C352,'PC Despesas'!$F$4:$G$103,2,FALSE)</f>
        <v>-</v>
      </c>
      <c r="E352" s="75">
        <f>SUMIFS(Jan!$H$5:$H$605,Jan!$R$5:$R$605,"Despesa",Jan!$F$5:$F$605,DRE!$D352)</f>
        <v>0</v>
      </c>
      <c r="F352" s="75">
        <f>SUMIFS(Fev!$H$5:$H$605,Fev!$R$5:$R$605,"Despesa",Fev!$F$5:$F$605,DRE!$D352)</f>
        <v>0</v>
      </c>
      <c r="G352" s="75">
        <f>SUMIFS(Mar!$H$5:$H$605,Mar!$R$5:$R$605,"Despesa",Mar!$F$5:$F$605,DRE!$D352)</f>
        <v>0</v>
      </c>
      <c r="H352" s="75">
        <f>SUMIFS(Abr!$H$5:$H$605,Abr!$R$5:$R$605,"Despesa",Abr!$F$5:$F$605,DRE!$D352)</f>
        <v>0</v>
      </c>
      <c r="I352" s="75">
        <f>SUMIFS(Mai!$H$5:$H$605,Mai!$R$5:$R$605,"Despesa",Mai!$F$5:$F$605,DRE!$D352)</f>
        <v>0</v>
      </c>
      <c r="J352" s="75">
        <f>SUMIFS(Jun!$H$5:$H$605,Jun!$R$5:$R$605,"Despesa",Jun!$F$5:$F$605,DRE!$D352)</f>
        <v>0</v>
      </c>
      <c r="K352" s="75">
        <f>SUMIFS(Jul!$H$5:$H$605,Jul!$R$5:$R$605,"Despesa",Jul!$F$5:$F$605,DRE!$D352)</f>
        <v>0</v>
      </c>
      <c r="L352" s="75">
        <f>SUMIFS(Ago!$H$5:$H$605,Ago!$R$5:$R$605,"Despesa",Ago!$F$5:$F$605,DRE!$D352)</f>
        <v>0</v>
      </c>
      <c r="M352" s="75">
        <f>SUMIFS(Set!$H$5:$H$605,Set!$R$5:$R$605,"Despesa",Set!$F$5:$F$605,DRE!$D352)</f>
        <v>0</v>
      </c>
      <c r="N352" s="75">
        <f>SUMIFS(Out!$H$5:$H$605,Out!$R$5:$R$605,"Despesa",Out!$F$5:$F$605,DRE!$D352)</f>
        <v>0</v>
      </c>
      <c r="O352" s="75">
        <f>SUMIFS(Nov!$H$5:$H$605,Nov!$R$5:$R$605,"Despesa",Nov!$F$5:$F$605,DRE!$D352)</f>
        <v>0</v>
      </c>
      <c r="P352" s="75">
        <f>SUMIFS(Dez!$H$5:$H$605,Dez!$R$5:$R$605,"Despesa",Dez!$F$5:$F$605,DRE!$D352)</f>
        <v>0</v>
      </c>
      <c r="Q352" s="75">
        <f t="shared" si="22"/>
        <v>0</v>
      </c>
    </row>
    <row r="353" spans="3:17" ht="28.5" customHeight="1" thickTop="1" thickBot="1">
      <c r="C353" s="65" t="str">
        <f>'PC Despesas'!F37</f>
        <v>5.2.33</v>
      </c>
      <c r="D353" s="66" t="str">
        <f>VLOOKUP(C353,'PC Despesas'!$F$4:$G$103,2,FALSE)</f>
        <v>-</v>
      </c>
      <c r="E353" s="75">
        <f>SUMIFS(Jan!$H$5:$H$605,Jan!$R$5:$R$605,"Despesa",Jan!$F$5:$F$605,DRE!$D353)</f>
        <v>0</v>
      </c>
      <c r="F353" s="75">
        <f>SUMIFS(Fev!$H$5:$H$605,Fev!$R$5:$R$605,"Despesa",Fev!$F$5:$F$605,DRE!$D353)</f>
        <v>0</v>
      </c>
      <c r="G353" s="75">
        <f>SUMIFS(Mar!$H$5:$H$605,Mar!$R$5:$R$605,"Despesa",Mar!$F$5:$F$605,DRE!$D353)</f>
        <v>0</v>
      </c>
      <c r="H353" s="75">
        <f>SUMIFS(Abr!$H$5:$H$605,Abr!$R$5:$R$605,"Despesa",Abr!$F$5:$F$605,DRE!$D353)</f>
        <v>0</v>
      </c>
      <c r="I353" s="75">
        <f>SUMIFS(Mai!$H$5:$H$605,Mai!$R$5:$R$605,"Despesa",Mai!$F$5:$F$605,DRE!$D353)</f>
        <v>0</v>
      </c>
      <c r="J353" s="75">
        <f>SUMIFS(Jun!$H$5:$H$605,Jun!$R$5:$R$605,"Despesa",Jun!$F$5:$F$605,DRE!$D353)</f>
        <v>0</v>
      </c>
      <c r="K353" s="75">
        <f>SUMIFS(Jul!$H$5:$H$605,Jul!$R$5:$R$605,"Despesa",Jul!$F$5:$F$605,DRE!$D353)</f>
        <v>0</v>
      </c>
      <c r="L353" s="75">
        <f>SUMIFS(Ago!$H$5:$H$605,Ago!$R$5:$R$605,"Despesa",Ago!$F$5:$F$605,DRE!$D353)</f>
        <v>0</v>
      </c>
      <c r="M353" s="75">
        <f>SUMIFS(Set!$H$5:$H$605,Set!$R$5:$R$605,"Despesa",Set!$F$5:$F$605,DRE!$D353)</f>
        <v>0</v>
      </c>
      <c r="N353" s="75">
        <f>SUMIFS(Out!$H$5:$H$605,Out!$R$5:$R$605,"Despesa",Out!$F$5:$F$605,DRE!$D353)</f>
        <v>0</v>
      </c>
      <c r="O353" s="75">
        <f>SUMIFS(Nov!$H$5:$H$605,Nov!$R$5:$R$605,"Despesa",Nov!$F$5:$F$605,DRE!$D353)</f>
        <v>0</v>
      </c>
      <c r="P353" s="75">
        <f>SUMIFS(Dez!$H$5:$H$605,Dez!$R$5:$R$605,"Despesa",Dez!$F$5:$F$605,DRE!$D353)</f>
        <v>0</v>
      </c>
      <c r="Q353" s="75">
        <f t="shared" si="22"/>
        <v>0</v>
      </c>
    </row>
    <row r="354" spans="3:17" ht="28.5" customHeight="1" thickTop="1" thickBot="1">
      <c r="C354" s="65" t="str">
        <f>'PC Despesas'!F38</f>
        <v>5.2.34</v>
      </c>
      <c r="D354" s="66" t="str">
        <f>VLOOKUP(C354,'PC Despesas'!$F$4:$G$103,2,FALSE)</f>
        <v>-</v>
      </c>
      <c r="E354" s="75">
        <f>SUMIFS(Jan!$H$5:$H$605,Jan!$R$5:$R$605,"Despesa",Jan!$F$5:$F$605,DRE!$D354)</f>
        <v>0</v>
      </c>
      <c r="F354" s="75">
        <f>SUMIFS(Fev!$H$5:$H$605,Fev!$R$5:$R$605,"Despesa",Fev!$F$5:$F$605,DRE!$D354)</f>
        <v>0</v>
      </c>
      <c r="G354" s="75">
        <f>SUMIFS(Mar!$H$5:$H$605,Mar!$R$5:$R$605,"Despesa",Mar!$F$5:$F$605,DRE!$D354)</f>
        <v>0</v>
      </c>
      <c r="H354" s="75">
        <f>SUMIFS(Abr!$H$5:$H$605,Abr!$R$5:$R$605,"Despesa",Abr!$F$5:$F$605,DRE!$D354)</f>
        <v>0</v>
      </c>
      <c r="I354" s="75">
        <f>SUMIFS(Mai!$H$5:$H$605,Mai!$R$5:$R$605,"Despesa",Mai!$F$5:$F$605,DRE!$D354)</f>
        <v>0</v>
      </c>
      <c r="J354" s="75">
        <f>SUMIFS(Jun!$H$5:$H$605,Jun!$R$5:$R$605,"Despesa",Jun!$F$5:$F$605,DRE!$D354)</f>
        <v>0</v>
      </c>
      <c r="K354" s="75">
        <f>SUMIFS(Jul!$H$5:$H$605,Jul!$R$5:$R$605,"Despesa",Jul!$F$5:$F$605,DRE!$D354)</f>
        <v>0</v>
      </c>
      <c r="L354" s="75">
        <f>SUMIFS(Ago!$H$5:$H$605,Ago!$R$5:$R$605,"Despesa",Ago!$F$5:$F$605,DRE!$D354)</f>
        <v>0</v>
      </c>
      <c r="M354" s="75">
        <f>SUMIFS(Set!$H$5:$H$605,Set!$R$5:$R$605,"Despesa",Set!$F$5:$F$605,DRE!$D354)</f>
        <v>0</v>
      </c>
      <c r="N354" s="75">
        <f>SUMIFS(Out!$H$5:$H$605,Out!$R$5:$R$605,"Despesa",Out!$F$5:$F$605,DRE!$D354)</f>
        <v>0</v>
      </c>
      <c r="O354" s="75">
        <f>SUMIFS(Nov!$H$5:$H$605,Nov!$R$5:$R$605,"Despesa",Nov!$F$5:$F$605,DRE!$D354)</f>
        <v>0</v>
      </c>
      <c r="P354" s="75">
        <f>SUMIFS(Dez!$H$5:$H$605,Dez!$R$5:$R$605,"Despesa",Dez!$F$5:$F$605,DRE!$D354)</f>
        <v>0</v>
      </c>
      <c r="Q354" s="75">
        <f t="shared" si="22"/>
        <v>0</v>
      </c>
    </row>
    <row r="355" spans="3:17" ht="28.5" customHeight="1" thickTop="1" thickBot="1">
      <c r="C355" s="65" t="str">
        <f>'PC Despesas'!F39</f>
        <v>5.2.35</v>
      </c>
      <c r="D355" s="66" t="str">
        <f>VLOOKUP(C355,'PC Despesas'!$F$4:$G$103,2,FALSE)</f>
        <v>-</v>
      </c>
      <c r="E355" s="75">
        <f>SUMIFS(Jan!$H$5:$H$605,Jan!$R$5:$R$605,"Despesa",Jan!$F$5:$F$605,DRE!$D355)</f>
        <v>0</v>
      </c>
      <c r="F355" s="75">
        <f>SUMIFS(Fev!$H$5:$H$605,Fev!$R$5:$R$605,"Despesa",Fev!$F$5:$F$605,DRE!$D355)</f>
        <v>0</v>
      </c>
      <c r="G355" s="75">
        <f>SUMIFS(Mar!$H$5:$H$605,Mar!$R$5:$R$605,"Despesa",Mar!$F$5:$F$605,DRE!$D355)</f>
        <v>0</v>
      </c>
      <c r="H355" s="75">
        <f>SUMIFS(Abr!$H$5:$H$605,Abr!$R$5:$R$605,"Despesa",Abr!$F$5:$F$605,DRE!$D355)</f>
        <v>0</v>
      </c>
      <c r="I355" s="75">
        <f>SUMIFS(Mai!$H$5:$H$605,Mai!$R$5:$R$605,"Despesa",Mai!$F$5:$F$605,DRE!$D355)</f>
        <v>0</v>
      </c>
      <c r="J355" s="75">
        <f>SUMIFS(Jun!$H$5:$H$605,Jun!$R$5:$R$605,"Despesa",Jun!$F$5:$F$605,DRE!$D355)</f>
        <v>0</v>
      </c>
      <c r="K355" s="75">
        <f>SUMIFS(Jul!$H$5:$H$605,Jul!$R$5:$R$605,"Despesa",Jul!$F$5:$F$605,DRE!$D355)</f>
        <v>0</v>
      </c>
      <c r="L355" s="75">
        <f>SUMIFS(Ago!$H$5:$H$605,Ago!$R$5:$R$605,"Despesa",Ago!$F$5:$F$605,DRE!$D355)</f>
        <v>0</v>
      </c>
      <c r="M355" s="75">
        <f>SUMIFS(Set!$H$5:$H$605,Set!$R$5:$R$605,"Despesa",Set!$F$5:$F$605,DRE!$D355)</f>
        <v>0</v>
      </c>
      <c r="N355" s="75">
        <f>SUMIFS(Out!$H$5:$H$605,Out!$R$5:$R$605,"Despesa",Out!$F$5:$F$605,DRE!$D355)</f>
        <v>0</v>
      </c>
      <c r="O355" s="75">
        <f>SUMIFS(Nov!$H$5:$H$605,Nov!$R$5:$R$605,"Despesa",Nov!$F$5:$F$605,DRE!$D355)</f>
        <v>0</v>
      </c>
      <c r="P355" s="75">
        <f>SUMIFS(Dez!$H$5:$H$605,Dez!$R$5:$R$605,"Despesa",Dez!$F$5:$F$605,DRE!$D355)</f>
        <v>0</v>
      </c>
      <c r="Q355" s="75">
        <f t="shared" si="22"/>
        <v>0</v>
      </c>
    </row>
    <row r="356" spans="3:17" ht="28.5" customHeight="1" thickTop="1" thickBot="1">
      <c r="C356" s="65" t="str">
        <f>'PC Despesas'!F40</f>
        <v>5.2.36</v>
      </c>
      <c r="D356" s="66" t="str">
        <f>VLOOKUP(C356,'PC Despesas'!$F$4:$G$103,2,FALSE)</f>
        <v>-</v>
      </c>
      <c r="E356" s="75">
        <f>SUMIFS(Jan!$H$5:$H$605,Jan!$R$5:$R$605,"Despesa",Jan!$F$5:$F$605,DRE!$D356)</f>
        <v>0</v>
      </c>
      <c r="F356" s="75">
        <f>SUMIFS(Fev!$H$5:$H$605,Fev!$R$5:$R$605,"Despesa",Fev!$F$5:$F$605,DRE!$D356)</f>
        <v>0</v>
      </c>
      <c r="G356" s="75">
        <f>SUMIFS(Mar!$H$5:$H$605,Mar!$R$5:$R$605,"Despesa",Mar!$F$5:$F$605,DRE!$D356)</f>
        <v>0</v>
      </c>
      <c r="H356" s="75">
        <f>SUMIFS(Abr!$H$5:$H$605,Abr!$R$5:$R$605,"Despesa",Abr!$F$5:$F$605,DRE!$D356)</f>
        <v>0</v>
      </c>
      <c r="I356" s="75">
        <f>SUMIFS(Mai!$H$5:$H$605,Mai!$R$5:$R$605,"Despesa",Mai!$F$5:$F$605,DRE!$D356)</f>
        <v>0</v>
      </c>
      <c r="J356" s="75">
        <f>SUMIFS(Jun!$H$5:$H$605,Jun!$R$5:$R$605,"Despesa",Jun!$F$5:$F$605,DRE!$D356)</f>
        <v>0</v>
      </c>
      <c r="K356" s="75">
        <f>SUMIFS(Jul!$H$5:$H$605,Jul!$R$5:$R$605,"Despesa",Jul!$F$5:$F$605,DRE!$D356)</f>
        <v>0</v>
      </c>
      <c r="L356" s="75">
        <f>SUMIFS(Ago!$H$5:$H$605,Ago!$R$5:$R$605,"Despesa",Ago!$F$5:$F$605,DRE!$D356)</f>
        <v>0</v>
      </c>
      <c r="M356" s="75">
        <f>SUMIFS(Set!$H$5:$H$605,Set!$R$5:$R$605,"Despesa",Set!$F$5:$F$605,DRE!$D356)</f>
        <v>0</v>
      </c>
      <c r="N356" s="75">
        <f>SUMIFS(Out!$H$5:$H$605,Out!$R$5:$R$605,"Despesa",Out!$F$5:$F$605,DRE!$D356)</f>
        <v>0</v>
      </c>
      <c r="O356" s="75">
        <f>SUMIFS(Nov!$H$5:$H$605,Nov!$R$5:$R$605,"Despesa",Nov!$F$5:$F$605,DRE!$D356)</f>
        <v>0</v>
      </c>
      <c r="P356" s="75">
        <f>SUMIFS(Dez!$H$5:$H$605,Dez!$R$5:$R$605,"Despesa",Dez!$F$5:$F$605,DRE!$D356)</f>
        <v>0</v>
      </c>
      <c r="Q356" s="75">
        <f t="shared" si="22"/>
        <v>0</v>
      </c>
    </row>
    <row r="357" spans="3:17" ht="28.5" customHeight="1" thickTop="1" thickBot="1">
      <c r="C357" s="65" t="str">
        <f>'PC Despesas'!F41</f>
        <v>5.2.37</v>
      </c>
      <c r="D357" s="66" t="str">
        <f>VLOOKUP(C357,'PC Despesas'!$F$4:$G$103,2,FALSE)</f>
        <v>-</v>
      </c>
      <c r="E357" s="75">
        <f>SUMIFS(Jan!$H$5:$H$605,Jan!$R$5:$R$605,"Despesa",Jan!$F$5:$F$605,DRE!$D357)</f>
        <v>0</v>
      </c>
      <c r="F357" s="75">
        <f>SUMIFS(Fev!$H$5:$H$605,Fev!$R$5:$R$605,"Despesa",Fev!$F$5:$F$605,DRE!$D357)</f>
        <v>0</v>
      </c>
      <c r="G357" s="75">
        <f>SUMIFS(Mar!$H$5:$H$605,Mar!$R$5:$R$605,"Despesa",Mar!$F$5:$F$605,DRE!$D357)</f>
        <v>0</v>
      </c>
      <c r="H357" s="75">
        <f>SUMIFS(Abr!$H$5:$H$605,Abr!$R$5:$R$605,"Despesa",Abr!$F$5:$F$605,DRE!$D357)</f>
        <v>0</v>
      </c>
      <c r="I357" s="75">
        <f>SUMIFS(Mai!$H$5:$H$605,Mai!$R$5:$R$605,"Despesa",Mai!$F$5:$F$605,DRE!$D357)</f>
        <v>0</v>
      </c>
      <c r="J357" s="75">
        <f>SUMIFS(Jun!$H$5:$H$605,Jun!$R$5:$R$605,"Despesa",Jun!$F$5:$F$605,DRE!$D357)</f>
        <v>0</v>
      </c>
      <c r="K357" s="75">
        <f>SUMIFS(Jul!$H$5:$H$605,Jul!$R$5:$R$605,"Despesa",Jul!$F$5:$F$605,DRE!$D357)</f>
        <v>0</v>
      </c>
      <c r="L357" s="75">
        <f>SUMIFS(Ago!$H$5:$H$605,Ago!$R$5:$R$605,"Despesa",Ago!$F$5:$F$605,DRE!$D357)</f>
        <v>0</v>
      </c>
      <c r="M357" s="75">
        <f>SUMIFS(Set!$H$5:$H$605,Set!$R$5:$R$605,"Despesa",Set!$F$5:$F$605,DRE!$D357)</f>
        <v>0</v>
      </c>
      <c r="N357" s="75">
        <f>SUMIFS(Out!$H$5:$H$605,Out!$R$5:$R$605,"Despesa",Out!$F$5:$F$605,DRE!$D357)</f>
        <v>0</v>
      </c>
      <c r="O357" s="75">
        <f>SUMIFS(Nov!$H$5:$H$605,Nov!$R$5:$R$605,"Despesa",Nov!$F$5:$F$605,DRE!$D357)</f>
        <v>0</v>
      </c>
      <c r="P357" s="75">
        <f>SUMIFS(Dez!$H$5:$H$605,Dez!$R$5:$R$605,"Despesa",Dez!$F$5:$F$605,DRE!$D357)</f>
        <v>0</v>
      </c>
      <c r="Q357" s="75">
        <f t="shared" si="22"/>
        <v>0</v>
      </c>
    </row>
    <row r="358" spans="3:17" ht="28.5" customHeight="1" thickTop="1" thickBot="1">
      <c r="C358" s="65" t="str">
        <f>'PC Despesas'!F42</f>
        <v>5.2.38</v>
      </c>
      <c r="D358" s="66" t="str">
        <f>VLOOKUP(C358,'PC Despesas'!$F$4:$G$103,2,FALSE)</f>
        <v>-</v>
      </c>
      <c r="E358" s="75">
        <f>SUMIFS(Jan!$H$5:$H$605,Jan!$R$5:$R$605,"Despesa",Jan!$F$5:$F$605,DRE!$D358)</f>
        <v>0</v>
      </c>
      <c r="F358" s="75">
        <f>SUMIFS(Fev!$H$5:$H$605,Fev!$R$5:$R$605,"Despesa",Fev!$F$5:$F$605,DRE!$D358)</f>
        <v>0</v>
      </c>
      <c r="G358" s="75">
        <f>SUMIFS(Mar!$H$5:$H$605,Mar!$R$5:$R$605,"Despesa",Mar!$F$5:$F$605,DRE!$D358)</f>
        <v>0</v>
      </c>
      <c r="H358" s="75">
        <f>SUMIFS(Abr!$H$5:$H$605,Abr!$R$5:$R$605,"Despesa",Abr!$F$5:$F$605,DRE!$D358)</f>
        <v>0</v>
      </c>
      <c r="I358" s="75">
        <f>SUMIFS(Mai!$H$5:$H$605,Mai!$R$5:$R$605,"Despesa",Mai!$F$5:$F$605,DRE!$D358)</f>
        <v>0</v>
      </c>
      <c r="J358" s="75">
        <f>SUMIFS(Jun!$H$5:$H$605,Jun!$R$5:$R$605,"Despesa",Jun!$F$5:$F$605,DRE!$D358)</f>
        <v>0</v>
      </c>
      <c r="K358" s="75">
        <f>SUMIFS(Jul!$H$5:$H$605,Jul!$R$5:$R$605,"Despesa",Jul!$F$5:$F$605,DRE!$D358)</f>
        <v>0</v>
      </c>
      <c r="L358" s="75">
        <f>SUMIFS(Ago!$H$5:$H$605,Ago!$R$5:$R$605,"Despesa",Ago!$F$5:$F$605,DRE!$D358)</f>
        <v>0</v>
      </c>
      <c r="M358" s="75">
        <f>SUMIFS(Set!$H$5:$H$605,Set!$R$5:$R$605,"Despesa",Set!$F$5:$F$605,DRE!$D358)</f>
        <v>0</v>
      </c>
      <c r="N358" s="75">
        <f>SUMIFS(Out!$H$5:$H$605,Out!$R$5:$R$605,"Despesa",Out!$F$5:$F$605,DRE!$D358)</f>
        <v>0</v>
      </c>
      <c r="O358" s="75">
        <f>SUMIFS(Nov!$H$5:$H$605,Nov!$R$5:$R$605,"Despesa",Nov!$F$5:$F$605,DRE!$D358)</f>
        <v>0</v>
      </c>
      <c r="P358" s="75">
        <f>SUMIFS(Dez!$H$5:$H$605,Dez!$R$5:$R$605,"Despesa",Dez!$F$5:$F$605,DRE!$D358)</f>
        <v>0</v>
      </c>
      <c r="Q358" s="75">
        <f t="shared" si="22"/>
        <v>0</v>
      </c>
    </row>
    <row r="359" spans="3:17" ht="28.5" customHeight="1" thickTop="1" thickBot="1">
      <c r="C359" s="65" t="str">
        <f>'PC Despesas'!F43</f>
        <v>5.2.39</v>
      </c>
      <c r="D359" s="66" t="str">
        <f>VLOOKUP(C359,'PC Despesas'!$F$4:$G$103,2,FALSE)</f>
        <v>-</v>
      </c>
      <c r="E359" s="75">
        <f>SUMIFS(Jan!$H$5:$H$605,Jan!$R$5:$R$605,"Despesa",Jan!$F$5:$F$605,DRE!$D359)</f>
        <v>0</v>
      </c>
      <c r="F359" s="75">
        <f>SUMIFS(Fev!$H$5:$H$605,Fev!$R$5:$R$605,"Despesa",Fev!$F$5:$F$605,DRE!$D359)</f>
        <v>0</v>
      </c>
      <c r="G359" s="75">
        <f>SUMIFS(Mar!$H$5:$H$605,Mar!$R$5:$R$605,"Despesa",Mar!$F$5:$F$605,DRE!$D359)</f>
        <v>0</v>
      </c>
      <c r="H359" s="75">
        <f>SUMIFS(Abr!$H$5:$H$605,Abr!$R$5:$R$605,"Despesa",Abr!$F$5:$F$605,DRE!$D359)</f>
        <v>0</v>
      </c>
      <c r="I359" s="75">
        <f>SUMIFS(Mai!$H$5:$H$605,Mai!$R$5:$R$605,"Despesa",Mai!$F$5:$F$605,DRE!$D359)</f>
        <v>0</v>
      </c>
      <c r="J359" s="75">
        <f>SUMIFS(Jun!$H$5:$H$605,Jun!$R$5:$R$605,"Despesa",Jun!$F$5:$F$605,DRE!$D359)</f>
        <v>0</v>
      </c>
      <c r="K359" s="75">
        <f>SUMIFS(Jul!$H$5:$H$605,Jul!$R$5:$R$605,"Despesa",Jul!$F$5:$F$605,DRE!$D359)</f>
        <v>0</v>
      </c>
      <c r="L359" s="75">
        <f>SUMIFS(Ago!$H$5:$H$605,Ago!$R$5:$R$605,"Despesa",Ago!$F$5:$F$605,DRE!$D359)</f>
        <v>0</v>
      </c>
      <c r="M359" s="75">
        <f>SUMIFS(Set!$H$5:$H$605,Set!$R$5:$R$605,"Despesa",Set!$F$5:$F$605,DRE!$D359)</f>
        <v>0</v>
      </c>
      <c r="N359" s="75">
        <f>SUMIFS(Out!$H$5:$H$605,Out!$R$5:$R$605,"Despesa",Out!$F$5:$F$605,DRE!$D359)</f>
        <v>0</v>
      </c>
      <c r="O359" s="75">
        <f>SUMIFS(Nov!$H$5:$H$605,Nov!$R$5:$R$605,"Despesa",Nov!$F$5:$F$605,DRE!$D359)</f>
        <v>0</v>
      </c>
      <c r="P359" s="75">
        <f>SUMIFS(Dez!$H$5:$H$605,Dez!$R$5:$R$605,"Despesa",Dez!$F$5:$F$605,DRE!$D359)</f>
        <v>0</v>
      </c>
      <c r="Q359" s="75">
        <f t="shared" si="22"/>
        <v>0</v>
      </c>
    </row>
    <row r="360" spans="3:17" ht="28.5" customHeight="1" thickTop="1" thickBot="1">
      <c r="C360" s="65" t="str">
        <f>'PC Despesas'!F44</f>
        <v>5.2.40</v>
      </c>
      <c r="D360" s="66" t="str">
        <f>VLOOKUP(C360,'PC Despesas'!$F$4:$G$103,2,FALSE)</f>
        <v>-</v>
      </c>
      <c r="E360" s="75">
        <f>SUMIFS(Jan!$H$5:$H$605,Jan!$R$5:$R$605,"Despesa",Jan!$F$5:$F$605,DRE!$D360)</f>
        <v>0</v>
      </c>
      <c r="F360" s="75">
        <f>SUMIFS(Fev!$H$5:$H$605,Fev!$R$5:$R$605,"Despesa",Fev!$F$5:$F$605,DRE!$D360)</f>
        <v>0</v>
      </c>
      <c r="G360" s="75">
        <f>SUMIFS(Mar!$H$5:$H$605,Mar!$R$5:$R$605,"Despesa",Mar!$F$5:$F$605,DRE!$D360)</f>
        <v>0</v>
      </c>
      <c r="H360" s="75">
        <f>SUMIFS(Abr!$H$5:$H$605,Abr!$R$5:$R$605,"Despesa",Abr!$F$5:$F$605,DRE!$D360)</f>
        <v>0</v>
      </c>
      <c r="I360" s="75">
        <f>SUMIFS(Mai!$H$5:$H$605,Mai!$R$5:$R$605,"Despesa",Mai!$F$5:$F$605,DRE!$D360)</f>
        <v>0</v>
      </c>
      <c r="J360" s="75">
        <f>SUMIFS(Jun!$H$5:$H$605,Jun!$R$5:$R$605,"Despesa",Jun!$F$5:$F$605,DRE!$D360)</f>
        <v>0</v>
      </c>
      <c r="K360" s="75">
        <f>SUMIFS(Jul!$H$5:$H$605,Jul!$R$5:$R$605,"Despesa",Jul!$F$5:$F$605,DRE!$D360)</f>
        <v>0</v>
      </c>
      <c r="L360" s="75">
        <f>SUMIFS(Ago!$H$5:$H$605,Ago!$R$5:$R$605,"Despesa",Ago!$F$5:$F$605,DRE!$D360)</f>
        <v>0</v>
      </c>
      <c r="M360" s="75">
        <f>SUMIFS(Set!$H$5:$H$605,Set!$R$5:$R$605,"Despesa",Set!$F$5:$F$605,DRE!$D360)</f>
        <v>0</v>
      </c>
      <c r="N360" s="75">
        <f>SUMIFS(Out!$H$5:$H$605,Out!$R$5:$R$605,"Despesa",Out!$F$5:$F$605,DRE!$D360)</f>
        <v>0</v>
      </c>
      <c r="O360" s="75">
        <f>SUMIFS(Nov!$H$5:$H$605,Nov!$R$5:$R$605,"Despesa",Nov!$F$5:$F$605,DRE!$D360)</f>
        <v>0</v>
      </c>
      <c r="P360" s="75">
        <f>SUMIFS(Dez!$H$5:$H$605,Dez!$R$5:$R$605,"Despesa",Dez!$F$5:$F$605,DRE!$D360)</f>
        <v>0</v>
      </c>
      <c r="Q360" s="75">
        <f t="shared" si="22"/>
        <v>0</v>
      </c>
    </row>
    <row r="361" spans="3:17" ht="28.5" customHeight="1" thickTop="1" thickBot="1">
      <c r="C361" s="65" t="str">
        <f>'PC Despesas'!F45</f>
        <v>5.2.41</v>
      </c>
      <c r="D361" s="66" t="str">
        <f>VLOOKUP(C361,'PC Despesas'!$F$4:$G$103,2,FALSE)</f>
        <v>-</v>
      </c>
      <c r="E361" s="75">
        <f>SUMIFS(Jan!$H$5:$H$605,Jan!$R$5:$R$605,"Despesa",Jan!$F$5:$F$605,DRE!$D361)</f>
        <v>0</v>
      </c>
      <c r="F361" s="75">
        <f>SUMIFS(Fev!$H$5:$H$605,Fev!$R$5:$R$605,"Despesa",Fev!$F$5:$F$605,DRE!$D361)</f>
        <v>0</v>
      </c>
      <c r="G361" s="75">
        <f>SUMIFS(Mar!$H$5:$H$605,Mar!$R$5:$R$605,"Despesa",Mar!$F$5:$F$605,DRE!$D361)</f>
        <v>0</v>
      </c>
      <c r="H361" s="75">
        <f>SUMIFS(Abr!$H$5:$H$605,Abr!$R$5:$R$605,"Despesa",Abr!$F$5:$F$605,DRE!$D361)</f>
        <v>0</v>
      </c>
      <c r="I361" s="75">
        <f>SUMIFS(Mai!$H$5:$H$605,Mai!$R$5:$R$605,"Despesa",Mai!$F$5:$F$605,DRE!$D361)</f>
        <v>0</v>
      </c>
      <c r="J361" s="75">
        <f>SUMIFS(Jun!$H$5:$H$605,Jun!$R$5:$R$605,"Despesa",Jun!$F$5:$F$605,DRE!$D361)</f>
        <v>0</v>
      </c>
      <c r="K361" s="75">
        <f>SUMIFS(Jul!$H$5:$H$605,Jul!$R$5:$R$605,"Despesa",Jul!$F$5:$F$605,DRE!$D361)</f>
        <v>0</v>
      </c>
      <c r="L361" s="75">
        <f>SUMIFS(Ago!$H$5:$H$605,Ago!$R$5:$R$605,"Despesa",Ago!$F$5:$F$605,DRE!$D361)</f>
        <v>0</v>
      </c>
      <c r="M361" s="75">
        <f>SUMIFS(Set!$H$5:$H$605,Set!$R$5:$R$605,"Despesa",Set!$F$5:$F$605,DRE!$D361)</f>
        <v>0</v>
      </c>
      <c r="N361" s="75">
        <f>SUMIFS(Out!$H$5:$H$605,Out!$R$5:$R$605,"Despesa",Out!$F$5:$F$605,DRE!$D361)</f>
        <v>0</v>
      </c>
      <c r="O361" s="75">
        <f>SUMIFS(Nov!$H$5:$H$605,Nov!$R$5:$R$605,"Despesa",Nov!$F$5:$F$605,DRE!$D361)</f>
        <v>0</v>
      </c>
      <c r="P361" s="75">
        <f>SUMIFS(Dez!$H$5:$H$605,Dez!$R$5:$R$605,"Despesa",Dez!$F$5:$F$605,DRE!$D361)</f>
        <v>0</v>
      </c>
      <c r="Q361" s="75">
        <f t="shared" si="22"/>
        <v>0</v>
      </c>
    </row>
    <row r="362" spans="3:17" ht="28.5" customHeight="1" thickTop="1" thickBot="1">
      <c r="C362" s="65" t="str">
        <f>'PC Despesas'!F46</f>
        <v>5.2.42</v>
      </c>
      <c r="D362" s="66" t="str">
        <f>VLOOKUP(C362,'PC Despesas'!$F$4:$G$103,2,FALSE)</f>
        <v>-</v>
      </c>
      <c r="E362" s="75">
        <f>SUMIFS(Jan!$H$5:$H$605,Jan!$R$5:$R$605,"Despesa",Jan!$F$5:$F$605,DRE!$D362)</f>
        <v>0</v>
      </c>
      <c r="F362" s="75">
        <f>SUMIFS(Fev!$H$5:$H$605,Fev!$R$5:$R$605,"Despesa",Fev!$F$5:$F$605,DRE!$D362)</f>
        <v>0</v>
      </c>
      <c r="G362" s="75">
        <f>SUMIFS(Mar!$H$5:$H$605,Mar!$R$5:$R$605,"Despesa",Mar!$F$5:$F$605,DRE!$D362)</f>
        <v>0</v>
      </c>
      <c r="H362" s="75">
        <f>SUMIFS(Abr!$H$5:$H$605,Abr!$R$5:$R$605,"Despesa",Abr!$F$5:$F$605,DRE!$D362)</f>
        <v>0</v>
      </c>
      <c r="I362" s="75">
        <f>SUMIFS(Mai!$H$5:$H$605,Mai!$R$5:$R$605,"Despesa",Mai!$F$5:$F$605,DRE!$D362)</f>
        <v>0</v>
      </c>
      <c r="J362" s="75">
        <f>SUMIFS(Jun!$H$5:$H$605,Jun!$R$5:$R$605,"Despesa",Jun!$F$5:$F$605,DRE!$D362)</f>
        <v>0</v>
      </c>
      <c r="K362" s="75">
        <f>SUMIFS(Jul!$H$5:$H$605,Jul!$R$5:$R$605,"Despesa",Jul!$F$5:$F$605,DRE!$D362)</f>
        <v>0</v>
      </c>
      <c r="L362" s="75">
        <f>SUMIFS(Ago!$H$5:$H$605,Ago!$R$5:$R$605,"Despesa",Ago!$F$5:$F$605,DRE!$D362)</f>
        <v>0</v>
      </c>
      <c r="M362" s="75">
        <f>SUMIFS(Set!$H$5:$H$605,Set!$R$5:$R$605,"Despesa",Set!$F$5:$F$605,DRE!$D362)</f>
        <v>0</v>
      </c>
      <c r="N362" s="75">
        <f>SUMIFS(Out!$H$5:$H$605,Out!$R$5:$R$605,"Despesa",Out!$F$5:$F$605,DRE!$D362)</f>
        <v>0</v>
      </c>
      <c r="O362" s="75">
        <f>SUMIFS(Nov!$H$5:$H$605,Nov!$R$5:$R$605,"Despesa",Nov!$F$5:$F$605,DRE!$D362)</f>
        <v>0</v>
      </c>
      <c r="P362" s="75">
        <f>SUMIFS(Dez!$H$5:$H$605,Dez!$R$5:$R$605,"Despesa",Dez!$F$5:$F$605,DRE!$D362)</f>
        <v>0</v>
      </c>
      <c r="Q362" s="75">
        <f t="shared" si="22"/>
        <v>0</v>
      </c>
    </row>
    <row r="363" spans="3:17" ht="28.5" customHeight="1" thickTop="1" thickBot="1">
      <c r="C363" s="65" t="str">
        <f>'PC Despesas'!F47</f>
        <v>5.2.43</v>
      </c>
      <c r="D363" s="66" t="str">
        <f>VLOOKUP(C363,'PC Despesas'!$F$4:$G$103,2,FALSE)</f>
        <v>-</v>
      </c>
      <c r="E363" s="75">
        <f>SUMIFS(Jan!$H$5:$H$605,Jan!$R$5:$R$605,"Despesa",Jan!$F$5:$F$605,DRE!$D363)</f>
        <v>0</v>
      </c>
      <c r="F363" s="75">
        <f>SUMIFS(Fev!$H$5:$H$605,Fev!$R$5:$R$605,"Despesa",Fev!$F$5:$F$605,DRE!$D363)</f>
        <v>0</v>
      </c>
      <c r="G363" s="75">
        <f>SUMIFS(Mar!$H$5:$H$605,Mar!$R$5:$R$605,"Despesa",Mar!$F$5:$F$605,DRE!$D363)</f>
        <v>0</v>
      </c>
      <c r="H363" s="75">
        <f>SUMIFS(Abr!$H$5:$H$605,Abr!$R$5:$R$605,"Despesa",Abr!$F$5:$F$605,DRE!$D363)</f>
        <v>0</v>
      </c>
      <c r="I363" s="75">
        <f>SUMIFS(Mai!$H$5:$H$605,Mai!$R$5:$R$605,"Despesa",Mai!$F$5:$F$605,DRE!$D363)</f>
        <v>0</v>
      </c>
      <c r="J363" s="75">
        <f>SUMIFS(Jun!$H$5:$H$605,Jun!$R$5:$R$605,"Despesa",Jun!$F$5:$F$605,DRE!$D363)</f>
        <v>0</v>
      </c>
      <c r="K363" s="75">
        <f>SUMIFS(Jul!$H$5:$H$605,Jul!$R$5:$R$605,"Despesa",Jul!$F$5:$F$605,DRE!$D363)</f>
        <v>0</v>
      </c>
      <c r="L363" s="75">
        <f>SUMIFS(Ago!$H$5:$H$605,Ago!$R$5:$R$605,"Despesa",Ago!$F$5:$F$605,DRE!$D363)</f>
        <v>0</v>
      </c>
      <c r="M363" s="75">
        <f>SUMIFS(Set!$H$5:$H$605,Set!$R$5:$R$605,"Despesa",Set!$F$5:$F$605,DRE!$D363)</f>
        <v>0</v>
      </c>
      <c r="N363" s="75">
        <f>SUMIFS(Out!$H$5:$H$605,Out!$R$5:$R$605,"Despesa",Out!$F$5:$F$605,DRE!$D363)</f>
        <v>0</v>
      </c>
      <c r="O363" s="75">
        <f>SUMIFS(Nov!$H$5:$H$605,Nov!$R$5:$R$605,"Despesa",Nov!$F$5:$F$605,DRE!$D363)</f>
        <v>0</v>
      </c>
      <c r="P363" s="75">
        <f>SUMIFS(Dez!$H$5:$H$605,Dez!$R$5:$R$605,"Despesa",Dez!$F$5:$F$605,DRE!$D363)</f>
        <v>0</v>
      </c>
      <c r="Q363" s="75">
        <f t="shared" si="22"/>
        <v>0</v>
      </c>
    </row>
    <row r="364" spans="3:17" ht="28.5" customHeight="1" thickTop="1" thickBot="1">
      <c r="C364" s="65" t="str">
        <f>'PC Despesas'!F48</f>
        <v>5.2.44</v>
      </c>
      <c r="D364" s="66" t="str">
        <f>VLOOKUP(C364,'PC Despesas'!$F$4:$G$103,2,FALSE)</f>
        <v>-</v>
      </c>
      <c r="E364" s="75">
        <f>SUMIFS(Jan!$H$5:$H$605,Jan!$R$5:$R$605,"Despesa",Jan!$F$5:$F$605,DRE!$D364)</f>
        <v>0</v>
      </c>
      <c r="F364" s="75">
        <f>SUMIFS(Fev!$H$5:$H$605,Fev!$R$5:$R$605,"Despesa",Fev!$F$5:$F$605,DRE!$D364)</f>
        <v>0</v>
      </c>
      <c r="G364" s="75">
        <f>SUMIFS(Mar!$H$5:$H$605,Mar!$R$5:$R$605,"Despesa",Mar!$F$5:$F$605,DRE!$D364)</f>
        <v>0</v>
      </c>
      <c r="H364" s="75">
        <f>SUMIFS(Abr!$H$5:$H$605,Abr!$R$5:$R$605,"Despesa",Abr!$F$5:$F$605,DRE!$D364)</f>
        <v>0</v>
      </c>
      <c r="I364" s="75">
        <f>SUMIFS(Mai!$H$5:$H$605,Mai!$R$5:$R$605,"Despesa",Mai!$F$5:$F$605,DRE!$D364)</f>
        <v>0</v>
      </c>
      <c r="J364" s="75">
        <f>SUMIFS(Jun!$H$5:$H$605,Jun!$R$5:$R$605,"Despesa",Jun!$F$5:$F$605,DRE!$D364)</f>
        <v>0</v>
      </c>
      <c r="K364" s="75">
        <f>SUMIFS(Jul!$H$5:$H$605,Jul!$R$5:$R$605,"Despesa",Jul!$F$5:$F$605,DRE!$D364)</f>
        <v>0</v>
      </c>
      <c r="L364" s="75">
        <f>SUMIFS(Ago!$H$5:$H$605,Ago!$R$5:$R$605,"Despesa",Ago!$F$5:$F$605,DRE!$D364)</f>
        <v>0</v>
      </c>
      <c r="M364" s="75">
        <f>SUMIFS(Set!$H$5:$H$605,Set!$R$5:$R$605,"Despesa",Set!$F$5:$F$605,DRE!$D364)</f>
        <v>0</v>
      </c>
      <c r="N364" s="75">
        <f>SUMIFS(Out!$H$5:$H$605,Out!$R$5:$R$605,"Despesa",Out!$F$5:$F$605,DRE!$D364)</f>
        <v>0</v>
      </c>
      <c r="O364" s="75">
        <f>SUMIFS(Nov!$H$5:$H$605,Nov!$R$5:$R$605,"Despesa",Nov!$F$5:$F$605,DRE!$D364)</f>
        <v>0</v>
      </c>
      <c r="P364" s="75">
        <f>SUMIFS(Dez!$H$5:$H$605,Dez!$R$5:$R$605,"Despesa",Dez!$F$5:$F$605,DRE!$D364)</f>
        <v>0</v>
      </c>
      <c r="Q364" s="75">
        <f t="shared" si="22"/>
        <v>0</v>
      </c>
    </row>
    <row r="365" spans="3:17" ht="28.5" customHeight="1" thickTop="1" thickBot="1">
      <c r="C365" s="65" t="str">
        <f>'PC Despesas'!F49</f>
        <v>5.2.45</v>
      </c>
      <c r="D365" s="66" t="str">
        <f>VLOOKUP(C365,'PC Despesas'!$F$4:$G$103,2,FALSE)</f>
        <v>-</v>
      </c>
      <c r="E365" s="75">
        <f>SUMIFS(Jan!$H$5:$H$605,Jan!$R$5:$R$605,"Despesa",Jan!$F$5:$F$605,DRE!$D365)</f>
        <v>0</v>
      </c>
      <c r="F365" s="75">
        <f>SUMIFS(Fev!$H$5:$H$605,Fev!$R$5:$R$605,"Despesa",Fev!$F$5:$F$605,DRE!$D365)</f>
        <v>0</v>
      </c>
      <c r="G365" s="75">
        <f>SUMIFS(Mar!$H$5:$H$605,Mar!$R$5:$R$605,"Despesa",Mar!$F$5:$F$605,DRE!$D365)</f>
        <v>0</v>
      </c>
      <c r="H365" s="75">
        <f>SUMIFS(Abr!$H$5:$H$605,Abr!$R$5:$R$605,"Despesa",Abr!$F$5:$F$605,DRE!$D365)</f>
        <v>0</v>
      </c>
      <c r="I365" s="75">
        <f>SUMIFS(Mai!$H$5:$H$605,Mai!$R$5:$R$605,"Despesa",Mai!$F$5:$F$605,DRE!$D365)</f>
        <v>0</v>
      </c>
      <c r="J365" s="75">
        <f>SUMIFS(Jun!$H$5:$H$605,Jun!$R$5:$R$605,"Despesa",Jun!$F$5:$F$605,DRE!$D365)</f>
        <v>0</v>
      </c>
      <c r="K365" s="75">
        <f>SUMIFS(Jul!$H$5:$H$605,Jul!$R$5:$R$605,"Despesa",Jul!$F$5:$F$605,DRE!$D365)</f>
        <v>0</v>
      </c>
      <c r="L365" s="75">
        <f>SUMIFS(Ago!$H$5:$H$605,Ago!$R$5:$R$605,"Despesa",Ago!$F$5:$F$605,DRE!$D365)</f>
        <v>0</v>
      </c>
      <c r="M365" s="75">
        <f>SUMIFS(Set!$H$5:$H$605,Set!$R$5:$R$605,"Despesa",Set!$F$5:$F$605,DRE!$D365)</f>
        <v>0</v>
      </c>
      <c r="N365" s="75">
        <f>SUMIFS(Out!$H$5:$H$605,Out!$R$5:$R$605,"Despesa",Out!$F$5:$F$605,DRE!$D365)</f>
        <v>0</v>
      </c>
      <c r="O365" s="75">
        <f>SUMIFS(Nov!$H$5:$H$605,Nov!$R$5:$R$605,"Despesa",Nov!$F$5:$F$605,DRE!$D365)</f>
        <v>0</v>
      </c>
      <c r="P365" s="75">
        <f>SUMIFS(Dez!$H$5:$H$605,Dez!$R$5:$R$605,"Despesa",Dez!$F$5:$F$605,DRE!$D365)</f>
        <v>0</v>
      </c>
      <c r="Q365" s="75">
        <f t="shared" si="22"/>
        <v>0</v>
      </c>
    </row>
    <row r="366" spans="3:17" ht="28.5" customHeight="1" thickTop="1" thickBot="1">
      <c r="C366" s="65" t="str">
        <f>'PC Despesas'!F50</f>
        <v>5.2.46</v>
      </c>
      <c r="D366" s="66" t="str">
        <f>VLOOKUP(C366,'PC Despesas'!$F$4:$G$103,2,FALSE)</f>
        <v>-</v>
      </c>
      <c r="E366" s="75">
        <f>SUMIFS(Jan!$H$5:$H$605,Jan!$R$5:$R$605,"Despesa",Jan!$F$5:$F$605,DRE!$D366)</f>
        <v>0</v>
      </c>
      <c r="F366" s="75">
        <f>SUMIFS(Fev!$H$5:$H$605,Fev!$R$5:$R$605,"Despesa",Fev!$F$5:$F$605,DRE!$D366)</f>
        <v>0</v>
      </c>
      <c r="G366" s="75">
        <f>SUMIFS(Mar!$H$5:$H$605,Mar!$R$5:$R$605,"Despesa",Mar!$F$5:$F$605,DRE!$D366)</f>
        <v>0</v>
      </c>
      <c r="H366" s="75">
        <f>SUMIFS(Abr!$H$5:$H$605,Abr!$R$5:$R$605,"Despesa",Abr!$F$5:$F$605,DRE!$D366)</f>
        <v>0</v>
      </c>
      <c r="I366" s="75">
        <f>SUMIFS(Mai!$H$5:$H$605,Mai!$R$5:$R$605,"Despesa",Mai!$F$5:$F$605,DRE!$D366)</f>
        <v>0</v>
      </c>
      <c r="J366" s="75">
        <f>SUMIFS(Jun!$H$5:$H$605,Jun!$R$5:$R$605,"Despesa",Jun!$F$5:$F$605,DRE!$D366)</f>
        <v>0</v>
      </c>
      <c r="K366" s="75">
        <f>SUMIFS(Jul!$H$5:$H$605,Jul!$R$5:$R$605,"Despesa",Jul!$F$5:$F$605,DRE!$D366)</f>
        <v>0</v>
      </c>
      <c r="L366" s="75">
        <f>SUMIFS(Ago!$H$5:$H$605,Ago!$R$5:$R$605,"Despesa",Ago!$F$5:$F$605,DRE!$D366)</f>
        <v>0</v>
      </c>
      <c r="M366" s="75">
        <f>SUMIFS(Set!$H$5:$H$605,Set!$R$5:$R$605,"Despesa",Set!$F$5:$F$605,DRE!$D366)</f>
        <v>0</v>
      </c>
      <c r="N366" s="75">
        <f>SUMIFS(Out!$H$5:$H$605,Out!$R$5:$R$605,"Despesa",Out!$F$5:$F$605,DRE!$D366)</f>
        <v>0</v>
      </c>
      <c r="O366" s="75">
        <f>SUMIFS(Nov!$H$5:$H$605,Nov!$R$5:$R$605,"Despesa",Nov!$F$5:$F$605,DRE!$D366)</f>
        <v>0</v>
      </c>
      <c r="P366" s="75">
        <f>SUMIFS(Dez!$H$5:$H$605,Dez!$R$5:$R$605,"Despesa",Dez!$F$5:$F$605,DRE!$D366)</f>
        <v>0</v>
      </c>
      <c r="Q366" s="75">
        <f t="shared" si="22"/>
        <v>0</v>
      </c>
    </row>
    <row r="367" spans="3:17" ht="28.5" customHeight="1" thickTop="1" thickBot="1">
      <c r="C367" s="65" t="str">
        <f>'PC Despesas'!F51</f>
        <v>5.2.47</v>
      </c>
      <c r="D367" s="66" t="str">
        <f>VLOOKUP(C367,'PC Despesas'!$F$4:$G$103,2,FALSE)</f>
        <v>-</v>
      </c>
      <c r="E367" s="75">
        <f>SUMIFS(Jan!$H$5:$H$605,Jan!$R$5:$R$605,"Despesa",Jan!$F$5:$F$605,DRE!$D367)</f>
        <v>0</v>
      </c>
      <c r="F367" s="75">
        <f>SUMIFS(Fev!$H$5:$H$605,Fev!$R$5:$R$605,"Despesa",Fev!$F$5:$F$605,DRE!$D367)</f>
        <v>0</v>
      </c>
      <c r="G367" s="75">
        <f>SUMIFS(Mar!$H$5:$H$605,Mar!$R$5:$R$605,"Despesa",Mar!$F$5:$F$605,DRE!$D367)</f>
        <v>0</v>
      </c>
      <c r="H367" s="75">
        <f>SUMIFS(Abr!$H$5:$H$605,Abr!$R$5:$R$605,"Despesa",Abr!$F$5:$F$605,DRE!$D367)</f>
        <v>0</v>
      </c>
      <c r="I367" s="75">
        <f>SUMIFS(Mai!$H$5:$H$605,Mai!$R$5:$R$605,"Despesa",Mai!$F$5:$F$605,DRE!$D367)</f>
        <v>0</v>
      </c>
      <c r="J367" s="75">
        <f>SUMIFS(Jun!$H$5:$H$605,Jun!$R$5:$R$605,"Despesa",Jun!$F$5:$F$605,DRE!$D367)</f>
        <v>0</v>
      </c>
      <c r="K367" s="75">
        <f>SUMIFS(Jul!$H$5:$H$605,Jul!$R$5:$R$605,"Despesa",Jul!$F$5:$F$605,DRE!$D367)</f>
        <v>0</v>
      </c>
      <c r="L367" s="75">
        <f>SUMIFS(Ago!$H$5:$H$605,Ago!$R$5:$R$605,"Despesa",Ago!$F$5:$F$605,DRE!$D367)</f>
        <v>0</v>
      </c>
      <c r="M367" s="75">
        <f>SUMIFS(Set!$H$5:$H$605,Set!$R$5:$R$605,"Despesa",Set!$F$5:$F$605,DRE!$D367)</f>
        <v>0</v>
      </c>
      <c r="N367" s="75">
        <f>SUMIFS(Out!$H$5:$H$605,Out!$R$5:$R$605,"Despesa",Out!$F$5:$F$605,DRE!$D367)</f>
        <v>0</v>
      </c>
      <c r="O367" s="75">
        <f>SUMIFS(Nov!$H$5:$H$605,Nov!$R$5:$R$605,"Despesa",Nov!$F$5:$F$605,DRE!$D367)</f>
        <v>0</v>
      </c>
      <c r="P367" s="75">
        <f>SUMIFS(Dez!$H$5:$H$605,Dez!$R$5:$R$605,"Despesa",Dez!$F$5:$F$605,DRE!$D367)</f>
        <v>0</v>
      </c>
      <c r="Q367" s="75">
        <f t="shared" si="22"/>
        <v>0</v>
      </c>
    </row>
    <row r="368" spans="3:17" ht="28.5" customHeight="1" thickTop="1" thickBot="1">
      <c r="C368" s="65" t="str">
        <f>'PC Despesas'!F52</f>
        <v>5.2.48</v>
      </c>
      <c r="D368" s="66" t="str">
        <f>VLOOKUP(C368,'PC Despesas'!$F$4:$G$103,2,FALSE)</f>
        <v>-</v>
      </c>
      <c r="E368" s="75">
        <f>SUMIFS(Jan!$H$5:$H$605,Jan!$R$5:$R$605,"Despesa",Jan!$F$5:$F$605,DRE!$D368)</f>
        <v>0</v>
      </c>
      <c r="F368" s="75">
        <f>SUMIFS(Fev!$H$5:$H$605,Fev!$R$5:$R$605,"Despesa",Fev!$F$5:$F$605,DRE!$D368)</f>
        <v>0</v>
      </c>
      <c r="G368" s="75">
        <f>SUMIFS(Mar!$H$5:$H$605,Mar!$R$5:$R$605,"Despesa",Mar!$F$5:$F$605,DRE!$D368)</f>
        <v>0</v>
      </c>
      <c r="H368" s="75">
        <f>SUMIFS(Abr!$H$5:$H$605,Abr!$R$5:$R$605,"Despesa",Abr!$F$5:$F$605,DRE!$D368)</f>
        <v>0</v>
      </c>
      <c r="I368" s="75">
        <f>SUMIFS(Mai!$H$5:$H$605,Mai!$R$5:$R$605,"Despesa",Mai!$F$5:$F$605,DRE!$D368)</f>
        <v>0</v>
      </c>
      <c r="J368" s="75">
        <f>SUMIFS(Jun!$H$5:$H$605,Jun!$R$5:$R$605,"Despesa",Jun!$F$5:$F$605,DRE!$D368)</f>
        <v>0</v>
      </c>
      <c r="K368" s="75">
        <f>SUMIFS(Jul!$H$5:$H$605,Jul!$R$5:$R$605,"Despesa",Jul!$F$5:$F$605,DRE!$D368)</f>
        <v>0</v>
      </c>
      <c r="L368" s="75">
        <f>SUMIFS(Ago!$H$5:$H$605,Ago!$R$5:$R$605,"Despesa",Ago!$F$5:$F$605,DRE!$D368)</f>
        <v>0</v>
      </c>
      <c r="M368" s="75">
        <f>SUMIFS(Set!$H$5:$H$605,Set!$R$5:$R$605,"Despesa",Set!$F$5:$F$605,DRE!$D368)</f>
        <v>0</v>
      </c>
      <c r="N368" s="75">
        <f>SUMIFS(Out!$H$5:$H$605,Out!$R$5:$R$605,"Despesa",Out!$F$5:$F$605,DRE!$D368)</f>
        <v>0</v>
      </c>
      <c r="O368" s="75">
        <f>SUMIFS(Nov!$H$5:$H$605,Nov!$R$5:$R$605,"Despesa",Nov!$F$5:$F$605,DRE!$D368)</f>
        <v>0</v>
      </c>
      <c r="P368" s="75">
        <f>SUMIFS(Dez!$H$5:$H$605,Dez!$R$5:$R$605,"Despesa",Dez!$F$5:$F$605,DRE!$D368)</f>
        <v>0</v>
      </c>
      <c r="Q368" s="75">
        <f t="shared" si="22"/>
        <v>0</v>
      </c>
    </row>
    <row r="369" spans="3:17" ht="28.5" customHeight="1" thickTop="1" thickBot="1">
      <c r="C369" s="65" t="str">
        <f>'PC Despesas'!F53</f>
        <v>5.2.49</v>
      </c>
      <c r="D369" s="66" t="str">
        <f>VLOOKUP(C369,'PC Despesas'!$F$4:$G$103,2,FALSE)</f>
        <v>-</v>
      </c>
      <c r="E369" s="75">
        <f>SUMIFS(Jan!$H$5:$H$605,Jan!$R$5:$R$605,"Despesa",Jan!$F$5:$F$605,DRE!$D369)</f>
        <v>0</v>
      </c>
      <c r="F369" s="75">
        <f>SUMIFS(Fev!$H$5:$H$605,Fev!$R$5:$R$605,"Despesa",Fev!$F$5:$F$605,DRE!$D369)</f>
        <v>0</v>
      </c>
      <c r="G369" s="75">
        <f>SUMIFS(Mar!$H$5:$H$605,Mar!$R$5:$R$605,"Despesa",Mar!$F$5:$F$605,DRE!$D369)</f>
        <v>0</v>
      </c>
      <c r="H369" s="75">
        <f>SUMIFS(Abr!$H$5:$H$605,Abr!$R$5:$R$605,"Despesa",Abr!$F$5:$F$605,DRE!$D369)</f>
        <v>0</v>
      </c>
      <c r="I369" s="75">
        <f>SUMIFS(Mai!$H$5:$H$605,Mai!$R$5:$R$605,"Despesa",Mai!$F$5:$F$605,DRE!$D369)</f>
        <v>0</v>
      </c>
      <c r="J369" s="75">
        <f>SUMIFS(Jun!$H$5:$H$605,Jun!$R$5:$R$605,"Despesa",Jun!$F$5:$F$605,DRE!$D369)</f>
        <v>0</v>
      </c>
      <c r="K369" s="75">
        <f>SUMIFS(Jul!$H$5:$H$605,Jul!$R$5:$R$605,"Despesa",Jul!$F$5:$F$605,DRE!$D369)</f>
        <v>0</v>
      </c>
      <c r="L369" s="75">
        <f>SUMIFS(Ago!$H$5:$H$605,Ago!$R$5:$R$605,"Despesa",Ago!$F$5:$F$605,DRE!$D369)</f>
        <v>0</v>
      </c>
      <c r="M369" s="75">
        <f>SUMIFS(Set!$H$5:$H$605,Set!$R$5:$R$605,"Despesa",Set!$F$5:$F$605,DRE!$D369)</f>
        <v>0</v>
      </c>
      <c r="N369" s="75">
        <f>SUMIFS(Out!$H$5:$H$605,Out!$R$5:$R$605,"Despesa",Out!$F$5:$F$605,DRE!$D369)</f>
        <v>0</v>
      </c>
      <c r="O369" s="75">
        <f>SUMIFS(Nov!$H$5:$H$605,Nov!$R$5:$R$605,"Despesa",Nov!$F$5:$F$605,DRE!$D369)</f>
        <v>0</v>
      </c>
      <c r="P369" s="75">
        <f>SUMIFS(Dez!$H$5:$H$605,Dez!$R$5:$R$605,"Despesa",Dez!$F$5:$F$605,DRE!$D369)</f>
        <v>0</v>
      </c>
      <c r="Q369" s="75">
        <f t="shared" si="22"/>
        <v>0</v>
      </c>
    </row>
    <row r="370" spans="3:17" ht="28.5" customHeight="1" thickTop="1" thickBot="1">
      <c r="C370" s="65" t="str">
        <f>'PC Despesas'!F54</f>
        <v>5.2.50</v>
      </c>
      <c r="D370" s="66" t="str">
        <f>VLOOKUP(C370,'PC Despesas'!$F$4:$G$103,2,FALSE)</f>
        <v>-</v>
      </c>
      <c r="E370" s="75">
        <f>SUMIFS(Jan!$H$5:$H$605,Jan!$R$5:$R$605,"Despesa",Jan!$F$5:$F$605,DRE!$D370)</f>
        <v>0</v>
      </c>
      <c r="F370" s="75">
        <f>SUMIFS(Fev!$H$5:$H$605,Fev!$R$5:$R$605,"Despesa",Fev!$F$5:$F$605,DRE!$D370)</f>
        <v>0</v>
      </c>
      <c r="G370" s="75">
        <f>SUMIFS(Mar!$H$5:$H$605,Mar!$R$5:$R$605,"Despesa",Mar!$F$5:$F$605,DRE!$D370)</f>
        <v>0</v>
      </c>
      <c r="H370" s="75">
        <f>SUMIFS(Abr!$H$5:$H$605,Abr!$R$5:$R$605,"Despesa",Abr!$F$5:$F$605,DRE!$D370)</f>
        <v>0</v>
      </c>
      <c r="I370" s="75">
        <f>SUMIFS(Mai!$H$5:$H$605,Mai!$R$5:$R$605,"Despesa",Mai!$F$5:$F$605,DRE!$D370)</f>
        <v>0</v>
      </c>
      <c r="J370" s="75">
        <f>SUMIFS(Jun!$H$5:$H$605,Jun!$R$5:$R$605,"Despesa",Jun!$F$5:$F$605,DRE!$D370)</f>
        <v>0</v>
      </c>
      <c r="K370" s="75">
        <f>SUMIFS(Jul!$H$5:$H$605,Jul!$R$5:$R$605,"Despesa",Jul!$F$5:$F$605,DRE!$D370)</f>
        <v>0</v>
      </c>
      <c r="L370" s="75">
        <f>SUMIFS(Ago!$H$5:$H$605,Ago!$R$5:$R$605,"Despesa",Ago!$F$5:$F$605,DRE!$D370)</f>
        <v>0</v>
      </c>
      <c r="M370" s="75">
        <f>SUMIFS(Set!$H$5:$H$605,Set!$R$5:$R$605,"Despesa",Set!$F$5:$F$605,DRE!$D370)</f>
        <v>0</v>
      </c>
      <c r="N370" s="75">
        <f>SUMIFS(Out!$H$5:$H$605,Out!$R$5:$R$605,"Despesa",Out!$F$5:$F$605,DRE!$D370)</f>
        <v>0</v>
      </c>
      <c r="O370" s="75">
        <f>SUMIFS(Nov!$H$5:$H$605,Nov!$R$5:$R$605,"Despesa",Nov!$F$5:$F$605,DRE!$D370)</f>
        <v>0</v>
      </c>
      <c r="P370" s="75">
        <f>SUMIFS(Dez!$H$5:$H$605,Dez!$R$5:$R$605,"Despesa",Dez!$F$5:$F$605,DRE!$D370)</f>
        <v>0</v>
      </c>
      <c r="Q370" s="75">
        <f t="shared" si="22"/>
        <v>0</v>
      </c>
    </row>
    <row r="371" spans="3:17" ht="28.5" customHeight="1" thickTop="1" thickBot="1">
      <c r="C371" s="65" t="str">
        <f>'PC Despesas'!F55</f>
        <v>5.2.51</v>
      </c>
      <c r="D371" s="66" t="str">
        <f>VLOOKUP(C371,'PC Despesas'!$F$4:$G$103,2,FALSE)</f>
        <v>-</v>
      </c>
      <c r="E371" s="75">
        <f>SUMIFS(Jan!$H$5:$H$605,Jan!$R$5:$R$605,"Despesa",Jan!$F$5:$F$605,DRE!$D371)</f>
        <v>0</v>
      </c>
      <c r="F371" s="75">
        <f>SUMIFS(Fev!$H$5:$H$605,Fev!$R$5:$R$605,"Despesa",Fev!$F$5:$F$605,DRE!$D371)</f>
        <v>0</v>
      </c>
      <c r="G371" s="75">
        <f>SUMIFS(Mar!$H$5:$H$605,Mar!$R$5:$R$605,"Despesa",Mar!$F$5:$F$605,DRE!$D371)</f>
        <v>0</v>
      </c>
      <c r="H371" s="75">
        <f>SUMIFS(Abr!$H$5:$H$605,Abr!$R$5:$R$605,"Despesa",Abr!$F$5:$F$605,DRE!$D371)</f>
        <v>0</v>
      </c>
      <c r="I371" s="75">
        <f>SUMIFS(Mai!$H$5:$H$605,Mai!$R$5:$R$605,"Despesa",Mai!$F$5:$F$605,DRE!$D371)</f>
        <v>0</v>
      </c>
      <c r="J371" s="75">
        <f>SUMIFS(Jun!$H$5:$H$605,Jun!$R$5:$R$605,"Despesa",Jun!$F$5:$F$605,DRE!$D371)</f>
        <v>0</v>
      </c>
      <c r="K371" s="75">
        <f>SUMIFS(Jul!$H$5:$H$605,Jul!$R$5:$R$605,"Despesa",Jul!$F$5:$F$605,DRE!$D371)</f>
        <v>0</v>
      </c>
      <c r="L371" s="75">
        <f>SUMIFS(Ago!$H$5:$H$605,Ago!$R$5:$R$605,"Despesa",Ago!$F$5:$F$605,DRE!$D371)</f>
        <v>0</v>
      </c>
      <c r="M371" s="75">
        <f>SUMIFS(Set!$H$5:$H$605,Set!$R$5:$R$605,"Despesa",Set!$F$5:$F$605,DRE!$D371)</f>
        <v>0</v>
      </c>
      <c r="N371" s="75">
        <f>SUMIFS(Out!$H$5:$H$605,Out!$R$5:$R$605,"Despesa",Out!$F$5:$F$605,DRE!$D371)</f>
        <v>0</v>
      </c>
      <c r="O371" s="75">
        <f>SUMIFS(Nov!$H$5:$H$605,Nov!$R$5:$R$605,"Despesa",Nov!$F$5:$F$605,DRE!$D371)</f>
        <v>0</v>
      </c>
      <c r="P371" s="75">
        <f>SUMIFS(Dez!$H$5:$H$605,Dez!$R$5:$R$605,"Despesa",Dez!$F$5:$F$605,DRE!$D371)</f>
        <v>0</v>
      </c>
      <c r="Q371" s="75">
        <f t="shared" si="22"/>
        <v>0</v>
      </c>
    </row>
    <row r="372" spans="3:17" ht="28.5" customHeight="1" thickTop="1" thickBot="1">
      <c r="C372" s="65" t="str">
        <f>'PC Despesas'!F56</f>
        <v>5.2.52</v>
      </c>
      <c r="D372" s="66" t="str">
        <f>VLOOKUP(C372,'PC Despesas'!$F$4:$G$103,2,FALSE)</f>
        <v>-</v>
      </c>
      <c r="E372" s="75">
        <f>SUMIFS(Jan!$H$5:$H$605,Jan!$R$5:$R$605,"Despesa",Jan!$F$5:$F$605,DRE!$D372)</f>
        <v>0</v>
      </c>
      <c r="F372" s="75">
        <f>SUMIFS(Fev!$H$5:$H$605,Fev!$R$5:$R$605,"Despesa",Fev!$F$5:$F$605,DRE!$D372)</f>
        <v>0</v>
      </c>
      <c r="G372" s="75">
        <f>SUMIFS(Mar!$H$5:$H$605,Mar!$R$5:$R$605,"Despesa",Mar!$F$5:$F$605,DRE!$D372)</f>
        <v>0</v>
      </c>
      <c r="H372" s="75">
        <f>SUMIFS(Abr!$H$5:$H$605,Abr!$R$5:$R$605,"Despesa",Abr!$F$5:$F$605,DRE!$D372)</f>
        <v>0</v>
      </c>
      <c r="I372" s="75">
        <f>SUMIFS(Mai!$H$5:$H$605,Mai!$R$5:$R$605,"Despesa",Mai!$F$5:$F$605,DRE!$D372)</f>
        <v>0</v>
      </c>
      <c r="J372" s="75">
        <f>SUMIFS(Jun!$H$5:$H$605,Jun!$R$5:$R$605,"Despesa",Jun!$F$5:$F$605,DRE!$D372)</f>
        <v>0</v>
      </c>
      <c r="K372" s="75">
        <f>SUMIFS(Jul!$H$5:$H$605,Jul!$R$5:$R$605,"Despesa",Jul!$F$5:$F$605,DRE!$D372)</f>
        <v>0</v>
      </c>
      <c r="L372" s="75">
        <f>SUMIFS(Ago!$H$5:$H$605,Ago!$R$5:$R$605,"Despesa",Ago!$F$5:$F$605,DRE!$D372)</f>
        <v>0</v>
      </c>
      <c r="M372" s="75">
        <f>SUMIFS(Set!$H$5:$H$605,Set!$R$5:$R$605,"Despesa",Set!$F$5:$F$605,DRE!$D372)</f>
        <v>0</v>
      </c>
      <c r="N372" s="75">
        <f>SUMIFS(Out!$H$5:$H$605,Out!$R$5:$R$605,"Despesa",Out!$F$5:$F$605,DRE!$D372)</f>
        <v>0</v>
      </c>
      <c r="O372" s="75">
        <f>SUMIFS(Nov!$H$5:$H$605,Nov!$R$5:$R$605,"Despesa",Nov!$F$5:$F$605,DRE!$D372)</f>
        <v>0</v>
      </c>
      <c r="P372" s="75">
        <f>SUMIFS(Dez!$H$5:$H$605,Dez!$R$5:$R$605,"Despesa",Dez!$F$5:$F$605,DRE!$D372)</f>
        <v>0</v>
      </c>
      <c r="Q372" s="75">
        <f t="shared" si="22"/>
        <v>0</v>
      </c>
    </row>
    <row r="373" spans="3:17" ht="28.5" customHeight="1" thickTop="1" thickBot="1">
      <c r="C373" s="65" t="str">
        <f>'PC Despesas'!F57</f>
        <v>5.2.53</v>
      </c>
      <c r="D373" s="66" t="str">
        <f>VLOOKUP(C373,'PC Despesas'!$F$4:$G$103,2,FALSE)</f>
        <v>-</v>
      </c>
      <c r="E373" s="75">
        <f>SUMIFS(Jan!$H$5:$H$605,Jan!$R$5:$R$605,"Despesa",Jan!$F$5:$F$605,DRE!$D373)</f>
        <v>0</v>
      </c>
      <c r="F373" s="75">
        <f>SUMIFS(Fev!$H$5:$H$605,Fev!$R$5:$R$605,"Despesa",Fev!$F$5:$F$605,DRE!$D373)</f>
        <v>0</v>
      </c>
      <c r="G373" s="75">
        <f>SUMIFS(Mar!$H$5:$H$605,Mar!$R$5:$R$605,"Despesa",Mar!$F$5:$F$605,DRE!$D373)</f>
        <v>0</v>
      </c>
      <c r="H373" s="75">
        <f>SUMIFS(Abr!$H$5:$H$605,Abr!$R$5:$R$605,"Despesa",Abr!$F$5:$F$605,DRE!$D373)</f>
        <v>0</v>
      </c>
      <c r="I373" s="75">
        <f>SUMIFS(Mai!$H$5:$H$605,Mai!$R$5:$R$605,"Despesa",Mai!$F$5:$F$605,DRE!$D373)</f>
        <v>0</v>
      </c>
      <c r="J373" s="75">
        <f>SUMIFS(Jun!$H$5:$H$605,Jun!$R$5:$R$605,"Despesa",Jun!$F$5:$F$605,DRE!$D373)</f>
        <v>0</v>
      </c>
      <c r="K373" s="75">
        <f>SUMIFS(Jul!$H$5:$H$605,Jul!$R$5:$R$605,"Despesa",Jul!$F$5:$F$605,DRE!$D373)</f>
        <v>0</v>
      </c>
      <c r="L373" s="75">
        <f>SUMIFS(Ago!$H$5:$H$605,Ago!$R$5:$R$605,"Despesa",Ago!$F$5:$F$605,DRE!$D373)</f>
        <v>0</v>
      </c>
      <c r="M373" s="75">
        <f>SUMIFS(Set!$H$5:$H$605,Set!$R$5:$R$605,"Despesa",Set!$F$5:$F$605,DRE!$D373)</f>
        <v>0</v>
      </c>
      <c r="N373" s="75">
        <f>SUMIFS(Out!$H$5:$H$605,Out!$R$5:$R$605,"Despesa",Out!$F$5:$F$605,DRE!$D373)</f>
        <v>0</v>
      </c>
      <c r="O373" s="75">
        <f>SUMIFS(Nov!$H$5:$H$605,Nov!$R$5:$R$605,"Despesa",Nov!$F$5:$F$605,DRE!$D373)</f>
        <v>0</v>
      </c>
      <c r="P373" s="75">
        <f>SUMIFS(Dez!$H$5:$H$605,Dez!$R$5:$R$605,"Despesa",Dez!$F$5:$F$605,DRE!$D373)</f>
        <v>0</v>
      </c>
      <c r="Q373" s="75">
        <f t="shared" si="22"/>
        <v>0</v>
      </c>
    </row>
    <row r="374" spans="3:17" ht="28.5" customHeight="1" thickTop="1" thickBot="1">
      <c r="C374" s="65" t="str">
        <f>'PC Despesas'!F58</f>
        <v>5.2.54</v>
      </c>
      <c r="D374" s="66" t="str">
        <f>VLOOKUP(C374,'PC Despesas'!$F$4:$G$103,2,FALSE)</f>
        <v>-</v>
      </c>
      <c r="E374" s="75">
        <f>SUMIFS(Jan!$H$5:$H$605,Jan!$R$5:$R$605,"Despesa",Jan!$F$5:$F$605,DRE!$D374)</f>
        <v>0</v>
      </c>
      <c r="F374" s="75">
        <f>SUMIFS(Fev!$H$5:$H$605,Fev!$R$5:$R$605,"Despesa",Fev!$F$5:$F$605,DRE!$D374)</f>
        <v>0</v>
      </c>
      <c r="G374" s="75">
        <f>SUMIFS(Mar!$H$5:$H$605,Mar!$R$5:$R$605,"Despesa",Mar!$F$5:$F$605,DRE!$D374)</f>
        <v>0</v>
      </c>
      <c r="H374" s="75">
        <f>SUMIFS(Abr!$H$5:$H$605,Abr!$R$5:$R$605,"Despesa",Abr!$F$5:$F$605,DRE!$D374)</f>
        <v>0</v>
      </c>
      <c r="I374" s="75">
        <f>SUMIFS(Mai!$H$5:$H$605,Mai!$R$5:$R$605,"Despesa",Mai!$F$5:$F$605,DRE!$D374)</f>
        <v>0</v>
      </c>
      <c r="J374" s="75">
        <f>SUMIFS(Jun!$H$5:$H$605,Jun!$R$5:$R$605,"Despesa",Jun!$F$5:$F$605,DRE!$D374)</f>
        <v>0</v>
      </c>
      <c r="K374" s="75">
        <f>SUMIFS(Jul!$H$5:$H$605,Jul!$R$5:$R$605,"Despesa",Jul!$F$5:$F$605,DRE!$D374)</f>
        <v>0</v>
      </c>
      <c r="L374" s="75">
        <f>SUMIFS(Ago!$H$5:$H$605,Ago!$R$5:$R$605,"Despesa",Ago!$F$5:$F$605,DRE!$D374)</f>
        <v>0</v>
      </c>
      <c r="M374" s="75">
        <f>SUMIFS(Set!$H$5:$H$605,Set!$R$5:$R$605,"Despesa",Set!$F$5:$F$605,DRE!$D374)</f>
        <v>0</v>
      </c>
      <c r="N374" s="75">
        <f>SUMIFS(Out!$H$5:$H$605,Out!$R$5:$R$605,"Despesa",Out!$F$5:$F$605,DRE!$D374)</f>
        <v>0</v>
      </c>
      <c r="O374" s="75">
        <f>SUMIFS(Nov!$H$5:$H$605,Nov!$R$5:$R$605,"Despesa",Nov!$F$5:$F$605,DRE!$D374)</f>
        <v>0</v>
      </c>
      <c r="P374" s="75">
        <f>SUMIFS(Dez!$H$5:$H$605,Dez!$R$5:$R$605,"Despesa",Dez!$F$5:$F$605,DRE!$D374)</f>
        <v>0</v>
      </c>
      <c r="Q374" s="75">
        <f t="shared" si="22"/>
        <v>0</v>
      </c>
    </row>
    <row r="375" spans="3:17" ht="28.5" customHeight="1" thickTop="1" thickBot="1">
      <c r="C375" s="65" t="str">
        <f>'PC Despesas'!F59</f>
        <v>5.2.55</v>
      </c>
      <c r="D375" s="66" t="str">
        <f>VLOOKUP(C375,'PC Despesas'!$F$4:$G$103,2,FALSE)</f>
        <v>-</v>
      </c>
      <c r="E375" s="75">
        <f>SUMIFS(Jan!$H$5:$H$605,Jan!$R$5:$R$605,"Despesa",Jan!$F$5:$F$605,DRE!$D375)</f>
        <v>0</v>
      </c>
      <c r="F375" s="75">
        <f>SUMIFS(Fev!$H$5:$H$605,Fev!$R$5:$R$605,"Despesa",Fev!$F$5:$F$605,DRE!$D375)</f>
        <v>0</v>
      </c>
      <c r="G375" s="75">
        <f>SUMIFS(Mar!$H$5:$H$605,Mar!$R$5:$R$605,"Despesa",Mar!$F$5:$F$605,DRE!$D375)</f>
        <v>0</v>
      </c>
      <c r="H375" s="75">
        <f>SUMIFS(Abr!$H$5:$H$605,Abr!$R$5:$R$605,"Despesa",Abr!$F$5:$F$605,DRE!$D375)</f>
        <v>0</v>
      </c>
      <c r="I375" s="75">
        <f>SUMIFS(Mai!$H$5:$H$605,Mai!$R$5:$R$605,"Despesa",Mai!$F$5:$F$605,DRE!$D375)</f>
        <v>0</v>
      </c>
      <c r="J375" s="75">
        <f>SUMIFS(Jun!$H$5:$H$605,Jun!$R$5:$R$605,"Despesa",Jun!$F$5:$F$605,DRE!$D375)</f>
        <v>0</v>
      </c>
      <c r="K375" s="75">
        <f>SUMIFS(Jul!$H$5:$H$605,Jul!$R$5:$R$605,"Despesa",Jul!$F$5:$F$605,DRE!$D375)</f>
        <v>0</v>
      </c>
      <c r="L375" s="75">
        <f>SUMIFS(Ago!$H$5:$H$605,Ago!$R$5:$R$605,"Despesa",Ago!$F$5:$F$605,DRE!$D375)</f>
        <v>0</v>
      </c>
      <c r="M375" s="75">
        <f>SUMIFS(Set!$H$5:$H$605,Set!$R$5:$R$605,"Despesa",Set!$F$5:$F$605,DRE!$D375)</f>
        <v>0</v>
      </c>
      <c r="N375" s="75">
        <f>SUMIFS(Out!$H$5:$H$605,Out!$R$5:$R$605,"Despesa",Out!$F$5:$F$605,DRE!$D375)</f>
        <v>0</v>
      </c>
      <c r="O375" s="75">
        <f>SUMIFS(Nov!$H$5:$H$605,Nov!$R$5:$R$605,"Despesa",Nov!$F$5:$F$605,DRE!$D375)</f>
        <v>0</v>
      </c>
      <c r="P375" s="75">
        <f>SUMIFS(Dez!$H$5:$H$605,Dez!$R$5:$R$605,"Despesa",Dez!$F$5:$F$605,DRE!$D375)</f>
        <v>0</v>
      </c>
      <c r="Q375" s="75">
        <f t="shared" si="22"/>
        <v>0</v>
      </c>
    </row>
    <row r="376" spans="3:17" ht="28.5" customHeight="1" thickTop="1" thickBot="1">
      <c r="C376" s="65" t="str">
        <f>'PC Despesas'!F60</f>
        <v>5.2.56</v>
      </c>
      <c r="D376" s="66" t="str">
        <f>VLOOKUP(C376,'PC Despesas'!$F$4:$G$103,2,FALSE)</f>
        <v>-</v>
      </c>
      <c r="E376" s="75">
        <f>SUMIFS(Jan!$H$5:$H$605,Jan!$R$5:$R$605,"Despesa",Jan!$F$5:$F$605,DRE!$D376)</f>
        <v>0</v>
      </c>
      <c r="F376" s="75">
        <f>SUMIFS(Fev!$H$5:$H$605,Fev!$R$5:$R$605,"Despesa",Fev!$F$5:$F$605,DRE!$D376)</f>
        <v>0</v>
      </c>
      <c r="G376" s="75">
        <f>SUMIFS(Mar!$H$5:$H$605,Mar!$R$5:$R$605,"Despesa",Mar!$F$5:$F$605,DRE!$D376)</f>
        <v>0</v>
      </c>
      <c r="H376" s="75">
        <f>SUMIFS(Abr!$H$5:$H$605,Abr!$R$5:$R$605,"Despesa",Abr!$F$5:$F$605,DRE!$D376)</f>
        <v>0</v>
      </c>
      <c r="I376" s="75">
        <f>SUMIFS(Mai!$H$5:$H$605,Mai!$R$5:$R$605,"Despesa",Mai!$F$5:$F$605,DRE!$D376)</f>
        <v>0</v>
      </c>
      <c r="J376" s="75">
        <f>SUMIFS(Jun!$H$5:$H$605,Jun!$R$5:$R$605,"Despesa",Jun!$F$5:$F$605,DRE!$D376)</f>
        <v>0</v>
      </c>
      <c r="K376" s="75">
        <f>SUMIFS(Jul!$H$5:$H$605,Jul!$R$5:$R$605,"Despesa",Jul!$F$5:$F$605,DRE!$D376)</f>
        <v>0</v>
      </c>
      <c r="L376" s="75">
        <f>SUMIFS(Ago!$H$5:$H$605,Ago!$R$5:$R$605,"Despesa",Ago!$F$5:$F$605,DRE!$D376)</f>
        <v>0</v>
      </c>
      <c r="M376" s="75">
        <f>SUMIFS(Set!$H$5:$H$605,Set!$R$5:$R$605,"Despesa",Set!$F$5:$F$605,DRE!$D376)</f>
        <v>0</v>
      </c>
      <c r="N376" s="75">
        <f>SUMIFS(Out!$H$5:$H$605,Out!$R$5:$R$605,"Despesa",Out!$F$5:$F$605,DRE!$D376)</f>
        <v>0</v>
      </c>
      <c r="O376" s="75">
        <f>SUMIFS(Nov!$H$5:$H$605,Nov!$R$5:$R$605,"Despesa",Nov!$F$5:$F$605,DRE!$D376)</f>
        <v>0</v>
      </c>
      <c r="P376" s="75">
        <f>SUMIFS(Dez!$H$5:$H$605,Dez!$R$5:$R$605,"Despesa",Dez!$F$5:$F$605,DRE!$D376)</f>
        <v>0</v>
      </c>
      <c r="Q376" s="75">
        <f t="shared" si="22"/>
        <v>0</v>
      </c>
    </row>
    <row r="377" spans="3:17" ht="28.5" customHeight="1" thickTop="1" thickBot="1">
      <c r="C377" s="65" t="str">
        <f>'PC Despesas'!F61</f>
        <v>5.2.57</v>
      </c>
      <c r="D377" s="66" t="str">
        <f>VLOOKUP(C377,'PC Despesas'!$F$4:$G$103,2,FALSE)</f>
        <v>-</v>
      </c>
      <c r="E377" s="75">
        <f>SUMIFS(Jan!$H$5:$H$605,Jan!$R$5:$R$605,"Despesa",Jan!$F$5:$F$605,DRE!$D377)</f>
        <v>0</v>
      </c>
      <c r="F377" s="75">
        <f>SUMIFS(Fev!$H$5:$H$605,Fev!$R$5:$R$605,"Despesa",Fev!$F$5:$F$605,DRE!$D377)</f>
        <v>0</v>
      </c>
      <c r="G377" s="75">
        <f>SUMIFS(Mar!$H$5:$H$605,Mar!$R$5:$R$605,"Despesa",Mar!$F$5:$F$605,DRE!$D377)</f>
        <v>0</v>
      </c>
      <c r="H377" s="75">
        <f>SUMIFS(Abr!$H$5:$H$605,Abr!$R$5:$R$605,"Despesa",Abr!$F$5:$F$605,DRE!$D377)</f>
        <v>0</v>
      </c>
      <c r="I377" s="75">
        <f>SUMIFS(Mai!$H$5:$H$605,Mai!$R$5:$R$605,"Despesa",Mai!$F$5:$F$605,DRE!$D377)</f>
        <v>0</v>
      </c>
      <c r="J377" s="75">
        <f>SUMIFS(Jun!$H$5:$H$605,Jun!$R$5:$R$605,"Despesa",Jun!$F$5:$F$605,DRE!$D377)</f>
        <v>0</v>
      </c>
      <c r="K377" s="75">
        <f>SUMIFS(Jul!$H$5:$H$605,Jul!$R$5:$R$605,"Despesa",Jul!$F$5:$F$605,DRE!$D377)</f>
        <v>0</v>
      </c>
      <c r="L377" s="75">
        <f>SUMIFS(Ago!$H$5:$H$605,Ago!$R$5:$R$605,"Despesa",Ago!$F$5:$F$605,DRE!$D377)</f>
        <v>0</v>
      </c>
      <c r="M377" s="75">
        <f>SUMIFS(Set!$H$5:$H$605,Set!$R$5:$R$605,"Despesa",Set!$F$5:$F$605,DRE!$D377)</f>
        <v>0</v>
      </c>
      <c r="N377" s="75">
        <f>SUMIFS(Out!$H$5:$H$605,Out!$R$5:$R$605,"Despesa",Out!$F$5:$F$605,DRE!$D377)</f>
        <v>0</v>
      </c>
      <c r="O377" s="75">
        <f>SUMIFS(Nov!$H$5:$H$605,Nov!$R$5:$R$605,"Despesa",Nov!$F$5:$F$605,DRE!$D377)</f>
        <v>0</v>
      </c>
      <c r="P377" s="75">
        <f>SUMIFS(Dez!$H$5:$H$605,Dez!$R$5:$R$605,"Despesa",Dez!$F$5:$F$605,DRE!$D377)</f>
        <v>0</v>
      </c>
      <c r="Q377" s="75">
        <f t="shared" si="22"/>
        <v>0</v>
      </c>
    </row>
    <row r="378" spans="3:17" ht="28.5" customHeight="1" thickTop="1" thickBot="1">
      <c r="C378" s="65" t="str">
        <f>'PC Despesas'!F62</f>
        <v>5.2.58</v>
      </c>
      <c r="D378" s="66" t="str">
        <f>VLOOKUP(C378,'PC Despesas'!$F$4:$G$103,2,FALSE)</f>
        <v>-</v>
      </c>
      <c r="E378" s="75">
        <f>SUMIFS(Jan!$H$5:$H$605,Jan!$R$5:$R$605,"Despesa",Jan!$F$5:$F$605,DRE!$D378)</f>
        <v>0</v>
      </c>
      <c r="F378" s="75">
        <f>SUMIFS(Fev!$H$5:$H$605,Fev!$R$5:$R$605,"Despesa",Fev!$F$5:$F$605,DRE!$D378)</f>
        <v>0</v>
      </c>
      <c r="G378" s="75">
        <f>SUMIFS(Mar!$H$5:$H$605,Mar!$R$5:$R$605,"Despesa",Mar!$F$5:$F$605,DRE!$D378)</f>
        <v>0</v>
      </c>
      <c r="H378" s="75">
        <f>SUMIFS(Abr!$H$5:$H$605,Abr!$R$5:$R$605,"Despesa",Abr!$F$5:$F$605,DRE!$D378)</f>
        <v>0</v>
      </c>
      <c r="I378" s="75">
        <f>SUMIFS(Mai!$H$5:$H$605,Mai!$R$5:$R$605,"Despesa",Mai!$F$5:$F$605,DRE!$D378)</f>
        <v>0</v>
      </c>
      <c r="J378" s="75">
        <f>SUMIFS(Jun!$H$5:$H$605,Jun!$R$5:$R$605,"Despesa",Jun!$F$5:$F$605,DRE!$D378)</f>
        <v>0</v>
      </c>
      <c r="K378" s="75">
        <f>SUMIFS(Jul!$H$5:$H$605,Jul!$R$5:$R$605,"Despesa",Jul!$F$5:$F$605,DRE!$D378)</f>
        <v>0</v>
      </c>
      <c r="L378" s="75">
        <f>SUMIFS(Ago!$H$5:$H$605,Ago!$R$5:$R$605,"Despesa",Ago!$F$5:$F$605,DRE!$D378)</f>
        <v>0</v>
      </c>
      <c r="M378" s="75">
        <f>SUMIFS(Set!$H$5:$H$605,Set!$R$5:$R$605,"Despesa",Set!$F$5:$F$605,DRE!$D378)</f>
        <v>0</v>
      </c>
      <c r="N378" s="75">
        <f>SUMIFS(Out!$H$5:$H$605,Out!$R$5:$R$605,"Despesa",Out!$F$5:$F$605,DRE!$D378)</f>
        <v>0</v>
      </c>
      <c r="O378" s="75">
        <f>SUMIFS(Nov!$H$5:$H$605,Nov!$R$5:$R$605,"Despesa",Nov!$F$5:$F$605,DRE!$D378)</f>
        <v>0</v>
      </c>
      <c r="P378" s="75">
        <f>SUMIFS(Dez!$H$5:$H$605,Dez!$R$5:$R$605,"Despesa",Dez!$F$5:$F$605,DRE!$D378)</f>
        <v>0</v>
      </c>
      <c r="Q378" s="75">
        <f t="shared" si="22"/>
        <v>0</v>
      </c>
    </row>
    <row r="379" spans="3:17" ht="28.5" customHeight="1" thickTop="1" thickBot="1">
      <c r="C379" s="65" t="str">
        <f>'PC Despesas'!F63</f>
        <v>5.2.59</v>
      </c>
      <c r="D379" s="66" t="str">
        <f>VLOOKUP(C379,'PC Despesas'!$F$4:$G$103,2,FALSE)</f>
        <v>-</v>
      </c>
      <c r="E379" s="75">
        <f>SUMIFS(Jan!$H$5:$H$605,Jan!$R$5:$R$605,"Despesa",Jan!$F$5:$F$605,DRE!$D379)</f>
        <v>0</v>
      </c>
      <c r="F379" s="75">
        <f>SUMIFS(Fev!$H$5:$H$605,Fev!$R$5:$R$605,"Despesa",Fev!$F$5:$F$605,DRE!$D379)</f>
        <v>0</v>
      </c>
      <c r="G379" s="75">
        <f>SUMIFS(Mar!$H$5:$H$605,Mar!$R$5:$R$605,"Despesa",Mar!$F$5:$F$605,DRE!$D379)</f>
        <v>0</v>
      </c>
      <c r="H379" s="75">
        <f>SUMIFS(Abr!$H$5:$H$605,Abr!$R$5:$R$605,"Despesa",Abr!$F$5:$F$605,DRE!$D379)</f>
        <v>0</v>
      </c>
      <c r="I379" s="75">
        <f>SUMIFS(Mai!$H$5:$H$605,Mai!$R$5:$R$605,"Despesa",Mai!$F$5:$F$605,DRE!$D379)</f>
        <v>0</v>
      </c>
      <c r="J379" s="75">
        <f>SUMIFS(Jun!$H$5:$H$605,Jun!$R$5:$R$605,"Despesa",Jun!$F$5:$F$605,DRE!$D379)</f>
        <v>0</v>
      </c>
      <c r="K379" s="75">
        <f>SUMIFS(Jul!$H$5:$H$605,Jul!$R$5:$R$605,"Despesa",Jul!$F$5:$F$605,DRE!$D379)</f>
        <v>0</v>
      </c>
      <c r="L379" s="75">
        <f>SUMIFS(Ago!$H$5:$H$605,Ago!$R$5:$R$605,"Despesa",Ago!$F$5:$F$605,DRE!$D379)</f>
        <v>0</v>
      </c>
      <c r="M379" s="75">
        <f>SUMIFS(Set!$H$5:$H$605,Set!$R$5:$R$605,"Despesa",Set!$F$5:$F$605,DRE!$D379)</f>
        <v>0</v>
      </c>
      <c r="N379" s="75">
        <f>SUMIFS(Out!$H$5:$H$605,Out!$R$5:$R$605,"Despesa",Out!$F$5:$F$605,DRE!$D379)</f>
        <v>0</v>
      </c>
      <c r="O379" s="75">
        <f>SUMIFS(Nov!$H$5:$H$605,Nov!$R$5:$R$605,"Despesa",Nov!$F$5:$F$605,DRE!$D379)</f>
        <v>0</v>
      </c>
      <c r="P379" s="75">
        <f>SUMIFS(Dez!$H$5:$H$605,Dez!$R$5:$R$605,"Despesa",Dez!$F$5:$F$605,DRE!$D379)</f>
        <v>0</v>
      </c>
      <c r="Q379" s="75">
        <f t="shared" si="22"/>
        <v>0</v>
      </c>
    </row>
    <row r="380" spans="3:17" ht="28.5" customHeight="1" thickTop="1" thickBot="1">
      <c r="C380" s="65" t="str">
        <f>'PC Despesas'!F64</f>
        <v>5.2.60</v>
      </c>
      <c r="D380" s="66" t="str">
        <f>VLOOKUP(C380,'PC Despesas'!$F$4:$G$103,2,FALSE)</f>
        <v>-</v>
      </c>
      <c r="E380" s="75">
        <f>SUMIFS(Jan!$H$5:$H$605,Jan!$R$5:$R$605,"Despesa",Jan!$F$5:$F$605,DRE!$D380)</f>
        <v>0</v>
      </c>
      <c r="F380" s="75">
        <f>SUMIFS(Fev!$H$5:$H$605,Fev!$R$5:$R$605,"Despesa",Fev!$F$5:$F$605,DRE!$D380)</f>
        <v>0</v>
      </c>
      <c r="G380" s="75">
        <f>SUMIFS(Mar!$H$5:$H$605,Mar!$R$5:$R$605,"Despesa",Mar!$F$5:$F$605,DRE!$D380)</f>
        <v>0</v>
      </c>
      <c r="H380" s="75">
        <f>SUMIFS(Abr!$H$5:$H$605,Abr!$R$5:$R$605,"Despesa",Abr!$F$5:$F$605,DRE!$D380)</f>
        <v>0</v>
      </c>
      <c r="I380" s="75">
        <f>SUMIFS(Mai!$H$5:$H$605,Mai!$R$5:$R$605,"Despesa",Mai!$F$5:$F$605,DRE!$D380)</f>
        <v>0</v>
      </c>
      <c r="J380" s="75">
        <f>SUMIFS(Jun!$H$5:$H$605,Jun!$R$5:$R$605,"Despesa",Jun!$F$5:$F$605,DRE!$D380)</f>
        <v>0</v>
      </c>
      <c r="K380" s="75">
        <f>SUMIFS(Jul!$H$5:$H$605,Jul!$R$5:$R$605,"Despesa",Jul!$F$5:$F$605,DRE!$D380)</f>
        <v>0</v>
      </c>
      <c r="L380" s="75">
        <f>SUMIFS(Ago!$H$5:$H$605,Ago!$R$5:$R$605,"Despesa",Ago!$F$5:$F$605,DRE!$D380)</f>
        <v>0</v>
      </c>
      <c r="M380" s="75">
        <f>SUMIFS(Set!$H$5:$H$605,Set!$R$5:$R$605,"Despesa",Set!$F$5:$F$605,DRE!$D380)</f>
        <v>0</v>
      </c>
      <c r="N380" s="75">
        <f>SUMIFS(Out!$H$5:$H$605,Out!$R$5:$R$605,"Despesa",Out!$F$5:$F$605,DRE!$D380)</f>
        <v>0</v>
      </c>
      <c r="O380" s="75">
        <f>SUMIFS(Nov!$H$5:$H$605,Nov!$R$5:$R$605,"Despesa",Nov!$F$5:$F$605,DRE!$D380)</f>
        <v>0</v>
      </c>
      <c r="P380" s="75">
        <f>SUMIFS(Dez!$H$5:$H$605,Dez!$R$5:$R$605,"Despesa",Dez!$F$5:$F$605,DRE!$D380)</f>
        <v>0</v>
      </c>
      <c r="Q380" s="75">
        <f t="shared" si="22"/>
        <v>0</v>
      </c>
    </row>
    <row r="381" spans="3:17" ht="28.5" customHeight="1" thickTop="1" thickBot="1">
      <c r="C381" s="65" t="str">
        <f>'PC Despesas'!F65</f>
        <v>5.2.61</v>
      </c>
      <c r="D381" s="66" t="str">
        <f>VLOOKUP(C381,'PC Despesas'!$F$4:$G$103,2,FALSE)</f>
        <v>-</v>
      </c>
      <c r="E381" s="75">
        <f>SUMIFS(Jan!$H$5:$H$605,Jan!$R$5:$R$605,"Despesa",Jan!$F$5:$F$605,DRE!$D381)</f>
        <v>0</v>
      </c>
      <c r="F381" s="75">
        <f>SUMIFS(Fev!$H$5:$H$605,Fev!$R$5:$R$605,"Despesa",Fev!$F$5:$F$605,DRE!$D381)</f>
        <v>0</v>
      </c>
      <c r="G381" s="75">
        <f>SUMIFS(Mar!$H$5:$H$605,Mar!$R$5:$R$605,"Despesa",Mar!$F$5:$F$605,DRE!$D381)</f>
        <v>0</v>
      </c>
      <c r="H381" s="75">
        <f>SUMIFS(Abr!$H$5:$H$605,Abr!$R$5:$R$605,"Despesa",Abr!$F$5:$F$605,DRE!$D381)</f>
        <v>0</v>
      </c>
      <c r="I381" s="75">
        <f>SUMIFS(Mai!$H$5:$H$605,Mai!$R$5:$R$605,"Despesa",Mai!$F$5:$F$605,DRE!$D381)</f>
        <v>0</v>
      </c>
      <c r="J381" s="75">
        <f>SUMIFS(Jun!$H$5:$H$605,Jun!$R$5:$R$605,"Despesa",Jun!$F$5:$F$605,DRE!$D381)</f>
        <v>0</v>
      </c>
      <c r="K381" s="75">
        <f>SUMIFS(Jul!$H$5:$H$605,Jul!$R$5:$R$605,"Despesa",Jul!$F$5:$F$605,DRE!$D381)</f>
        <v>0</v>
      </c>
      <c r="L381" s="75">
        <f>SUMIFS(Ago!$H$5:$H$605,Ago!$R$5:$R$605,"Despesa",Ago!$F$5:$F$605,DRE!$D381)</f>
        <v>0</v>
      </c>
      <c r="M381" s="75">
        <f>SUMIFS(Set!$H$5:$H$605,Set!$R$5:$R$605,"Despesa",Set!$F$5:$F$605,DRE!$D381)</f>
        <v>0</v>
      </c>
      <c r="N381" s="75">
        <f>SUMIFS(Out!$H$5:$H$605,Out!$R$5:$R$605,"Despesa",Out!$F$5:$F$605,DRE!$D381)</f>
        <v>0</v>
      </c>
      <c r="O381" s="75">
        <f>SUMIFS(Nov!$H$5:$H$605,Nov!$R$5:$R$605,"Despesa",Nov!$F$5:$F$605,DRE!$D381)</f>
        <v>0</v>
      </c>
      <c r="P381" s="75">
        <f>SUMIFS(Dez!$H$5:$H$605,Dez!$R$5:$R$605,"Despesa",Dez!$F$5:$F$605,DRE!$D381)</f>
        <v>0</v>
      </c>
      <c r="Q381" s="75">
        <f t="shared" si="22"/>
        <v>0</v>
      </c>
    </row>
    <row r="382" spans="3:17" ht="28.5" customHeight="1" thickTop="1" thickBot="1">
      <c r="C382" s="65" t="str">
        <f>'PC Despesas'!F66</f>
        <v>5.2.62</v>
      </c>
      <c r="D382" s="66" t="str">
        <f>VLOOKUP(C382,'PC Despesas'!$F$4:$G$103,2,FALSE)</f>
        <v>-</v>
      </c>
      <c r="E382" s="75">
        <f>SUMIFS(Jan!$H$5:$H$605,Jan!$R$5:$R$605,"Despesa",Jan!$F$5:$F$605,DRE!$D382)</f>
        <v>0</v>
      </c>
      <c r="F382" s="75">
        <f>SUMIFS(Fev!$H$5:$H$605,Fev!$R$5:$R$605,"Despesa",Fev!$F$5:$F$605,DRE!$D382)</f>
        <v>0</v>
      </c>
      <c r="G382" s="75">
        <f>SUMIFS(Mar!$H$5:$H$605,Mar!$R$5:$R$605,"Despesa",Mar!$F$5:$F$605,DRE!$D382)</f>
        <v>0</v>
      </c>
      <c r="H382" s="75">
        <f>SUMIFS(Abr!$H$5:$H$605,Abr!$R$5:$R$605,"Despesa",Abr!$F$5:$F$605,DRE!$D382)</f>
        <v>0</v>
      </c>
      <c r="I382" s="75">
        <f>SUMIFS(Mai!$H$5:$H$605,Mai!$R$5:$R$605,"Despesa",Mai!$F$5:$F$605,DRE!$D382)</f>
        <v>0</v>
      </c>
      <c r="J382" s="75">
        <f>SUMIFS(Jun!$H$5:$H$605,Jun!$R$5:$R$605,"Despesa",Jun!$F$5:$F$605,DRE!$D382)</f>
        <v>0</v>
      </c>
      <c r="K382" s="75">
        <f>SUMIFS(Jul!$H$5:$H$605,Jul!$R$5:$R$605,"Despesa",Jul!$F$5:$F$605,DRE!$D382)</f>
        <v>0</v>
      </c>
      <c r="L382" s="75">
        <f>SUMIFS(Ago!$H$5:$H$605,Ago!$R$5:$R$605,"Despesa",Ago!$F$5:$F$605,DRE!$D382)</f>
        <v>0</v>
      </c>
      <c r="M382" s="75">
        <f>SUMIFS(Set!$H$5:$H$605,Set!$R$5:$R$605,"Despesa",Set!$F$5:$F$605,DRE!$D382)</f>
        <v>0</v>
      </c>
      <c r="N382" s="75">
        <f>SUMIFS(Out!$H$5:$H$605,Out!$R$5:$R$605,"Despesa",Out!$F$5:$F$605,DRE!$D382)</f>
        <v>0</v>
      </c>
      <c r="O382" s="75">
        <f>SUMIFS(Nov!$H$5:$H$605,Nov!$R$5:$R$605,"Despesa",Nov!$F$5:$F$605,DRE!$D382)</f>
        <v>0</v>
      </c>
      <c r="P382" s="75">
        <f>SUMIFS(Dez!$H$5:$H$605,Dez!$R$5:$R$605,"Despesa",Dez!$F$5:$F$605,DRE!$D382)</f>
        <v>0</v>
      </c>
      <c r="Q382" s="75">
        <f t="shared" si="22"/>
        <v>0</v>
      </c>
    </row>
    <row r="383" spans="3:17" ht="28.5" customHeight="1" thickTop="1" thickBot="1">
      <c r="C383" s="65" t="str">
        <f>'PC Despesas'!F67</f>
        <v>5.2.63</v>
      </c>
      <c r="D383" s="66" t="str">
        <f>VLOOKUP(C383,'PC Despesas'!$F$4:$G$103,2,FALSE)</f>
        <v>-</v>
      </c>
      <c r="E383" s="75">
        <f>SUMIFS(Jan!$H$5:$H$605,Jan!$R$5:$R$605,"Despesa",Jan!$F$5:$F$605,DRE!$D383)</f>
        <v>0</v>
      </c>
      <c r="F383" s="75">
        <f>SUMIFS(Fev!$H$5:$H$605,Fev!$R$5:$R$605,"Despesa",Fev!$F$5:$F$605,DRE!$D383)</f>
        <v>0</v>
      </c>
      <c r="G383" s="75">
        <f>SUMIFS(Mar!$H$5:$H$605,Mar!$R$5:$R$605,"Despesa",Mar!$F$5:$F$605,DRE!$D383)</f>
        <v>0</v>
      </c>
      <c r="H383" s="75">
        <f>SUMIFS(Abr!$H$5:$H$605,Abr!$R$5:$R$605,"Despesa",Abr!$F$5:$F$605,DRE!$D383)</f>
        <v>0</v>
      </c>
      <c r="I383" s="75">
        <f>SUMIFS(Mai!$H$5:$H$605,Mai!$R$5:$R$605,"Despesa",Mai!$F$5:$F$605,DRE!$D383)</f>
        <v>0</v>
      </c>
      <c r="J383" s="75">
        <f>SUMIFS(Jun!$H$5:$H$605,Jun!$R$5:$R$605,"Despesa",Jun!$F$5:$F$605,DRE!$D383)</f>
        <v>0</v>
      </c>
      <c r="K383" s="75">
        <f>SUMIFS(Jul!$H$5:$H$605,Jul!$R$5:$R$605,"Despesa",Jul!$F$5:$F$605,DRE!$D383)</f>
        <v>0</v>
      </c>
      <c r="L383" s="75">
        <f>SUMIFS(Ago!$H$5:$H$605,Ago!$R$5:$R$605,"Despesa",Ago!$F$5:$F$605,DRE!$D383)</f>
        <v>0</v>
      </c>
      <c r="M383" s="75">
        <f>SUMIFS(Set!$H$5:$H$605,Set!$R$5:$R$605,"Despesa",Set!$F$5:$F$605,DRE!$D383)</f>
        <v>0</v>
      </c>
      <c r="N383" s="75">
        <f>SUMIFS(Out!$H$5:$H$605,Out!$R$5:$R$605,"Despesa",Out!$F$5:$F$605,DRE!$D383)</f>
        <v>0</v>
      </c>
      <c r="O383" s="75">
        <f>SUMIFS(Nov!$H$5:$H$605,Nov!$R$5:$R$605,"Despesa",Nov!$F$5:$F$605,DRE!$D383)</f>
        <v>0</v>
      </c>
      <c r="P383" s="75">
        <f>SUMIFS(Dez!$H$5:$H$605,Dez!$R$5:$R$605,"Despesa",Dez!$F$5:$F$605,DRE!$D383)</f>
        <v>0</v>
      </c>
      <c r="Q383" s="75">
        <f t="shared" si="22"/>
        <v>0</v>
      </c>
    </row>
    <row r="384" spans="3:17" ht="28.5" customHeight="1" thickTop="1" thickBot="1">
      <c r="C384" s="65" t="str">
        <f>'PC Despesas'!F68</f>
        <v>5.2.64</v>
      </c>
      <c r="D384" s="66" t="str">
        <f>VLOOKUP(C384,'PC Despesas'!$F$4:$G$103,2,FALSE)</f>
        <v>-</v>
      </c>
      <c r="E384" s="75">
        <f>SUMIFS(Jan!$H$5:$H$605,Jan!$R$5:$R$605,"Despesa",Jan!$F$5:$F$605,DRE!$D384)</f>
        <v>0</v>
      </c>
      <c r="F384" s="75">
        <f>SUMIFS(Fev!$H$5:$H$605,Fev!$R$5:$R$605,"Despesa",Fev!$F$5:$F$605,DRE!$D384)</f>
        <v>0</v>
      </c>
      <c r="G384" s="75">
        <f>SUMIFS(Mar!$H$5:$H$605,Mar!$R$5:$R$605,"Despesa",Mar!$F$5:$F$605,DRE!$D384)</f>
        <v>0</v>
      </c>
      <c r="H384" s="75">
        <f>SUMIFS(Abr!$H$5:$H$605,Abr!$R$5:$R$605,"Despesa",Abr!$F$5:$F$605,DRE!$D384)</f>
        <v>0</v>
      </c>
      <c r="I384" s="75">
        <f>SUMIFS(Mai!$H$5:$H$605,Mai!$R$5:$R$605,"Despesa",Mai!$F$5:$F$605,DRE!$D384)</f>
        <v>0</v>
      </c>
      <c r="J384" s="75">
        <f>SUMIFS(Jun!$H$5:$H$605,Jun!$R$5:$R$605,"Despesa",Jun!$F$5:$F$605,DRE!$D384)</f>
        <v>0</v>
      </c>
      <c r="K384" s="75">
        <f>SUMIFS(Jul!$H$5:$H$605,Jul!$R$5:$R$605,"Despesa",Jul!$F$5:$F$605,DRE!$D384)</f>
        <v>0</v>
      </c>
      <c r="L384" s="75">
        <f>SUMIFS(Ago!$H$5:$H$605,Ago!$R$5:$R$605,"Despesa",Ago!$F$5:$F$605,DRE!$D384)</f>
        <v>0</v>
      </c>
      <c r="M384" s="75">
        <f>SUMIFS(Set!$H$5:$H$605,Set!$R$5:$R$605,"Despesa",Set!$F$5:$F$605,DRE!$D384)</f>
        <v>0</v>
      </c>
      <c r="N384" s="75">
        <f>SUMIFS(Out!$H$5:$H$605,Out!$R$5:$R$605,"Despesa",Out!$F$5:$F$605,DRE!$D384)</f>
        <v>0</v>
      </c>
      <c r="O384" s="75">
        <f>SUMIFS(Nov!$H$5:$H$605,Nov!$R$5:$R$605,"Despesa",Nov!$F$5:$F$605,DRE!$D384)</f>
        <v>0</v>
      </c>
      <c r="P384" s="75">
        <f>SUMIFS(Dez!$H$5:$H$605,Dez!$R$5:$R$605,"Despesa",Dez!$F$5:$F$605,DRE!$D384)</f>
        <v>0</v>
      </c>
      <c r="Q384" s="75">
        <f t="shared" si="22"/>
        <v>0</v>
      </c>
    </row>
    <row r="385" spans="3:17" ht="28.5" customHeight="1" thickTop="1" thickBot="1">
      <c r="C385" s="65" t="str">
        <f>'PC Despesas'!F69</f>
        <v>5.2.65</v>
      </c>
      <c r="D385" s="66" t="str">
        <f>VLOOKUP(C385,'PC Despesas'!$F$4:$G$103,2,FALSE)</f>
        <v>-</v>
      </c>
      <c r="E385" s="75">
        <f>SUMIFS(Jan!$H$5:$H$605,Jan!$R$5:$R$605,"Despesa",Jan!$F$5:$F$605,DRE!$D385)</f>
        <v>0</v>
      </c>
      <c r="F385" s="75">
        <f>SUMIFS(Fev!$H$5:$H$605,Fev!$R$5:$R$605,"Despesa",Fev!$F$5:$F$605,DRE!$D385)</f>
        <v>0</v>
      </c>
      <c r="G385" s="75">
        <f>SUMIFS(Mar!$H$5:$H$605,Mar!$R$5:$R$605,"Despesa",Mar!$F$5:$F$605,DRE!$D385)</f>
        <v>0</v>
      </c>
      <c r="H385" s="75">
        <f>SUMIFS(Abr!$H$5:$H$605,Abr!$R$5:$R$605,"Despesa",Abr!$F$5:$F$605,DRE!$D385)</f>
        <v>0</v>
      </c>
      <c r="I385" s="75">
        <f>SUMIFS(Mai!$H$5:$H$605,Mai!$R$5:$R$605,"Despesa",Mai!$F$5:$F$605,DRE!$D385)</f>
        <v>0</v>
      </c>
      <c r="J385" s="75">
        <f>SUMIFS(Jun!$H$5:$H$605,Jun!$R$5:$R$605,"Despesa",Jun!$F$5:$F$605,DRE!$D385)</f>
        <v>0</v>
      </c>
      <c r="K385" s="75">
        <f>SUMIFS(Jul!$H$5:$H$605,Jul!$R$5:$R$605,"Despesa",Jul!$F$5:$F$605,DRE!$D385)</f>
        <v>0</v>
      </c>
      <c r="L385" s="75">
        <f>SUMIFS(Ago!$H$5:$H$605,Ago!$R$5:$R$605,"Despesa",Ago!$F$5:$F$605,DRE!$D385)</f>
        <v>0</v>
      </c>
      <c r="M385" s="75">
        <f>SUMIFS(Set!$H$5:$H$605,Set!$R$5:$R$605,"Despesa",Set!$F$5:$F$605,DRE!$D385)</f>
        <v>0</v>
      </c>
      <c r="N385" s="75">
        <f>SUMIFS(Out!$H$5:$H$605,Out!$R$5:$R$605,"Despesa",Out!$F$5:$F$605,DRE!$D385)</f>
        <v>0</v>
      </c>
      <c r="O385" s="75">
        <f>SUMIFS(Nov!$H$5:$H$605,Nov!$R$5:$R$605,"Despesa",Nov!$F$5:$F$605,DRE!$D385)</f>
        <v>0</v>
      </c>
      <c r="P385" s="75">
        <f>SUMIFS(Dez!$H$5:$H$605,Dez!$R$5:$R$605,"Despesa",Dez!$F$5:$F$605,DRE!$D385)</f>
        <v>0</v>
      </c>
      <c r="Q385" s="75">
        <f t="shared" si="22"/>
        <v>0</v>
      </c>
    </row>
    <row r="386" spans="3:17" ht="28.5" customHeight="1" thickTop="1" thickBot="1">
      <c r="C386" s="65" t="str">
        <f>'PC Despesas'!F70</f>
        <v>5.2.66</v>
      </c>
      <c r="D386" s="66" t="str">
        <f>VLOOKUP(C386,'PC Despesas'!$F$4:$G$103,2,FALSE)</f>
        <v>-</v>
      </c>
      <c r="E386" s="75">
        <f>SUMIFS(Jan!$H$5:$H$605,Jan!$R$5:$R$605,"Despesa",Jan!$F$5:$F$605,DRE!$D386)</f>
        <v>0</v>
      </c>
      <c r="F386" s="75">
        <f>SUMIFS(Fev!$H$5:$H$605,Fev!$R$5:$R$605,"Despesa",Fev!$F$5:$F$605,DRE!$D386)</f>
        <v>0</v>
      </c>
      <c r="G386" s="75">
        <f>SUMIFS(Mar!$H$5:$H$605,Mar!$R$5:$R$605,"Despesa",Mar!$F$5:$F$605,DRE!$D386)</f>
        <v>0</v>
      </c>
      <c r="H386" s="75">
        <f>SUMIFS(Abr!$H$5:$H$605,Abr!$R$5:$R$605,"Despesa",Abr!$F$5:$F$605,DRE!$D386)</f>
        <v>0</v>
      </c>
      <c r="I386" s="75">
        <f>SUMIFS(Mai!$H$5:$H$605,Mai!$R$5:$R$605,"Despesa",Mai!$F$5:$F$605,DRE!$D386)</f>
        <v>0</v>
      </c>
      <c r="J386" s="75">
        <f>SUMIFS(Jun!$H$5:$H$605,Jun!$R$5:$R$605,"Despesa",Jun!$F$5:$F$605,DRE!$D386)</f>
        <v>0</v>
      </c>
      <c r="K386" s="75">
        <f>SUMIFS(Jul!$H$5:$H$605,Jul!$R$5:$R$605,"Despesa",Jul!$F$5:$F$605,DRE!$D386)</f>
        <v>0</v>
      </c>
      <c r="L386" s="75">
        <f>SUMIFS(Ago!$H$5:$H$605,Ago!$R$5:$R$605,"Despesa",Ago!$F$5:$F$605,DRE!$D386)</f>
        <v>0</v>
      </c>
      <c r="M386" s="75">
        <f>SUMIFS(Set!$H$5:$H$605,Set!$R$5:$R$605,"Despesa",Set!$F$5:$F$605,DRE!$D386)</f>
        <v>0</v>
      </c>
      <c r="N386" s="75">
        <f>SUMIFS(Out!$H$5:$H$605,Out!$R$5:$R$605,"Despesa",Out!$F$5:$F$605,DRE!$D386)</f>
        <v>0</v>
      </c>
      <c r="O386" s="75">
        <f>SUMIFS(Nov!$H$5:$H$605,Nov!$R$5:$R$605,"Despesa",Nov!$F$5:$F$605,DRE!$D386)</f>
        <v>0</v>
      </c>
      <c r="P386" s="75">
        <f>SUMIFS(Dez!$H$5:$H$605,Dez!$R$5:$R$605,"Despesa",Dez!$F$5:$F$605,DRE!$D386)</f>
        <v>0</v>
      </c>
      <c r="Q386" s="75">
        <f t="shared" ref="Q386:Q419" si="23">SUM(E386:P386)</f>
        <v>0</v>
      </c>
    </row>
    <row r="387" spans="3:17" ht="28.5" customHeight="1" thickTop="1" thickBot="1">
      <c r="C387" s="65" t="str">
        <f>'PC Despesas'!F71</f>
        <v>5.2.67</v>
      </c>
      <c r="D387" s="66" t="str">
        <f>VLOOKUP(C387,'PC Despesas'!$F$4:$G$103,2,FALSE)</f>
        <v>-</v>
      </c>
      <c r="E387" s="75">
        <f>SUMIFS(Jan!$H$5:$H$605,Jan!$R$5:$R$605,"Despesa",Jan!$F$5:$F$605,DRE!$D387)</f>
        <v>0</v>
      </c>
      <c r="F387" s="75">
        <f>SUMIFS(Fev!$H$5:$H$605,Fev!$R$5:$R$605,"Despesa",Fev!$F$5:$F$605,DRE!$D387)</f>
        <v>0</v>
      </c>
      <c r="G387" s="75">
        <f>SUMIFS(Mar!$H$5:$H$605,Mar!$R$5:$R$605,"Despesa",Mar!$F$5:$F$605,DRE!$D387)</f>
        <v>0</v>
      </c>
      <c r="H387" s="75">
        <f>SUMIFS(Abr!$H$5:$H$605,Abr!$R$5:$R$605,"Despesa",Abr!$F$5:$F$605,DRE!$D387)</f>
        <v>0</v>
      </c>
      <c r="I387" s="75">
        <f>SUMIFS(Mai!$H$5:$H$605,Mai!$R$5:$R$605,"Despesa",Mai!$F$5:$F$605,DRE!$D387)</f>
        <v>0</v>
      </c>
      <c r="J387" s="75">
        <f>SUMIFS(Jun!$H$5:$H$605,Jun!$R$5:$R$605,"Despesa",Jun!$F$5:$F$605,DRE!$D387)</f>
        <v>0</v>
      </c>
      <c r="K387" s="75">
        <f>SUMIFS(Jul!$H$5:$H$605,Jul!$R$5:$R$605,"Despesa",Jul!$F$5:$F$605,DRE!$D387)</f>
        <v>0</v>
      </c>
      <c r="L387" s="75">
        <f>SUMIFS(Ago!$H$5:$H$605,Ago!$R$5:$R$605,"Despesa",Ago!$F$5:$F$605,DRE!$D387)</f>
        <v>0</v>
      </c>
      <c r="M387" s="75">
        <f>SUMIFS(Set!$H$5:$H$605,Set!$R$5:$R$605,"Despesa",Set!$F$5:$F$605,DRE!$D387)</f>
        <v>0</v>
      </c>
      <c r="N387" s="75">
        <f>SUMIFS(Out!$H$5:$H$605,Out!$R$5:$R$605,"Despesa",Out!$F$5:$F$605,DRE!$D387)</f>
        <v>0</v>
      </c>
      <c r="O387" s="75">
        <f>SUMIFS(Nov!$H$5:$H$605,Nov!$R$5:$R$605,"Despesa",Nov!$F$5:$F$605,DRE!$D387)</f>
        <v>0</v>
      </c>
      <c r="P387" s="75">
        <f>SUMIFS(Dez!$H$5:$H$605,Dez!$R$5:$R$605,"Despesa",Dez!$F$5:$F$605,DRE!$D387)</f>
        <v>0</v>
      </c>
      <c r="Q387" s="75">
        <f t="shared" si="23"/>
        <v>0</v>
      </c>
    </row>
    <row r="388" spans="3:17" ht="28.5" customHeight="1" thickTop="1" thickBot="1">
      <c r="C388" s="65" t="str">
        <f>'PC Despesas'!F72</f>
        <v>5.2.68</v>
      </c>
      <c r="D388" s="66" t="str">
        <f>VLOOKUP(C388,'PC Despesas'!$F$4:$G$103,2,FALSE)</f>
        <v>-</v>
      </c>
      <c r="E388" s="75">
        <f>SUMIFS(Jan!$H$5:$H$605,Jan!$R$5:$R$605,"Despesa",Jan!$F$5:$F$605,DRE!$D388)</f>
        <v>0</v>
      </c>
      <c r="F388" s="75">
        <f>SUMIFS(Fev!$H$5:$H$605,Fev!$R$5:$R$605,"Despesa",Fev!$F$5:$F$605,DRE!$D388)</f>
        <v>0</v>
      </c>
      <c r="G388" s="75">
        <f>SUMIFS(Mar!$H$5:$H$605,Mar!$R$5:$R$605,"Despesa",Mar!$F$5:$F$605,DRE!$D388)</f>
        <v>0</v>
      </c>
      <c r="H388" s="75">
        <f>SUMIFS(Abr!$H$5:$H$605,Abr!$R$5:$R$605,"Despesa",Abr!$F$5:$F$605,DRE!$D388)</f>
        <v>0</v>
      </c>
      <c r="I388" s="75">
        <f>SUMIFS(Mai!$H$5:$H$605,Mai!$R$5:$R$605,"Despesa",Mai!$F$5:$F$605,DRE!$D388)</f>
        <v>0</v>
      </c>
      <c r="J388" s="75">
        <f>SUMIFS(Jun!$H$5:$H$605,Jun!$R$5:$R$605,"Despesa",Jun!$F$5:$F$605,DRE!$D388)</f>
        <v>0</v>
      </c>
      <c r="K388" s="75">
        <f>SUMIFS(Jul!$H$5:$H$605,Jul!$R$5:$R$605,"Despesa",Jul!$F$5:$F$605,DRE!$D388)</f>
        <v>0</v>
      </c>
      <c r="L388" s="75">
        <f>SUMIFS(Ago!$H$5:$H$605,Ago!$R$5:$R$605,"Despesa",Ago!$F$5:$F$605,DRE!$D388)</f>
        <v>0</v>
      </c>
      <c r="M388" s="75">
        <f>SUMIFS(Set!$H$5:$H$605,Set!$R$5:$R$605,"Despesa",Set!$F$5:$F$605,DRE!$D388)</f>
        <v>0</v>
      </c>
      <c r="N388" s="75">
        <f>SUMIFS(Out!$H$5:$H$605,Out!$R$5:$R$605,"Despesa",Out!$F$5:$F$605,DRE!$D388)</f>
        <v>0</v>
      </c>
      <c r="O388" s="75">
        <f>SUMIFS(Nov!$H$5:$H$605,Nov!$R$5:$R$605,"Despesa",Nov!$F$5:$F$605,DRE!$D388)</f>
        <v>0</v>
      </c>
      <c r="P388" s="75">
        <f>SUMIFS(Dez!$H$5:$H$605,Dez!$R$5:$R$605,"Despesa",Dez!$F$5:$F$605,DRE!$D388)</f>
        <v>0</v>
      </c>
      <c r="Q388" s="75">
        <f t="shared" si="23"/>
        <v>0</v>
      </c>
    </row>
    <row r="389" spans="3:17" ht="28.5" customHeight="1" thickTop="1" thickBot="1">
      <c r="C389" s="65" t="str">
        <f>'PC Despesas'!F73</f>
        <v>5.2.69</v>
      </c>
      <c r="D389" s="66" t="str">
        <f>VLOOKUP(C389,'PC Despesas'!$F$4:$G$103,2,FALSE)</f>
        <v>-</v>
      </c>
      <c r="E389" s="75">
        <f>SUMIFS(Jan!$H$5:$H$605,Jan!$R$5:$R$605,"Despesa",Jan!$F$5:$F$605,DRE!$D389)</f>
        <v>0</v>
      </c>
      <c r="F389" s="75">
        <f>SUMIFS(Fev!$H$5:$H$605,Fev!$R$5:$R$605,"Despesa",Fev!$F$5:$F$605,DRE!$D389)</f>
        <v>0</v>
      </c>
      <c r="G389" s="75">
        <f>SUMIFS(Mar!$H$5:$H$605,Mar!$R$5:$R$605,"Despesa",Mar!$F$5:$F$605,DRE!$D389)</f>
        <v>0</v>
      </c>
      <c r="H389" s="75">
        <f>SUMIFS(Abr!$H$5:$H$605,Abr!$R$5:$R$605,"Despesa",Abr!$F$5:$F$605,DRE!$D389)</f>
        <v>0</v>
      </c>
      <c r="I389" s="75">
        <f>SUMIFS(Mai!$H$5:$H$605,Mai!$R$5:$R$605,"Despesa",Mai!$F$5:$F$605,DRE!$D389)</f>
        <v>0</v>
      </c>
      <c r="J389" s="75">
        <f>SUMIFS(Jun!$H$5:$H$605,Jun!$R$5:$R$605,"Despesa",Jun!$F$5:$F$605,DRE!$D389)</f>
        <v>0</v>
      </c>
      <c r="K389" s="75">
        <f>SUMIFS(Jul!$H$5:$H$605,Jul!$R$5:$R$605,"Despesa",Jul!$F$5:$F$605,DRE!$D389)</f>
        <v>0</v>
      </c>
      <c r="L389" s="75">
        <f>SUMIFS(Ago!$H$5:$H$605,Ago!$R$5:$R$605,"Despesa",Ago!$F$5:$F$605,DRE!$D389)</f>
        <v>0</v>
      </c>
      <c r="M389" s="75">
        <f>SUMIFS(Set!$H$5:$H$605,Set!$R$5:$R$605,"Despesa",Set!$F$5:$F$605,DRE!$D389)</f>
        <v>0</v>
      </c>
      <c r="N389" s="75">
        <f>SUMIFS(Out!$H$5:$H$605,Out!$R$5:$R$605,"Despesa",Out!$F$5:$F$605,DRE!$D389)</f>
        <v>0</v>
      </c>
      <c r="O389" s="75">
        <f>SUMIFS(Nov!$H$5:$H$605,Nov!$R$5:$R$605,"Despesa",Nov!$F$5:$F$605,DRE!$D389)</f>
        <v>0</v>
      </c>
      <c r="P389" s="75">
        <f>SUMIFS(Dez!$H$5:$H$605,Dez!$R$5:$R$605,"Despesa",Dez!$F$5:$F$605,DRE!$D389)</f>
        <v>0</v>
      </c>
      <c r="Q389" s="75">
        <f t="shared" si="23"/>
        <v>0</v>
      </c>
    </row>
    <row r="390" spans="3:17" ht="28.5" customHeight="1" thickTop="1" thickBot="1">
      <c r="C390" s="65" t="str">
        <f>'PC Despesas'!F74</f>
        <v>5.2.70</v>
      </c>
      <c r="D390" s="66" t="str">
        <f>VLOOKUP(C390,'PC Despesas'!$F$4:$G$103,2,FALSE)</f>
        <v>-</v>
      </c>
      <c r="E390" s="75">
        <f>SUMIFS(Jan!$H$5:$H$605,Jan!$R$5:$R$605,"Despesa",Jan!$F$5:$F$605,DRE!$D390)</f>
        <v>0</v>
      </c>
      <c r="F390" s="75">
        <f>SUMIFS(Fev!$H$5:$H$605,Fev!$R$5:$R$605,"Despesa",Fev!$F$5:$F$605,DRE!$D390)</f>
        <v>0</v>
      </c>
      <c r="G390" s="75">
        <f>SUMIFS(Mar!$H$5:$H$605,Mar!$R$5:$R$605,"Despesa",Mar!$F$5:$F$605,DRE!$D390)</f>
        <v>0</v>
      </c>
      <c r="H390" s="75">
        <f>SUMIFS(Abr!$H$5:$H$605,Abr!$R$5:$R$605,"Despesa",Abr!$F$5:$F$605,DRE!$D390)</f>
        <v>0</v>
      </c>
      <c r="I390" s="75">
        <f>SUMIFS(Mai!$H$5:$H$605,Mai!$R$5:$R$605,"Despesa",Mai!$F$5:$F$605,DRE!$D390)</f>
        <v>0</v>
      </c>
      <c r="J390" s="75">
        <f>SUMIFS(Jun!$H$5:$H$605,Jun!$R$5:$R$605,"Despesa",Jun!$F$5:$F$605,DRE!$D390)</f>
        <v>0</v>
      </c>
      <c r="K390" s="75">
        <f>SUMIFS(Jul!$H$5:$H$605,Jul!$R$5:$R$605,"Despesa",Jul!$F$5:$F$605,DRE!$D390)</f>
        <v>0</v>
      </c>
      <c r="L390" s="75">
        <f>SUMIFS(Ago!$H$5:$H$605,Ago!$R$5:$R$605,"Despesa",Ago!$F$5:$F$605,DRE!$D390)</f>
        <v>0</v>
      </c>
      <c r="M390" s="75">
        <f>SUMIFS(Set!$H$5:$H$605,Set!$R$5:$R$605,"Despesa",Set!$F$5:$F$605,DRE!$D390)</f>
        <v>0</v>
      </c>
      <c r="N390" s="75">
        <f>SUMIFS(Out!$H$5:$H$605,Out!$R$5:$R$605,"Despesa",Out!$F$5:$F$605,DRE!$D390)</f>
        <v>0</v>
      </c>
      <c r="O390" s="75">
        <f>SUMIFS(Nov!$H$5:$H$605,Nov!$R$5:$R$605,"Despesa",Nov!$F$5:$F$605,DRE!$D390)</f>
        <v>0</v>
      </c>
      <c r="P390" s="75">
        <f>SUMIFS(Dez!$H$5:$H$605,Dez!$R$5:$R$605,"Despesa",Dez!$F$5:$F$605,DRE!$D390)</f>
        <v>0</v>
      </c>
      <c r="Q390" s="75">
        <f t="shared" si="23"/>
        <v>0</v>
      </c>
    </row>
    <row r="391" spans="3:17" ht="28.5" customHeight="1" thickTop="1" thickBot="1">
      <c r="C391" s="65" t="str">
        <f>'PC Despesas'!F75</f>
        <v>5.2.71</v>
      </c>
      <c r="D391" s="66" t="str">
        <f>VLOOKUP(C391,'PC Despesas'!$F$4:$G$103,2,FALSE)</f>
        <v>-</v>
      </c>
      <c r="E391" s="75">
        <f>SUMIFS(Jan!$H$5:$H$605,Jan!$R$5:$R$605,"Despesa",Jan!$F$5:$F$605,DRE!$D391)</f>
        <v>0</v>
      </c>
      <c r="F391" s="75">
        <f>SUMIFS(Fev!$H$5:$H$605,Fev!$R$5:$R$605,"Despesa",Fev!$F$5:$F$605,DRE!$D391)</f>
        <v>0</v>
      </c>
      <c r="G391" s="75">
        <f>SUMIFS(Mar!$H$5:$H$605,Mar!$R$5:$R$605,"Despesa",Mar!$F$5:$F$605,DRE!$D391)</f>
        <v>0</v>
      </c>
      <c r="H391" s="75">
        <f>SUMIFS(Abr!$H$5:$H$605,Abr!$R$5:$R$605,"Despesa",Abr!$F$5:$F$605,DRE!$D391)</f>
        <v>0</v>
      </c>
      <c r="I391" s="75">
        <f>SUMIFS(Mai!$H$5:$H$605,Mai!$R$5:$R$605,"Despesa",Mai!$F$5:$F$605,DRE!$D391)</f>
        <v>0</v>
      </c>
      <c r="J391" s="75">
        <f>SUMIFS(Jun!$H$5:$H$605,Jun!$R$5:$R$605,"Despesa",Jun!$F$5:$F$605,DRE!$D391)</f>
        <v>0</v>
      </c>
      <c r="K391" s="75">
        <f>SUMIFS(Jul!$H$5:$H$605,Jul!$R$5:$R$605,"Despesa",Jul!$F$5:$F$605,DRE!$D391)</f>
        <v>0</v>
      </c>
      <c r="L391" s="75">
        <f>SUMIFS(Ago!$H$5:$H$605,Ago!$R$5:$R$605,"Despesa",Ago!$F$5:$F$605,DRE!$D391)</f>
        <v>0</v>
      </c>
      <c r="M391" s="75">
        <f>SUMIFS(Set!$H$5:$H$605,Set!$R$5:$R$605,"Despesa",Set!$F$5:$F$605,DRE!$D391)</f>
        <v>0</v>
      </c>
      <c r="N391" s="75">
        <f>SUMIFS(Out!$H$5:$H$605,Out!$R$5:$R$605,"Despesa",Out!$F$5:$F$605,DRE!$D391)</f>
        <v>0</v>
      </c>
      <c r="O391" s="75">
        <f>SUMIFS(Nov!$H$5:$H$605,Nov!$R$5:$R$605,"Despesa",Nov!$F$5:$F$605,DRE!$D391)</f>
        <v>0</v>
      </c>
      <c r="P391" s="75">
        <f>SUMIFS(Dez!$H$5:$H$605,Dez!$R$5:$R$605,"Despesa",Dez!$F$5:$F$605,DRE!$D391)</f>
        <v>0</v>
      </c>
      <c r="Q391" s="75">
        <f t="shared" si="23"/>
        <v>0</v>
      </c>
    </row>
    <row r="392" spans="3:17" ht="28.5" customHeight="1" thickTop="1" thickBot="1">
      <c r="C392" s="65" t="str">
        <f>'PC Despesas'!F76</f>
        <v>5.2.72</v>
      </c>
      <c r="D392" s="66" t="str">
        <f>VLOOKUP(C392,'PC Despesas'!$F$4:$G$103,2,FALSE)</f>
        <v>-</v>
      </c>
      <c r="E392" s="75">
        <f>SUMIFS(Jan!$H$5:$H$605,Jan!$R$5:$R$605,"Despesa",Jan!$F$5:$F$605,DRE!$D392)</f>
        <v>0</v>
      </c>
      <c r="F392" s="75">
        <f>SUMIFS(Fev!$H$5:$H$605,Fev!$R$5:$R$605,"Despesa",Fev!$F$5:$F$605,DRE!$D392)</f>
        <v>0</v>
      </c>
      <c r="G392" s="75">
        <f>SUMIFS(Mar!$H$5:$H$605,Mar!$R$5:$R$605,"Despesa",Mar!$F$5:$F$605,DRE!$D392)</f>
        <v>0</v>
      </c>
      <c r="H392" s="75">
        <f>SUMIFS(Abr!$H$5:$H$605,Abr!$R$5:$R$605,"Despesa",Abr!$F$5:$F$605,DRE!$D392)</f>
        <v>0</v>
      </c>
      <c r="I392" s="75">
        <f>SUMIFS(Mai!$H$5:$H$605,Mai!$R$5:$R$605,"Despesa",Mai!$F$5:$F$605,DRE!$D392)</f>
        <v>0</v>
      </c>
      <c r="J392" s="75">
        <f>SUMIFS(Jun!$H$5:$H$605,Jun!$R$5:$R$605,"Despesa",Jun!$F$5:$F$605,DRE!$D392)</f>
        <v>0</v>
      </c>
      <c r="K392" s="75">
        <f>SUMIFS(Jul!$H$5:$H$605,Jul!$R$5:$R$605,"Despesa",Jul!$F$5:$F$605,DRE!$D392)</f>
        <v>0</v>
      </c>
      <c r="L392" s="75">
        <f>SUMIFS(Ago!$H$5:$H$605,Ago!$R$5:$R$605,"Despesa",Ago!$F$5:$F$605,DRE!$D392)</f>
        <v>0</v>
      </c>
      <c r="M392" s="75">
        <f>SUMIFS(Set!$H$5:$H$605,Set!$R$5:$R$605,"Despesa",Set!$F$5:$F$605,DRE!$D392)</f>
        <v>0</v>
      </c>
      <c r="N392" s="75">
        <f>SUMIFS(Out!$H$5:$H$605,Out!$R$5:$R$605,"Despesa",Out!$F$5:$F$605,DRE!$D392)</f>
        <v>0</v>
      </c>
      <c r="O392" s="75">
        <f>SUMIFS(Nov!$H$5:$H$605,Nov!$R$5:$R$605,"Despesa",Nov!$F$5:$F$605,DRE!$D392)</f>
        <v>0</v>
      </c>
      <c r="P392" s="75">
        <f>SUMIFS(Dez!$H$5:$H$605,Dez!$R$5:$R$605,"Despesa",Dez!$F$5:$F$605,DRE!$D392)</f>
        <v>0</v>
      </c>
      <c r="Q392" s="75">
        <f t="shared" si="23"/>
        <v>0</v>
      </c>
    </row>
    <row r="393" spans="3:17" ht="28.5" customHeight="1" thickTop="1" thickBot="1">
      <c r="C393" s="65" t="str">
        <f>'PC Despesas'!F77</f>
        <v>5.2.73</v>
      </c>
      <c r="D393" s="66" t="str">
        <f>VLOOKUP(C393,'PC Despesas'!$F$4:$G$103,2,FALSE)</f>
        <v>-</v>
      </c>
      <c r="E393" s="75">
        <f>SUMIFS(Jan!$H$5:$H$605,Jan!$R$5:$R$605,"Despesa",Jan!$F$5:$F$605,DRE!$D393)</f>
        <v>0</v>
      </c>
      <c r="F393" s="75">
        <f>SUMIFS(Fev!$H$5:$H$605,Fev!$R$5:$R$605,"Despesa",Fev!$F$5:$F$605,DRE!$D393)</f>
        <v>0</v>
      </c>
      <c r="G393" s="75">
        <f>SUMIFS(Mar!$H$5:$H$605,Mar!$R$5:$R$605,"Despesa",Mar!$F$5:$F$605,DRE!$D393)</f>
        <v>0</v>
      </c>
      <c r="H393" s="75">
        <f>SUMIFS(Abr!$H$5:$H$605,Abr!$R$5:$R$605,"Despesa",Abr!$F$5:$F$605,DRE!$D393)</f>
        <v>0</v>
      </c>
      <c r="I393" s="75">
        <f>SUMIFS(Mai!$H$5:$H$605,Mai!$R$5:$R$605,"Despesa",Mai!$F$5:$F$605,DRE!$D393)</f>
        <v>0</v>
      </c>
      <c r="J393" s="75">
        <f>SUMIFS(Jun!$H$5:$H$605,Jun!$R$5:$R$605,"Despesa",Jun!$F$5:$F$605,DRE!$D393)</f>
        <v>0</v>
      </c>
      <c r="K393" s="75">
        <f>SUMIFS(Jul!$H$5:$H$605,Jul!$R$5:$R$605,"Despesa",Jul!$F$5:$F$605,DRE!$D393)</f>
        <v>0</v>
      </c>
      <c r="L393" s="75">
        <f>SUMIFS(Ago!$H$5:$H$605,Ago!$R$5:$R$605,"Despesa",Ago!$F$5:$F$605,DRE!$D393)</f>
        <v>0</v>
      </c>
      <c r="M393" s="75">
        <f>SUMIFS(Set!$H$5:$H$605,Set!$R$5:$R$605,"Despesa",Set!$F$5:$F$605,DRE!$D393)</f>
        <v>0</v>
      </c>
      <c r="N393" s="75">
        <f>SUMIFS(Out!$H$5:$H$605,Out!$R$5:$R$605,"Despesa",Out!$F$5:$F$605,DRE!$D393)</f>
        <v>0</v>
      </c>
      <c r="O393" s="75">
        <f>SUMIFS(Nov!$H$5:$H$605,Nov!$R$5:$R$605,"Despesa",Nov!$F$5:$F$605,DRE!$D393)</f>
        <v>0</v>
      </c>
      <c r="P393" s="75">
        <f>SUMIFS(Dez!$H$5:$H$605,Dez!$R$5:$R$605,"Despesa",Dez!$F$5:$F$605,DRE!$D393)</f>
        <v>0</v>
      </c>
      <c r="Q393" s="75">
        <f t="shared" si="23"/>
        <v>0</v>
      </c>
    </row>
    <row r="394" spans="3:17" ht="28.5" customHeight="1" thickTop="1" thickBot="1">
      <c r="C394" s="65" t="str">
        <f>'PC Despesas'!F78</f>
        <v>5.2.74</v>
      </c>
      <c r="D394" s="66" t="str">
        <f>VLOOKUP(C394,'PC Despesas'!$F$4:$G$103,2,FALSE)</f>
        <v>-</v>
      </c>
      <c r="E394" s="75">
        <f>SUMIFS(Jan!$H$5:$H$605,Jan!$R$5:$R$605,"Despesa",Jan!$F$5:$F$605,DRE!$D394)</f>
        <v>0</v>
      </c>
      <c r="F394" s="75">
        <f>SUMIFS(Fev!$H$5:$H$605,Fev!$R$5:$R$605,"Despesa",Fev!$F$5:$F$605,DRE!$D394)</f>
        <v>0</v>
      </c>
      <c r="G394" s="75">
        <f>SUMIFS(Mar!$H$5:$H$605,Mar!$R$5:$R$605,"Despesa",Mar!$F$5:$F$605,DRE!$D394)</f>
        <v>0</v>
      </c>
      <c r="H394" s="75">
        <f>SUMIFS(Abr!$H$5:$H$605,Abr!$R$5:$R$605,"Despesa",Abr!$F$5:$F$605,DRE!$D394)</f>
        <v>0</v>
      </c>
      <c r="I394" s="75">
        <f>SUMIFS(Mai!$H$5:$H$605,Mai!$R$5:$R$605,"Despesa",Mai!$F$5:$F$605,DRE!$D394)</f>
        <v>0</v>
      </c>
      <c r="J394" s="75">
        <f>SUMIFS(Jun!$H$5:$H$605,Jun!$R$5:$R$605,"Despesa",Jun!$F$5:$F$605,DRE!$D394)</f>
        <v>0</v>
      </c>
      <c r="K394" s="75">
        <f>SUMIFS(Jul!$H$5:$H$605,Jul!$R$5:$R$605,"Despesa",Jul!$F$5:$F$605,DRE!$D394)</f>
        <v>0</v>
      </c>
      <c r="L394" s="75">
        <f>SUMIFS(Ago!$H$5:$H$605,Ago!$R$5:$R$605,"Despesa",Ago!$F$5:$F$605,DRE!$D394)</f>
        <v>0</v>
      </c>
      <c r="M394" s="75">
        <f>SUMIFS(Set!$H$5:$H$605,Set!$R$5:$R$605,"Despesa",Set!$F$5:$F$605,DRE!$D394)</f>
        <v>0</v>
      </c>
      <c r="N394" s="75">
        <f>SUMIFS(Out!$H$5:$H$605,Out!$R$5:$R$605,"Despesa",Out!$F$5:$F$605,DRE!$D394)</f>
        <v>0</v>
      </c>
      <c r="O394" s="75">
        <f>SUMIFS(Nov!$H$5:$H$605,Nov!$R$5:$R$605,"Despesa",Nov!$F$5:$F$605,DRE!$D394)</f>
        <v>0</v>
      </c>
      <c r="P394" s="75">
        <f>SUMIFS(Dez!$H$5:$H$605,Dez!$R$5:$R$605,"Despesa",Dez!$F$5:$F$605,DRE!$D394)</f>
        <v>0</v>
      </c>
      <c r="Q394" s="75">
        <f t="shared" si="23"/>
        <v>0</v>
      </c>
    </row>
    <row r="395" spans="3:17" ht="28.5" customHeight="1" thickTop="1" thickBot="1">
      <c r="C395" s="65" t="str">
        <f>'PC Despesas'!F79</f>
        <v>5.2.75</v>
      </c>
      <c r="D395" s="66" t="str">
        <f>VLOOKUP(C395,'PC Despesas'!$F$4:$G$103,2,FALSE)</f>
        <v>-</v>
      </c>
      <c r="E395" s="75">
        <f>SUMIFS(Jan!$H$5:$H$605,Jan!$R$5:$R$605,"Despesa",Jan!$F$5:$F$605,DRE!$D395)</f>
        <v>0</v>
      </c>
      <c r="F395" s="75">
        <f>SUMIFS(Fev!$H$5:$H$605,Fev!$R$5:$R$605,"Despesa",Fev!$F$5:$F$605,DRE!$D395)</f>
        <v>0</v>
      </c>
      <c r="G395" s="75">
        <f>SUMIFS(Mar!$H$5:$H$605,Mar!$R$5:$R$605,"Despesa",Mar!$F$5:$F$605,DRE!$D395)</f>
        <v>0</v>
      </c>
      <c r="H395" s="75">
        <f>SUMIFS(Abr!$H$5:$H$605,Abr!$R$5:$R$605,"Despesa",Abr!$F$5:$F$605,DRE!$D395)</f>
        <v>0</v>
      </c>
      <c r="I395" s="75">
        <f>SUMIFS(Mai!$H$5:$H$605,Mai!$R$5:$R$605,"Despesa",Mai!$F$5:$F$605,DRE!$D395)</f>
        <v>0</v>
      </c>
      <c r="J395" s="75">
        <f>SUMIFS(Jun!$H$5:$H$605,Jun!$R$5:$R$605,"Despesa",Jun!$F$5:$F$605,DRE!$D395)</f>
        <v>0</v>
      </c>
      <c r="K395" s="75">
        <f>SUMIFS(Jul!$H$5:$H$605,Jul!$R$5:$R$605,"Despesa",Jul!$F$5:$F$605,DRE!$D395)</f>
        <v>0</v>
      </c>
      <c r="L395" s="75">
        <f>SUMIFS(Ago!$H$5:$H$605,Ago!$R$5:$R$605,"Despesa",Ago!$F$5:$F$605,DRE!$D395)</f>
        <v>0</v>
      </c>
      <c r="M395" s="75">
        <f>SUMIFS(Set!$H$5:$H$605,Set!$R$5:$R$605,"Despesa",Set!$F$5:$F$605,DRE!$D395)</f>
        <v>0</v>
      </c>
      <c r="N395" s="75">
        <f>SUMIFS(Out!$H$5:$H$605,Out!$R$5:$R$605,"Despesa",Out!$F$5:$F$605,DRE!$D395)</f>
        <v>0</v>
      </c>
      <c r="O395" s="75">
        <f>SUMIFS(Nov!$H$5:$H$605,Nov!$R$5:$R$605,"Despesa",Nov!$F$5:$F$605,DRE!$D395)</f>
        <v>0</v>
      </c>
      <c r="P395" s="75">
        <f>SUMIFS(Dez!$H$5:$H$605,Dez!$R$5:$R$605,"Despesa",Dez!$F$5:$F$605,DRE!$D395)</f>
        <v>0</v>
      </c>
      <c r="Q395" s="75">
        <f t="shared" si="23"/>
        <v>0</v>
      </c>
    </row>
    <row r="396" spans="3:17" ht="28.5" customHeight="1" thickTop="1" thickBot="1">
      <c r="C396" s="65" t="str">
        <f>'PC Despesas'!F80</f>
        <v>5.2.76</v>
      </c>
      <c r="D396" s="66" t="str">
        <f>VLOOKUP(C396,'PC Despesas'!$F$4:$G$103,2,FALSE)</f>
        <v>-</v>
      </c>
      <c r="E396" s="75">
        <f>SUMIFS(Jan!$H$5:$H$605,Jan!$R$5:$R$605,"Despesa",Jan!$F$5:$F$605,DRE!$D396)</f>
        <v>0</v>
      </c>
      <c r="F396" s="75">
        <f>SUMIFS(Fev!$H$5:$H$605,Fev!$R$5:$R$605,"Despesa",Fev!$F$5:$F$605,DRE!$D396)</f>
        <v>0</v>
      </c>
      <c r="G396" s="75">
        <f>SUMIFS(Mar!$H$5:$H$605,Mar!$R$5:$R$605,"Despesa",Mar!$F$5:$F$605,DRE!$D396)</f>
        <v>0</v>
      </c>
      <c r="H396" s="75">
        <f>SUMIFS(Abr!$H$5:$H$605,Abr!$R$5:$R$605,"Despesa",Abr!$F$5:$F$605,DRE!$D396)</f>
        <v>0</v>
      </c>
      <c r="I396" s="75">
        <f>SUMIFS(Mai!$H$5:$H$605,Mai!$R$5:$R$605,"Despesa",Mai!$F$5:$F$605,DRE!$D396)</f>
        <v>0</v>
      </c>
      <c r="J396" s="75">
        <f>SUMIFS(Jun!$H$5:$H$605,Jun!$R$5:$R$605,"Despesa",Jun!$F$5:$F$605,DRE!$D396)</f>
        <v>0</v>
      </c>
      <c r="K396" s="75">
        <f>SUMIFS(Jul!$H$5:$H$605,Jul!$R$5:$R$605,"Despesa",Jul!$F$5:$F$605,DRE!$D396)</f>
        <v>0</v>
      </c>
      <c r="L396" s="75">
        <f>SUMIFS(Ago!$H$5:$H$605,Ago!$R$5:$R$605,"Despesa",Ago!$F$5:$F$605,DRE!$D396)</f>
        <v>0</v>
      </c>
      <c r="M396" s="75">
        <f>SUMIFS(Set!$H$5:$H$605,Set!$R$5:$R$605,"Despesa",Set!$F$5:$F$605,DRE!$D396)</f>
        <v>0</v>
      </c>
      <c r="N396" s="75">
        <f>SUMIFS(Out!$H$5:$H$605,Out!$R$5:$R$605,"Despesa",Out!$F$5:$F$605,DRE!$D396)</f>
        <v>0</v>
      </c>
      <c r="O396" s="75">
        <f>SUMIFS(Nov!$H$5:$H$605,Nov!$R$5:$R$605,"Despesa",Nov!$F$5:$F$605,DRE!$D396)</f>
        <v>0</v>
      </c>
      <c r="P396" s="75">
        <f>SUMIFS(Dez!$H$5:$H$605,Dez!$R$5:$R$605,"Despesa",Dez!$F$5:$F$605,DRE!$D396)</f>
        <v>0</v>
      </c>
      <c r="Q396" s="75">
        <f t="shared" si="23"/>
        <v>0</v>
      </c>
    </row>
    <row r="397" spans="3:17" ht="28.5" customHeight="1" thickTop="1" thickBot="1">
      <c r="C397" s="65" t="str">
        <f>'PC Despesas'!F81</f>
        <v>5.2.77</v>
      </c>
      <c r="D397" s="66" t="str">
        <f>VLOOKUP(C397,'PC Despesas'!$F$4:$G$103,2,FALSE)</f>
        <v>-</v>
      </c>
      <c r="E397" s="75">
        <f>SUMIFS(Jan!$H$5:$H$605,Jan!$R$5:$R$605,"Despesa",Jan!$F$5:$F$605,DRE!$D397)</f>
        <v>0</v>
      </c>
      <c r="F397" s="75">
        <f>SUMIFS(Fev!$H$5:$H$605,Fev!$R$5:$R$605,"Despesa",Fev!$F$5:$F$605,DRE!$D397)</f>
        <v>0</v>
      </c>
      <c r="G397" s="75">
        <f>SUMIFS(Mar!$H$5:$H$605,Mar!$R$5:$R$605,"Despesa",Mar!$F$5:$F$605,DRE!$D397)</f>
        <v>0</v>
      </c>
      <c r="H397" s="75">
        <f>SUMIFS(Abr!$H$5:$H$605,Abr!$R$5:$R$605,"Despesa",Abr!$F$5:$F$605,DRE!$D397)</f>
        <v>0</v>
      </c>
      <c r="I397" s="75">
        <f>SUMIFS(Mai!$H$5:$H$605,Mai!$R$5:$R$605,"Despesa",Mai!$F$5:$F$605,DRE!$D397)</f>
        <v>0</v>
      </c>
      <c r="J397" s="75">
        <f>SUMIFS(Jun!$H$5:$H$605,Jun!$R$5:$R$605,"Despesa",Jun!$F$5:$F$605,DRE!$D397)</f>
        <v>0</v>
      </c>
      <c r="K397" s="75">
        <f>SUMIFS(Jul!$H$5:$H$605,Jul!$R$5:$R$605,"Despesa",Jul!$F$5:$F$605,DRE!$D397)</f>
        <v>0</v>
      </c>
      <c r="L397" s="75">
        <f>SUMIFS(Ago!$H$5:$H$605,Ago!$R$5:$R$605,"Despesa",Ago!$F$5:$F$605,DRE!$D397)</f>
        <v>0</v>
      </c>
      <c r="M397" s="75">
        <f>SUMIFS(Set!$H$5:$H$605,Set!$R$5:$R$605,"Despesa",Set!$F$5:$F$605,DRE!$D397)</f>
        <v>0</v>
      </c>
      <c r="N397" s="75">
        <f>SUMIFS(Out!$H$5:$H$605,Out!$R$5:$R$605,"Despesa",Out!$F$5:$F$605,DRE!$D397)</f>
        <v>0</v>
      </c>
      <c r="O397" s="75">
        <f>SUMIFS(Nov!$H$5:$H$605,Nov!$R$5:$R$605,"Despesa",Nov!$F$5:$F$605,DRE!$D397)</f>
        <v>0</v>
      </c>
      <c r="P397" s="75">
        <f>SUMIFS(Dez!$H$5:$H$605,Dez!$R$5:$R$605,"Despesa",Dez!$F$5:$F$605,DRE!$D397)</f>
        <v>0</v>
      </c>
      <c r="Q397" s="75">
        <f t="shared" si="23"/>
        <v>0</v>
      </c>
    </row>
    <row r="398" spans="3:17" ht="28.5" customHeight="1" thickTop="1" thickBot="1">
      <c r="C398" s="65" t="str">
        <f>'PC Despesas'!F82</f>
        <v>5.2.78</v>
      </c>
      <c r="D398" s="66" t="str">
        <f>VLOOKUP(C398,'PC Despesas'!$F$4:$G$103,2,FALSE)</f>
        <v>-</v>
      </c>
      <c r="E398" s="75">
        <f>SUMIFS(Jan!$H$5:$H$605,Jan!$R$5:$R$605,"Despesa",Jan!$F$5:$F$605,DRE!$D398)</f>
        <v>0</v>
      </c>
      <c r="F398" s="75">
        <f>SUMIFS(Fev!$H$5:$H$605,Fev!$R$5:$R$605,"Despesa",Fev!$F$5:$F$605,DRE!$D398)</f>
        <v>0</v>
      </c>
      <c r="G398" s="75">
        <f>SUMIFS(Mar!$H$5:$H$605,Mar!$R$5:$R$605,"Despesa",Mar!$F$5:$F$605,DRE!$D398)</f>
        <v>0</v>
      </c>
      <c r="H398" s="75">
        <f>SUMIFS(Abr!$H$5:$H$605,Abr!$R$5:$R$605,"Despesa",Abr!$F$5:$F$605,DRE!$D398)</f>
        <v>0</v>
      </c>
      <c r="I398" s="75">
        <f>SUMIFS(Mai!$H$5:$H$605,Mai!$R$5:$R$605,"Despesa",Mai!$F$5:$F$605,DRE!$D398)</f>
        <v>0</v>
      </c>
      <c r="J398" s="75">
        <f>SUMIFS(Jun!$H$5:$H$605,Jun!$R$5:$R$605,"Despesa",Jun!$F$5:$F$605,DRE!$D398)</f>
        <v>0</v>
      </c>
      <c r="K398" s="75">
        <f>SUMIFS(Jul!$H$5:$H$605,Jul!$R$5:$R$605,"Despesa",Jul!$F$5:$F$605,DRE!$D398)</f>
        <v>0</v>
      </c>
      <c r="L398" s="75">
        <f>SUMIFS(Ago!$H$5:$H$605,Ago!$R$5:$R$605,"Despesa",Ago!$F$5:$F$605,DRE!$D398)</f>
        <v>0</v>
      </c>
      <c r="M398" s="75">
        <f>SUMIFS(Set!$H$5:$H$605,Set!$R$5:$R$605,"Despesa",Set!$F$5:$F$605,DRE!$D398)</f>
        <v>0</v>
      </c>
      <c r="N398" s="75">
        <f>SUMIFS(Out!$H$5:$H$605,Out!$R$5:$R$605,"Despesa",Out!$F$5:$F$605,DRE!$D398)</f>
        <v>0</v>
      </c>
      <c r="O398" s="75">
        <f>SUMIFS(Nov!$H$5:$H$605,Nov!$R$5:$R$605,"Despesa",Nov!$F$5:$F$605,DRE!$D398)</f>
        <v>0</v>
      </c>
      <c r="P398" s="75">
        <f>SUMIFS(Dez!$H$5:$H$605,Dez!$R$5:$R$605,"Despesa",Dez!$F$5:$F$605,DRE!$D398)</f>
        <v>0</v>
      </c>
      <c r="Q398" s="75">
        <f t="shared" si="23"/>
        <v>0</v>
      </c>
    </row>
    <row r="399" spans="3:17" ht="28.5" customHeight="1" thickTop="1" thickBot="1">
      <c r="C399" s="65" t="str">
        <f>'PC Despesas'!F83</f>
        <v>5.2.79</v>
      </c>
      <c r="D399" s="66" t="str">
        <f>VLOOKUP(C399,'PC Despesas'!$F$4:$G$103,2,FALSE)</f>
        <v>-</v>
      </c>
      <c r="E399" s="75">
        <f>SUMIFS(Jan!$H$5:$H$605,Jan!$R$5:$R$605,"Despesa",Jan!$F$5:$F$605,DRE!$D399)</f>
        <v>0</v>
      </c>
      <c r="F399" s="75">
        <f>SUMIFS(Fev!$H$5:$H$605,Fev!$R$5:$R$605,"Despesa",Fev!$F$5:$F$605,DRE!$D399)</f>
        <v>0</v>
      </c>
      <c r="G399" s="75">
        <f>SUMIFS(Mar!$H$5:$H$605,Mar!$R$5:$R$605,"Despesa",Mar!$F$5:$F$605,DRE!$D399)</f>
        <v>0</v>
      </c>
      <c r="H399" s="75">
        <f>SUMIFS(Abr!$H$5:$H$605,Abr!$R$5:$R$605,"Despesa",Abr!$F$5:$F$605,DRE!$D399)</f>
        <v>0</v>
      </c>
      <c r="I399" s="75">
        <f>SUMIFS(Mai!$H$5:$H$605,Mai!$R$5:$R$605,"Despesa",Mai!$F$5:$F$605,DRE!$D399)</f>
        <v>0</v>
      </c>
      <c r="J399" s="75">
        <f>SUMIFS(Jun!$H$5:$H$605,Jun!$R$5:$R$605,"Despesa",Jun!$F$5:$F$605,DRE!$D399)</f>
        <v>0</v>
      </c>
      <c r="K399" s="75">
        <f>SUMIFS(Jul!$H$5:$H$605,Jul!$R$5:$R$605,"Despesa",Jul!$F$5:$F$605,DRE!$D399)</f>
        <v>0</v>
      </c>
      <c r="L399" s="75">
        <f>SUMIFS(Ago!$H$5:$H$605,Ago!$R$5:$R$605,"Despesa",Ago!$F$5:$F$605,DRE!$D399)</f>
        <v>0</v>
      </c>
      <c r="M399" s="75">
        <f>SUMIFS(Set!$H$5:$H$605,Set!$R$5:$R$605,"Despesa",Set!$F$5:$F$605,DRE!$D399)</f>
        <v>0</v>
      </c>
      <c r="N399" s="75">
        <f>SUMIFS(Out!$H$5:$H$605,Out!$R$5:$R$605,"Despesa",Out!$F$5:$F$605,DRE!$D399)</f>
        <v>0</v>
      </c>
      <c r="O399" s="75">
        <f>SUMIFS(Nov!$H$5:$H$605,Nov!$R$5:$R$605,"Despesa",Nov!$F$5:$F$605,DRE!$D399)</f>
        <v>0</v>
      </c>
      <c r="P399" s="75">
        <f>SUMIFS(Dez!$H$5:$H$605,Dez!$R$5:$R$605,"Despesa",Dez!$F$5:$F$605,DRE!$D399)</f>
        <v>0</v>
      </c>
      <c r="Q399" s="75">
        <f t="shared" si="23"/>
        <v>0</v>
      </c>
    </row>
    <row r="400" spans="3:17" ht="28.5" customHeight="1" thickTop="1" thickBot="1">
      <c r="C400" s="65" t="str">
        <f>'PC Despesas'!F84</f>
        <v>5.2.80</v>
      </c>
      <c r="D400" s="66" t="str">
        <f>VLOOKUP(C400,'PC Despesas'!$F$4:$G$103,2,FALSE)</f>
        <v>-</v>
      </c>
      <c r="E400" s="75">
        <f>SUMIFS(Jan!$H$5:$H$605,Jan!$R$5:$R$605,"Despesa",Jan!$F$5:$F$605,DRE!$D400)</f>
        <v>0</v>
      </c>
      <c r="F400" s="75">
        <f>SUMIFS(Fev!$H$5:$H$605,Fev!$R$5:$R$605,"Despesa",Fev!$F$5:$F$605,DRE!$D400)</f>
        <v>0</v>
      </c>
      <c r="G400" s="75">
        <f>SUMIFS(Mar!$H$5:$H$605,Mar!$R$5:$R$605,"Despesa",Mar!$F$5:$F$605,DRE!$D400)</f>
        <v>0</v>
      </c>
      <c r="H400" s="75">
        <f>SUMIFS(Abr!$H$5:$H$605,Abr!$R$5:$R$605,"Despesa",Abr!$F$5:$F$605,DRE!$D400)</f>
        <v>0</v>
      </c>
      <c r="I400" s="75">
        <f>SUMIFS(Mai!$H$5:$H$605,Mai!$R$5:$R$605,"Despesa",Mai!$F$5:$F$605,DRE!$D400)</f>
        <v>0</v>
      </c>
      <c r="J400" s="75">
        <f>SUMIFS(Jun!$H$5:$H$605,Jun!$R$5:$R$605,"Despesa",Jun!$F$5:$F$605,DRE!$D400)</f>
        <v>0</v>
      </c>
      <c r="K400" s="75">
        <f>SUMIFS(Jul!$H$5:$H$605,Jul!$R$5:$R$605,"Despesa",Jul!$F$5:$F$605,DRE!$D400)</f>
        <v>0</v>
      </c>
      <c r="L400" s="75">
        <f>SUMIFS(Ago!$H$5:$H$605,Ago!$R$5:$R$605,"Despesa",Ago!$F$5:$F$605,DRE!$D400)</f>
        <v>0</v>
      </c>
      <c r="M400" s="75">
        <f>SUMIFS(Set!$H$5:$H$605,Set!$R$5:$R$605,"Despesa",Set!$F$5:$F$605,DRE!$D400)</f>
        <v>0</v>
      </c>
      <c r="N400" s="75">
        <f>SUMIFS(Out!$H$5:$H$605,Out!$R$5:$R$605,"Despesa",Out!$F$5:$F$605,DRE!$D400)</f>
        <v>0</v>
      </c>
      <c r="O400" s="75">
        <f>SUMIFS(Nov!$H$5:$H$605,Nov!$R$5:$R$605,"Despesa",Nov!$F$5:$F$605,DRE!$D400)</f>
        <v>0</v>
      </c>
      <c r="P400" s="75">
        <f>SUMIFS(Dez!$H$5:$H$605,Dez!$R$5:$R$605,"Despesa",Dez!$F$5:$F$605,DRE!$D400)</f>
        <v>0</v>
      </c>
      <c r="Q400" s="75">
        <f t="shared" si="23"/>
        <v>0</v>
      </c>
    </row>
    <row r="401" spans="3:17" ht="28.5" customHeight="1" thickTop="1" thickBot="1">
      <c r="C401" s="65" t="str">
        <f>'PC Despesas'!F85</f>
        <v>5.2.81</v>
      </c>
      <c r="D401" s="66" t="str">
        <f>VLOOKUP(C401,'PC Despesas'!$F$4:$G$103,2,FALSE)</f>
        <v>-</v>
      </c>
      <c r="E401" s="75">
        <f>SUMIFS(Jan!$H$5:$H$605,Jan!$R$5:$R$605,"Despesa",Jan!$F$5:$F$605,DRE!$D401)</f>
        <v>0</v>
      </c>
      <c r="F401" s="75">
        <f>SUMIFS(Fev!$H$5:$H$605,Fev!$R$5:$R$605,"Despesa",Fev!$F$5:$F$605,DRE!$D401)</f>
        <v>0</v>
      </c>
      <c r="G401" s="75">
        <f>SUMIFS(Mar!$H$5:$H$605,Mar!$R$5:$R$605,"Despesa",Mar!$F$5:$F$605,DRE!$D401)</f>
        <v>0</v>
      </c>
      <c r="H401" s="75">
        <f>SUMIFS(Abr!$H$5:$H$605,Abr!$R$5:$R$605,"Despesa",Abr!$F$5:$F$605,DRE!$D401)</f>
        <v>0</v>
      </c>
      <c r="I401" s="75">
        <f>SUMIFS(Mai!$H$5:$H$605,Mai!$R$5:$R$605,"Despesa",Mai!$F$5:$F$605,DRE!$D401)</f>
        <v>0</v>
      </c>
      <c r="J401" s="75">
        <f>SUMIFS(Jun!$H$5:$H$605,Jun!$R$5:$R$605,"Despesa",Jun!$F$5:$F$605,DRE!$D401)</f>
        <v>0</v>
      </c>
      <c r="K401" s="75">
        <f>SUMIFS(Jul!$H$5:$H$605,Jul!$R$5:$R$605,"Despesa",Jul!$F$5:$F$605,DRE!$D401)</f>
        <v>0</v>
      </c>
      <c r="L401" s="75">
        <f>SUMIFS(Ago!$H$5:$H$605,Ago!$R$5:$R$605,"Despesa",Ago!$F$5:$F$605,DRE!$D401)</f>
        <v>0</v>
      </c>
      <c r="M401" s="75">
        <f>SUMIFS(Set!$H$5:$H$605,Set!$R$5:$R$605,"Despesa",Set!$F$5:$F$605,DRE!$D401)</f>
        <v>0</v>
      </c>
      <c r="N401" s="75">
        <f>SUMIFS(Out!$H$5:$H$605,Out!$R$5:$R$605,"Despesa",Out!$F$5:$F$605,DRE!$D401)</f>
        <v>0</v>
      </c>
      <c r="O401" s="75">
        <f>SUMIFS(Nov!$H$5:$H$605,Nov!$R$5:$R$605,"Despesa",Nov!$F$5:$F$605,DRE!$D401)</f>
        <v>0</v>
      </c>
      <c r="P401" s="75">
        <f>SUMIFS(Dez!$H$5:$H$605,Dez!$R$5:$R$605,"Despesa",Dez!$F$5:$F$605,DRE!$D401)</f>
        <v>0</v>
      </c>
      <c r="Q401" s="75">
        <f t="shared" si="23"/>
        <v>0</v>
      </c>
    </row>
    <row r="402" spans="3:17" ht="28.5" customHeight="1" thickTop="1" thickBot="1">
      <c r="C402" s="65" t="str">
        <f>'PC Despesas'!F86</f>
        <v>5.2.82</v>
      </c>
      <c r="D402" s="66" t="str">
        <f>VLOOKUP(C402,'PC Despesas'!$F$4:$G$103,2,FALSE)</f>
        <v>-</v>
      </c>
      <c r="E402" s="75">
        <f>SUMIFS(Jan!$H$5:$H$605,Jan!$R$5:$R$605,"Despesa",Jan!$F$5:$F$605,DRE!$D402)</f>
        <v>0</v>
      </c>
      <c r="F402" s="75">
        <f>SUMIFS(Fev!$H$5:$H$605,Fev!$R$5:$R$605,"Despesa",Fev!$F$5:$F$605,DRE!$D402)</f>
        <v>0</v>
      </c>
      <c r="G402" s="75">
        <f>SUMIFS(Mar!$H$5:$H$605,Mar!$R$5:$R$605,"Despesa",Mar!$F$5:$F$605,DRE!$D402)</f>
        <v>0</v>
      </c>
      <c r="H402" s="75">
        <f>SUMIFS(Abr!$H$5:$H$605,Abr!$R$5:$R$605,"Despesa",Abr!$F$5:$F$605,DRE!$D402)</f>
        <v>0</v>
      </c>
      <c r="I402" s="75">
        <f>SUMIFS(Mai!$H$5:$H$605,Mai!$R$5:$R$605,"Despesa",Mai!$F$5:$F$605,DRE!$D402)</f>
        <v>0</v>
      </c>
      <c r="J402" s="75">
        <f>SUMIFS(Jun!$H$5:$H$605,Jun!$R$5:$R$605,"Despesa",Jun!$F$5:$F$605,DRE!$D402)</f>
        <v>0</v>
      </c>
      <c r="K402" s="75">
        <f>SUMIFS(Jul!$H$5:$H$605,Jul!$R$5:$R$605,"Despesa",Jul!$F$5:$F$605,DRE!$D402)</f>
        <v>0</v>
      </c>
      <c r="L402" s="75">
        <f>SUMIFS(Ago!$H$5:$H$605,Ago!$R$5:$R$605,"Despesa",Ago!$F$5:$F$605,DRE!$D402)</f>
        <v>0</v>
      </c>
      <c r="M402" s="75">
        <f>SUMIFS(Set!$H$5:$H$605,Set!$R$5:$R$605,"Despesa",Set!$F$5:$F$605,DRE!$D402)</f>
        <v>0</v>
      </c>
      <c r="N402" s="75">
        <f>SUMIFS(Out!$H$5:$H$605,Out!$R$5:$R$605,"Despesa",Out!$F$5:$F$605,DRE!$D402)</f>
        <v>0</v>
      </c>
      <c r="O402" s="75">
        <f>SUMIFS(Nov!$H$5:$H$605,Nov!$R$5:$R$605,"Despesa",Nov!$F$5:$F$605,DRE!$D402)</f>
        <v>0</v>
      </c>
      <c r="P402" s="75">
        <f>SUMIFS(Dez!$H$5:$H$605,Dez!$R$5:$R$605,"Despesa",Dez!$F$5:$F$605,DRE!$D402)</f>
        <v>0</v>
      </c>
      <c r="Q402" s="75">
        <f t="shared" si="23"/>
        <v>0</v>
      </c>
    </row>
    <row r="403" spans="3:17" ht="28.5" customHeight="1" thickTop="1" thickBot="1">
      <c r="C403" s="65" t="str">
        <f>'PC Despesas'!F87</f>
        <v>5.2.83</v>
      </c>
      <c r="D403" s="66" t="str">
        <f>VLOOKUP(C403,'PC Despesas'!$F$4:$G$103,2,FALSE)</f>
        <v>-</v>
      </c>
      <c r="E403" s="75">
        <f>SUMIFS(Jan!$H$5:$H$605,Jan!$R$5:$R$605,"Despesa",Jan!$F$5:$F$605,DRE!$D403)</f>
        <v>0</v>
      </c>
      <c r="F403" s="75">
        <f>SUMIFS(Fev!$H$5:$H$605,Fev!$R$5:$R$605,"Despesa",Fev!$F$5:$F$605,DRE!$D403)</f>
        <v>0</v>
      </c>
      <c r="G403" s="75">
        <f>SUMIFS(Mar!$H$5:$H$605,Mar!$R$5:$R$605,"Despesa",Mar!$F$5:$F$605,DRE!$D403)</f>
        <v>0</v>
      </c>
      <c r="H403" s="75">
        <f>SUMIFS(Abr!$H$5:$H$605,Abr!$R$5:$R$605,"Despesa",Abr!$F$5:$F$605,DRE!$D403)</f>
        <v>0</v>
      </c>
      <c r="I403" s="75">
        <f>SUMIFS(Mai!$H$5:$H$605,Mai!$R$5:$R$605,"Despesa",Mai!$F$5:$F$605,DRE!$D403)</f>
        <v>0</v>
      </c>
      <c r="J403" s="75">
        <f>SUMIFS(Jun!$H$5:$H$605,Jun!$R$5:$R$605,"Despesa",Jun!$F$5:$F$605,DRE!$D403)</f>
        <v>0</v>
      </c>
      <c r="K403" s="75">
        <f>SUMIFS(Jul!$H$5:$H$605,Jul!$R$5:$R$605,"Despesa",Jul!$F$5:$F$605,DRE!$D403)</f>
        <v>0</v>
      </c>
      <c r="L403" s="75">
        <f>SUMIFS(Ago!$H$5:$H$605,Ago!$R$5:$R$605,"Despesa",Ago!$F$5:$F$605,DRE!$D403)</f>
        <v>0</v>
      </c>
      <c r="M403" s="75">
        <f>SUMIFS(Set!$H$5:$H$605,Set!$R$5:$R$605,"Despesa",Set!$F$5:$F$605,DRE!$D403)</f>
        <v>0</v>
      </c>
      <c r="N403" s="75">
        <f>SUMIFS(Out!$H$5:$H$605,Out!$R$5:$R$605,"Despesa",Out!$F$5:$F$605,DRE!$D403)</f>
        <v>0</v>
      </c>
      <c r="O403" s="75">
        <f>SUMIFS(Nov!$H$5:$H$605,Nov!$R$5:$R$605,"Despesa",Nov!$F$5:$F$605,DRE!$D403)</f>
        <v>0</v>
      </c>
      <c r="P403" s="75">
        <f>SUMIFS(Dez!$H$5:$H$605,Dez!$R$5:$R$605,"Despesa",Dez!$F$5:$F$605,DRE!$D403)</f>
        <v>0</v>
      </c>
      <c r="Q403" s="75">
        <f t="shared" si="23"/>
        <v>0</v>
      </c>
    </row>
    <row r="404" spans="3:17" ht="28.5" customHeight="1" thickTop="1" thickBot="1">
      <c r="C404" s="65" t="str">
        <f>'PC Despesas'!F88</f>
        <v>5.2.84</v>
      </c>
      <c r="D404" s="66" t="str">
        <f>VLOOKUP(C404,'PC Despesas'!$F$4:$G$103,2,FALSE)</f>
        <v>-</v>
      </c>
      <c r="E404" s="75">
        <f>SUMIFS(Jan!$H$5:$H$605,Jan!$R$5:$R$605,"Despesa",Jan!$F$5:$F$605,DRE!$D404)</f>
        <v>0</v>
      </c>
      <c r="F404" s="75">
        <f>SUMIFS(Fev!$H$5:$H$605,Fev!$R$5:$R$605,"Despesa",Fev!$F$5:$F$605,DRE!$D404)</f>
        <v>0</v>
      </c>
      <c r="G404" s="75">
        <f>SUMIFS(Mar!$H$5:$H$605,Mar!$R$5:$R$605,"Despesa",Mar!$F$5:$F$605,DRE!$D404)</f>
        <v>0</v>
      </c>
      <c r="H404" s="75">
        <f>SUMIFS(Abr!$H$5:$H$605,Abr!$R$5:$R$605,"Despesa",Abr!$F$5:$F$605,DRE!$D404)</f>
        <v>0</v>
      </c>
      <c r="I404" s="75">
        <f>SUMIFS(Mai!$H$5:$H$605,Mai!$R$5:$R$605,"Despesa",Mai!$F$5:$F$605,DRE!$D404)</f>
        <v>0</v>
      </c>
      <c r="J404" s="75">
        <f>SUMIFS(Jun!$H$5:$H$605,Jun!$R$5:$R$605,"Despesa",Jun!$F$5:$F$605,DRE!$D404)</f>
        <v>0</v>
      </c>
      <c r="K404" s="75">
        <f>SUMIFS(Jul!$H$5:$H$605,Jul!$R$5:$R$605,"Despesa",Jul!$F$5:$F$605,DRE!$D404)</f>
        <v>0</v>
      </c>
      <c r="L404" s="75">
        <f>SUMIFS(Ago!$H$5:$H$605,Ago!$R$5:$R$605,"Despesa",Ago!$F$5:$F$605,DRE!$D404)</f>
        <v>0</v>
      </c>
      <c r="M404" s="75">
        <f>SUMIFS(Set!$H$5:$H$605,Set!$R$5:$R$605,"Despesa",Set!$F$5:$F$605,DRE!$D404)</f>
        <v>0</v>
      </c>
      <c r="N404" s="75">
        <f>SUMIFS(Out!$H$5:$H$605,Out!$R$5:$R$605,"Despesa",Out!$F$5:$F$605,DRE!$D404)</f>
        <v>0</v>
      </c>
      <c r="O404" s="75">
        <f>SUMIFS(Nov!$H$5:$H$605,Nov!$R$5:$R$605,"Despesa",Nov!$F$5:$F$605,DRE!$D404)</f>
        <v>0</v>
      </c>
      <c r="P404" s="75">
        <f>SUMIFS(Dez!$H$5:$H$605,Dez!$R$5:$R$605,"Despesa",Dez!$F$5:$F$605,DRE!$D404)</f>
        <v>0</v>
      </c>
      <c r="Q404" s="75">
        <f t="shared" si="23"/>
        <v>0</v>
      </c>
    </row>
    <row r="405" spans="3:17" ht="28.5" customHeight="1" thickTop="1" thickBot="1">
      <c r="C405" s="65" t="str">
        <f>'PC Despesas'!F89</f>
        <v>5.2.85</v>
      </c>
      <c r="D405" s="66" t="str">
        <f>VLOOKUP(C405,'PC Despesas'!$F$4:$G$103,2,FALSE)</f>
        <v>-</v>
      </c>
      <c r="E405" s="75">
        <f>SUMIFS(Jan!$H$5:$H$605,Jan!$R$5:$R$605,"Despesa",Jan!$F$5:$F$605,DRE!$D405)</f>
        <v>0</v>
      </c>
      <c r="F405" s="75">
        <f>SUMIFS(Fev!$H$5:$H$605,Fev!$R$5:$R$605,"Despesa",Fev!$F$5:$F$605,DRE!$D405)</f>
        <v>0</v>
      </c>
      <c r="G405" s="75">
        <f>SUMIFS(Mar!$H$5:$H$605,Mar!$R$5:$R$605,"Despesa",Mar!$F$5:$F$605,DRE!$D405)</f>
        <v>0</v>
      </c>
      <c r="H405" s="75">
        <f>SUMIFS(Abr!$H$5:$H$605,Abr!$R$5:$R$605,"Despesa",Abr!$F$5:$F$605,DRE!$D405)</f>
        <v>0</v>
      </c>
      <c r="I405" s="75">
        <f>SUMIFS(Mai!$H$5:$H$605,Mai!$R$5:$R$605,"Despesa",Mai!$F$5:$F$605,DRE!$D405)</f>
        <v>0</v>
      </c>
      <c r="J405" s="75">
        <f>SUMIFS(Jun!$H$5:$H$605,Jun!$R$5:$R$605,"Despesa",Jun!$F$5:$F$605,DRE!$D405)</f>
        <v>0</v>
      </c>
      <c r="K405" s="75">
        <f>SUMIFS(Jul!$H$5:$H$605,Jul!$R$5:$R$605,"Despesa",Jul!$F$5:$F$605,DRE!$D405)</f>
        <v>0</v>
      </c>
      <c r="L405" s="75">
        <f>SUMIFS(Ago!$H$5:$H$605,Ago!$R$5:$R$605,"Despesa",Ago!$F$5:$F$605,DRE!$D405)</f>
        <v>0</v>
      </c>
      <c r="M405" s="75">
        <f>SUMIFS(Set!$H$5:$H$605,Set!$R$5:$R$605,"Despesa",Set!$F$5:$F$605,DRE!$D405)</f>
        <v>0</v>
      </c>
      <c r="N405" s="75">
        <f>SUMIFS(Out!$H$5:$H$605,Out!$R$5:$R$605,"Despesa",Out!$F$5:$F$605,DRE!$D405)</f>
        <v>0</v>
      </c>
      <c r="O405" s="75">
        <f>SUMIFS(Nov!$H$5:$H$605,Nov!$R$5:$R$605,"Despesa",Nov!$F$5:$F$605,DRE!$D405)</f>
        <v>0</v>
      </c>
      <c r="P405" s="75">
        <f>SUMIFS(Dez!$H$5:$H$605,Dez!$R$5:$R$605,"Despesa",Dez!$F$5:$F$605,DRE!$D405)</f>
        <v>0</v>
      </c>
      <c r="Q405" s="75">
        <f t="shared" si="23"/>
        <v>0</v>
      </c>
    </row>
    <row r="406" spans="3:17" ht="28.5" customHeight="1" thickTop="1" thickBot="1">
      <c r="C406" s="65" t="str">
        <f>'PC Despesas'!F90</f>
        <v>5.2.86</v>
      </c>
      <c r="D406" s="66" t="str">
        <f>VLOOKUP(C406,'PC Despesas'!$F$4:$G$103,2,FALSE)</f>
        <v>-</v>
      </c>
      <c r="E406" s="75">
        <f>SUMIFS(Jan!$H$5:$H$605,Jan!$R$5:$R$605,"Despesa",Jan!$F$5:$F$605,DRE!$D406)</f>
        <v>0</v>
      </c>
      <c r="F406" s="75">
        <f>SUMIFS(Fev!$H$5:$H$605,Fev!$R$5:$R$605,"Despesa",Fev!$F$5:$F$605,DRE!$D406)</f>
        <v>0</v>
      </c>
      <c r="G406" s="75">
        <f>SUMIFS(Mar!$H$5:$H$605,Mar!$R$5:$R$605,"Despesa",Mar!$F$5:$F$605,DRE!$D406)</f>
        <v>0</v>
      </c>
      <c r="H406" s="75">
        <f>SUMIFS(Abr!$H$5:$H$605,Abr!$R$5:$R$605,"Despesa",Abr!$F$5:$F$605,DRE!$D406)</f>
        <v>0</v>
      </c>
      <c r="I406" s="75">
        <f>SUMIFS(Mai!$H$5:$H$605,Mai!$R$5:$R$605,"Despesa",Mai!$F$5:$F$605,DRE!$D406)</f>
        <v>0</v>
      </c>
      <c r="J406" s="75">
        <f>SUMIFS(Jun!$H$5:$H$605,Jun!$R$5:$R$605,"Despesa",Jun!$F$5:$F$605,DRE!$D406)</f>
        <v>0</v>
      </c>
      <c r="K406" s="75">
        <f>SUMIFS(Jul!$H$5:$H$605,Jul!$R$5:$R$605,"Despesa",Jul!$F$5:$F$605,DRE!$D406)</f>
        <v>0</v>
      </c>
      <c r="L406" s="75">
        <f>SUMIFS(Ago!$H$5:$H$605,Ago!$R$5:$R$605,"Despesa",Ago!$F$5:$F$605,DRE!$D406)</f>
        <v>0</v>
      </c>
      <c r="M406" s="75">
        <f>SUMIFS(Set!$H$5:$H$605,Set!$R$5:$R$605,"Despesa",Set!$F$5:$F$605,DRE!$D406)</f>
        <v>0</v>
      </c>
      <c r="N406" s="75">
        <f>SUMIFS(Out!$H$5:$H$605,Out!$R$5:$R$605,"Despesa",Out!$F$5:$F$605,DRE!$D406)</f>
        <v>0</v>
      </c>
      <c r="O406" s="75">
        <f>SUMIFS(Nov!$H$5:$H$605,Nov!$R$5:$R$605,"Despesa",Nov!$F$5:$F$605,DRE!$D406)</f>
        <v>0</v>
      </c>
      <c r="P406" s="75">
        <f>SUMIFS(Dez!$H$5:$H$605,Dez!$R$5:$R$605,"Despesa",Dez!$F$5:$F$605,DRE!$D406)</f>
        <v>0</v>
      </c>
      <c r="Q406" s="75">
        <f t="shared" si="23"/>
        <v>0</v>
      </c>
    </row>
    <row r="407" spans="3:17" ht="28.5" customHeight="1" thickTop="1" thickBot="1">
      <c r="C407" s="65" t="str">
        <f>'PC Despesas'!F91</f>
        <v>5.2.87</v>
      </c>
      <c r="D407" s="66" t="str">
        <f>VLOOKUP(C407,'PC Despesas'!$F$4:$G$103,2,FALSE)</f>
        <v>-</v>
      </c>
      <c r="E407" s="75">
        <f>SUMIFS(Jan!$H$5:$H$605,Jan!$R$5:$R$605,"Despesa",Jan!$F$5:$F$605,DRE!$D407)</f>
        <v>0</v>
      </c>
      <c r="F407" s="75">
        <f>SUMIFS(Fev!$H$5:$H$605,Fev!$R$5:$R$605,"Despesa",Fev!$F$5:$F$605,DRE!$D407)</f>
        <v>0</v>
      </c>
      <c r="G407" s="75">
        <f>SUMIFS(Mar!$H$5:$H$605,Mar!$R$5:$R$605,"Despesa",Mar!$F$5:$F$605,DRE!$D407)</f>
        <v>0</v>
      </c>
      <c r="H407" s="75">
        <f>SUMIFS(Abr!$H$5:$H$605,Abr!$R$5:$R$605,"Despesa",Abr!$F$5:$F$605,DRE!$D407)</f>
        <v>0</v>
      </c>
      <c r="I407" s="75">
        <f>SUMIFS(Mai!$H$5:$H$605,Mai!$R$5:$R$605,"Despesa",Mai!$F$5:$F$605,DRE!$D407)</f>
        <v>0</v>
      </c>
      <c r="J407" s="75">
        <f>SUMIFS(Jun!$H$5:$H$605,Jun!$R$5:$R$605,"Despesa",Jun!$F$5:$F$605,DRE!$D407)</f>
        <v>0</v>
      </c>
      <c r="K407" s="75">
        <f>SUMIFS(Jul!$H$5:$H$605,Jul!$R$5:$R$605,"Despesa",Jul!$F$5:$F$605,DRE!$D407)</f>
        <v>0</v>
      </c>
      <c r="L407" s="75">
        <f>SUMIFS(Ago!$H$5:$H$605,Ago!$R$5:$R$605,"Despesa",Ago!$F$5:$F$605,DRE!$D407)</f>
        <v>0</v>
      </c>
      <c r="M407" s="75">
        <f>SUMIFS(Set!$H$5:$H$605,Set!$R$5:$R$605,"Despesa",Set!$F$5:$F$605,DRE!$D407)</f>
        <v>0</v>
      </c>
      <c r="N407" s="75">
        <f>SUMIFS(Out!$H$5:$H$605,Out!$R$5:$R$605,"Despesa",Out!$F$5:$F$605,DRE!$D407)</f>
        <v>0</v>
      </c>
      <c r="O407" s="75">
        <f>SUMIFS(Nov!$H$5:$H$605,Nov!$R$5:$R$605,"Despesa",Nov!$F$5:$F$605,DRE!$D407)</f>
        <v>0</v>
      </c>
      <c r="P407" s="75">
        <f>SUMIFS(Dez!$H$5:$H$605,Dez!$R$5:$R$605,"Despesa",Dez!$F$5:$F$605,DRE!$D407)</f>
        <v>0</v>
      </c>
      <c r="Q407" s="75">
        <f t="shared" si="23"/>
        <v>0</v>
      </c>
    </row>
    <row r="408" spans="3:17" ht="28.5" customHeight="1" thickTop="1" thickBot="1">
      <c r="C408" s="65" t="str">
        <f>'PC Despesas'!F92</f>
        <v>5.2.88</v>
      </c>
      <c r="D408" s="66" t="str">
        <f>VLOOKUP(C408,'PC Despesas'!$F$4:$G$103,2,FALSE)</f>
        <v>-</v>
      </c>
      <c r="E408" s="75">
        <f>SUMIFS(Jan!$H$5:$H$605,Jan!$R$5:$R$605,"Despesa",Jan!$F$5:$F$605,DRE!$D408)</f>
        <v>0</v>
      </c>
      <c r="F408" s="75">
        <f>SUMIFS(Fev!$H$5:$H$605,Fev!$R$5:$R$605,"Despesa",Fev!$F$5:$F$605,DRE!$D408)</f>
        <v>0</v>
      </c>
      <c r="G408" s="75">
        <f>SUMIFS(Mar!$H$5:$H$605,Mar!$R$5:$R$605,"Despesa",Mar!$F$5:$F$605,DRE!$D408)</f>
        <v>0</v>
      </c>
      <c r="H408" s="75">
        <f>SUMIFS(Abr!$H$5:$H$605,Abr!$R$5:$R$605,"Despesa",Abr!$F$5:$F$605,DRE!$D408)</f>
        <v>0</v>
      </c>
      <c r="I408" s="75">
        <f>SUMIFS(Mai!$H$5:$H$605,Mai!$R$5:$R$605,"Despesa",Mai!$F$5:$F$605,DRE!$D408)</f>
        <v>0</v>
      </c>
      <c r="J408" s="75">
        <f>SUMIFS(Jun!$H$5:$H$605,Jun!$R$5:$R$605,"Despesa",Jun!$F$5:$F$605,DRE!$D408)</f>
        <v>0</v>
      </c>
      <c r="K408" s="75">
        <f>SUMIFS(Jul!$H$5:$H$605,Jul!$R$5:$R$605,"Despesa",Jul!$F$5:$F$605,DRE!$D408)</f>
        <v>0</v>
      </c>
      <c r="L408" s="75">
        <f>SUMIFS(Ago!$H$5:$H$605,Ago!$R$5:$R$605,"Despesa",Ago!$F$5:$F$605,DRE!$D408)</f>
        <v>0</v>
      </c>
      <c r="M408" s="75">
        <f>SUMIFS(Set!$H$5:$H$605,Set!$R$5:$R$605,"Despesa",Set!$F$5:$F$605,DRE!$D408)</f>
        <v>0</v>
      </c>
      <c r="N408" s="75">
        <f>SUMIFS(Out!$H$5:$H$605,Out!$R$5:$R$605,"Despesa",Out!$F$5:$F$605,DRE!$D408)</f>
        <v>0</v>
      </c>
      <c r="O408" s="75">
        <f>SUMIFS(Nov!$H$5:$H$605,Nov!$R$5:$R$605,"Despesa",Nov!$F$5:$F$605,DRE!$D408)</f>
        <v>0</v>
      </c>
      <c r="P408" s="75">
        <f>SUMIFS(Dez!$H$5:$H$605,Dez!$R$5:$R$605,"Despesa",Dez!$F$5:$F$605,DRE!$D408)</f>
        <v>0</v>
      </c>
      <c r="Q408" s="75">
        <f t="shared" si="23"/>
        <v>0</v>
      </c>
    </row>
    <row r="409" spans="3:17" ht="28.5" customHeight="1" thickTop="1" thickBot="1">
      <c r="C409" s="65" t="str">
        <f>'PC Despesas'!F93</f>
        <v>5.2.89</v>
      </c>
      <c r="D409" s="66" t="str">
        <f>VLOOKUP(C409,'PC Despesas'!$F$4:$G$103,2,FALSE)</f>
        <v>-</v>
      </c>
      <c r="E409" s="75">
        <f>SUMIFS(Jan!$H$5:$H$605,Jan!$R$5:$R$605,"Despesa",Jan!$F$5:$F$605,DRE!$D409)</f>
        <v>0</v>
      </c>
      <c r="F409" s="75">
        <f>SUMIFS(Fev!$H$5:$H$605,Fev!$R$5:$R$605,"Despesa",Fev!$F$5:$F$605,DRE!$D409)</f>
        <v>0</v>
      </c>
      <c r="G409" s="75">
        <f>SUMIFS(Mar!$H$5:$H$605,Mar!$R$5:$R$605,"Despesa",Mar!$F$5:$F$605,DRE!$D409)</f>
        <v>0</v>
      </c>
      <c r="H409" s="75">
        <f>SUMIFS(Abr!$H$5:$H$605,Abr!$R$5:$R$605,"Despesa",Abr!$F$5:$F$605,DRE!$D409)</f>
        <v>0</v>
      </c>
      <c r="I409" s="75">
        <f>SUMIFS(Mai!$H$5:$H$605,Mai!$R$5:$R$605,"Despesa",Mai!$F$5:$F$605,DRE!$D409)</f>
        <v>0</v>
      </c>
      <c r="J409" s="75">
        <f>SUMIFS(Jun!$H$5:$H$605,Jun!$R$5:$R$605,"Despesa",Jun!$F$5:$F$605,DRE!$D409)</f>
        <v>0</v>
      </c>
      <c r="K409" s="75">
        <f>SUMIFS(Jul!$H$5:$H$605,Jul!$R$5:$R$605,"Despesa",Jul!$F$5:$F$605,DRE!$D409)</f>
        <v>0</v>
      </c>
      <c r="L409" s="75">
        <f>SUMIFS(Ago!$H$5:$H$605,Ago!$R$5:$R$605,"Despesa",Ago!$F$5:$F$605,DRE!$D409)</f>
        <v>0</v>
      </c>
      <c r="M409" s="75">
        <f>SUMIFS(Set!$H$5:$H$605,Set!$R$5:$R$605,"Despesa",Set!$F$5:$F$605,DRE!$D409)</f>
        <v>0</v>
      </c>
      <c r="N409" s="75">
        <f>SUMIFS(Out!$H$5:$H$605,Out!$R$5:$R$605,"Despesa",Out!$F$5:$F$605,DRE!$D409)</f>
        <v>0</v>
      </c>
      <c r="O409" s="75">
        <f>SUMIFS(Nov!$H$5:$H$605,Nov!$R$5:$R$605,"Despesa",Nov!$F$5:$F$605,DRE!$D409)</f>
        <v>0</v>
      </c>
      <c r="P409" s="75">
        <f>SUMIFS(Dez!$H$5:$H$605,Dez!$R$5:$R$605,"Despesa",Dez!$F$5:$F$605,DRE!$D409)</f>
        <v>0</v>
      </c>
      <c r="Q409" s="75">
        <f t="shared" si="23"/>
        <v>0</v>
      </c>
    </row>
    <row r="410" spans="3:17" ht="28.5" customHeight="1" thickTop="1" thickBot="1">
      <c r="C410" s="65" t="str">
        <f>'PC Despesas'!F94</f>
        <v>5.2.90</v>
      </c>
      <c r="D410" s="66" t="str">
        <f>VLOOKUP(C410,'PC Despesas'!$F$4:$G$103,2,FALSE)</f>
        <v>-</v>
      </c>
      <c r="E410" s="75">
        <f>SUMIFS(Jan!$H$5:$H$605,Jan!$R$5:$R$605,"Despesa",Jan!$F$5:$F$605,DRE!$D410)</f>
        <v>0</v>
      </c>
      <c r="F410" s="75">
        <f>SUMIFS(Fev!$H$5:$H$605,Fev!$R$5:$R$605,"Despesa",Fev!$F$5:$F$605,DRE!$D410)</f>
        <v>0</v>
      </c>
      <c r="G410" s="75">
        <f>SUMIFS(Mar!$H$5:$H$605,Mar!$R$5:$R$605,"Despesa",Mar!$F$5:$F$605,DRE!$D410)</f>
        <v>0</v>
      </c>
      <c r="H410" s="75">
        <f>SUMIFS(Abr!$H$5:$H$605,Abr!$R$5:$R$605,"Despesa",Abr!$F$5:$F$605,DRE!$D410)</f>
        <v>0</v>
      </c>
      <c r="I410" s="75">
        <f>SUMIFS(Mai!$H$5:$H$605,Mai!$R$5:$R$605,"Despesa",Mai!$F$5:$F$605,DRE!$D410)</f>
        <v>0</v>
      </c>
      <c r="J410" s="75">
        <f>SUMIFS(Jun!$H$5:$H$605,Jun!$R$5:$R$605,"Despesa",Jun!$F$5:$F$605,DRE!$D410)</f>
        <v>0</v>
      </c>
      <c r="K410" s="75">
        <f>SUMIFS(Jul!$H$5:$H$605,Jul!$R$5:$R$605,"Despesa",Jul!$F$5:$F$605,DRE!$D410)</f>
        <v>0</v>
      </c>
      <c r="L410" s="75">
        <f>SUMIFS(Ago!$H$5:$H$605,Ago!$R$5:$R$605,"Despesa",Ago!$F$5:$F$605,DRE!$D410)</f>
        <v>0</v>
      </c>
      <c r="M410" s="75">
        <f>SUMIFS(Set!$H$5:$H$605,Set!$R$5:$R$605,"Despesa",Set!$F$5:$F$605,DRE!$D410)</f>
        <v>0</v>
      </c>
      <c r="N410" s="75">
        <f>SUMIFS(Out!$H$5:$H$605,Out!$R$5:$R$605,"Despesa",Out!$F$5:$F$605,DRE!$D410)</f>
        <v>0</v>
      </c>
      <c r="O410" s="75">
        <f>SUMIFS(Nov!$H$5:$H$605,Nov!$R$5:$R$605,"Despesa",Nov!$F$5:$F$605,DRE!$D410)</f>
        <v>0</v>
      </c>
      <c r="P410" s="75">
        <f>SUMIFS(Dez!$H$5:$H$605,Dez!$R$5:$R$605,"Despesa",Dez!$F$5:$F$605,DRE!$D410)</f>
        <v>0</v>
      </c>
      <c r="Q410" s="75">
        <f t="shared" si="23"/>
        <v>0</v>
      </c>
    </row>
    <row r="411" spans="3:17" ht="28.5" customHeight="1" thickTop="1" thickBot="1">
      <c r="C411" s="65" t="str">
        <f>'PC Despesas'!F95</f>
        <v>5.2.91</v>
      </c>
      <c r="D411" s="66" t="str">
        <f>VLOOKUP(C411,'PC Despesas'!$F$4:$G$103,2,FALSE)</f>
        <v>-</v>
      </c>
      <c r="E411" s="75">
        <f>SUMIFS(Jan!$H$5:$H$605,Jan!$R$5:$R$605,"Despesa",Jan!$F$5:$F$605,DRE!$D411)</f>
        <v>0</v>
      </c>
      <c r="F411" s="75">
        <f>SUMIFS(Fev!$H$5:$H$605,Fev!$R$5:$R$605,"Despesa",Fev!$F$5:$F$605,DRE!$D411)</f>
        <v>0</v>
      </c>
      <c r="G411" s="75">
        <f>SUMIFS(Mar!$H$5:$H$605,Mar!$R$5:$R$605,"Despesa",Mar!$F$5:$F$605,DRE!$D411)</f>
        <v>0</v>
      </c>
      <c r="H411" s="75">
        <f>SUMIFS(Abr!$H$5:$H$605,Abr!$R$5:$R$605,"Despesa",Abr!$F$5:$F$605,DRE!$D411)</f>
        <v>0</v>
      </c>
      <c r="I411" s="75">
        <f>SUMIFS(Mai!$H$5:$H$605,Mai!$R$5:$R$605,"Despesa",Mai!$F$5:$F$605,DRE!$D411)</f>
        <v>0</v>
      </c>
      <c r="J411" s="75">
        <f>SUMIFS(Jun!$H$5:$H$605,Jun!$R$5:$R$605,"Despesa",Jun!$F$5:$F$605,DRE!$D411)</f>
        <v>0</v>
      </c>
      <c r="K411" s="75">
        <f>SUMIFS(Jul!$H$5:$H$605,Jul!$R$5:$R$605,"Despesa",Jul!$F$5:$F$605,DRE!$D411)</f>
        <v>0</v>
      </c>
      <c r="L411" s="75">
        <f>SUMIFS(Ago!$H$5:$H$605,Ago!$R$5:$R$605,"Despesa",Ago!$F$5:$F$605,DRE!$D411)</f>
        <v>0</v>
      </c>
      <c r="M411" s="75">
        <f>SUMIFS(Set!$H$5:$H$605,Set!$R$5:$R$605,"Despesa",Set!$F$5:$F$605,DRE!$D411)</f>
        <v>0</v>
      </c>
      <c r="N411" s="75">
        <f>SUMIFS(Out!$H$5:$H$605,Out!$R$5:$R$605,"Despesa",Out!$F$5:$F$605,DRE!$D411)</f>
        <v>0</v>
      </c>
      <c r="O411" s="75">
        <f>SUMIFS(Nov!$H$5:$H$605,Nov!$R$5:$R$605,"Despesa",Nov!$F$5:$F$605,DRE!$D411)</f>
        <v>0</v>
      </c>
      <c r="P411" s="75">
        <f>SUMIFS(Dez!$H$5:$H$605,Dez!$R$5:$R$605,"Despesa",Dez!$F$5:$F$605,DRE!$D411)</f>
        <v>0</v>
      </c>
      <c r="Q411" s="75">
        <f t="shared" si="23"/>
        <v>0</v>
      </c>
    </row>
    <row r="412" spans="3:17" ht="28.5" customHeight="1" thickTop="1" thickBot="1">
      <c r="C412" s="65" t="str">
        <f>'PC Despesas'!F96</f>
        <v>5.2.92</v>
      </c>
      <c r="D412" s="66" t="str">
        <f>VLOOKUP(C412,'PC Despesas'!$F$4:$G$103,2,FALSE)</f>
        <v>-</v>
      </c>
      <c r="E412" s="75">
        <f>SUMIFS(Jan!$H$5:$H$605,Jan!$R$5:$R$605,"Despesa",Jan!$F$5:$F$605,DRE!$D412)</f>
        <v>0</v>
      </c>
      <c r="F412" s="75">
        <f>SUMIFS(Fev!$H$5:$H$605,Fev!$R$5:$R$605,"Despesa",Fev!$F$5:$F$605,DRE!$D412)</f>
        <v>0</v>
      </c>
      <c r="G412" s="75">
        <f>SUMIFS(Mar!$H$5:$H$605,Mar!$R$5:$R$605,"Despesa",Mar!$F$5:$F$605,DRE!$D412)</f>
        <v>0</v>
      </c>
      <c r="H412" s="75">
        <f>SUMIFS(Abr!$H$5:$H$605,Abr!$R$5:$R$605,"Despesa",Abr!$F$5:$F$605,DRE!$D412)</f>
        <v>0</v>
      </c>
      <c r="I412" s="75">
        <f>SUMIFS(Mai!$H$5:$H$605,Mai!$R$5:$R$605,"Despesa",Mai!$F$5:$F$605,DRE!$D412)</f>
        <v>0</v>
      </c>
      <c r="J412" s="75">
        <f>SUMIFS(Jun!$H$5:$H$605,Jun!$R$5:$R$605,"Despesa",Jun!$F$5:$F$605,DRE!$D412)</f>
        <v>0</v>
      </c>
      <c r="K412" s="75">
        <f>SUMIFS(Jul!$H$5:$H$605,Jul!$R$5:$R$605,"Despesa",Jul!$F$5:$F$605,DRE!$D412)</f>
        <v>0</v>
      </c>
      <c r="L412" s="75">
        <f>SUMIFS(Ago!$H$5:$H$605,Ago!$R$5:$R$605,"Despesa",Ago!$F$5:$F$605,DRE!$D412)</f>
        <v>0</v>
      </c>
      <c r="M412" s="75">
        <f>SUMIFS(Set!$H$5:$H$605,Set!$R$5:$R$605,"Despesa",Set!$F$5:$F$605,DRE!$D412)</f>
        <v>0</v>
      </c>
      <c r="N412" s="75">
        <f>SUMIFS(Out!$H$5:$H$605,Out!$R$5:$R$605,"Despesa",Out!$F$5:$F$605,DRE!$D412)</f>
        <v>0</v>
      </c>
      <c r="O412" s="75">
        <f>SUMIFS(Nov!$H$5:$H$605,Nov!$R$5:$R$605,"Despesa",Nov!$F$5:$F$605,DRE!$D412)</f>
        <v>0</v>
      </c>
      <c r="P412" s="75">
        <f>SUMIFS(Dez!$H$5:$H$605,Dez!$R$5:$R$605,"Despesa",Dez!$F$5:$F$605,DRE!$D412)</f>
        <v>0</v>
      </c>
      <c r="Q412" s="75">
        <f t="shared" si="23"/>
        <v>0</v>
      </c>
    </row>
    <row r="413" spans="3:17" ht="28.5" customHeight="1" thickTop="1" thickBot="1">
      <c r="C413" s="65" t="str">
        <f>'PC Despesas'!F97</f>
        <v>5.2.93</v>
      </c>
      <c r="D413" s="66" t="str">
        <f>VLOOKUP(C413,'PC Despesas'!$F$4:$G$103,2,FALSE)</f>
        <v>-</v>
      </c>
      <c r="E413" s="75">
        <f>SUMIFS(Jan!$H$5:$H$605,Jan!$R$5:$R$605,"Despesa",Jan!$F$5:$F$605,DRE!$D413)</f>
        <v>0</v>
      </c>
      <c r="F413" s="75">
        <f>SUMIFS(Fev!$H$5:$H$605,Fev!$R$5:$R$605,"Despesa",Fev!$F$5:$F$605,DRE!$D413)</f>
        <v>0</v>
      </c>
      <c r="G413" s="75">
        <f>SUMIFS(Mar!$H$5:$H$605,Mar!$R$5:$R$605,"Despesa",Mar!$F$5:$F$605,DRE!$D413)</f>
        <v>0</v>
      </c>
      <c r="H413" s="75">
        <f>SUMIFS(Abr!$H$5:$H$605,Abr!$R$5:$R$605,"Despesa",Abr!$F$5:$F$605,DRE!$D413)</f>
        <v>0</v>
      </c>
      <c r="I413" s="75">
        <f>SUMIFS(Mai!$H$5:$H$605,Mai!$R$5:$R$605,"Despesa",Mai!$F$5:$F$605,DRE!$D413)</f>
        <v>0</v>
      </c>
      <c r="J413" s="75">
        <f>SUMIFS(Jun!$H$5:$H$605,Jun!$R$5:$R$605,"Despesa",Jun!$F$5:$F$605,DRE!$D413)</f>
        <v>0</v>
      </c>
      <c r="K413" s="75">
        <f>SUMIFS(Jul!$H$5:$H$605,Jul!$R$5:$R$605,"Despesa",Jul!$F$5:$F$605,DRE!$D413)</f>
        <v>0</v>
      </c>
      <c r="L413" s="75">
        <f>SUMIFS(Ago!$H$5:$H$605,Ago!$R$5:$R$605,"Despesa",Ago!$F$5:$F$605,DRE!$D413)</f>
        <v>0</v>
      </c>
      <c r="M413" s="75">
        <f>SUMIFS(Set!$H$5:$H$605,Set!$R$5:$R$605,"Despesa",Set!$F$5:$F$605,DRE!$D413)</f>
        <v>0</v>
      </c>
      <c r="N413" s="75">
        <f>SUMIFS(Out!$H$5:$H$605,Out!$R$5:$R$605,"Despesa",Out!$F$5:$F$605,DRE!$D413)</f>
        <v>0</v>
      </c>
      <c r="O413" s="75">
        <f>SUMIFS(Nov!$H$5:$H$605,Nov!$R$5:$R$605,"Despesa",Nov!$F$5:$F$605,DRE!$D413)</f>
        <v>0</v>
      </c>
      <c r="P413" s="75">
        <f>SUMIFS(Dez!$H$5:$H$605,Dez!$R$5:$R$605,"Despesa",Dez!$F$5:$F$605,DRE!$D413)</f>
        <v>0</v>
      </c>
      <c r="Q413" s="75">
        <f t="shared" si="23"/>
        <v>0</v>
      </c>
    </row>
    <row r="414" spans="3:17" ht="28.5" customHeight="1" thickTop="1" thickBot="1">
      <c r="C414" s="65" t="str">
        <f>'PC Despesas'!F98</f>
        <v>5.2.94</v>
      </c>
      <c r="D414" s="66" t="str">
        <f>VLOOKUP(C414,'PC Despesas'!$F$4:$G$103,2,FALSE)</f>
        <v>-</v>
      </c>
      <c r="E414" s="75">
        <f>SUMIFS(Jan!$H$5:$H$605,Jan!$R$5:$R$605,"Despesa",Jan!$F$5:$F$605,DRE!$D414)</f>
        <v>0</v>
      </c>
      <c r="F414" s="75">
        <f>SUMIFS(Fev!$H$5:$H$605,Fev!$R$5:$R$605,"Despesa",Fev!$F$5:$F$605,DRE!$D414)</f>
        <v>0</v>
      </c>
      <c r="G414" s="75">
        <f>SUMIFS(Mar!$H$5:$H$605,Mar!$R$5:$R$605,"Despesa",Mar!$F$5:$F$605,DRE!$D414)</f>
        <v>0</v>
      </c>
      <c r="H414" s="75">
        <f>SUMIFS(Abr!$H$5:$H$605,Abr!$R$5:$R$605,"Despesa",Abr!$F$5:$F$605,DRE!$D414)</f>
        <v>0</v>
      </c>
      <c r="I414" s="75">
        <f>SUMIFS(Mai!$H$5:$H$605,Mai!$R$5:$R$605,"Despesa",Mai!$F$5:$F$605,DRE!$D414)</f>
        <v>0</v>
      </c>
      <c r="J414" s="75">
        <f>SUMIFS(Jun!$H$5:$H$605,Jun!$R$5:$R$605,"Despesa",Jun!$F$5:$F$605,DRE!$D414)</f>
        <v>0</v>
      </c>
      <c r="K414" s="75">
        <f>SUMIFS(Jul!$H$5:$H$605,Jul!$R$5:$R$605,"Despesa",Jul!$F$5:$F$605,DRE!$D414)</f>
        <v>0</v>
      </c>
      <c r="L414" s="75">
        <f>SUMIFS(Ago!$H$5:$H$605,Ago!$R$5:$R$605,"Despesa",Ago!$F$5:$F$605,DRE!$D414)</f>
        <v>0</v>
      </c>
      <c r="M414" s="75">
        <f>SUMIFS(Set!$H$5:$H$605,Set!$R$5:$R$605,"Despesa",Set!$F$5:$F$605,DRE!$D414)</f>
        <v>0</v>
      </c>
      <c r="N414" s="75">
        <f>SUMIFS(Out!$H$5:$H$605,Out!$R$5:$R$605,"Despesa",Out!$F$5:$F$605,DRE!$D414)</f>
        <v>0</v>
      </c>
      <c r="O414" s="75">
        <f>SUMIFS(Nov!$H$5:$H$605,Nov!$R$5:$R$605,"Despesa",Nov!$F$5:$F$605,DRE!$D414)</f>
        <v>0</v>
      </c>
      <c r="P414" s="75">
        <f>SUMIFS(Dez!$H$5:$H$605,Dez!$R$5:$R$605,"Despesa",Dez!$F$5:$F$605,DRE!$D414)</f>
        <v>0</v>
      </c>
      <c r="Q414" s="75">
        <f t="shared" si="23"/>
        <v>0</v>
      </c>
    </row>
    <row r="415" spans="3:17" ht="28.5" customHeight="1" thickTop="1" thickBot="1">
      <c r="C415" s="65" t="str">
        <f>'PC Despesas'!F99</f>
        <v>5.2.95</v>
      </c>
      <c r="D415" s="66" t="str">
        <f>VLOOKUP(C415,'PC Despesas'!$F$4:$G$103,2,FALSE)</f>
        <v>-</v>
      </c>
      <c r="E415" s="75">
        <f>SUMIFS(Jan!$H$5:$H$605,Jan!$R$5:$R$605,"Despesa",Jan!$F$5:$F$605,DRE!$D415)</f>
        <v>0</v>
      </c>
      <c r="F415" s="75">
        <f>SUMIFS(Fev!$H$5:$H$605,Fev!$R$5:$R$605,"Despesa",Fev!$F$5:$F$605,DRE!$D415)</f>
        <v>0</v>
      </c>
      <c r="G415" s="75">
        <f>SUMIFS(Mar!$H$5:$H$605,Mar!$R$5:$R$605,"Despesa",Mar!$F$5:$F$605,DRE!$D415)</f>
        <v>0</v>
      </c>
      <c r="H415" s="75">
        <f>SUMIFS(Abr!$H$5:$H$605,Abr!$R$5:$R$605,"Despesa",Abr!$F$5:$F$605,DRE!$D415)</f>
        <v>0</v>
      </c>
      <c r="I415" s="75">
        <f>SUMIFS(Mai!$H$5:$H$605,Mai!$R$5:$R$605,"Despesa",Mai!$F$5:$F$605,DRE!$D415)</f>
        <v>0</v>
      </c>
      <c r="J415" s="75">
        <f>SUMIFS(Jun!$H$5:$H$605,Jun!$R$5:$R$605,"Despesa",Jun!$F$5:$F$605,DRE!$D415)</f>
        <v>0</v>
      </c>
      <c r="K415" s="75">
        <f>SUMIFS(Jul!$H$5:$H$605,Jul!$R$5:$R$605,"Despesa",Jul!$F$5:$F$605,DRE!$D415)</f>
        <v>0</v>
      </c>
      <c r="L415" s="75">
        <f>SUMIFS(Ago!$H$5:$H$605,Ago!$R$5:$R$605,"Despesa",Ago!$F$5:$F$605,DRE!$D415)</f>
        <v>0</v>
      </c>
      <c r="M415" s="75">
        <f>SUMIFS(Set!$H$5:$H$605,Set!$R$5:$R$605,"Despesa",Set!$F$5:$F$605,DRE!$D415)</f>
        <v>0</v>
      </c>
      <c r="N415" s="75">
        <f>SUMIFS(Out!$H$5:$H$605,Out!$R$5:$R$605,"Despesa",Out!$F$5:$F$605,DRE!$D415)</f>
        <v>0</v>
      </c>
      <c r="O415" s="75">
        <f>SUMIFS(Nov!$H$5:$H$605,Nov!$R$5:$R$605,"Despesa",Nov!$F$5:$F$605,DRE!$D415)</f>
        <v>0</v>
      </c>
      <c r="P415" s="75">
        <f>SUMIFS(Dez!$H$5:$H$605,Dez!$R$5:$R$605,"Despesa",Dez!$F$5:$F$605,DRE!$D415)</f>
        <v>0</v>
      </c>
      <c r="Q415" s="75">
        <f t="shared" si="23"/>
        <v>0</v>
      </c>
    </row>
    <row r="416" spans="3:17" ht="28.5" customHeight="1" thickTop="1" thickBot="1">
      <c r="C416" s="65" t="str">
        <f>'PC Despesas'!F100</f>
        <v>5.2.96</v>
      </c>
      <c r="D416" s="66" t="str">
        <f>VLOOKUP(C416,'PC Despesas'!$F$4:$G$103,2,FALSE)</f>
        <v>-</v>
      </c>
      <c r="E416" s="75">
        <f>SUMIFS(Jan!$H$5:$H$605,Jan!$R$5:$R$605,"Despesa",Jan!$F$5:$F$605,DRE!$D416)</f>
        <v>0</v>
      </c>
      <c r="F416" s="75">
        <f>SUMIFS(Fev!$H$5:$H$605,Fev!$R$5:$R$605,"Despesa",Fev!$F$5:$F$605,DRE!$D416)</f>
        <v>0</v>
      </c>
      <c r="G416" s="75">
        <f>SUMIFS(Mar!$H$5:$H$605,Mar!$R$5:$R$605,"Despesa",Mar!$F$5:$F$605,DRE!$D416)</f>
        <v>0</v>
      </c>
      <c r="H416" s="75">
        <f>SUMIFS(Abr!$H$5:$H$605,Abr!$R$5:$R$605,"Despesa",Abr!$F$5:$F$605,DRE!$D416)</f>
        <v>0</v>
      </c>
      <c r="I416" s="75">
        <f>SUMIFS(Mai!$H$5:$H$605,Mai!$R$5:$R$605,"Despesa",Mai!$F$5:$F$605,DRE!$D416)</f>
        <v>0</v>
      </c>
      <c r="J416" s="75">
        <f>SUMIFS(Jun!$H$5:$H$605,Jun!$R$5:$R$605,"Despesa",Jun!$F$5:$F$605,DRE!$D416)</f>
        <v>0</v>
      </c>
      <c r="K416" s="75">
        <f>SUMIFS(Jul!$H$5:$H$605,Jul!$R$5:$R$605,"Despesa",Jul!$F$5:$F$605,DRE!$D416)</f>
        <v>0</v>
      </c>
      <c r="L416" s="75">
        <f>SUMIFS(Ago!$H$5:$H$605,Ago!$R$5:$R$605,"Despesa",Ago!$F$5:$F$605,DRE!$D416)</f>
        <v>0</v>
      </c>
      <c r="M416" s="75">
        <f>SUMIFS(Set!$H$5:$H$605,Set!$R$5:$R$605,"Despesa",Set!$F$5:$F$605,DRE!$D416)</f>
        <v>0</v>
      </c>
      <c r="N416" s="75">
        <f>SUMIFS(Out!$H$5:$H$605,Out!$R$5:$R$605,"Despesa",Out!$F$5:$F$605,DRE!$D416)</f>
        <v>0</v>
      </c>
      <c r="O416" s="75">
        <f>SUMIFS(Nov!$H$5:$H$605,Nov!$R$5:$R$605,"Despesa",Nov!$F$5:$F$605,DRE!$D416)</f>
        <v>0</v>
      </c>
      <c r="P416" s="75">
        <f>SUMIFS(Dez!$H$5:$H$605,Dez!$R$5:$R$605,"Despesa",Dez!$F$5:$F$605,DRE!$D416)</f>
        <v>0</v>
      </c>
      <c r="Q416" s="75">
        <f t="shared" si="23"/>
        <v>0</v>
      </c>
    </row>
    <row r="417" spans="3:17" ht="28.5" customHeight="1" thickTop="1" thickBot="1">
      <c r="C417" s="65" t="str">
        <f>'PC Despesas'!F101</f>
        <v>5.2.97</v>
      </c>
      <c r="D417" s="66" t="str">
        <f>VLOOKUP(C417,'PC Despesas'!$F$4:$G$103,2,FALSE)</f>
        <v>-</v>
      </c>
      <c r="E417" s="75">
        <f>SUMIFS(Jan!$H$5:$H$605,Jan!$R$5:$R$605,"Despesa",Jan!$F$5:$F$605,DRE!$D417)</f>
        <v>0</v>
      </c>
      <c r="F417" s="75">
        <f>SUMIFS(Fev!$H$5:$H$605,Fev!$R$5:$R$605,"Despesa",Fev!$F$5:$F$605,DRE!$D417)</f>
        <v>0</v>
      </c>
      <c r="G417" s="75">
        <f>SUMIFS(Mar!$H$5:$H$605,Mar!$R$5:$R$605,"Despesa",Mar!$F$5:$F$605,DRE!$D417)</f>
        <v>0</v>
      </c>
      <c r="H417" s="75">
        <f>SUMIFS(Abr!$H$5:$H$605,Abr!$R$5:$R$605,"Despesa",Abr!$F$5:$F$605,DRE!$D417)</f>
        <v>0</v>
      </c>
      <c r="I417" s="75">
        <f>SUMIFS(Mai!$H$5:$H$605,Mai!$R$5:$R$605,"Despesa",Mai!$F$5:$F$605,DRE!$D417)</f>
        <v>0</v>
      </c>
      <c r="J417" s="75">
        <f>SUMIFS(Jun!$H$5:$H$605,Jun!$R$5:$R$605,"Despesa",Jun!$F$5:$F$605,DRE!$D417)</f>
        <v>0</v>
      </c>
      <c r="K417" s="75">
        <f>SUMIFS(Jul!$H$5:$H$605,Jul!$R$5:$R$605,"Despesa",Jul!$F$5:$F$605,DRE!$D417)</f>
        <v>0</v>
      </c>
      <c r="L417" s="75">
        <f>SUMIFS(Ago!$H$5:$H$605,Ago!$R$5:$R$605,"Despesa",Ago!$F$5:$F$605,DRE!$D417)</f>
        <v>0</v>
      </c>
      <c r="M417" s="75">
        <f>SUMIFS(Set!$H$5:$H$605,Set!$R$5:$R$605,"Despesa",Set!$F$5:$F$605,DRE!$D417)</f>
        <v>0</v>
      </c>
      <c r="N417" s="75">
        <f>SUMIFS(Out!$H$5:$H$605,Out!$R$5:$R$605,"Despesa",Out!$F$5:$F$605,DRE!$D417)</f>
        <v>0</v>
      </c>
      <c r="O417" s="75">
        <f>SUMIFS(Nov!$H$5:$H$605,Nov!$R$5:$R$605,"Despesa",Nov!$F$5:$F$605,DRE!$D417)</f>
        <v>0</v>
      </c>
      <c r="P417" s="75">
        <f>SUMIFS(Dez!$H$5:$H$605,Dez!$R$5:$R$605,"Despesa",Dez!$F$5:$F$605,DRE!$D417)</f>
        <v>0</v>
      </c>
      <c r="Q417" s="75">
        <f t="shared" si="23"/>
        <v>0</v>
      </c>
    </row>
    <row r="418" spans="3:17" ht="28.5" customHeight="1" thickTop="1" thickBot="1">
      <c r="C418" s="65" t="str">
        <f>'PC Despesas'!F102</f>
        <v>5.2.98</v>
      </c>
      <c r="D418" s="66" t="str">
        <f>VLOOKUP(C418,'PC Despesas'!$F$4:$G$103,2,FALSE)</f>
        <v>-</v>
      </c>
      <c r="E418" s="75">
        <f>SUMIFS(Jan!$H$5:$H$605,Jan!$R$5:$R$605,"Despesa",Jan!$F$5:$F$605,DRE!$D418)</f>
        <v>0</v>
      </c>
      <c r="F418" s="75">
        <f>SUMIFS(Fev!$H$5:$H$605,Fev!$R$5:$R$605,"Despesa",Fev!$F$5:$F$605,DRE!$D418)</f>
        <v>0</v>
      </c>
      <c r="G418" s="75">
        <f>SUMIFS(Mar!$H$5:$H$605,Mar!$R$5:$R$605,"Despesa",Mar!$F$5:$F$605,DRE!$D418)</f>
        <v>0</v>
      </c>
      <c r="H418" s="75">
        <f>SUMIFS(Abr!$H$5:$H$605,Abr!$R$5:$R$605,"Despesa",Abr!$F$5:$F$605,DRE!$D418)</f>
        <v>0</v>
      </c>
      <c r="I418" s="75">
        <f>SUMIFS(Mai!$H$5:$H$605,Mai!$R$5:$R$605,"Despesa",Mai!$F$5:$F$605,DRE!$D418)</f>
        <v>0</v>
      </c>
      <c r="J418" s="75">
        <f>SUMIFS(Jun!$H$5:$H$605,Jun!$R$5:$R$605,"Despesa",Jun!$F$5:$F$605,DRE!$D418)</f>
        <v>0</v>
      </c>
      <c r="K418" s="75">
        <f>SUMIFS(Jul!$H$5:$H$605,Jul!$R$5:$R$605,"Despesa",Jul!$F$5:$F$605,DRE!$D418)</f>
        <v>0</v>
      </c>
      <c r="L418" s="75">
        <f>SUMIFS(Ago!$H$5:$H$605,Ago!$R$5:$R$605,"Despesa",Ago!$F$5:$F$605,DRE!$D418)</f>
        <v>0</v>
      </c>
      <c r="M418" s="75">
        <f>SUMIFS(Set!$H$5:$H$605,Set!$R$5:$R$605,"Despesa",Set!$F$5:$F$605,DRE!$D418)</f>
        <v>0</v>
      </c>
      <c r="N418" s="75">
        <f>SUMIFS(Out!$H$5:$H$605,Out!$R$5:$R$605,"Despesa",Out!$F$5:$F$605,DRE!$D418)</f>
        <v>0</v>
      </c>
      <c r="O418" s="75">
        <f>SUMIFS(Nov!$H$5:$H$605,Nov!$R$5:$R$605,"Despesa",Nov!$F$5:$F$605,DRE!$D418)</f>
        <v>0</v>
      </c>
      <c r="P418" s="75">
        <f>SUMIFS(Dez!$H$5:$H$605,Dez!$R$5:$R$605,"Despesa",Dez!$F$5:$F$605,DRE!$D418)</f>
        <v>0</v>
      </c>
      <c r="Q418" s="75">
        <f t="shared" si="23"/>
        <v>0</v>
      </c>
    </row>
    <row r="419" spans="3:17" ht="28.5" customHeight="1" thickTop="1" thickBot="1">
      <c r="C419" s="65" t="str">
        <f>'PC Despesas'!F103</f>
        <v>5.2.99</v>
      </c>
      <c r="D419" s="66" t="str">
        <f>VLOOKUP(C419,'PC Despesas'!$F$4:$G$103,2,FALSE)</f>
        <v>Outras despesas com serviços</v>
      </c>
      <c r="E419" s="75">
        <f>SUMIFS(Jan!$H$5:$H$605,Jan!$R$5:$R$605,"Despesa",Jan!$F$5:$F$605,DRE!$D419)</f>
        <v>0</v>
      </c>
      <c r="F419" s="75">
        <f>SUMIFS(Fev!$H$5:$H$605,Fev!$R$5:$R$605,"Despesa",Fev!$F$5:$F$605,DRE!$D419)</f>
        <v>0</v>
      </c>
      <c r="G419" s="75">
        <f>SUMIFS(Mar!$H$5:$H$605,Mar!$R$5:$R$605,"Despesa",Mar!$F$5:$F$605,DRE!$D419)</f>
        <v>0</v>
      </c>
      <c r="H419" s="75">
        <f>SUMIFS(Abr!$H$5:$H$605,Abr!$R$5:$R$605,"Despesa",Abr!$F$5:$F$605,DRE!$D419)</f>
        <v>0</v>
      </c>
      <c r="I419" s="75">
        <f>SUMIFS(Mai!$H$5:$H$605,Mai!$R$5:$R$605,"Despesa",Mai!$F$5:$F$605,DRE!$D419)</f>
        <v>0</v>
      </c>
      <c r="J419" s="75">
        <f>SUMIFS(Jun!$H$5:$H$605,Jun!$R$5:$R$605,"Despesa",Jun!$F$5:$F$605,DRE!$D419)</f>
        <v>0</v>
      </c>
      <c r="K419" s="75">
        <f>SUMIFS(Jul!$H$5:$H$605,Jul!$R$5:$R$605,"Despesa",Jul!$F$5:$F$605,DRE!$D419)</f>
        <v>0</v>
      </c>
      <c r="L419" s="75">
        <f>SUMIFS(Ago!$H$5:$H$605,Ago!$R$5:$R$605,"Despesa",Ago!$F$5:$F$605,DRE!$D419)</f>
        <v>0</v>
      </c>
      <c r="M419" s="75">
        <f>SUMIFS(Set!$H$5:$H$605,Set!$R$5:$R$605,"Despesa",Set!$F$5:$F$605,DRE!$D419)</f>
        <v>0</v>
      </c>
      <c r="N419" s="75">
        <f>SUMIFS(Out!$H$5:$H$605,Out!$R$5:$R$605,"Despesa",Out!$F$5:$F$605,DRE!$D419)</f>
        <v>0</v>
      </c>
      <c r="O419" s="75">
        <f>SUMIFS(Nov!$H$5:$H$605,Nov!$R$5:$R$605,"Despesa",Nov!$F$5:$F$605,DRE!$D419)</f>
        <v>0</v>
      </c>
      <c r="P419" s="75">
        <f>SUMIFS(Dez!$H$5:$H$605,Dez!$R$5:$R$605,"Despesa",Dez!$F$5:$F$605,DRE!$D419)</f>
        <v>0</v>
      </c>
      <c r="Q419" s="75">
        <f t="shared" si="23"/>
        <v>0</v>
      </c>
    </row>
    <row r="420" spans="3:17" ht="12.75" customHeight="1" thickTop="1" thickBot="1">
      <c r="E420" s="87"/>
      <c r="F420" s="87"/>
      <c r="G420" s="87"/>
      <c r="H420" s="87"/>
      <c r="I420" s="87"/>
      <c r="J420" s="87"/>
      <c r="K420" s="87"/>
      <c r="L420" s="87"/>
      <c r="M420" s="87"/>
      <c r="N420" s="87"/>
      <c r="O420" s="87"/>
      <c r="P420" s="87"/>
      <c r="Q420" s="87"/>
    </row>
    <row r="421" spans="3:17" ht="33.75" customHeight="1" thickTop="1" thickBot="1">
      <c r="C421" s="235" t="s">
        <v>1327</v>
      </c>
      <c r="D421" s="236"/>
      <c r="E421" s="88">
        <f t="shared" ref="E421:P421" si="24">E15-E218</f>
        <v>0</v>
      </c>
      <c r="F421" s="88">
        <f t="shared" si="24"/>
        <v>0</v>
      </c>
      <c r="G421" s="88">
        <f t="shared" si="24"/>
        <v>0</v>
      </c>
      <c r="H421" s="88">
        <f t="shared" si="24"/>
        <v>0</v>
      </c>
      <c r="I421" s="88">
        <f t="shared" si="24"/>
        <v>0</v>
      </c>
      <c r="J421" s="88">
        <f t="shared" si="24"/>
        <v>0</v>
      </c>
      <c r="K421" s="88">
        <f t="shared" si="24"/>
        <v>0</v>
      </c>
      <c r="L421" s="88">
        <f t="shared" si="24"/>
        <v>0</v>
      </c>
      <c r="M421" s="88">
        <f t="shared" si="24"/>
        <v>0</v>
      </c>
      <c r="N421" s="88">
        <f t="shared" si="24"/>
        <v>0</v>
      </c>
      <c r="O421" s="88">
        <f t="shared" si="24"/>
        <v>0</v>
      </c>
      <c r="P421" s="88">
        <f t="shared" si="24"/>
        <v>0</v>
      </c>
      <c r="Q421" s="88">
        <f>SUM(E421:P421)</f>
        <v>0</v>
      </c>
    </row>
    <row r="422" spans="3:17" ht="12.75" customHeight="1" thickTop="1" thickBot="1">
      <c r="E422" s="87"/>
      <c r="F422" s="87"/>
      <c r="G422" s="87"/>
      <c r="H422" s="87"/>
      <c r="I422" s="87"/>
      <c r="J422" s="87"/>
      <c r="K422" s="87"/>
      <c r="L422" s="87"/>
      <c r="M422" s="87"/>
      <c r="N422" s="87"/>
      <c r="O422" s="87"/>
      <c r="P422" s="87"/>
      <c r="Q422" s="87"/>
    </row>
    <row r="423" spans="3:17" ht="33.75" customHeight="1" thickTop="1" thickBot="1">
      <c r="C423" s="237" t="s">
        <v>1323</v>
      </c>
      <c r="D423" s="238"/>
      <c r="E423" s="88">
        <f>E425+E625+E525</f>
        <v>0</v>
      </c>
      <c r="F423" s="88">
        <f t="shared" ref="F423:P423" si="25">F425+F625+F525</f>
        <v>0</v>
      </c>
      <c r="G423" s="88">
        <f t="shared" si="25"/>
        <v>0</v>
      </c>
      <c r="H423" s="88">
        <f t="shared" si="25"/>
        <v>0</v>
      </c>
      <c r="I423" s="88">
        <f t="shared" si="25"/>
        <v>0</v>
      </c>
      <c r="J423" s="88">
        <f t="shared" si="25"/>
        <v>0</v>
      </c>
      <c r="K423" s="88">
        <f t="shared" si="25"/>
        <v>0</v>
      </c>
      <c r="L423" s="88">
        <f t="shared" si="25"/>
        <v>0</v>
      </c>
      <c r="M423" s="88">
        <f t="shared" si="25"/>
        <v>0</v>
      </c>
      <c r="N423" s="88">
        <f t="shared" si="25"/>
        <v>0</v>
      </c>
      <c r="O423" s="88">
        <f t="shared" si="25"/>
        <v>0</v>
      </c>
      <c r="P423" s="88">
        <f t="shared" si="25"/>
        <v>0</v>
      </c>
      <c r="Q423" s="88">
        <f>SUM(E423:P423)</f>
        <v>0</v>
      </c>
    </row>
    <row r="424" spans="3:17" ht="12.75" customHeight="1" thickTop="1" thickBot="1">
      <c r="C424" s="69"/>
      <c r="D424" s="69"/>
      <c r="E424" s="89"/>
      <c r="F424" s="89"/>
      <c r="G424" s="89"/>
      <c r="H424" s="89"/>
      <c r="I424" s="89"/>
      <c r="J424" s="89"/>
      <c r="K424" s="89"/>
      <c r="L424" s="89"/>
      <c r="M424" s="89"/>
      <c r="N424" s="89"/>
      <c r="O424" s="89"/>
      <c r="P424" s="89"/>
      <c r="Q424" s="89"/>
    </row>
    <row r="425" spans="3:17" ht="35.25" customHeight="1" thickTop="1" thickBot="1">
      <c r="C425" s="63" t="str">
        <f>'PC Despesas'!L4</f>
        <v>5.4</v>
      </c>
      <c r="D425" s="64" t="str">
        <f>VLOOKUP(C425,'PC Despesas'!$L$4:$M$103,2,FALSE)</f>
        <v>DESPESAS COM RH</v>
      </c>
      <c r="E425" s="86">
        <f>SUM(E426:E524)</f>
        <v>0</v>
      </c>
      <c r="F425" s="86">
        <f t="shared" ref="F425:O425" si="26">SUM(F426:F524)</f>
        <v>0</v>
      </c>
      <c r="G425" s="86">
        <f t="shared" si="26"/>
        <v>0</v>
      </c>
      <c r="H425" s="86">
        <f t="shared" si="26"/>
        <v>0</v>
      </c>
      <c r="I425" s="86">
        <f t="shared" si="26"/>
        <v>0</v>
      </c>
      <c r="J425" s="86">
        <f t="shared" si="26"/>
        <v>0</v>
      </c>
      <c r="K425" s="86">
        <f t="shared" si="26"/>
        <v>0</v>
      </c>
      <c r="L425" s="86">
        <f t="shared" si="26"/>
        <v>0</v>
      </c>
      <c r="M425" s="86">
        <f t="shared" si="26"/>
        <v>0</v>
      </c>
      <c r="N425" s="86">
        <f t="shared" si="26"/>
        <v>0</v>
      </c>
      <c r="O425" s="86">
        <f t="shared" si="26"/>
        <v>0</v>
      </c>
      <c r="P425" s="86">
        <f>SUM(P426:P524)</f>
        <v>0</v>
      </c>
      <c r="Q425" s="86">
        <f>SUM(Q426:Q524)</f>
        <v>0</v>
      </c>
    </row>
    <row r="426" spans="3:17" ht="28.5" customHeight="1" thickTop="1" thickBot="1">
      <c r="C426" s="65" t="str">
        <f>'PC Despesas'!L5</f>
        <v>5.4.1</v>
      </c>
      <c r="D426" s="66" t="str">
        <f>VLOOKUP(C426,'PC Despesas'!$L$4:$M$103,2,FALSE)</f>
        <v>-</v>
      </c>
      <c r="E426" s="75">
        <f>SUMIFS(Jan!$H$5:$H$605,Jan!$R$5:$R$605,"Despesa",Jan!$F$5:$F$605,DRE!$D426)</f>
        <v>0</v>
      </c>
      <c r="F426" s="75">
        <f>SUMIFS(Fev!$H$5:$H$605,Fev!$R$5:$R$605,"Despesa",Fev!$F$5:$F$605,DRE!$D426)</f>
        <v>0</v>
      </c>
      <c r="G426" s="75">
        <f>SUMIFS(Mar!$H$5:$H$605,Mar!$R$5:$R$605,"Despesa",Mar!$F$5:$F$605,DRE!$D426)</f>
        <v>0</v>
      </c>
      <c r="H426" s="75">
        <f>SUMIFS(Abr!$H$5:$H$605,Abr!$R$5:$R$605,"Despesa",Abr!$F$5:$F$605,DRE!$D426)</f>
        <v>0</v>
      </c>
      <c r="I426" s="75">
        <f>SUMIFS(Mai!$H$5:$H$605,Mai!$R$5:$R$605,"Despesa",Mai!$F$5:$F$605,DRE!$D426)</f>
        <v>0</v>
      </c>
      <c r="J426" s="75">
        <f>SUMIFS(Jun!$H$5:$H$605,Jun!$R$5:$R$605,"Despesa",Jun!$F$5:$F$605,DRE!$D426)</f>
        <v>0</v>
      </c>
      <c r="K426" s="75">
        <f>SUMIFS(Jul!$H$5:$H$605,Jul!$R$5:$R$605,"Despesa",Jul!$F$5:$F$605,DRE!$D426)</f>
        <v>0</v>
      </c>
      <c r="L426" s="75">
        <f>SUMIFS(Ago!$H$5:$H$605,Ago!$R$5:$R$605,"Despesa",Ago!$F$5:$F$605,DRE!$D426)</f>
        <v>0</v>
      </c>
      <c r="M426" s="75">
        <f>SUMIFS(Set!$H$5:$H$605,Set!$R$5:$R$605,"Despesa",Set!$F$5:$F$605,DRE!$D426)</f>
        <v>0</v>
      </c>
      <c r="N426" s="75">
        <f>SUMIFS(Out!$H$5:$H$605,Out!$R$5:$R$605,"Despesa",Out!$F$5:$F$605,DRE!$D426)</f>
        <v>0</v>
      </c>
      <c r="O426" s="75">
        <f>SUMIFS(Nov!$H$5:$H$605,Nov!$R$5:$R$605,"Despesa",Nov!$F$5:$F$605,DRE!$D426)</f>
        <v>0</v>
      </c>
      <c r="P426" s="75">
        <f>SUMIFS(Dez!$H$5:$H$605,Dez!$R$5:$R$605,"Despesa",Dez!$F$5:$F$605,DRE!$D426)</f>
        <v>0</v>
      </c>
      <c r="Q426" s="75">
        <f>SUM(E426:P426)</f>
        <v>0</v>
      </c>
    </row>
    <row r="427" spans="3:17" ht="28.5" customHeight="1" thickTop="1" thickBot="1">
      <c r="C427" s="65" t="str">
        <f>'PC Despesas'!L6</f>
        <v>5.4.2</v>
      </c>
      <c r="D427" s="66" t="str">
        <f>VLOOKUP(C427,'PC Despesas'!$L$4:$M$103,2,FALSE)</f>
        <v>-</v>
      </c>
      <c r="E427" s="75">
        <f>SUMIFS(Jan!$H$5:$H$605,Jan!$R$5:$R$605,"Despesa",Jan!$F$5:$F$605,DRE!$D427)</f>
        <v>0</v>
      </c>
      <c r="F427" s="75">
        <f>SUMIFS(Fev!$H$5:$H$605,Fev!$R$5:$R$605,"Despesa",Fev!$F$5:$F$605,DRE!$D427)</f>
        <v>0</v>
      </c>
      <c r="G427" s="75">
        <f>SUMIFS(Mar!$H$5:$H$605,Mar!$R$5:$R$605,"Despesa",Mar!$F$5:$F$605,DRE!$D427)</f>
        <v>0</v>
      </c>
      <c r="H427" s="75">
        <f>SUMIFS(Abr!$H$5:$H$605,Abr!$R$5:$R$605,"Despesa",Abr!$F$5:$F$605,DRE!$D427)</f>
        <v>0</v>
      </c>
      <c r="I427" s="75">
        <f>SUMIFS(Mai!$H$5:$H$605,Mai!$R$5:$R$605,"Despesa",Mai!$F$5:$F$605,DRE!$D427)</f>
        <v>0</v>
      </c>
      <c r="J427" s="75">
        <f>SUMIFS(Jun!$H$5:$H$605,Jun!$R$5:$R$605,"Despesa",Jun!$F$5:$F$605,DRE!$D427)</f>
        <v>0</v>
      </c>
      <c r="K427" s="75">
        <f>SUMIFS(Jul!$H$5:$H$605,Jul!$R$5:$R$605,"Despesa",Jul!$F$5:$F$605,DRE!$D427)</f>
        <v>0</v>
      </c>
      <c r="L427" s="75">
        <f>SUMIFS(Ago!$H$5:$H$605,Ago!$R$5:$R$605,"Despesa",Ago!$F$5:$F$605,DRE!$D427)</f>
        <v>0</v>
      </c>
      <c r="M427" s="75">
        <f>SUMIFS(Set!$H$5:$H$605,Set!$R$5:$R$605,"Despesa",Set!$F$5:$F$605,DRE!$D427)</f>
        <v>0</v>
      </c>
      <c r="N427" s="75">
        <f>SUMIFS(Out!$H$5:$H$605,Out!$R$5:$R$605,"Despesa",Out!$F$5:$F$605,DRE!$D427)</f>
        <v>0</v>
      </c>
      <c r="O427" s="75">
        <f>SUMIFS(Nov!$H$5:$H$605,Nov!$R$5:$R$605,"Despesa",Nov!$F$5:$F$605,DRE!$D427)</f>
        <v>0</v>
      </c>
      <c r="P427" s="75">
        <f>SUMIFS(Dez!$H$5:$H$605,Dez!$R$5:$R$605,"Despesa",Dez!$F$5:$F$605,DRE!$D427)</f>
        <v>0</v>
      </c>
      <c r="Q427" s="75">
        <f t="shared" ref="Q427:Q490" si="27">SUM(E427:P427)</f>
        <v>0</v>
      </c>
    </row>
    <row r="428" spans="3:17" ht="28.5" customHeight="1" thickTop="1" thickBot="1">
      <c r="C428" s="65" t="str">
        <f>'PC Despesas'!L7</f>
        <v>5.4.3</v>
      </c>
      <c r="D428" s="66" t="str">
        <f>VLOOKUP(C428,'PC Despesas'!$L$4:$M$103,2,FALSE)</f>
        <v>-</v>
      </c>
      <c r="E428" s="75">
        <f>SUMIFS(Jan!$H$5:$H$605,Jan!$R$5:$R$605,"Despesa",Jan!$F$5:$F$605,DRE!$D428)</f>
        <v>0</v>
      </c>
      <c r="F428" s="75">
        <f>SUMIFS(Fev!$H$5:$H$605,Fev!$R$5:$R$605,"Despesa",Fev!$F$5:$F$605,DRE!$D428)</f>
        <v>0</v>
      </c>
      <c r="G428" s="75">
        <f>SUMIFS(Mar!$H$5:$H$605,Mar!$R$5:$R$605,"Despesa",Mar!$F$5:$F$605,DRE!$D428)</f>
        <v>0</v>
      </c>
      <c r="H428" s="75">
        <f>SUMIFS(Abr!$H$5:$H$605,Abr!$R$5:$R$605,"Despesa",Abr!$F$5:$F$605,DRE!$D428)</f>
        <v>0</v>
      </c>
      <c r="I428" s="75">
        <f>SUMIFS(Mai!$H$5:$H$605,Mai!$R$5:$R$605,"Despesa",Mai!$F$5:$F$605,DRE!$D428)</f>
        <v>0</v>
      </c>
      <c r="J428" s="75">
        <f>SUMIFS(Jun!$H$5:$H$605,Jun!$R$5:$R$605,"Despesa",Jun!$F$5:$F$605,DRE!$D428)</f>
        <v>0</v>
      </c>
      <c r="K428" s="75">
        <f>SUMIFS(Jul!$H$5:$H$605,Jul!$R$5:$R$605,"Despesa",Jul!$F$5:$F$605,DRE!$D428)</f>
        <v>0</v>
      </c>
      <c r="L428" s="75">
        <f>SUMIFS(Ago!$H$5:$H$605,Ago!$R$5:$R$605,"Despesa",Ago!$F$5:$F$605,DRE!$D428)</f>
        <v>0</v>
      </c>
      <c r="M428" s="75">
        <f>SUMIFS(Set!$H$5:$H$605,Set!$R$5:$R$605,"Despesa",Set!$F$5:$F$605,DRE!$D428)</f>
        <v>0</v>
      </c>
      <c r="N428" s="75">
        <f>SUMIFS(Out!$H$5:$H$605,Out!$R$5:$R$605,"Despesa",Out!$F$5:$F$605,DRE!$D428)</f>
        <v>0</v>
      </c>
      <c r="O428" s="75">
        <f>SUMIFS(Nov!$H$5:$H$605,Nov!$R$5:$R$605,"Despesa",Nov!$F$5:$F$605,DRE!$D428)</f>
        <v>0</v>
      </c>
      <c r="P428" s="75">
        <f>SUMIFS(Dez!$H$5:$H$605,Dez!$R$5:$R$605,"Despesa",Dez!$F$5:$F$605,DRE!$D428)</f>
        <v>0</v>
      </c>
      <c r="Q428" s="75">
        <f t="shared" si="27"/>
        <v>0</v>
      </c>
    </row>
    <row r="429" spans="3:17" ht="28.5" customHeight="1" thickTop="1" thickBot="1">
      <c r="C429" s="65" t="str">
        <f>'PC Despesas'!L8</f>
        <v>5.4.4</v>
      </c>
      <c r="D429" s="66" t="str">
        <f>VLOOKUP(C429,'PC Despesas'!$L$4:$M$103,2,FALSE)</f>
        <v>-</v>
      </c>
      <c r="E429" s="75">
        <f>SUMIFS(Jan!$H$5:$H$605,Jan!$R$5:$R$605,"Despesa",Jan!$F$5:$F$605,DRE!$D429)</f>
        <v>0</v>
      </c>
      <c r="F429" s="75">
        <f>SUMIFS(Fev!$H$5:$H$605,Fev!$R$5:$R$605,"Despesa",Fev!$F$5:$F$605,DRE!$D429)</f>
        <v>0</v>
      </c>
      <c r="G429" s="75">
        <f>SUMIFS(Mar!$H$5:$H$605,Mar!$R$5:$R$605,"Despesa",Mar!$F$5:$F$605,DRE!$D429)</f>
        <v>0</v>
      </c>
      <c r="H429" s="75">
        <f>SUMIFS(Abr!$H$5:$H$605,Abr!$R$5:$R$605,"Despesa",Abr!$F$5:$F$605,DRE!$D429)</f>
        <v>0</v>
      </c>
      <c r="I429" s="75">
        <f>SUMIFS(Mai!$H$5:$H$605,Mai!$R$5:$R$605,"Despesa",Mai!$F$5:$F$605,DRE!$D429)</f>
        <v>0</v>
      </c>
      <c r="J429" s="75">
        <f>SUMIFS(Jun!$H$5:$H$605,Jun!$R$5:$R$605,"Despesa",Jun!$F$5:$F$605,DRE!$D429)</f>
        <v>0</v>
      </c>
      <c r="K429" s="75">
        <f>SUMIFS(Jul!$H$5:$H$605,Jul!$R$5:$R$605,"Despesa",Jul!$F$5:$F$605,DRE!$D429)</f>
        <v>0</v>
      </c>
      <c r="L429" s="75">
        <f>SUMIFS(Ago!$H$5:$H$605,Ago!$R$5:$R$605,"Despesa",Ago!$F$5:$F$605,DRE!$D429)</f>
        <v>0</v>
      </c>
      <c r="M429" s="75">
        <f>SUMIFS(Set!$H$5:$H$605,Set!$R$5:$R$605,"Despesa",Set!$F$5:$F$605,DRE!$D429)</f>
        <v>0</v>
      </c>
      <c r="N429" s="75">
        <f>SUMIFS(Out!$H$5:$H$605,Out!$R$5:$R$605,"Despesa",Out!$F$5:$F$605,DRE!$D429)</f>
        <v>0</v>
      </c>
      <c r="O429" s="75">
        <f>SUMIFS(Nov!$H$5:$H$605,Nov!$R$5:$R$605,"Despesa",Nov!$F$5:$F$605,DRE!$D429)</f>
        <v>0</v>
      </c>
      <c r="P429" s="75">
        <f>SUMIFS(Dez!$H$5:$H$605,Dez!$R$5:$R$605,"Despesa",Dez!$F$5:$F$605,DRE!$D429)</f>
        <v>0</v>
      </c>
      <c r="Q429" s="75">
        <f t="shared" si="27"/>
        <v>0</v>
      </c>
    </row>
    <row r="430" spans="3:17" ht="28.5" customHeight="1" thickTop="1" thickBot="1">
      <c r="C430" s="65" t="str">
        <f>'PC Despesas'!L9</f>
        <v>5.4.5</v>
      </c>
      <c r="D430" s="66" t="str">
        <f>VLOOKUP(C430,'PC Despesas'!$L$4:$M$103,2,FALSE)</f>
        <v>-</v>
      </c>
      <c r="E430" s="75">
        <f>SUMIFS(Jan!$H$5:$H$605,Jan!$R$5:$R$605,"Despesa",Jan!$F$5:$F$605,DRE!$D430)</f>
        <v>0</v>
      </c>
      <c r="F430" s="75">
        <f>SUMIFS(Fev!$H$5:$H$605,Fev!$R$5:$R$605,"Despesa",Fev!$F$5:$F$605,DRE!$D430)</f>
        <v>0</v>
      </c>
      <c r="G430" s="75">
        <f>SUMIFS(Mar!$H$5:$H$605,Mar!$R$5:$R$605,"Despesa",Mar!$F$5:$F$605,DRE!$D430)</f>
        <v>0</v>
      </c>
      <c r="H430" s="75">
        <f>SUMIFS(Abr!$H$5:$H$605,Abr!$R$5:$R$605,"Despesa",Abr!$F$5:$F$605,DRE!$D430)</f>
        <v>0</v>
      </c>
      <c r="I430" s="75">
        <f>SUMIFS(Mai!$H$5:$H$605,Mai!$R$5:$R$605,"Despesa",Mai!$F$5:$F$605,DRE!$D430)</f>
        <v>0</v>
      </c>
      <c r="J430" s="75">
        <f>SUMIFS(Jun!$H$5:$H$605,Jun!$R$5:$R$605,"Despesa",Jun!$F$5:$F$605,DRE!$D430)</f>
        <v>0</v>
      </c>
      <c r="K430" s="75">
        <f>SUMIFS(Jul!$H$5:$H$605,Jul!$R$5:$R$605,"Despesa",Jul!$F$5:$F$605,DRE!$D430)</f>
        <v>0</v>
      </c>
      <c r="L430" s="75">
        <f>SUMIFS(Ago!$H$5:$H$605,Ago!$R$5:$R$605,"Despesa",Ago!$F$5:$F$605,DRE!$D430)</f>
        <v>0</v>
      </c>
      <c r="M430" s="75">
        <f>SUMIFS(Set!$H$5:$H$605,Set!$R$5:$R$605,"Despesa",Set!$F$5:$F$605,DRE!$D430)</f>
        <v>0</v>
      </c>
      <c r="N430" s="75">
        <f>SUMIFS(Out!$H$5:$H$605,Out!$R$5:$R$605,"Despesa",Out!$F$5:$F$605,DRE!$D430)</f>
        <v>0</v>
      </c>
      <c r="O430" s="75">
        <f>SUMIFS(Nov!$H$5:$H$605,Nov!$R$5:$R$605,"Despesa",Nov!$F$5:$F$605,DRE!$D430)</f>
        <v>0</v>
      </c>
      <c r="P430" s="75">
        <f>SUMIFS(Dez!$H$5:$H$605,Dez!$R$5:$R$605,"Despesa",Dez!$F$5:$F$605,DRE!$D430)</f>
        <v>0</v>
      </c>
      <c r="Q430" s="75">
        <f t="shared" si="27"/>
        <v>0</v>
      </c>
    </row>
    <row r="431" spans="3:17" ht="28.5" customHeight="1" thickTop="1" thickBot="1">
      <c r="C431" s="65" t="str">
        <f>'PC Despesas'!L10</f>
        <v>5.4.6</v>
      </c>
      <c r="D431" s="66" t="str">
        <f>VLOOKUP(C431,'PC Despesas'!$L$4:$M$103,2,FALSE)</f>
        <v>-</v>
      </c>
      <c r="E431" s="75">
        <f>SUMIFS(Jan!$H$5:$H$605,Jan!$R$5:$R$605,"Despesa",Jan!$F$5:$F$605,DRE!$D431)</f>
        <v>0</v>
      </c>
      <c r="F431" s="75">
        <f>SUMIFS(Fev!$H$5:$H$605,Fev!$R$5:$R$605,"Despesa",Fev!$F$5:$F$605,DRE!$D431)</f>
        <v>0</v>
      </c>
      <c r="G431" s="75">
        <f>SUMIFS(Mar!$H$5:$H$605,Mar!$R$5:$R$605,"Despesa",Mar!$F$5:$F$605,DRE!$D431)</f>
        <v>0</v>
      </c>
      <c r="H431" s="75">
        <f>SUMIFS(Abr!$H$5:$H$605,Abr!$R$5:$R$605,"Despesa",Abr!$F$5:$F$605,DRE!$D431)</f>
        <v>0</v>
      </c>
      <c r="I431" s="75">
        <f>SUMIFS(Mai!$H$5:$H$605,Mai!$R$5:$R$605,"Despesa",Mai!$F$5:$F$605,DRE!$D431)</f>
        <v>0</v>
      </c>
      <c r="J431" s="75">
        <f>SUMIFS(Jun!$H$5:$H$605,Jun!$R$5:$R$605,"Despesa",Jun!$F$5:$F$605,DRE!$D431)</f>
        <v>0</v>
      </c>
      <c r="K431" s="75">
        <f>SUMIFS(Jul!$H$5:$H$605,Jul!$R$5:$R$605,"Despesa",Jul!$F$5:$F$605,DRE!$D431)</f>
        <v>0</v>
      </c>
      <c r="L431" s="75">
        <f>SUMIFS(Ago!$H$5:$H$605,Ago!$R$5:$R$605,"Despesa",Ago!$F$5:$F$605,DRE!$D431)</f>
        <v>0</v>
      </c>
      <c r="M431" s="75">
        <f>SUMIFS(Set!$H$5:$H$605,Set!$R$5:$R$605,"Despesa",Set!$F$5:$F$605,DRE!$D431)</f>
        <v>0</v>
      </c>
      <c r="N431" s="75">
        <f>SUMIFS(Out!$H$5:$H$605,Out!$R$5:$R$605,"Despesa",Out!$F$5:$F$605,DRE!$D431)</f>
        <v>0</v>
      </c>
      <c r="O431" s="75">
        <f>SUMIFS(Nov!$H$5:$H$605,Nov!$R$5:$R$605,"Despesa",Nov!$F$5:$F$605,DRE!$D431)</f>
        <v>0</v>
      </c>
      <c r="P431" s="75">
        <f>SUMIFS(Dez!$H$5:$H$605,Dez!$R$5:$R$605,"Despesa",Dez!$F$5:$F$605,DRE!$D431)</f>
        <v>0</v>
      </c>
      <c r="Q431" s="75">
        <f t="shared" si="27"/>
        <v>0</v>
      </c>
    </row>
    <row r="432" spans="3:17" ht="28.5" customHeight="1" thickTop="1" thickBot="1">
      <c r="C432" s="65" t="str">
        <f>'PC Despesas'!L11</f>
        <v>5.4.7</v>
      </c>
      <c r="D432" s="66" t="str">
        <f>VLOOKUP(C432,'PC Despesas'!$L$4:$M$103,2,FALSE)</f>
        <v>-</v>
      </c>
      <c r="E432" s="75">
        <f>SUMIFS(Jan!$H$5:$H$605,Jan!$R$5:$R$605,"Despesa",Jan!$F$5:$F$605,DRE!$D432)</f>
        <v>0</v>
      </c>
      <c r="F432" s="75">
        <f>SUMIFS(Fev!$H$5:$H$605,Fev!$R$5:$R$605,"Despesa",Fev!$F$5:$F$605,DRE!$D432)</f>
        <v>0</v>
      </c>
      <c r="G432" s="75">
        <f>SUMIFS(Mar!$H$5:$H$605,Mar!$R$5:$R$605,"Despesa",Mar!$F$5:$F$605,DRE!$D432)</f>
        <v>0</v>
      </c>
      <c r="H432" s="75">
        <f>SUMIFS(Abr!$H$5:$H$605,Abr!$R$5:$R$605,"Despesa",Abr!$F$5:$F$605,DRE!$D432)</f>
        <v>0</v>
      </c>
      <c r="I432" s="75">
        <f>SUMIFS(Mai!$H$5:$H$605,Mai!$R$5:$R$605,"Despesa",Mai!$F$5:$F$605,DRE!$D432)</f>
        <v>0</v>
      </c>
      <c r="J432" s="75">
        <f>SUMIFS(Jun!$H$5:$H$605,Jun!$R$5:$R$605,"Despesa",Jun!$F$5:$F$605,DRE!$D432)</f>
        <v>0</v>
      </c>
      <c r="K432" s="75">
        <f>SUMIFS(Jul!$H$5:$H$605,Jul!$R$5:$R$605,"Despesa",Jul!$F$5:$F$605,DRE!$D432)</f>
        <v>0</v>
      </c>
      <c r="L432" s="75">
        <f>SUMIFS(Ago!$H$5:$H$605,Ago!$R$5:$R$605,"Despesa",Ago!$F$5:$F$605,DRE!$D432)</f>
        <v>0</v>
      </c>
      <c r="M432" s="75">
        <f>SUMIFS(Set!$H$5:$H$605,Set!$R$5:$R$605,"Despesa",Set!$F$5:$F$605,DRE!$D432)</f>
        <v>0</v>
      </c>
      <c r="N432" s="75">
        <f>SUMIFS(Out!$H$5:$H$605,Out!$R$5:$R$605,"Despesa",Out!$F$5:$F$605,DRE!$D432)</f>
        <v>0</v>
      </c>
      <c r="O432" s="75">
        <f>SUMIFS(Nov!$H$5:$H$605,Nov!$R$5:$R$605,"Despesa",Nov!$F$5:$F$605,DRE!$D432)</f>
        <v>0</v>
      </c>
      <c r="P432" s="75">
        <f>SUMIFS(Dez!$H$5:$H$605,Dez!$R$5:$R$605,"Despesa",Dez!$F$5:$F$605,DRE!$D432)</f>
        <v>0</v>
      </c>
      <c r="Q432" s="75">
        <f t="shared" si="27"/>
        <v>0</v>
      </c>
    </row>
    <row r="433" spans="3:17" ht="28.5" customHeight="1" thickTop="1" thickBot="1">
      <c r="C433" s="65" t="str">
        <f>'PC Despesas'!L12</f>
        <v>5.4.8</v>
      </c>
      <c r="D433" s="66" t="str">
        <f>VLOOKUP(C433,'PC Despesas'!$L$4:$M$103,2,FALSE)</f>
        <v>-</v>
      </c>
      <c r="E433" s="75">
        <f>SUMIFS(Jan!$H$5:$H$605,Jan!$R$5:$R$605,"Despesa",Jan!$F$5:$F$605,DRE!$D433)</f>
        <v>0</v>
      </c>
      <c r="F433" s="75">
        <f>SUMIFS(Fev!$H$5:$H$605,Fev!$R$5:$R$605,"Despesa",Fev!$F$5:$F$605,DRE!$D433)</f>
        <v>0</v>
      </c>
      <c r="G433" s="75">
        <f>SUMIFS(Mar!$H$5:$H$605,Mar!$R$5:$R$605,"Despesa",Mar!$F$5:$F$605,DRE!$D433)</f>
        <v>0</v>
      </c>
      <c r="H433" s="75">
        <f>SUMIFS(Abr!$H$5:$H$605,Abr!$R$5:$R$605,"Despesa",Abr!$F$5:$F$605,DRE!$D433)</f>
        <v>0</v>
      </c>
      <c r="I433" s="75">
        <f>SUMIFS(Mai!$H$5:$H$605,Mai!$R$5:$R$605,"Despesa",Mai!$F$5:$F$605,DRE!$D433)</f>
        <v>0</v>
      </c>
      <c r="J433" s="75">
        <f>SUMIFS(Jun!$H$5:$H$605,Jun!$R$5:$R$605,"Despesa",Jun!$F$5:$F$605,DRE!$D433)</f>
        <v>0</v>
      </c>
      <c r="K433" s="75">
        <f>SUMIFS(Jul!$H$5:$H$605,Jul!$R$5:$R$605,"Despesa",Jul!$F$5:$F$605,DRE!$D433)</f>
        <v>0</v>
      </c>
      <c r="L433" s="75">
        <f>SUMIFS(Ago!$H$5:$H$605,Ago!$R$5:$R$605,"Despesa",Ago!$F$5:$F$605,DRE!$D433)</f>
        <v>0</v>
      </c>
      <c r="M433" s="75">
        <f>SUMIFS(Set!$H$5:$H$605,Set!$R$5:$R$605,"Despesa",Set!$F$5:$F$605,DRE!$D433)</f>
        <v>0</v>
      </c>
      <c r="N433" s="75">
        <f>SUMIFS(Out!$H$5:$H$605,Out!$R$5:$R$605,"Despesa",Out!$F$5:$F$605,DRE!$D433)</f>
        <v>0</v>
      </c>
      <c r="O433" s="75">
        <f>SUMIFS(Nov!$H$5:$H$605,Nov!$R$5:$R$605,"Despesa",Nov!$F$5:$F$605,DRE!$D433)</f>
        <v>0</v>
      </c>
      <c r="P433" s="75">
        <f>SUMIFS(Dez!$H$5:$H$605,Dez!$R$5:$R$605,"Despesa",Dez!$F$5:$F$605,DRE!$D433)</f>
        <v>0</v>
      </c>
      <c r="Q433" s="75">
        <f t="shared" si="27"/>
        <v>0</v>
      </c>
    </row>
    <row r="434" spans="3:17" ht="28.5" customHeight="1" thickTop="1" thickBot="1">
      <c r="C434" s="65" t="str">
        <f>'PC Despesas'!L13</f>
        <v>5.4.9</v>
      </c>
      <c r="D434" s="66" t="str">
        <f>VLOOKUP(C434,'PC Despesas'!$L$4:$M$103,2,FALSE)</f>
        <v>-</v>
      </c>
      <c r="E434" s="75">
        <f>SUMIFS(Jan!$H$5:$H$605,Jan!$R$5:$R$605,"Despesa",Jan!$F$5:$F$605,DRE!$D434)</f>
        <v>0</v>
      </c>
      <c r="F434" s="75">
        <f>SUMIFS(Fev!$H$5:$H$605,Fev!$R$5:$R$605,"Despesa",Fev!$F$5:$F$605,DRE!$D434)</f>
        <v>0</v>
      </c>
      <c r="G434" s="75">
        <f>SUMIFS(Mar!$H$5:$H$605,Mar!$R$5:$R$605,"Despesa",Mar!$F$5:$F$605,DRE!$D434)</f>
        <v>0</v>
      </c>
      <c r="H434" s="75">
        <f>SUMIFS(Abr!$H$5:$H$605,Abr!$R$5:$R$605,"Despesa",Abr!$F$5:$F$605,DRE!$D434)</f>
        <v>0</v>
      </c>
      <c r="I434" s="75">
        <f>SUMIFS(Mai!$H$5:$H$605,Mai!$R$5:$R$605,"Despesa",Mai!$F$5:$F$605,DRE!$D434)</f>
        <v>0</v>
      </c>
      <c r="J434" s="75">
        <f>SUMIFS(Jun!$H$5:$H$605,Jun!$R$5:$R$605,"Despesa",Jun!$F$5:$F$605,DRE!$D434)</f>
        <v>0</v>
      </c>
      <c r="K434" s="75">
        <f>SUMIFS(Jul!$H$5:$H$605,Jul!$R$5:$R$605,"Despesa",Jul!$F$5:$F$605,DRE!$D434)</f>
        <v>0</v>
      </c>
      <c r="L434" s="75">
        <f>SUMIFS(Ago!$H$5:$H$605,Ago!$R$5:$R$605,"Despesa",Ago!$F$5:$F$605,DRE!$D434)</f>
        <v>0</v>
      </c>
      <c r="M434" s="75">
        <f>SUMIFS(Set!$H$5:$H$605,Set!$R$5:$R$605,"Despesa",Set!$F$5:$F$605,DRE!$D434)</f>
        <v>0</v>
      </c>
      <c r="N434" s="75">
        <f>SUMIFS(Out!$H$5:$H$605,Out!$R$5:$R$605,"Despesa",Out!$F$5:$F$605,DRE!$D434)</f>
        <v>0</v>
      </c>
      <c r="O434" s="75">
        <f>SUMIFS(Nov!$H$5:$H$605,Nov!$R$5:$R$605,"Despesa",Nov!$F$5:$F$605,DRE!$D434)</f>
        <v>0</v>
      </c>
      <c r="P434" s="75">
        <f>SUMIFS(Dez!$H$5:$H$605,Dez!$R$5:$R$605,"Despesa",Dez!$F$5:$F$605,DRE!$D434)</f>
        <v>0</v>
      </c>
      <c r="Q434" s="75">
        <f t="shared" si="27"/>
        <v>0</v>
      </c>
    </row>
    <row r="435" spans="3:17" ht="28.5" customHeight="1" thickTop="1" thickBot="1">
      <c r="C435" s="65" t="str">
        <f>'PC Despesas'!L14</f>
        <v>5.4.10</v>
      </c>
      <c r="D435" s="66" t="str">
        <f>VLOOKUP(C435,'PC Despesas'!$L$4:$M$103,2,FALSE)</f>
        <v>-</v>
      </c>
      <c r="E435" s="75">
        <f>SUMIFS(Jan!$H$5:$H$605,Jan!$R$5:$R$605,"Despesa",Jan!$F$5:$F$605,DRE!$D435)</f>
        <v>0</v>
      </c>
      <c r="F435" s="75">
        <f>SUMIFS(Fev!$H$5:$H$605,Fev!$R$5:$R$605,"Despesa",Fev!$F$5:$F$605,DRE!$D435)</f>
        <v>0</v>
      </c>
      <c r="G435" s="75">
        <f>SUMIFS(Mar!$H$5:$H$605,Mar!$R$5:$R$605,"Despesa",Mar!$F$5:$F$605,DRE!$D435)</f>
        <v>0</v>
      </c>
      <c r="H435" s="75">
        <f>SUMIFS(Abr!$H$5:$H$605,Abr!$R$5:$R$605,"Despesa",Abr!$F$5:$F$605,DRE!$D435)</f>
        <v>0</v>
      </c>
      <c r="I435" s="75">
        <f>SUMIFS(Mai!$H$5:$H$605,Mai!$R$5:$R$605,"Despesa",Mai!$F$5:$F$605,DRE!$D435)</f>
        <v>0</v>
      </c>
      <c r="J435" s="75">
        <f>SUMIFS(Jun!$H$5:$H$605,Jun!$R$5:$R$605,"Despesa",Jun!$F$5:$F$605,DRE!$D435)</f>
        <v>0</v>
      </c>
      <c r="K435" s="75">
        <f>SUMIFS(Jul!$H$5:$H$605,Jul!$R$5:$R$605,"Despesa",Jul!$F$5:$F$605,DRE!$D435)</f>
        <v>0</v>
      </c>
      <c r="L435" s="75">
        <f>SUMIFS(Ago!$H$5:$H$605,Ago!$R$5:$R$605,"Despesa",Ago!$F$5:$F$605,DRE!$D435)</f>
        <v>0</v>
      </c>
      <c r="M435" s="75">
        <f>SUMIFS(Set!$H$5:$H$605,Set!$R$5:$R$605,"Despesa",Set!$F$5:$F$605,DRE!$D435)</f>
        <v>0</v>
      </c>
      <c r="N435" s="75">
        <f>SUMIFS(Out!$H$5:$H$605,Out!$R$5:$R$605,"Despesa",Out!$F$5:$F$605,DRE!$D435)</f>
        <v>0</v>
      </c>
      <c r="O435" s="75">
        <f>SUMIFS(Nov!$H$5:$H$605,Nov!$R$5:$R$605,"Despesa",Nov!$F$5:$F$605,DRE!$D435)</f>
        <v>0</v>
      </c>
      <c r="P435" s="75">
        <f>SUMIFS(Dez!$H$5:$H$605,Dez!$R$5:$R$605,"Despesa",Dez!$F$5:$F$605,DRE!$D435)</f>
        <v>0</v>
      </c>
      <c r="Q435" s="75">
        <f t="shared" si="27"/>
        <v>0</v>
      </c>
    </row>
    <row r="436" spans="3:17" ht="28.5" customHeight="1" thickTop="1" thickBot="1">
      <c r="C436" s="65" t="str">
        <f>'PC Despesas'!L15</f>
        <v>5.4.11</v>
      </c>
      <c r="D436" s="66" t="str">
        <f>VLOOKUP(C436,'PC Despesas'!$L$4:$M$103,2,FALSE)</f>
        <v>-</v>
      </c>
      <c r="E436" s="75">
        <f>SUMIFS(Jan!$H$5:$H$605,Jan!$R$5:$R$605,"Despesa",Jan!$F$5:$F$605,DRE!$D436)</f>
        <v>0</v>
      </c>
      <c r="F436" s="75">
        <f>SUMIFS(Fev!$H$5:$H$605,Fev!$R$5:$R$605,"Despesa",Fev!$F$5:$F$605,DRE!$D436)</f>
        <v>0</v>
      </c>
      <c r="G436" s="75">
        <f>SUMIFS(Mar!$H$5:$H$605,Mar!$R$5:$R$605,"Despesa",Mar!$F$5:$F$605,DRE!$D436)</f>
        <v>0</v>
      </c>
      <c r="H436" s="75">
        <f>SUMIFS(Abr!$H$5:$H$605,Abr!$R$5:$R$605,"Despesa",Abr!$F$5:$F$605,DRE!$D436)</f>
        <v>0</v>
      </c>
      <c r="I436" s="75">
        <f>SUMIFS(Mai!$H$5:$H$605,Mai!$R$5:$R$605,"Despesa",Mai!$F$5:$F$605,DRE!$D436)</f>
        <v>0</v>
      </c>
      <c r="J436" s="75">
        <f>SUMIFS(Jun!$H$5:$H$605,Jun!$R$5:$R$605,"Despesa",Jun!$F$5:$F$605,DRE!$D436)</f>
        <v>0</v>
      </c>
      <c r="K436" s="75">
        <f>SUMIFS(Jul!$H$5:$H$605,Jul!$R$5:$R$605,"Despesa",Jul!$F$5:$F$605,DRE!$D436)</f>
        <v>0</v>
      </c>
      <c r="L436" s="75">
        <f>SUMIFS(Ago!$H$5:$H$605,Ago!$R$5:$R$605,"Despesa",Ago!$F$5:$F$605,DRE!$D436)</f>
        <v>0</v>
      </c>
      <c r="M436" s="75">
        <f>SUMIFS(Set!$H$5:$H$605,Set!$R$5:$R$605,"Despesa",Set!$F$5:$F$605,DRE!$D436)</f>
        <v>0</v>
      </c>
      <c r="N436" s="75">
        <f>SUMIFS(Out!$H$5:$H$605,Out!$R$5:$R$605,"Despesa",Out!$F$5:$F$605,DRE!$D436)</f>
        <v>0</v>
      </c>
      <c r="O436" s="75">
        <f>SUMIFS(Nov!$H$5:$H$605,Nov!$R$5:$R$605,"Despesa",Nov!$F$5:$F$605,DRE!$D436)</f>
        <v>0</v>
      </c>
      <c r="P436" s="75">
        <f>SUMIFS(Dez!$H$5:$H$605,Dez!$R$5:$R$605,"Despesa",Dez!$F$5:$F$605,DRE!$D436)</f>
        <v>0</v>
      </c>
      <c r="Q436" s="75">
        <f t="shared" si="27"/>
        <v>0</v>
      </c>
    </row>
    <row r="437" spans="3:17" ht="28.5" customHeight="1" thickTop="1" thickBot="1">
      <c r="C437" s="65" t="str">
        <f>'PC Despesas'!L16</f>
        <v>5.4.12</v>
      </c>
      <c r="D437" s="66" t="str">
        <f>VLOOKUP(C437,'PC Despesas'!$L$4:$M$103,2,FALSE)</f>
        <v>-</v>
      </c>
      <c r="E437" s="75">
        <f>SUMIFS(Jan!$H$5:$H$605,Jan!$R$5:$R$605,"Despesa",Jan!$F$5:$F$605,DRE!$D437)</f>
        <v>0</v>
      </c>
      <c r="F437" s="75">
        <f>SUMIFS(Fev!$H$5:$H$605,Fev!$R$5:$R$605,"Despesa",Fev!$F$5:$F$605,DRE!$D437)</f>
        <v>0</v>
      </c>
      <c r="G437" s="75">
        <f>SUMIFS(Mar!$H$5:$H$605,Mar!$R$5:$R$605,"Despesa",Mar!$F$5:$F$605,DRE!$D437)</f>
        <v>0</v>
      </c>
      <c r="H437" s="75">
        <f>SUMIFS(Abr!$H$5:$H$605,Abr!$R$5:$R$605,"Despesa",Abr!$F$5:$F$605,DRE!$D437)</f>
        <v>0</v>
      </c>
      <c r="I437" s="75">
        <f>SUMIFS(Mai!$H$5:$H$605,Mai!$R$5:$R$605,"Despesa",Mai!$F$5:$F$605,DRE!$D437)</f>
        <v>0</v>
      </c>
      <c r="J437" s="75">
        <f>SUMIFS(Jun!$H$5:$H$605,Jun!$R$5:$R$605,"Despesa",Jun!$F$5:$F$605,DRE!$D437)</f>
        <v>0</v>
      </c>
      <c r="K437" s="75">
        <f>SUMIFS(Jul!$H$5:$H$605,Jul!$R$5:$R$605,"Despesa",Jul!$F$5:$F$605,DRE!$D437)</f>
        <v>0</v>
      </c>
      <c r="L437" s="75">
        <f>SUMIFS(Ago!$H$5:$H$605,Ago!$R$5:$R$605,"Despesa",Ago!$F$5:$F$605,DRE!$D437)</f>
        <v>0</v>
      </c>
      <c r="M437" s="75">
        <f>SUMIFS(Set!$H$5:$H$605,Set!$R$5:$R$605,"Despesa",Set!$F$5:$F$605,DRE!$D437)</f>
        <v>0</v>
      </c>
      <c r="N437" s="75">
        <f>SUMIFS(Out!$H$5:$H$605,Out!$R$5:$R$605,"Despesa",Out!$F$5:$F$605,DRE!$D437)</f>
        <v>0</v>
      </c>
      <c r="O437" s="75">
        <f>SUMIFS(Nov!$H$5:$H$605,Nov!$R$5:$R$605,"Despesa",Nov!$F$5:$F$605,DRE!$D437)</f>
        <v>0</v>
      </c>
      <c r="P437" s="75">
        <f>SUMIFS(Dez!$H$5:$H$605,Dez!$R$5:$R$605,"Despesa",Dez!$F$5:$F$605,DRE!$D437)</f>
        <v>0</v>
      </c>
      <c r="Q437" s="75">
        <f t="shared" si="27"/>
        <v>0</v>
      </c>
    </row>
    <row r="438" spans="3:17" ht="28.5" customHeight="1" thickTop="1" thickBot="1">
      <c r="C438" s="65" t="str">
        <f>'PC Despesas'!L17</f>
        <v>5.4.13</v>
      </c>
      <c r="D438" s="66" t="str">
        <f>VLOOKUP(C438,'PC Despesas'!$L$4:$M$103,2,FALSE)</f>
        <v>-</v>
      </c>
      <c r="E438" s="75">
        <f>SUMIFS(Jan!$H$5:$H$605,Jan!$R$5:$R$605,"Despesa",Jan!$F$5:$F$605,DRE!$D438)</f>
        <v>0</v>
      </c>
      <c r="F438" s="75">
        <f>SUMIFS(Fev!$H$5:$H$605,Fev!$R$5:$R$605,"Despesa",Fev!$F$5:$F$605,DRE!$D438)</f>
        <v>0</v>
      </c>
      <c r="G438" s="75">
        <f>SUMIFS(Mar!$H$5:$H$605,Mar!$R$5:$R$605,"Despesa",Mar!$F$5:$F$605,DRE!$D438)</f>
        <v>0</v>
      </c>
      <c r="H438" s="75">
        <f>SUMIFS(Abr!$H$5:$H$605,Abr!$R$5:$R$605,"Despesa",Abr!$F$5:$F$605,DRE!$D438)</f>
        <v>0</v>
      </c>
      <c r="I438" s="75">
        <f>SUMIFS(Mai!$H$5:$H$605,Mai!$R$5:$R$605,"Despesa",Mai!$F$5:$F$605,DRE!$D438)</f>
        <v>0</v>
      </c>
      <c r="J438" s="75">
        <f>SUMIFS(Jun!$H$5:$H$605,Jun!$R$5:$R$605,"Despesa",Jun!$F$5:$F$605,DRE!$D438)</f>
        <v>0</v>
      </c>
      <c r="K438" s="75">
        <f>SUMIFS(Jul!$H$5:$H$605,Jul!$R$5:$R$605,"Despesa",Jul!$F$5:$F$605,DRE!$D438)</f>
        <v>0</v>
      </c>
      <c r="L438" s="75">
        <f>SUMIFS(Ago!$H$5:$H$605,Ago!$R$5:$R$605,"Despesa",Ago!$F$5:$F$605,DRE!$D438)</f>
        <v>0</v>
      </c>
      <c r="M438" s="75">
        <f>SUMIFS(Set!$H$5:$H$605,Set!$R$5:$R$605,"Despesa",Set!$F$5:$F$605,DRE!$D438)</f>
        <v>0</v>
      </c>
      <c r="N438" s="75">
        <f>SUMIFS(Out!$H$5:$H$605,Out!$R$5:$R$605,"Despesa",Out!$F$5:$F$605,DRE!$D438)</f>
        <v>0</v>
      </c>
      <c r="O438" s="75">
        <f>SUMIFS(Nov!$H$5:$H$605,Nov!$R$5:$R$605,"Despesa",Nov!$F$5:$F$605,DRE!$D438)</f>
        <v>0</v>
      </c>
      <c r="P438" s="75">
        <f>SUMIFS(Dez!$H$5:$H$605,Dez!$R$5:$R$605,"Despesa",Dez!$F$5:$F$605,DRE!$D438)</f>
        <v>0</v>
      </c>
      <c r="Q438" s="75">
        <f t="shared" si="27"/>
        <v>0</v>
      </c>
    </row>
    <row r="439" spans="3:17" ht="28.5" customHeight="1" thickTop="1" thickBot="1">
      <c r="C439" s="65" t="str">
        <f>'PC Despesas'!L18</f>
        <v>5.4.14</v>
      </c>
      <c r="D439" s="66" t="str">
        <f>VLOOKUP(C439,'PC Despesas'!$L$4:$M$103,2,FALSE)</f>
        <v>-</v>
      </c>
      <c r="E439" s="75">
        <f>SUMIFS(Jan!$H$5:$H$605,Jan!$R$5:$R$605,"Despesa",Jan!$F$5:$F$605,DRE!$D439)</f>
        <v>0</v>
      </c>
      <c r="F439" s="75">
        <f>SUMIFS(Fev!$H$5:$H$605,Fev!$R$5:$R$605,"Despesa",Fev!$F$5:$F$605,DRE!$D439)</f>
        <v>0</v>
      </c>
      <c r="G439" s="75">
        <f>SUMIFS(Mar!$H$5:$H$605,Mar!$R$5:$R$605,"Despesa",Mar!$F$5:$F$605,DRE!$D439)</f>
        <v>0</v>
      </c>
      <c r="H439" s="75">
        <f>SUMIFS(Abr!$H$5:$H$605,Abr!$R$5:$R$605,"Despesa",Abr!$F$5:$F$605,DRE!$D439)</f>
        <v>0</v>
      </c>
      <c r="I439" s="75">
        <f>SUMIFS(Mai!$H$5:$H$605,Mai!$R$5:$R$605,"Despesa",Mai!$F$5:$F$605,DRE!$D439)</f>
        <v>0</v>
      </c>
      <c r="J439" s="75">
        <f>SUMIFS(Jun!$H$5:$H$605,Jun!$R$5:$R$605,"Despesa",Jun!$F$5:$F$605,DRE!$D439)</f>
        <v>0</v>
      </c>
      <c r="K439" s="75">
        <f>SUMIFS(Jul!$H$5:$H$605,Jul!$R$5:$R$605,"Despesa",Jul!$F$5:$F$605,DRE!$D439)</f>
        <v>0</v>
      </c>
      <c r="L439" s="75">
        <f>SUMIFS(Ago!$H$5:$H$605,Ago!$R$5:$R$605,"Despesa",Ago!$F$5:$F$605,DRE!$D439)</f>
        <v>0</v>
      </c>
      <c r="M439" s="75">
        <f>SUMIFS(Set!$H$5:$H$605,Set!$R$5:$R$605,"Despesa",Set!$F$5:$F$605,DRE!$D439)</f>
        <v>0</v>
      </c>
      <c r="N439" s="75">
        <f>SUMIFS(Out!$H$5:$H$605,Out!$R$5:$R$605,"Despesa",Out!$F$5:$F$605,DRE!$D439)</f>
        <v>0</v>
      </c>
      <c r="O439" s="75">
        <f>SUMIFS(Nov!$H$5:$H$605,Nov!$R$5:$R$605,"Despesa",Nov!$F$5:$F$605,DRE!$D439)</f>
        <v>0</v>
      </c>
      <c r="P439" s="75">
        <f>SUMIFS(Dez!$H$5:$H$605,Dez!$R$5:$R$605,"Despesa",Dez!$F$5:$F$605,DRE!$D439)</f>
        <v>0</v>
      </c>
      <c r="Q439" s="75">
        <f t="shared" si="27"/>
        <v>0</v>
      </c>
    </row>
    <row r="440" spans="3:17" ht="28.5" customHeight="1" thickTop="1" thickBot="1">
      <c r="C440" s="65" t="str">
        <f>'PC Despesas'!L19</f>
        <v>5.4.15</v>
      </c>
      <c r="D440" s="66" t="str">
        <f>VLOOKUP(C440,'PC Despesas'!$L$4:$M$103,2,FALSE)</f>
        <v>-</v>
      </c>
      <c r="E440" s="75">
        <f>SUMIFS(Jan!$H$5:$H$605,Jan!$R$5:$R$605,"Despesa",Jan!$F$5:$F$605,DRE!$D440)</f>
        <v>0</v>
      </c>
      <c r="F440" s="75">
        <f>SUMIFS(Fev!$H$5:$H$605,Fev!$R$5:$R$605,"Despesa",Fev!$F$5:$F$605,DRE!$D440)</f>
        <v>0</v>
      </c>
      <c r="G440" s="75">
        <f>SUMIFS(Mar!$H$5:$H$605,Mar!$R$5:$R$605,"Despesa",Mar!$F$5:$F$605,DRE!$D440)</f>
        <v>0</v>
      </c>
      <c r="H440" s="75">
        <f>SUMIFS(Abr!$H$5:$H$605,Abr!$R$5:$R$605,"Despesa",Abr!$F$5:$F$605,DRE!$D440)</f>
        <v>0</v>
      </c>
      <c r="I440" s="75">
        <f>SUMIFS(Mai!$H$5:$H$605,Mai!$R$5:$R$605,"Despesa",Mai!$F$5:$F$605,DRE!$D440)</f>
        <v>0</v>
      </c>
      <c r="J440" s="75">
        <f>SUMIFS(Jun!$H$5:$H$605,Jun!$R$5:$R$605,"Despesa",Jun!$F$5:$F$605,DRE!$D440)</f>
        <v>0</v>
      </c>
      <c r="K440" s="75">
        <f>SUMIFS(Jul!$H$5:$H$605,Jul!$R$5:$R$605,"Despesa",Jul!$F$5:$F$605,DRE!$D440)</f>
        <v>0</v>
      </c>
      <c r="L440" s="75">
        <f>SUMIFS(Ago!$H$5:$H$605,Ago!$R$5:$R$605,"Despesa",Ago!$F$5:$F$605,DRE!$D440)</f>
        <v>0</v>
      </c>
      <c r="M440" s="75">
        <f>SUMIFS(Set!$H$5:$H$605,Set!$R$5:$R$605,"Despesa",Set!$F$5:$F$605,DRE!$D440)</f>
        <v>0</v>
      </c>
      <c r="N440" s="75">
        <f>SUMIFS(Out!$H$5:$H$605,Out!$R$5:$R$605,"Despesa",Out!$F$5:$F$605,DRE!$D440)</f>
        <v>0</v>
      </c>
      <c r="O440" s="75">
        <f>SUMIFS(Nov!$H$5:$H$605,Nov!$R$5:$R$605,"Despesa",Nov!$F$5:$F$605,DRE!$D440)</f>
        <v>0</v>
      </c>
      <c r="P440" s="75">
        <f>SUMIFS(Dez!$H$5:$H$605,Dez!$R$5:$R$605,"Despesa",Dez!$F$5:$F$605,DRE!$D440)</f>
        <v>0</v>
      </c>
      <c r="Q440" s="75">
        <f t="shared" si="27"/>
        <v>0</v>
      </c>
    </row>
    <row r="441" spans="3:17" ht="28.5" customHeight="1" thickTop="1" thickBot="1">
      <c r="C441" s="65" t="str">
        <f>'PC Despesas'!L20</f>
        <v>5.4.16</v>
      </c>
      <c r="D441" s="66" t="str">
        <f>VLOOKUP(C441,'PC Despesas'!$L$4:$M$103,2,FALSE)</f>
        <v>-</v>
      </c>
      <c r="E441" s="75">
        <f>SUMIFS(Jan!$H$5:$H$605,Jan!$R$5:$R$605,"Despesa",Jan!$F$5:$F$605,DRE!$D441)</f>
        <v>0</v>
      </c>
      <c r="F441" s="75">
        <f>SUMIFS(Fev!$H$5:$H$605,Fev!$R$5:$R$605,"Despesa",Fev!$F$5:$F$605,DRE!$D441)</f>
        <v>0</v>
      </c>
      <c r="G441" s="75">
        <f>SUMIFS(Mar!$H$5:$H$605,Mar!$R$5:$R$605,"Despesa",Mar!$F$5:$F$605,DRE!$D441)</f>
        <v>0</v>
      </c>
      <c r="H441" s="75">
        <f>SUMIFS(Abr!$H$5:$H$605,Abr!$R$5:$R$605,"Despesa",Abr!$F$5:$F$605,DRE!$D441)</f>
        <v>0</v>
      </c>
      <c r="I441" s="75">
        <f>SUMIFS(Mai!$H$5:$H$605,Mai!$R$5:$R$605,"Despesa",Mai!$F$5:$F$605,DRE!$D441)</f>
        <v>0</v>
      </c>
      <c r="J441" s="75">
        <f>SUMIFS(Jun!$H$5:$H$605,Jun!$R$5:$R$605,"Despesa",Jun!$F$5:$F$605,DRE!$D441)</f>
        <v>0</v>
      </c>
      <c r="K441" s="75">
        <f>SUMIFS(Jul!$H$5:$H$605,Jul!$R$5:$R$605,"Despesa",Jul!$F$5:$F$605,DRE!$D441)</f>
        <v>0</v>
      </c>
      <c r="L441" s="75">
        <f>SUMIFS(Ago!$H$5:$H$605,Ago!$R$5:$R$605,"Despesa",Ago!$F$5:$F$605,DRE!$D441)</f>
        <v>0</v>
      </c>
      <c r="M441" s="75">
        <f>SUMIFS(Set!$H$5:$H$605,Set!$R$5:$R$605,"Despesa",Set!$F$5:$F$605,DRE!$D441)</f>
        <v>0</v>
      </c>
      <c r="N441" s="75">
        <f>SUMIFS(Out!$H$5:$H$605,Out!$R$5:$R$605,"Despesa",Out!$F$5:$F$605,DRE!$D441)</f>
        <v>0</v>
      </c>
      <c r="O441" s="75">
        <f>SUMIFS(Nov!$H$5:$H$605,Nov!$R$5:$R$605,"Despesa",Nov!$F$5:$F$605,DRE!$D441)</f>
        <v>0</v>
      </c>
      <c r="P441" s="75">
        <f>SUMIFS(Dez!$H$5:$H$605,Dez!$R$5:$R$605,"Despesa",Dez!$F$5:$F$605,DRE!$D441)</f>
        <v>0</v>
      </c>
      <c r="Q441" s="75">
        <f t="shared" si="27"/>
        <v>0</v>
      </c>
    </row>
    <row r="442" spans="3:17" ht="28.5" customHeight="1" thickTop="1" thickBot="1">
      <c r="C442" s="65" t="str">
        <f>'PC Despesas'!L21</f>
        <v>5.4.17</v>
      </c>
      <c r="D442" s="66" t="str">
        <f>VLOOKUP(C442,'PC Despesas'!$L$4:$M$103,2,FALSE)</f>
        <v>-</v>
      </c>
      <c r="E442" s="75">
        <f>SUMIFS(Jan!$H$5:$H$605,Jan!$R$5:$R$605,"Despesa",Jan!$F$5:$F$605,DRE!$D442)</f>
        <v>0</v>
      </c>
      <c r="F442" s="75">
        <f>SUMIFS(Fev!$H$5:$H$605,Fev!$R$5:$R$605,"Despesa",Fev!$F$5:$F$605,DRE!$D442)</f>
        <v>0</v>
      </c>
      <c r="G442" s="75">
        <f>SUMIFS(Mar!$H$5:$H$605,Mar!$R$5:$R$605,"Despesa",Mar!$F$5:$F$605,DRE!$D442)</f>
        <v>0</v>
      </c>
      <c r="H442" s="75">
        <f>SUMIFS(Abr!$H$5:$H$605,Abr!$R$5:$R$605,"Despesa",Abr!$F$5:$F$605,DRE!$D442)</f>
        <v>0</v>
      </c>
      <c r="I442" s="75">
        <f>SUMIFS(Mai!$H$5:$H$605,Mai!$R$5:$R$605,"Despesa",Mai!$F$5:$F$605,DRE!$D442)</f>
        <v>0</v>
      </c>
      <c r="J442" s="75">
        <f>SUMIFS(Jun!$H$5:$H$605,Jun!$R$5:$R$605,"Despesa",Jun!$F$5:$F$605,DRE!$D442)</f>
        <v>0</v>
      </c>
      <c r="K442" s="75">
        <f>SUMIFS(Jul!$H$5:$H$605,Jul!$R$5:$R$605,"Despesa",Jul!$F$5:$F$605,DRE!$D442)</f>
        <v>0</v>
      </c>
      <c r="L442" s="75">
        <f>SUMIFS(Ago!$H$5:$H$605,Ago!$R$5:$R$605,"Despesa",Ago!$F$5:$F$605,DRE!$D442)</f>
        <v>0</v>
      </c>
      <c r="M442" s="75">
        <f>SUMIFS(Set!$H$5:$H$605,Set!$R$5:$R$605,"Despesa",Set!$F$5:$F$605,DRE!$D442)</f>
        <v>0</v>
      </c>
      <c r="N442" s="75">
        <f>SUMIFS(Out!$H$5:$H$605,Out!$R$5:$R$605,"Despesa",Out!$F$5:$F$605,DRE!$D442)</f>
        <v>0</v>
      </c>
      <c r="O442" s="75">
        <f>SUMIFS(Nov!$H$5:$H$605,Nov!$R$5:$R$605,"Despesa",Nov!$F$5:$F$605,DRE!$D442)</f>
        <v>0</v>
      </c>
      <c r="P442" s="75">
        <f>SUMIFS(Dez!$H$5:$H$605,Dez!$R$5:$R$605,"Despesa",Dez!$F$5:$F$605,DRE!$D442)</f>
        <v>0</v>
      </c>
      <c r="Q442" s="75">
        <f t="shared" si="27"/>
        <v>0</v>
      </c>
    </row>
    <row r="443" spans="3:17" ht="28.5" customHeight="1" thickTop="1" thickBot="1">
      <c r="C443" s="65" t="str">
        <f>'PC Despesas'!L22</f>
        <v>5.4.18</v>
      </c>
      <c r="D443" s="66" t="str">
        <f>VLOOKUP(C443,'PC Despesas'!$L$4:$M$103,2,FALSE)</f>
        <v>-</v>
      </c>
      <c r="E443" s="75">
        <f>SUMIFS(Jan!$H$5:$H$605,Jan!$R$5:$R$605,"Despesa",Jan!$F$5:$F$605,DRE!$D443)</f>
        <v>0</v>
      </c>
      <c r="F443" s="75">
        <f>SUMIFS(Fev!$H$5:$H$605,Fev!$R$5:$R$605,"Despesa",Fev!$F$5:$F$605,DRE!$D443)</f>
        <v>0</v>
      </c>
      <c r="G443" s="75">
        <f>SUMIFS(Mar!$H$5:$H$605,Mar!$R$5:$R$605,"Despesa",Mar!$F$5:$F$605,DRE!$D443)</f>
        <v>0</v>
      </c>
      <c r="H443" s="75">
        <f>SUMIFS(Abr!$H$5:$H$605,Abr!$R$5:$R$605,"Despesa",Abr!$F$5:$F$605,DRE!$D443)</f>
        <v>0</v>
      </c>
      <c r="I443" s="75">
        <f>SUMIFS(Mai!$H$5:$H$605,Mai!$R$5:$R$605,"Despesa",Mai!$F$5:$F$605,DRE!$D443)</f>
        <v>0</v>
      </c>
      <c r="J443" s="75">
        <f>SUMIFS(Jun!$H$5:$H$605,Jun!$R$5:$R$605,"Despesa",Jun!$F$5:$F$605,DRE!$D443)</f>
        <v>0</v>
      </c>
      <c r="K443" s="75">
        <f>SUMIFS(Jul!$H$5:$H$605,Jul!$R$5:$R$605,"Despesa",Jul!$F$5:$F$605,DRE!$D443)</f>
        <v>0</v>
      </c>
      <c r="L443" s="75">
        <f>SUMIFS(Ago!$H$5:$H$605,Ago!$R$5:$R$605,"Despesa",Ago!$F$5:$F$605,DRE!$D443)</f>
        <v>0</v>
      </c>
      <c r="M443" s="75">
        <f>SUMIFS(Set!$H$5:$H$605,Set!$R$5:$R$605,"Despesa",Set!$F$5:$F$605,DRE!$D443)</f>
        <v>0</v>
      </c>
      <c r="N443" s="75">
        <f>SUMIFS(Out!$H$5:$H$605,Out!$R$5:$R$605,"Despesa",Out!$F$5:$F$605,DRE!$D443)</f>
        <v>0</v>
      </c>
      <c r="O443" s="75">
        <f>SUMIFS(Nov!$H$5:$H$605,Nov!$R$5:$R$605,"Despesa",Nov!$F$5:$F$605,DRE!$D443)</f>
        <v>0</v>
      </c>
      <c r="P443" s="75">
        <f>SUMIFS(Dez!$H$5:$H$605,Dez!$R$5:$R$605,"Despesa",Dez!$F$5:$F$605,DRE!$D443)</f>
        <v>0</v>
      </c>
      <c r="Q443" s="75">
        <f t="shared" si="27"/>
        <v>0</v>
      </c>
    </row>
    <row r="444" spans="3:17" ht="28.5" customHeight="1" thickTop="1" thickBot="1">
      <c r="C444" s="65" t="str">
        <f>'PC Despesas'!L23</f>
        <v>5.4.19</v>
      </c>
      <c r="D444" s="66" t="str">
        <f>VLOOKUP(C444,'PC Despesas'!$L$4:$M$103,2,FALSE)</f>
        <v>-</v>
      </c>
      <c r="E444" s="75">
        <f>SUMIFS(Jan!$H$5:$H$605,Jan!$R$5:$R$605,"Despesa",Jan!$F$5:$F$605,DRE!$D444)</f>
        <v>0</v>
      </c>
      <c r="F444" s="75">
        <f>SUMIFS(Fev!$H$5:$H$605,Fev!$R$5:$R$605,"Despesa",Fev!$F$5:$F$605,DRE!$D444)</f>
        <v>0</v>
      </c>
      <c r="G444" s="75">
        <f>SUMIFS(Mar!$H$5:$H$605,Mar!$R$5:$R$605,"Despesa",Mar!$F$5:$F$605,DRE!$D444)</f>
        <v>0</v>
      </c>
      <c r="H444" s="75">
        <f>SUMIFS(Abr!$H$5:$H$605,Abr!$R$5:$R$605,"Despesa",Abr!$F$5:$F$605,DRE!$D444)</f>
        <v>0</v>
      </c>
      <c r="I444" s="75">
        <f>SUMIFS(Mai!$H$5:$H$605,Mai!$R$5:$R$605,"Despesa",Mai!$F$5:$F$605,DRE!$D444)</f>
        <v>0</v>
      </c>
      <c r="J444" s="75">
        <f>SUMIFS(Jun!$H$5:$H$605,Jun!$R$5:$R$605,"Despesa",Jun!$F$5:$F$605,DRE!$D444)</f>
        <v>0</v>
      </c>
      <c r="K444" s="75">
        <f>SUMIFS(Jul!$H$5:$H$605,Jul!$R$5:$R$605,"Despesa",Jul!$F$5:$F$605,DRE!$D444)</f>
        <v>0</v>
      </c>
      <c r="L444" s="75">
        <f>SUMIFS(Ago!$H$5:$H$605,Ago!$R$5:$R$605,"Despesa",Ago!$F$5:$F$605,DRE!$D444)</f>
        <v>0</v>
      </c>
      <c r="M444" s="75">
        <f>SUMIFS(Set!$H$5:$H$605,Set!$R$5:$R$605,"Despesa",Set!$F$5:$F$605,DRE!$D444)</f>
        <v>0</v>
      </c>
      <c r="N444" s="75">
        <f>SUMIFS(Out!$H$5:$H$605,Out!$R$5:$R$605,"Despesa",Out!$F$5:$F$605,DRE!$D444)</f>
        <v>0</v>
      </c>
      <c r="O444" s="75">
        <f>SUMIFS(Nov!$H$5:$H$605,Nov!$R$5:$R$605,"Despesa",Nov!$F$5:$F$605,DRE!$D444)</f>
        <v>0</v>
      </c>
      <c r="P444" s="75">
        <f>SUMIFS(Dez!$H$5:$H$605,Dez!$R$5:$R$605,"Despesa",Dez!$F$5:$F$605,DRE!$D444)</f>
        <v>0</v>
      </c>
      <c r="Q444" s="75">
        <f t="shared" si="27"/>
        <v>0</v>
      </c>
    </row>
    <row r="445" spans="3:17" ht="28.5" customHeight="1" thickTop="1" thickBot="1">
      <c r="C445" s="65" t="str">
        <f>'PC Despesas'!L24</f>
        <v>5.4.20</v>
      </c>
      <c r="D445" s="66" t="str">
        <f>VLOOKUP(C445,'PC Despesas'!$L$4:$M$103,2,FALSE)</f>
        <v>-</v>
      </c>
      <c r="E445" s="75">
        <f>SUMIFS(Jan!$H$5:$H$605,Jan!$R$5:$R$605,"Despesa",Jan!$F$5:$F$605,DRE!$D445)</f>
        <v>0</v>
      </c>
      <c r="F445" s="75">
        <f>SUMIFS(Fev!$H$5:$H$605,Fev!$R$5:$R$605,"Despesa",Fev!$F$5:$F$605,DRE!$D445)</f>
        <v>0</v>
      </c>
      <c r="G445" s="75">
        <f>SUMIFS(Mar!$H$5:$H$605,Mar!$R$5:$R$605,"Despesa",Mar!$F$5:$F$605,DRE!$D445)</f>
        <v>0</v>
      </c>
      <c r="H445" s="75">
        <f>SUMIFS(Abr!$H$5:$H$605,Abr!$R$5:$R$605,"Despesa",Abr!$F$5:$F$605,DRE!$D445)</f>
        <v>0</v>
      </c>
      <c r="I445" s="75">
        <f>SUMIFS(Mai!$H$5:$H$605,Mai!$R$5:$R$605,"Despesa",Mai!$F$5:$F$605,DRE!$D445)</f>
        <v>0</v>
      </c>
      <c r="J445" s="75">
        <f>SUMIFS(Jun!$H$5:$H$605,Jun!$R$5:$R$605,"Despesa",Jun!$F$5:$F$605,DRE!$D445)</f>
        <v>0</v>
      </c>
      <c r="K445" s="75">
        <f>SUMIFS(Jul!$H$5:$H$605,Jul!$R$5:$R$605,"Despesa",Jul!$F$5:$F$605,DRE!$D445)</f>
        <v>0</v>
      </c>
      <c r="L445" s="75">
        <f>SUMIFS(Ago!$H$5:$H$605,Ago!$R$5:$R$605,"Despesa",Ago!$F$5:$F$605,DRE!$D445)</f>
        <v>0</v>
      </c>
      <c r="M445" s="75">
        <f>SUMIFS(Set!$H$5:$H$605,Set!$R$5:$R$605,"Despesa",Set!$F$5:$F$605,DRE!$D445)</f>
        <v>0</v>
      </c>
      <c r="N445" s="75">
        <f>SUMIFS(Out!$H$5:$H$605,Out!$R$5:$R$605,"Despesa",Out!$F$5:$F$605,DRE!$D445)</f>
        <v>0</v>
      </c>
      <c r="O445" s="75">
        <f>SUMIFS(Nov!$H$5:$H$605,Nov!$R$5:$R$605,"Despesa",Nov!$F$5:$F$605,DRE!$D445)</f>
        <v>0</v>
      </c>
      <c r="P445" s="75">
        <f>SUMIFS(Dez!$H$5:$H$605,Dez!$R$5:$R$605,"Despesa",Dez!$F$5:$F$605,DRE!$D445)</f>
        <v>0</v>
      </c>
      <c r="Q445" s="75">
        <f t="shared" si="27"/>
        <v>0</v>
      </c>
    </row>
    <row r="446" spans="3:17" ht="28.5" customHeight="1" thickTop="1" thickBot="1">
      <c r="C446" s="65" t="str">
        <f>'PC Despesas'!L25</f>
        <v>5.4.21</v>
      </c>
      <c r="D446" s="66" t="str">
        <f>VLOOKUP(C446,'PC Despesas'!$L$4:$M$103,2,FALSE)</f>
        <v>-</v>
      </c>
      <c r="E446" s="75">
        <f>SUMIFS(Jan!$H$5:$H$605,Jan!$R$5:$R$605,"Despesa",Jan!$F$5:$F$605,DRE!$D446)</f>
        <v>0</v>
      </c>
      <c r="F446" s="75">
        <f>SUMIFS(Fev!$H$5:$H$605,Fev!$R$5:$R$605,"Despesa",Fev!$F$5:$F$605,DRE!$D446)</f>
        <v>0</v>
      </c>
      <c r="G446" s="75">
        <f>SUMIFS(Mar!$H$5:$H$605,Mar!$R$5:$R$605,"Despesa",Mar!$F$5:$F$605,DRE!$D446)</f>
        <v>0</v>
      </c>
      <c r="H446" s="75">
        <f>SUMIFS(Abr!$H$5:$H$605,Abr!$R$5:$R$605,"Despesa",Abr!$F$5:$F$605,DRE!$D446)</f>
        <v>0</v>
      </c>
      <c r="I446" s="75">
        <f>SUMIFS(Mai!$H$5:$H$605,Mai!$R$5:$R$605,"Despesa",Mai!$F$5:$F$605,DRE!$D446)</f>
        <v>0</v>
      </c>
      <c r="J446" s="75">
        <f>SUMIFS(Jun!$H$5:$H$605,Jun!$R$5:$R$605,"Despesa",Jun!$F$5:$F$605,DRE!$D446)</f>
        <v>0</v>
      </c>
      <c r="K446" s="75">
        <f>SUMIFS(Jul!$H$5:$H$605,Jul!$R$5:$R$605,"Despesa",Jul!$F$5:$F$605,DRE!$D446)</f>
        <v>0</v>
      </c>
      <c r="L446" s="75">
        <f>SUMIFS(Ago!$H$5:$H$605,Ago!$R$5:$R$605,"Despesa",Ago!$F$5:$F$605,DRE!$D446)</f>
        <v>0</v>
      </c>
      <c r="M446" s="75">
        <f>SUMIFS(Set!$H$5:$H$605,Set!$R$5:$R$605,"Despesa",Set!$F$5:$F$605,DRE!$D446)</f>
        <v>0</v>
      </c>
      <c r="N446" s="75">
        <f>SUMIFS(Out!$H$5:$H$605,Out!$R$5:$R$605,"Despesa",Out!$F$5:$F$605,DRE!$D446)</f>
        <v>0</v>
      </c>
      <c r="O446" s="75">
        <f>SUMIFS(Nov!$H$5:$H$605,Nov!$R$5:$R$605,"Despesa",Nov!$F$5:$F$605,DRE!$D446)</f>
        <v>0</v>
      </c>
      <c r="P446" s="75">
        <f>SUMIFS(Dez!$H$5:$H$605,Dez!$R$5:$R$605,"Despesa",Dez!$F$5:$F$605,DRE!$D446)</f>
        <v>0</v>
      </c>
      <c r="Q446" s="75">
        <f t="shared" si="27"/>
        <v>0</v>
      </c>
    </row>
    <row r="447" spans="3:17" ht="28.5" customHeight="1" thickTop="1" thickBot="1">
      <c r="C447" s="65" t="str">
        <f>'PC Despesas'!L26</f>
        <v>5.4.22</v>
      </c>
      <c r="D447" s="66" t="str">
        <f>VLOOKUP(C447,'PC Despesas'!$L$4:$M$103,2,FALSE)</f>
        <v>-</v>
      </c>
      <c r="E447" s="75">
        <f>SUMIFS(Jan!$H$5:$H$605,Jan!$R$5:$R$605,"Despesa",Jan!$F$5:$F$605,DRE!$D447)</f>
        <v>0</v>
      </c>
      <c r="F447" s="75">
        <f>SUMIFS(Fev!$H$5:$H$605,Fev!$R$5:$R$605,"Despesa",Fev!$F$5:$F$605,DRE!$D447)</f>
        <v>0</v>
      </c>
      <c r="G447" s="75">
        <f>SUMIFS(Mar!$H$5:$H$605,Mar!$R$5:$R$605,"Despesa",Mar!$F$5:$F$605,DRE!$D447)</f>
        <v>0</v>
      </c>
      <c r="H447" s="75">
        <f>SUMIFS(Abr!$H$5:$H$605,Abr!$R$5:$R$605,"Despesa",Abr!$F$5:$F$605,DRE!$D447)</f>
        <v>0</v>
      </c>
      <c r="I447" s="75">
        <f>SUMIFS(Mai!$H$5:$H$605,Mai!$R$5:$R$605,"Despesa",Mai!$F$5:$F$605,DRE!$D447)</f>
        <v>0</v>
      </c>
      <c r="J447" s="75">
        <f>SUMIFS(Jun!$H$5:$H$605,Jun!$R$5:$R$605,"Despesa",Jun!$F$5:$F$605,DRE!$D447)</f>
        <v>0</v>
      </c>
      <c r="K447" s="75">
        <f>SUMIFS(Jul!$H$5:$H$605,Jul!$R$5:$R$605,"Despesa",Jul!$F$5:$F$605,DRE!$D447)</f>
        <v>0</v>
      </c>
      <c r="L447" s="75">
        <f>SUMIFS(Ago!$H$5:$H$605,Ago!$R$5:$R$605,"Despesa",Ago!$F$5:$F$605,DRE!$D447)</f>
        <v>0</v>
      </c>
      <c r="M447" s="75">
        <f>SUMIFS(Set!$H$5:$H$605,Set!$R$5:$R$605,"Despesa",Set!$F$5:$F$605,DRE!$D447)</f>
        <v>0</v>
      </c>
      <c r="N447" s="75">
        <f>SUMIFS(Out!$H$5:$H$605,Out!$R$5:$R$605,"Despesa",Out!$F$5:$F$605,DRE!$D447)</f>
        <v>0</v>
      </c>
      <c r="O447" s="75">
        <f>SUMIFS(Nov!$H$5:$H$605,Nov!$R$5:$R$605,"Despesa",Nov!$F$5:$F$605,DRE!$D447)</f>
        <v>0</v>
      </c>
      <c r="P447" s="75">
        <f>SUMIFS(Dez!$H$5:$H$605,Dez!$R$5:$R$605,"Despesa",Dez!$F$5:$F$605,DRE!$D447)</f>
        <v>0</v>
      </c>
      <c r="Q447" s="75">
        <f t="shared" si="27"/>
        <v>0</v>
      </c>
    </row>
    <row r="448" spans="3:17" ht="28.5" customHeight="1" thickTop="1" thickBot="1">
      <c r="C448" s="65" t="str">
        <f>'PC Despesas'!L27</f>
        <v>5.4.23</v>
      </c>
      <c r="D448" s="66" t="str">
        <f>VLOOKUP(C448,'PC Despesas'!$L$4:$M$103,2,FALSE)</f>
        <v>-</v>
      </c>
      <c r="E448" s="75">
        <f>SUMIFS(Jan!$H$5:$H$605,Jan!$R$5:$R$605,"Despesa",Jan!$F$5:$F$605,DRE!$D448)</f>
        <v>0</v>
      </c>
      <c r="F448" s="75">
        <f>SUMIFS(Fev!$H$5:$H$605,Fev!$R$5:$R$605,"Despesa",Fev!$F$5:$F$605,DRE!$D448)</f>
        <v>0</v>
      </c>
      <c r="G448" s="75">
        <f>SUMIFS(Mar!$H$5:$H$605,Mar!$R$5:$R$605,"Despesa",Mar!$F$5:$F$605,DRE!$D448)</f>
        <v>0</v>
      </c>
      <c r="H448" s="75">
        <f>SUMIFS(Abr!$H$5:$H$605,Abr!$R$5:$R$605,"Despesa",Abr!$F$5:$F$605,DRE!$D448)</f>
        <v>0</v>
      </c>
      <c r="I448" s="75">
        <f>SUMIFS(Mai!$H$5:$H$605,Mai!$R$5:$R$605,"Despesa",Mai!$F$5:$F$605,DRE!$D448)</f>
        <v>0</v>
      </c>
      <c r="J448" s="75">
        <f>SUMIFS(Jun!$H$5:$H$605,Jun!$R$5:$R$605,"Despesa",Jun!$F$5:$F$605,DRE!$D448)</f>
        <v>0</v>
      </c>
      <c r="K448" s="75">
        <f>SUMIFS(Jul!$H$5:$H$605,Jul!$R$5:$R$605,"Despesa",Jul!$F$5:$F$605,DRE!$D448)</f>
        <v>0</v>
      </c>
      <c r="L448" s="75">
        <f>SUMIFS(Ago!$H$5:$H$605,Ago!$R$5:$R$605,"Despesa",Ago!$F$5:$F$605,DRE!$D448)</f>
        <v>0</v>
      </c>
      <c r="M448" s="75">
        <f>SUMIFS(Set!$H$5:$H$605,Set!$R$5:$R$605,"Despesa",Set!$F$5:$F$605,DRE!$D448)</f>
        <v>0</v>
      </c>
      <c r="N448" s="75">
        <f>SUMIFS(Out!$H$5:$H$605,Out!$R$5:$R$605,"Despesa",Out!$F$5:$F$605,DRE!$D448)</f>
        <v>0</v>
      </c>
      <c r="O448" s="75">
        <f>SUMIFS(Nov!$H$5:$H$605,Nov!$R$5:$R$605,"Despesa",Nov!$F$5:$F$605,DRE!$D448)</f>
        <v>0</v>
      </c>
      <c r="P448" s="75">
        <f>SUMIFS(Dez!$H$5:$H$605,Dez!$R$5:$R$605,"Despesa",Dez!$F$5:$F$605,DRE!$D448)</f>
        <v>0</v>
      </c>
      <c r="Q448" s="75">
        <f t="shared" si="27"/>
        <v>0</v>
      </c>
    </row>
    <row r="449" spans="3:17" ht="28.5" customHeight="1" thickTop="1" thickBot="1">
      <c r="C449" s="65" t="str">
        <f>'PC Despesas'!L28</f>
        <v>5.4.24</v>
      </c>
      <c r="D449" s="66" t="str">
        <f>VLOOKUP(C449,'PC Despesas'!$L$4:$M$103,2,FALSE)</f>
        <v>-</v>
      </c>
      <c r="E449" s="75">
        <f>SUMIFS(Jan!$H$5:$H$605,Jan!$R$5:$R$605,"Despesa",Jan!$F$5:$F$605,DRE!$D449)</f>
        <v>0</v>
      </c>
      <c r="F449" s="75">
        <f>SUMIFS(Fev!$H$5:$H$605,Fev!$R$5:$R$605,"Despesa",Fev!$F$5:$F$605,DRE!$D449)</f>
        <v>0</v>
      </c>
      <c r="G449" s="75">
        <f>SUMIFS(Mar!$H$5:$H$605,Mar!$R$5:$R$605,"Despesa",Mar!$F$5:$F$605,DRE!$D449)</f>
        <v>0</v>
      </c>
      <c r="H449" s="75">
        <f>SUMIFS(Abr!$H$5:$H$605,Abr!$R$5:$R$605,"Despesa",Abr!$F$5:$F$605,DRE!$D449)</f>
        <v>0</v>
      </c>
      <c r="I449" s="75">
        <f>SUMIFS(Mai!$H$5:$H$605,Mai!$R$5:$R$605,"Despesa",Mai!$F$5:$F$605,DRE!$D449)</f>
        <v>0</v>
      </c>
      <c r="J449" s="75">
        <f>SUMIFS(Jun!$H$5:$H$605,Jun!$R$5:$R$605,"Despesa",Jun!$F$5:$F$605,DRE!$D449)</f>
        <v>0</v>
      </c>
      <c r="K449" s="75">
        <f>SUMIFS(Jul!$H$5:$H$605,Jul!$R$5:$R$605,"Despesa",Jul!$F$5:$F$605,DRE!$D449)</f>
        <v>0</v>
      </c>
      <c r="L449" s="75">
        <f>SUMIFS(Ago!$H$5:$H$605,Ago!$R$5:$R$605,"Despesa",Ago!$F$5:$F$605,DRE!$D449)</f>
        <v>0</v>
      </c>
      <c r="M449" s="75">
        <f>SUMIFS(Set!$H$5:$H$605,Set!$R$5:$R$605,"Despesa",Set!$F$5:$F$605,DRE!$D449)</f>
        <v>0</v>
      </c>
      <c r="N449" s="75">
        <f>SUMIFS(Out!$H$5:$H$605,Out!$R$5:$R$605,"Despesa",Out!$F$5:$F$605,DRE!$D449)</f>
        <v>0</v>
      </c>
      <c r="O449" s="75">
        <f>SUMIFS(Nov!$H$5:$H$605,Nov!$R$5:$R$605,"Despesa",Nov!$F$5:$F$605,DRE!$D449)</f>
        <v>0</v>
      </c>
      <c r="P449" s="75">
        <f>SUMIFS(Dez!$H$5:$H$605,Dez!$R$5:$R$605,"Despesa",Dez!$F$5:$F$605,DRE!$D449)</f>
        <v>0</v>
      </c>
      <c r="Q449" s="75">
        <f t="shared" si="27"/>
        <v>0</v>
      </c>
    </row>
    <row r="450" spans="3:17" ht="28.5" customHeight="1" thickTop="1" thickBot="1">
      <c r="C450" s="65" t="str">
        <f>'PC Despesas'!L29</f>
        <v>5.4.25</v>
      </c>
      <c r="D450" s="66" t="str">
        <f>VLOOKUP(C450,'PC Despesas'!$L$4:$M$103,2,FALSE)</f>
        <v>-</v>
      </c>
      <c r="E450" s="75">
        <f>SUMIFS(Jan!$H$5:$H$605,Jan!$R$5:$R$605,"Despesa",Jan!$F$5:$F$605,DRE!$D450)</f>
        <v>0</v>
      </c>
      <c r="F450" s="75">
        <f>SUMIFS(Fev!$H$5:$H$605,Fev!$R$5:$R$605,"Despesa",Fev!$F$5:$F$605,DRE!$D450)</f>
        <v>0</v>
      </c>
      <c r="G450" s="75">
        <f>SUMIFS(Mar!$H$5:$H$605,Mar!$R$5:$R$605,"Despesa",Mar!$F$5:$F$605,DRE!$D450)</f>
        <v>0</v>
      </c>
      <c r="H450" s="75">
        <f>SUMIFS(Abr!$H$5:$H$605,Abr!$R$5:$R$605,"Despesa",Abr!$F$5:$F$605,DRE!$D450)</f>
        <v>0</v>
      </c>
      <c r="I450" s="75">
        <f>SUMIFS(Mai!$H$5:$H$605,Mai!$R$5:$R$605,"Despesa",Mai!$F$5:$F$605,DRE!$D450)</f>
        <v>0</v>
      </c>
      <c r="J450" s="75">
        <f>SUMIFS(Jun!$H$5:$H$605,Jun!$R$5:$R$605,"Despesa",Jun!$F$5:$F$605,DRE!$D450)</f>
        <v>0</v>
      </c>
      <c r="K450" s="75">
        <f>SUMIFS(Jul!$H$5:$H$605,Jul!$R$5:$R$605,"Despesa",Jul!$F$5:$F$605,DRE!$D450)</f>
        <v>0</v>
      </c>
      <c r="L450" s="75">
        <f>SUMIFS(Ago!$H$5:$H$605,Ago!$R$5:$R$605,"Despesa",Ago!$F$5:$F$605,DRE!$D450)</f>
        <v>0</v>
      </c>
      <c r="M450" s="75">
        <f>SUMIFS(Set!$H$5:$H$605,Set!$R$5:$R$605,"Despesa",Set!$F$5:$F$605,DRE!$D450)</f>
        <v>0</v>
      </c>
      <c r="N450" s="75">
        <f>SUMIFS(Out!$H$5:$H$605,Out!$R$5:$R$605,"Despesa",Out!$F$5:$F$605,DRE!$D450)</f>
        <v>0</v>
      </c>
      <c r="O450" s="75">
        <f>SUMIFS(Nov!$H$5:$H$605,Nov!$R$5:$R$605,"Despesa",Nov!$F$5:$F$605,DRE!$D450)</f>
        <v>0</v>
      </c>
      <c r="P450" s="75">
        <f>SUMIFS(Dez!$H$5:$H$605,Dez!$R$5:$R$605,"Despesa",Dez!$F$5:$F$605,DRE!$D450)</f>
        <v>0</v>
      </c>
      <c r="Q450" s="75">
        <f t="shared" si="27"/>
        <v>0</v>
      </c>
    </row>
    <row r="451" spans="3:17" ht="28.5" customHeight="1" thickTop="1" thickBot="1">
      <c r="C451" s="65" t="str">
        <f>'PC Despesas'!L30</f>
        <v>5.4.26</v>
      </c>
      <c r="D451" s="66" t="str">
        <f>VLOOKUP(C451,'PC Despesas'!$L$4:$M$103,2,FALSE)</f>
        <v>-</v>
      </c>
      <c r="E451" s="75">
        <f>SUMIFS(Jan!$H$5:$H$605,Jan!$R$5:$R$605,"Despesa",Jan!$F$5:$F$605,DRE!$D451)</f>
        <v>0</v>
      </c>
      <c r="F451" s="75">
        <f>SUMIFS(Fev!$H$5:$H$605,Fev!$R$5:$R$605,"Despesa",Fev!$F$5:$F$605,DRE!$D451)</f>
        <v>0</v>
      </c>
      <c r="G451" s="75">
        <f>SUMIFS(Mar!$H$5:$H$605,Mar!$R$5:$R$605,"Despesa",Mar!$F$5:$F$605,DRE!$D451)</f>
        <v>0</v>
      </c>
      <c r="H451" s="75">
        <f>SUMIFS(Abr!$H$5:$H$605,Abr!$R$5:$R$605,"Despesa",Abr!$F$5:$F$605,DRE!$D451)</f>
        <v>0</v>
      </c>
      <c r="I451" s="75">
        <f>SUMIFS(Mai!$H$5:$H$605,Mai!$R$5:$R$605,"Despesa",Mai!$F$5:$F$605,DRE!$D451)</f>
        <v>0</v>
      </c>
      <c r="J451" s="75">
        <f>SUMIFS(Jun!$H$5:$H$605,Jun!$R$5:$R$605,"Despesa",Jun!$F$5:$F$605,DRE!$D451)</f>
        <v>0</v>
      </c>
      <c r="K451" s="75">
        <f>SUMIFS(Jul!$H$5:$H$605,Jul!$R$5:$R$605,"Despesa",Jul!$F$5:$F$605,DRE!$D451)</f>
        <v>0</v>
      </c>
      <c r="L451" s="75">
        <f>SUMIFS(Ago!$H$5:$H$605,Ago!$R$5:$R$605,"Despesa",Ago!$F$5:$F$605,DRE!$D451)</f>
        <v>0</v>
      </c>
      <c r="M451" s="75">
        <f>SUMIFS(Set!$H$5:$H$605,Set!$R$5:$R$605,"Despesa",Set!$F$5:$F$605,DRE!$D451)</f>
        <v>0</v>
      </c>
      <c r="N451" s="75">
        <f>SUMIFS(Out!$H$5:$H$605,Out!$R$5:$R$605,"Despesa",Out!$F$5:$F$605,DRE!$D451)</f>
        <v>0</v>
      </c>
      <c r="O451" s="75">
        <f>SUMIFS(Nov!$H$5:$H$605,Nov!$R$5:$R$605,"Despesa",Nov!$F$5:$F$605,DRE!$D451)</f>
        <v>0</v>
      </c>
      <c r="P451" s="75">
        <f>SUMIFS(Dez!$H$5:$H$605,Dez!$R$5:$R$605,"Despesa",Dez!$F$5:$F$605,DRE!$D451)</f>
        <v>0</v>
      </c>
      <c r="Q451" s="75">
        <f t="shared" si="27"/>
        <v>0</v>
      </c>
    </row>
    <row r="452" spans="3:17" ht="28.5" customHeight="1" thickTop="1" thickBot="1">
      <c r="C452" s="65" t="str">
        <f>'PC Despesas'!L31</f>
        <v>5.4.27</v>
      </c>
      <c r="D452" s="66" t="str">
        <f>VLOOKUP(C452,'PC Despesas'!$L$4:$M$103,2,FALSE)</f>
        <v>-</v>
      </c>
      <c r="E452" s="75">
        <f>SUMIFS(Jan!$H$5:$H$605,Jan!$R$5:$R$605,"Despesa",Jan!$F$5:$F$605,DRE!$D452)</f>
        <v>0</v>
      </c>
      <c r="F452" s="75">
        <f>SUMIFS(Fev!$H$5:$H$605,Fev!$R$5:$R$605,"Despesa",Fev!$F$5:$F$605,DRE!$D452)</f>
        <v>0</v>
      </c>
      <c r="G452" s="75">
        <f>SUMIFS(Mar!$H$5:$H$605,Mar!$R$5:$R$605,"Despesa",Mar!$F$5:$F$605,DRE!$D452)</f>
        <v>0</v>
      </c>
      <c r="H452" s="75">
        <f>SUMIFS(Abr!$H$5:$H$605,Abr!$R$5:$R$605,"Despesa",Abr!$F$5:$F$605,DRE!$D452)</f>
        <v>0</v>
      </c>
      <c r="I452" s="75">
        <f>SUMIFS(Mai!$H$5:$H$605,Mai!$R$5:$R$605,"Despesa",Mai!$F$5:$F$605,DRE!$D452)</f>
        <v>0</v>
      </c>
      <c r="J452" s="75">
        <f>SUMIFS(Jun!$H$5:$H$605,Jun!$R$5:$R$605,"Despesa",Jun!$F$5:$F$605,DRE!$D452)</f>
        <v>0</v>
      </c>
      <c r="K452" s="75">
        <f>SUMIFS(Jul!$H$5:$H$605,Jul!$R$5:$R$605,"Despesa",Jul!$F$5:$F$605,DRE!$D452)</f>
        <v>0</v>
      </c>
      <c r="L452" s="75">
        <f>SUMIFS(Ago!$H$5:$H$605,Ago!$R$5:$R$605,"Despesa",Ago!$F$5:$F$605,DRE!$D452)</f>
        <v>0</v>
      </c>
      <c r="M452" s="75">
        <f>SUMIFS(Set!$H$5:$H$605,Set!$R$5:$R$605,"Despesa",Set!$F$5:$F$605,DRE!$D452)</f>
        <v>0</v>
      </c>
      <c r="N452" s="75">
        <f>SUMIFS(Out!$H$5:$H$605,Out!$R$5:$R$605,"Despesa",Out!$F$5:$F$605,DRE!$D452)</f>
        <v>0</v>
      </c>
      <c r="O452" s="75">
        <f>SUMIFS(Nov!$H$5:$H$605,Nov!$R$5:$R$605,"Despesa",Nov!$F$5:$F$605,DRE!$D452)</f>
        <v>0</v>
      </c>
      <c r="P452" s="75">
        <f>SUMIFS(Dez!$H$5:$H$605,Dez!$R$5:$R$605,"Despesa",Dez!$F$5:$F$605,DRE!$D452)</f>
        <v>0</v>
      </c>
      <c r="Q452" s="75">
        <f t="shared" si="27"/>
        <v>0</v>
      </c>
    </row>
    <row r="453" spans="3:17" ht="28.5" customHeight="1" thickTop="1" thickBot="1">
      <c r="C453" s="65" t="str">
        <f>'PC Despesas'!L32</f>
        <v>5.4.28</v>
      </c>
      <c r="D453" s="66" t="str">
        <f>VLOOKUP(C453,'PC Despesas'!$L$4:$M$103,2,FALSE)</f>
        <v>-</v>
      </c>
      <c r="E453" s="75">
        <f>SUMIFS(Jan!$H$5:$H$605,Jan!$R$5:$R$605,"Despesa",Jan!$F$5:$F$605,DRE!$D453)</f>
        <v>0</v>
      </c>
      <c r="F453" s="75">
        <f>SUMIFS(Fev!$H$5:$H$605,Fev!$R$5:$R$605,"Despesa",Fev!$F$5:$F$605,DRE!$D453)</f>
        <v>0</v>
      </c>
      <c r="G453" s="75">
        <f>SUMIFS(Mar!$H$5:$H$605,Mar!$R$5:$R$605,"Despesa",Mar!$F$5:$F$605,DRE!$D453)</f>
        <v>0</v>
      </c>
      <c r="H453" s="75">
        <f>SUMIFS(Abr!$H$5:$H$605,Abr!$R$5:$R$605,"Despesa",Abr!$F$5:$F$605,DRE!$D453)</f>
        <v>0</v>
      </c>
      <c r="I453" s="75">
        <f>SUMIFS(Mai!$H$5:$H$605,Mai!$R$5:$R$605,"Despesa",Mai!$F$5:$F$605,DRE!$D453)</f>
        <v>0</v>
      </c>
      <c r="J453" s="75">
        <f>SUMIFS(Jun!$H$5:$H$605,Jun!$R$5:$R$605,"Despesa",Jun!$F$5:$F$605,DRE!$D453)</f>
        <v>0</v>
      </c>
      <c r="K453" s="75">
        <f>SUMIFS(Jul!$H$5:$H$605,Jul!$R$5:$R$605,"Despesa",Jul!$F$5:$F$605,DRE!$D453)</f>
        <v>0</v>
      </c>
      <c r="L453" s="75">
        <f>SUMIFS(Ago!$H$5:$H$605,Ago!$R$5:$R$605,"Despesa",Ago!$F$5:$F$605,DRE!$D453)</f>
        <v>0</v>
      </c>
      <c r="M453" s="75">
        <f>SUMIFS(Set!$H$5:$H$605,Set!$R$5:$R$605,"Despesa",Set!$F$5:$F$605,DRE!$D453)</f>
        <v>0</v>
      </c>
      <c r="N453" s="75">
        <f>SUMIFS(Out!$H$5:$H$605,Out!$R$5:$R$605,"Despesa",Out!$F$5:$F$605,DRE!$D453)</f>
        <v>0</v>
      </c>
      <c r="O453" s="75">
        <f>SUMIFS(Nov!$H$5:$H$605,Nov!$R$5:$R$605,"Despesa",Nov!$F$5:$F$605,DRE!$D453)</f>
        <v>0</v>
      </c>
      <c r="P453" s="75">
        <f>SUMIFS(Dez!$H$5:$H$605,Dez!$R$5:$R$605,"Despesa",Dez!$F$5:$F$605,DRE!$D453)</f>
        <v>0</v>
      </c>
      <c r="Q453" s="75">
        <f t="shared" si="27"/>
        <v>0</v>
      </c>
    </row>
    <row r="454" spans="3:17" ht="28.5" customHeight="1" thickTop="1" thickBot="1">
      <c r="C454" s="65" t="str">
        <f>'PC Despesas'!L33</f>
        <v>5.4.29</v>
      </c>
      <c r="D454" s="66" t="str">
        <f>VLOOKUP(C454,'PC Despesas'!$L$4:$M$103,2,FALSE)</f>
        <v>-</v>
      </c>
      <c r="E454" s="75">
        <f>SUMIFS(Jan!$H$5:$H$605,Jan!$R$5:$R$605,"Despesa",Jan!$F$5:$F$605,DRE!$D454)</f>
        <v>0</v>
      </c>
      <c r="F454" s="75">
        <f>SUMIFS(Fev!$H$5:$H$605,Fev!$R$5:$R$605,"Despesa",Fev!$F$5:$F$605,DRE!$D454)</f>
        <v>0</v>
      </c>
      <c r="G454" s="75">
        <f>SUMIFS(Mar!$H$5:$H$605,Mar!$R$5:$R$605,"Despesa",Mar!$F$5:$F$605,DRE!$D454)</f>
        <v>0</v>
      </c>
      <c r="H454" s="75">
        <f>SUMIFS(Abr!$H$5:$H$605,Abr!$R$5:$R$605,"Despesa",Abr!$F$5:$F$605,DRE!$D454)</f>
        <v>0</v>
      </c>
      <c r="I454" s="75">
        <f>SUMIFS(Mai!$H$5:$H$605,Mai!$R$5:$R$605,"Despesa",Mai!$F$5:$F$605,DRE!$D454)</f>
        <v>0</v>
      </c>
      <c r="J454" s="75">
        <f>SUMIFS(Jun!$H$5:$H$605,Jun!$R$5:$R$605,"Despesa",Jun!$F$5:$F$605,DRE!$D454)</f>
        <v>0</v>
      </c>
      <c r="K454" s="75">
        <f>SUMIFS(Jul!$H$5:$H$605,Jul!$R$5:$R$605,"Despesa",Jul!$F$5:$F$605,DRE!$D454)</f>
        <v>0</v>
      </c>
      <c r="L454" s="75">
        <f>SUMIFS(Ago!$H$5:$H$605,Ago!$R$5:$R$605,"Despesa",Ago!$F$5:$F$605,DRE!$D454)</f>
        <v>0</v>
      </c>
      <c r="M454" s="75">
        <f>SUMIFS(Set!$H$5:$H$605,Set!$R$5:$R$605,"Despesa",Set!$F$5:$F$605,DRE!$D454)</f>
        <v>0</v>
      </c>
      <c r="N454" s="75">
        <f>SUMIFS(Out!$H$5:$H$605,Out!$R$5:$R$605,"Despesa",Out!$F$5:$F$605,DRE!$D454)</f>
        <v>0</v>
      </c>
      <c r="O454" s="75">
        <f>SUMIFS(Nov!$H$5:$H$605,Nov!$R$5:$R$605,"Despesa",Nov!$F$5:$F$605,DRE!$D454)</f>
        <v>0</v>
      </c>
      <c r="P454" s="75">
        <f>SUMIFS(Dez!$H$5:$H$605,Dez!$R$5:$R$605,"Despesa",Dez!$F$5:$F$605,DRE!$D454)</f>
        <v>0</v>
      </c>
      <c r="Q454" s="75">
        <f t="shared" si="27"/>
        <v>0</v>
      </c>
    </row>
    <row r="455" spans="3:17" ht="28.5" customHeight="1" thickTop="1" thickBot="1">
      <c r="C455" s="65" t="str">
        <f>'PC Despesas'!L34</f>
        <v>5.4.30</v>
      </c>
      <c r="D455" s="66" t="str">
        <f>VLOOKUP(C455,'PC Despesas'!$L$4:$M$103,2,FALSE)</f>
        <v>-</v>
      </c>
      <c r="E455" s="75">
        <f>SUMIFS(Jan!$H$5:$H$605,Jan!$R$5:$R$605,"Despesa",Jan!$F$5:$F$605,DRE!$D455)</f>
        <v>0</v>
      </c>
      <c r="F455" s="75">
        <f>SUMIFS(Fev!$H$5:$H$605,Fev!$R$5:$R$605,"Despesa",Fev!$F$5:$F$605,DRE!$D455)</f>
        <v>0</v>
      </c>
      <c r="G455" s="75">
        <f>SUMIFS(Mar!$H$5:$H$605,Mar!$R$5:$R$605,"Despesa",Mar!$F$5:$F$605,DRE!$D455)</f>
        <v>0</v>
      </c>
      <c r="H455" s="75">
        <f>SUMIFS(Abr!$H$5:$H$605,Abr!$R$5:$R$605,"Despesa",Abr!$F$5:$F$605,DRE!$D455)</f>
        <v>0</v>
      </c>
      <c r="I455" s="75">
        <f>SUMIFS(Mai!$H$5:$H$605,Mai!$R$5:$R$605,"Despesa",Mai!$F$5:$F$605,DRE!$D455)</f>
        <v>0</v>
      </c>
      <c r="J455" s="75">
        <f>SUMIFS(Jun!$H$5:$H$605,Jun!$R$5:$R$605,"Despesa",Jun!$F$5:$F$605,DRE!$D455)</f>
        <v>0</v>
      </c>
      <c r="K455" s="75">
        <f>SUMIFS(Jul!$H$5:$H$605,Jul!$R$5:$R$605,"Despesa",Jul!$F$5:$F$605,DRE!$D455)</f>
        <v>0</v>
      </c>
      <c r="L455" s="75">
        <f>SUMIFS(Ago!$H$5:$H$605,Ago!$R$5:$R$605,"Despesa",Ago!$F$5:$F$605,DRE!$D455)</f>
        <v>0</v>
      </c>
      <c r="M455" s="75">
        <f>SUMIFS(Set!$H$5:$H$605,Set!$R$5:$R$605,"Despesa",Set!$F$5:$F$605,DRE!$D455)</f>
        <v>0</v>
      </c>
      <c r="N455" s="75">
        <f>SUMIFS(Out!$H$5:$H$605,Out!$R$5:$R$605,"Despesa",Out!$F$5:$F$605,DRE!$D455)</f>
        <v>0</v>
      </c>
      <c r="O455" s="75">
        <f>SUMIFS(Nov!$H$5:$H$605,Nov!$R$5:$R$605,"Despesa",Nov!$F$5:$F$605,DRE!$D455)</f>
        <v>0</v>
      </c>
      <c r="P455" s="75">
        <f>SUMIFS(Dez!$H$5:$H$605,Dez!$R$5:$R$605,"Despesa",Dez!$F$5:$F$605,DRE!$D455)</f>
        <v>0</v>
      </c>
      <c r="Q455" s="75">
        <f t="shared" si="27"/>
        <v>0</v>
      </c>
    </row>
    <row r="456" spans="3:17" ht="28.5" customHeight="1" thickTop="1" thickBot="1">
      <c r="C456" s="65" t="str">
        <f>'PC Despesas'!L35</f>
        <v>5.4.31</v>
      </c>
      <c r="D456" s="66" t="str">
        <f>VLOOKUP(C456,'PC Despesas'!$L$4:$M$103,2,FALSE)</f>
        <v>-</v>
      </c>
      <c r="E456" s="75">
        <f>SUMIFS(Jan!$H$5:$H$605,Jan!$R$5:$R$605,"Despesa",Jan!$F$5:$F$605,DRE!$D456)</f>
        <v>0</v>
      </c>
      <c r="F456" s="75">
        <f>SUMIFS(Fev!$H$5:$H$605,Fev!$R$5:$R$605,"Despesa",Fev!$F$5:$F$605,DRE!$D456)</f>
        <v>0</v>
      </c>
      <c r="G456" s="75">
        <f>SUMIFS(Mar!$H$5:$H$605,Mar!$R$5:$R$605,"Despesa",Mar!$F$5:$F$605,DRE!$D456)</f>
        <v>0</v>
      </c>
      <c r="H456" s="75">
        <f>SUMIFS(Abr!$H$5:$H$605,Abr!$R$5:$R$605,"Despesa",Abr!$F$5:$F$605,DRE!$D456)</f>
        <v>0</v>
      </c>
      <c r="I456" s="75">
        <f>SUMIFS(Mai!$H$5:$H$605,Mai!$R$5:$R$605,"Despesa",Mai!$F$5:$F$605,DRE!$D456)</f>
        <v>0</v>
      </c>
      <c r="J456" s="75">
        <f>SUMIFS(Jun!$H$5:$H$605,Jun!$R$5:$R$605,"Despesa",Jun!$F$5:$F$605,DRE!$D456)</f>
        <v>0</v>
      </c>
      <c r="K456" s="75">
        <f>SUMIFS(Jul!$H$5:$H$605,Jul!$R$5:$R$605,"Despesa",Jul!$F$5:$F$605,DRE!$D456)</f>
        <v>0</v>
      </c>
      <c r="L456" s="75">
        <f>SUMIFS(Ago!$H$5:$H$605,Ago!$R$5:$R$605,"Despesa",Ago!$F$5:$F$605,DRE!$D456)</f>
        <v>0</v>
      </c>
      <c r="M456" s="75">
        <f>SUMIFS(Set!$H$5:$H$605,Set!$R$5:$R$605,"Despesa",Set!$F$5:$F$605,DRE!$D456)</f>
        <v>0</v>
      </c>
      <c r="N456" s="75">
        <f>SUMIFS(Out!$H$5:$H$605,Out!$R$5:$R$605,"Despesa",Out!$F$5:$F$605,DRE!$D456)</f>
        <v>0</v>
      </c>
      <c r="O456" s="75">
        <f>SUMIFS(Nov!$H$5:$H$605,Nov!$R$5:$R$605,"Despesa",Nov!$F$5:$F$605,DRE!$D456)</f>
        <v>0</v>
      </c>
      <c r="P456" s="75">
        <f>SUMIFS(Dez!$H$5:$H$605,Dez!$R$5:$R$605,"Despesa",Dez!$F$5:$F$605,DRE!$D456)</f>
        <v>0</v>
      </c>
      <c r="Q456" s="75">
        <f t="shared" si="27"/>
        <v>0</v>
      </c>
    </row>
    <row r="457" spans="3:17" ht="28.5" customHeight="1" thickTop="1" thickBot="1">
      <c r="C457" s="65" t="str">
        <f>'PC Despesas'!L36</f>
        <v>5.4.32</v>
      </c>
      <c r="D457" s="66" t="str">
        <f>VLOOKUP(C457,'PC Despesas'!$L$4:$M$103,2,FALSE)</f>
        <v>-</v>
      </c>
      <c r="E457" s="75">
        <f>SUMIFS(Jan!$H$5:$H$605,Jan!$R$5:$R$605,"Despesa",Jan!$F$5:$F$605,DRE!$D457)</f>
        <v>0</v>
      </c>
      <c r="F457" s="75">
        <f>SUMIFS(Fev!$H$5:$H$605,Fev!$R$5:$R$605,"Despesa",Fev!$F$5:$F$605,DRE!$D457)</f>
        <v>0</v>
      </c>
      <c r="G457" s="75">
        <f>SUMIFS(Mar!$H$5:$H$605,Mar!$R$5:$R$605,"Despesa",Mar!$F$5:$F$605,DRE!$D457)</f>
        <v>0</v>
      </c>
      <c r="H457" s="75">
        <f>SUMIFS(Abr!$H$5:$H$605,Abr!$R$5:$R$605,"Despesa",Abr!$F$5:$F$605,DRE!$D457)</f>
        <v>0</v>
      </c>
      <c r="I457" s="75">
        <f>SUMIFS(Mai!$H$5:$H$605,Mai!$R$5:$R$605,"Despesa",Mai!$F$5:$F$605,DRE!$D457)</f>
        <v>0</v>
      </c>
      <c r="J457" s="75">
        <f>SUMIFS(Jun!$H$5:$H$605,Jun!$R$5:$R$605,"Despesa",Jun!$F$5:$F$605,DRE!$D457)</f>
        <v>0</v>
      </c>
      <c r="K457" s="75">
        <f>SUMIFS(Jul!$H$5:$H$605,Jul!$R$5:$R$605,"Despesa",Jul!$F$5:$F$605,DRE!$D457)</f>
        <v>0</v>
      </c>
      <c r="L457" s="75">
        <f>SUMIFS(Ago!$H$5:$H$605,Ago!$R$5:$R$605,"Despesa",Ago!$F$5:$F$605,DRE!$D457)</f>
        <v>0</v>
      </c>
      <c r="M457" s="75">
        <f>SUMIFS(Set!$H$5:$H$605,Set!$R$5:$R$605,"Despesa",Set!$F$5:$F$605,DRE!$D457)</f>
        <v>0</v>
      </c>
      <c r="N457" s="75">
        <f>SUMIFS(Out!$H$5:$H$605,Out!$R$5:$R$605,"Despesa",Out!$F$5:$F$605,DRE!$D457)</f>
        <v>0</v>
      </c>
      <c r="O457" s="75">
        <f>SUMIFS(Nov!$H$5:$H$605,Nov!$R$5:$R$605,"Despesa",Nov!$F$5:$F$605,DRE!$D457)</f>
        <v>0</v>
      </c>
      <c r="P457" s="75">
        <f>SUMIFS(Dez!$H$5:$H$605,Dez!$R$5:$R$605,"Despesa",Dez!$F$5:$F$605,DRE!$D457)</f>
        <v>0</v>
      </c>
      <c r="Q457" s="75">
        <f t="shared" si="27"/>
        <v>0</v>
      </c>
    </row>
    <row r="458" spans="3:17" ht="28.5" customHeight="1" thickTop="1" thickBot="1">
      <c r="C458" s="65" t="str">
        <f>'PC Despesas'!L37</f>
        <v>5.4.33</v>
      </c>
      <c r="D458" s="66" t="str">
        <f>VLOOKUP(C458,'PC Despesas'!$L$4:$M$103,2,FALSE)</f>
        <v>-</v>
      </c>
      <c r="E458" s="75">
        <f>SUMIFS(Jan!$H$5:$H$605,Jan!$R$5:$R$605,"Despesa",Jan!$F$5:$F$605,DRE!$D458)</f>
        <v>0</v>
      </c>
      <c r="F458" s="75">
        <f>SUMIFS(Fev!$H$5:$H$605,Fev!$R$5:$R$605,"Despesa",Fev!$F$5:$F$605,DRE!$D458)</f>
        <v>0</v>
      </c>
      <c r="G458" s="75">
        <f>SUMIFS(Mar!$H$5:$H$605,Mar!$R$5:$R$605,"Despesa",Mar!$F$5:$F$605,DRE!$D458)</f>
        <v>0</v>
      </c>
      <c r="H458" s="75">
        <f>SUMIFS(Abr!$H$5:$H$605,Abr!$R$5:$R$605,"Despesa",Abr!$F$5:$F$605,DRE!$D458)</f>
        <v>0</v>
      </c>
      <c r="I458" s="75">
        <f>SUMIFS(Mai!$H$5:$H$605,Mai!$R$5:$R$605,"Despesa",Mai!$F$5:$F$605,DRE!$D458)</f>
        <v>0</v>
      </c>
      <c r="J458" s="75">
        <f>SUMIFS(Jun!$H$5:$H$605,Jun!$R$5:$R$605,"Despesa",Jun!$F$5:$F$605,DRE!$D458)</f>
        <v>0</v>
      </c>
      <c r="K458" s="75">
        <f>SUMIFS(Jul!$H$5:$H$605,Jul!$R$5:$R$605,"Despesa",Jul!$F$5:$F$605,DRE!$D458)</f>
        <v>0</v>
      </c>
      <c r="L458" s="75">
        <f>SUMIFS(Ago!$H$5:$H$605,Ago!$R$5:$R$605,"Despesa",Ago!$F$5:$F$605,DRE!$D458)</f>
        <v>0</v>
      </c>
      <c r="M458" s="75">
        <f>SUMIFS(Set!$H$5:$H$605,Set!$R$5:$R$605,"Despesa",Set!$F$5:$F$605,DRE!$D458)</f>
        <v>0</v>
      </c>
      <c r="N458" s="75">
        <f>SUMIFS(Out!$H$5:$H$605,Out!$R$5:$R$605,"Despesa",Out!$F$5:$F$605,DRE!$D458)</f>
        <v>0</v>
      </c>
      <c r="O458" s="75">
        <f>SUMIFS(Nov!$H$5:$H$605,Nov!$R$5:$R$605,"Despesa",Nov!$F$5:$F$605,DRE!$D458)</f>
        <v>0</v>
      </c>
      <c r="P458" s="75">
        <f>SUMIFS(Dez!$H$5:$H$605,Dez!$R$5:$R$605,"Despesa",Dez!$F$5:$F$605,DRE!$D458)</f>
        <v>0</v>
      </c>
      <c r="Q458" s="75">
        <f t="shared" si="27"/>
        <v>0</v>
      </c>
    </row>
    <row r="459" spans="3:17" ht="28.5" customHeight="1" thickTop="1" thickBot="1">
      <c r="C459" s="65" t="str">
        <f>'PC Despesas'!L38</f>
        <v>5.4.34</v>
      </c>
      <c r="D459" s="66" t="str">
        <f>VLOOKUP(C459,'PC Despesas'!$L$4:$M$103,2,FALSE)</f>
        <v>-</v>
      </c>
      <c r="E459" s="75">
        <f>SUMIFS(Jan!$H$5:$H$605,Jan!$R$5:$R$605,"Despesa",Jan!$F$5:$F$605,DRE!$D459)</f>
        <v>0</v>
      </c>
      <c r="F459" s="75">
        <f>SUMIFS(Fev!$H$5:$H$605,Fev!$R$5:$R$605,"Despesa",Fev!$F$5:$F$605,DRE!$D459)</f>
        <v>0</v>
      </c>
      <c r="G459" s="75">
        <f>SUMIFS(Mar!$H$5:$H$605,Mar!$R$5:$R$605,"Despesa",Mar!$F$5:$F$605,DRE!$D459)</f>
        <v>0</v>
      </c>
      <c r="H459" s="75">
        <f>SUMIFS(Abr!$H$5:$H$605,Abr!$R$5:$R$605,"Despesa",Abr!$F$5:$F$605,DRE!$D459)</f>
        <v>0</v>
      </c>
      <c r="I459" s="75">
        <f>SUMIFS(Mai!$H$5:$H$605,Mai!$R$5:$R$605,"Despesa",Mai!$F$5:$F$605,DRE!$D459)</f>
        <v>0</v>
      </c>
      <c r="J459" s="75">
        <f>SUMIFS(Jun!$H$5:$H$605,Jun!$R$5:$R$605,"Despesa",Jun!$F$5:$F$605,DRE!$D459)</f>
        <v>0</v>
      </c>
      <c r="K459" s="75">
        <f>SUMIFS(Jul!$H$5:$H$605,Jul!$R$5:$R$605,"Despesa",Jul!$F$5:$F$605,DRE!$D459)</f>
        <v>0</v>
      </c>
      <c r="L459" s="75">
        <f>SUMIFS(Ago!$H$5:$H$605,Ago!$R$5:$R$605,"Despesa",Ago!$F$5:$F$605,DRE!$D459)</f>
        <v>0</v>
      </c>
      <c r="M459" s="75">
        <f>SUMIFS(Set!$H$5:$H$605,Set!$R$5:$R$605,"Despesa",Set!$F$5:$F$605,DRE!$D459)</f>
        <v>0</v>
      </c>
      <c r="N459" s="75">
        <f>SUMIFS(Out!$H$5:$H$605,Out!$R$5:$R$605,"Despesa",Out!$F$5:$F$605,DRE!$D459)</f>
        <v>0</v>
      </c>
      <c r="O459" s="75">
        <f>SUMIFS(Nov!$H$5:$H$605,Nov!$R$5:$R$605,"Despesa",Nov!$F$5:$F$605,DRE!$D459)</f>
        <v>0</v>
      </c>
      <c r="P459" s="75">
        <f>SUMIFS(Dez!$H$5:$H$605,Dez!$R$5:$R$605,"Despesa",Dez!$F$5:$F$605,DRE!$D459)</f>
        <v>0</v>
      </c>
      <c r="Q459" s="75">
        <f t="shared" si="27"/>
        <v>0</v>
      </c>
    </row>
    <row r="460" spans="3:17" ht="28.5" customHeight="1" thickTop="1" thickBot="1">
      <c r="C460" s="65" t="str">
        <f>'PC Despesas'!L39</f>
        <v>5.4.35</v>
      </c>
      <c r="D460" s="66" t="str">
        <f>VLOOKUP(C460,'PC Despesas'!$L$4:$M$103,2,FALSE)</f>
        <v>-</v>
      </c>
      <c r="E460" s="75">
        <f>SUMIFS(Jan!$H$5:$H$605,Jan!$R$5:$R$605,"Despesa",Jan!$F$5:$F$605,DRE!$D460)</f>
        <v>0</v>
      </c>
      <c r="F460" s="75">
        <f>SUMIFS(Fev!$H$5:$H$605,Fev!$R$5:$R$605,"Despesa",Fev!$F$5:$F$605,DRE!$D460)</f>
        <v>0</v>
      </c>
      <c r="G460" s="75">
        <f>SUMIFS(Mar!$H$5:$H$605,Mar!$R$5:$R$605,"Despesa",Mar!$F$5:$F$605,DRE!$D460)</f>
        <v>0</v>
      </c>
      <c r="H460" s="75">
        <f>SUMIFS(Abr!$H$5:$H$605,Abr!$R$5:$R$605,"Despesa",Abr!$F$5:$F$605,DRE!$D460)</f>
        <v>0</v>
      </c>
      <c r="I460" s="75">
        <f>SUMIFS(Mai!$H$5:$H$605,Mai!$R$5:$R$605,"Despesa",Mai!$F$5:$F$605,DRE!$D460)</f>
        <v>0</v>
      </c>
      <c r="J460" s="75">
        <f>SUMIFS(Jun!$H$5:$H$605,Jun!$R$5:$R$605,"Despesa",Jun!$F$5:$F$605,DRE!$D460)</f>
        <v>0</v>
      </c>
      <c r="K460" s="75">
        <f>SUMIFS(Jul!$H$5:$H$605,Jul!$R$5:$R$605,"Despesa",Jul!$F$5:$F$605,DRE!$D460)</f>
        <v>0</v>
      </c>
      <c r="L460" s="75">
        <f>SUMIFS(Ago!$H$5:$H$605,Ago!$R$5:$R$605,"Despesa",Ago!$F$5:$F$605,DRE!$D460)</f>
        <v>0</v>
      </c>
      <c r="M460" s="75">
        <f>SUMIFS(Set!$H$5:$H$605,Set!$R$5:$R$605,"Despesa",Set!$F$5:$F$605,DRE!$D460)</f>
        <v>0</v>
      </c>
      <c r="N460" s="75">
        <f>SUMIFS(Out!$H$5:$H$605,Out!$R$5:$R$605,"Despesa",Out!$F$5:$F$605,DRE!$D460)</f>
        <v>0</v>
      </c>
      <c r="O460" s="75">
        <f>SUMIFS(Nov!$H$5:$H$605,Nov!$R$5:$R$605,"Despesa",Nov!$F$5:$F$605,DRE!$D460)</f>
        <v>0</v>
      </c>
      <c r="P460" s="75">
        <f>SUMIFS(Dez!$H$5:$H$605,Dez!$R$5:$R$605,"Despesa",Dez!$F$5:$F$605,DRE!$D460)</f>
        <v>0</v>
      </c>
      <c r="Q460" s="75">
        <f t="shared" si="27"/>
        <v>0</v>
      </c>
    </row>
    <row r="461" spans="3:17" ht="28.5" customHeight="1" thickTop="1" thickBot="1">
      <c r="C461" s="65" t="str">
        <f>'PC Despesas'!L40</f>
        <v>5.4.36</v>
      </c>
      <c r="D461" s="66" t="str">
        <f>VLOOKUP(C461,'PC Despesas'!$L$4:$M$103,2,FALSE)</f>
        <v>-</v>
      </c>
      <c r="E461" s="75">
        <f>SUMIFS(Jan!$H$5:$H$605,Jan!$R$5:$R$605,"Despesa",Jan!$F$5:$F$605,DRE!$D461)</f>
        <v>0</v>
      </c>
      <c r="F461" s="75">
        <f>SUMIFS(Fev!$H$5:$H$605,Fev!$R$5:$R$605,"Despesa",Fev!$F$5:$F$605,DRE!$D461)</f>
        <v>0</v>
      </c>
      <c r="G461" s="75">
        <f>SUMIFS(Mar!$H$5:$H$605,Mar!$R$5:$R$605,"Despesa",Mar!$F$5:$F$605,DRE!$D461)</f>
        <v>0</v>
      </c>
      <c r="H461" s="75">
        <f>SUMIFS(Abr!$H$5:$H$605,Abr!$R$5:$R$605,"Despesa",Abr!$F$5:$F$605,DRE!$D461)</f>
        <v>0</v>
      </c>
      <c r="I461" s="75">
        <f>SUMIFS(Mai!$H$5:$H$605,Mai!$R$5:$R$605,"Despesa",Mai!$F$5:$F$605,DRE!$D461)</f>
        <v>0</v>
      </c>
      <c r="J461" s="75">
        <f>SUMIFS(Jun!$H$5:$H$605,Jun!$R$5:$R$605,"Despesa",Jun!$F$5:$F$605,DRE!$D461)</f>
        <v>0</v>
      </c>
      <c r="K461" s="75">
        <f>SUMIFS(Jul!$H$5:$H$605,Jul!$R$5:$R$605,"Despesa",Jul!$F$5:$F$605,DRE!$D461)</f>
        <v>0</v>
      </c>
      <c r="L461" s="75">
        <f>SUMIFS(Ago!$H$5:$H$605,Ago!$R$5:$R$605,"Despesa",Ago!$F$5:$F$605,DRE!$D461)</f>
        <v>0</v>
      </c>
      <c r="M461" s="75">
        <f>SUMIFS(Set!$H$5:$H$605,Set!$R$5:$R$605,"Despesa",Set!$F$5:$F$605,DRE!$D461)</f>
        <v>0</v>
      </c>
      <c r="N461" s="75">
        <f>SUMIFS(Out!$H$5:$H$605,Out!$R$5:$R$605,"Despesa",Out!$F$5:$F$605,DRE!$D461)</f>
        <v>0</v>
      </c>
      <c r="O461" s="75">
        <f>SUMIFS(Nov!$H$5:$H$605,Nov!$R$5:$R$605,"Despesa",Nov!$F$5:$F$605,DRE!$D461)</f>
        <v>0</v>
      </c>
      <c r="P461" s="75">
        <f>SUMIFS(Dez!$H$5:$H$605,Dez!$R$5:$R$605,"Despesa",Dez!$F$5:$F$605,DRE!$D461)</f>
        <v>0</v>
      </c>
      <c r="Q461" s="75">
        <f t="shared" si="27"/>
        <v>0</v>
      </c>
    </row>
    <row r="462" spans="3:17" ht="28.5" customHeight="1" thickTop="1" thickBot="1">
      <c r="C462" s="65" t="str">
        <f>'PC Despesas'!L41</f>
        <v>5.4.37</v>
      </c>
      <c r="D462" s="66" t="str">
        <f>VLOOKUP(C462,'PC Despesas'!$L$4:$M$103,2,FALSE)</f>
        <v>-</v>
      </c>
      <c r="E462" s="75">
        <f>SUMIFS(Jan!$H$5:$H$605,Jan!$R$5:$R$605,"Despesa",Jan!$F$5:$F$605,DRE!$D462)</f>
        <v>0</v>
      </c>
      <c r="F462" s="75">
        <f>SUMIFS(Fev!$H$5:$H$605,Fev!$R$5:$R$605,"Despesa",Fev!$F$5:$F$605,DRE!$D462)</f>
        <v>0</v>
      </c>
      <c r="G462" s="75">
        <f>SUMIFS(Mar!$H$5:$H$605,Mar!$R$5:$R$605,"Despesa",Mar!$F$5:$F$605,DRE!$D462)</f>
        <v>0</v>
      </c>
      <c r="H462" s="75">
        <f>SUMIFS(Abr!$H$5:$H$605,Abr!$R$5:$R$605,"Despesa",Abr!$F$5:$F$605,DRE!$D462)</f>
        <v>0</v>
      </c>
      <c r="I462" s="75">
        <f>SUMIFS(Mai!$H$5:$H$605,Mai!$R$5:$R$605,"Despesa",Mai!$F$5:$F$605,DRE!$D462)</f>
        <v>0</v>
      </c>
      <c r="J462" s="75">
        <f>SUMIFS(Jun!$H$5:$H$605,Jun!$R$5:$R$605,"Despesa",Jun!$F$5:$F$605,DRE!$D462)</f>
        <v>0</v>
      </c>
      <c r="K462" s="75">
        <f>SUMIFS(Jul!$H$5:$H$605,Jul!$R$5:$R$605,"Despesa",Jul!$F$5:$F$605,DRE!$D462)</f>
        <v>0</v>
      </c>
      <c r="L462" s="75">
        <f>SUMIFS(Ago!$H$5:$H$605,Ago!$R$5:$R$605,"Despesa",Ago!$F$5:$F$605,DRE!$D462)</f>
        <v>0</v>
      </c>
      <c r="M462" s="75">
        <f>SUMIFS(Set!$H$5:$H$605,Set!$R$5:$R$605,"Despesa",Set!$F$5:$F$605,DRE!$D462)</f>
        <v>0</v>
      </c>
      <c r="N462" s="75">
        <f>SUMIFS(Out!$H$5:$H$605,Out!$R$5:$R$605,"Despesa",Out!$F$5:$F$605,DRE!$D462)</f>
        <v>0</v>
      </c>
      <c r="O462" s="75">
        <f>SUMIFS(Nov!$H$5:$H$605,Nov!$R$5:$R$605,"Despesa",Nov!$F$5:$F$605,DRE!$D462)</f>
        <v>0</v>
      </c>
      <c r="P462" s="75">
        <f>SUMIFS(Dez!$H$5:$H$605,Dez!$R$5:$R$605,"Despesa",Dez!$F$5:$F$605,DRE!$D462)</f>
        <v>0</v>
      </c>
      <c r="Q462" s="75">
        <f t="shared" si="27"/>
        <v>0</v>
      </c>
    </row>
    <row r="463" spans="3:17" ht="28.5" customHeight="1" thickTop="1" thickBot="1">
      <c r="C463" s="65" t="str">
        <f>'PC Despesas'!L42</f>
        <v>5.4.38</v>
      </c>
      <c r="D463" s="66" t="str">
        <f>VLOOKUP(C463,'PC Despesas'!$L$4:$M$103,2,FALSE)</f>
        <v>-</v>
      </c>
      <c r="E463" s="75">
        <f>SUMIFS(Jan!$H$5:$H$605,Jan!$R$5:$R$605,"Despesa",Jan!$F$5:$F$605,DRE!$D463)</f>
        <v>0</v>
      </c>
      <c r="F463" s="75">
        <f>SUMIFS(Fev!$H$5:$H$605,Fev!$R$5:$R$605,"Despesa",Fev!$F$5:$F$605,DRE!$D463)</f>
        <v>0</v>
      </c>
      <c r="G463" s="75">
        <f>SUMIFS(Mar!$H$5:$H$605,Mar!$R$5:$R$605,"Despesa",Mar!$F$5:$F$605,DRE!$D463)</f>
        <v>0</v>
      </c>
      <c r="H463" s="75">
        <f>SUMIFS(Abr!$H$5:$H$605,Abr!$R$5:$R$605,"Despesa",Abr!$F$5:$F$605,DRE!$D463)</f>
        <v>0</v>
      </c>
      <c r="I463" s="75">
        <f>SUMIFS(Mai!$H$5:$H$605,Mai!$R$5:$R$605,"Despesa",Mai!$F$5:$F$605,DRE!$D463)</f>
        <v>0</v>
      </c>
      <c r="J463" s="75">
        <f>SUMIFS(Jun!$H$5:$H$605,Jun!$R$5:$R$605,"Despesa",Jun!$F$5:$F$605,DRE!$D463)</f>
        <v>0</v>
      </c>
      <c r="K463" s="75">
        <f>SUMIFS(Jul!$H$5:$H$605,Jul!$R$5:$R$605,"Despesa",Jul!$F$5:$F$605,DRE!$D463)</f>
        <v>0</v>
      </c>
      <c r="L463" s="75">
        <f>SUMIFS(Ago!$H$5:$H$605,Ago!$R$5:$R$605,"Despesa",Ago!$F$5:$F$605,DRE!$D463)</f>
        <v>0</v>
      </c>
      <c r="M463" s="75">
        <f>SUMIFS(Set!$H$5:$H$605,Set!$R$5:$R$605,"Despesa",Set!$F$5:$F$605,DRE!$D463)</f>
        <v>0</v>
      </c>
      <c r="N463" s="75">
        <f>SUMIFS(Out!$H$5:$H$605,Out!$R$5:$R$605,"Despesa",Out!$F$5:$F$605,DRE!$D463)</f>
        <v>0</v>
      </c>
      <c r="O463" s="75">
        <f>SUMIFS(Nov!$H$5:$H$605,Nov!$R$5:$R$605,"Despesa",Nov!$F$5:$F$605,DRE!$D463)</f>
        <v>0</v>
      </c>
      <c r="P463" s="75">
        <f>SUMIFS(Dez!$H$5:$H$605,Dez!$R$5:$R$605,"Despesa",Dez!$F$5:$F$605,DRE!$D463)</f>
        <v>0</v>
      </c>
      <c r="Q463" s="75">
        <f t="shared" si="27"/>
        <v>0</v>
      </c>
    </row>
    <row r="464" spans="3:17" ht="28.5" customHeight="1" thickTop="1" thickBot="1">
      <c r="C464" s="65" t="str">
        <f>'PC Despesas'!L43</f>
        <v>5.4.39</v>
      </c>
      <c r="D464" s="66" t="str">
        <f>VLOOKUP(C464,'PC Despesas'!$L$4:$M$103,2,FALSE)</f>
        <v>-</v>
      </c>
      <c r="E464" s="75">
        <f>SUMIFS(Jan!$H$5:$H$605,Jan!$R$5:$R$605,"Despesa",Jan!$F$5:$F$605,DRE!$D464)</f>
        <v>0</v>
      </c>
      <c r="F464" s="75">
        <f>SUMIFS(Fev!$H$5:$H$605,Fev!$R$5:$R$605,"Despesa",Fev!$F$5:$F$605,DRE!$D464)</f>
        <v>0</v>
      </c>
      <c r="G464" s="75">
        <f>SUMIFS(Mar!$H$5:$H$605,Mar!$R$5:$R$605,"Despesa",Mar!$F$5:$F$605,DRE!$D464)</f>
        <v>0</v>
      </c>
      <c r="H464" s="75">
        <f>SUMIFS(Abr!$H$5:$H$605,Abr!$R$5:$R$605,"Despesa",Abr!$F$5:$F$605,DRE!$D464)</f>
        <v>0</v>
      </c>
      <c r="I464" s="75">
        <f>SUMIFS(Mai!$H$5:$H$605,Mai!$R$5:$R$605,"Despesa",Mai!$F$5:$F$605,DRE!$D464)</f>
        <v>0</v>
      </c>
      <c r="J464" s="75">
        <f>SUMIFS(Jun!$H$5:$H$605,Jun!$R$5:$R$605,"Despesa",Jun!$F$5:$F$605,DRE!$D464)</f>
        <v>0</v>
      </c>
      <c r="K464" s="75">
        <f>SUMIFS(Jul!$H$5:$H$605,Jul!$R$5:$R$605,"Despesa",Jul!$F$5:$F$605,DRE!$D464)</f>
        <v>0</v>
      </c>
      <c r="L464" s="75">
        <f>SUMIFS(Ago!$H$5:$H$605,Ago!$R$5:$R$605,"Despesa",Ago!$F$5:$F$605,DRE!$D464)</f>
        <v>0</v>
      </c>
      <c r="M464" s="75">
        <f>SUMIFS(Set!$H$5:$H$605,Set!$R$5:$R$605,"Despesa",Set!$F$5:$F$605,DRE!$D464)</f>
        <v>0</v>
      </c>
      <c r="N464" s="75">
        <f>SUMIFS(Out!$H$5:$H$605,Out!$R$5:$R$605,"Despesa",Out!$F$5:$F$605,DRE!$D464)</f>
        <v>0</v>
      </c>
      <c r="O464" s="75">
        <f>SUMIFS(Nov!$H$5:$H$605,Nov!$R$5:$R$605,"Despesa",Nov!$F$5:$F$605,DRE!$D464)</f>
        <v>0</v>
      </c>
      <c r="P464" s="75">
        <f>SUMIFS(Dez!$H$5:$H$605,Dez!$R$5:$R$605,"Despesa",Dez!$F$5:$F$605,DRE!$D464)</f>
        <v>0</v>
      </c>
      <c r="Q464" s="75">
        <f t="shared" si="27"/>
        <v>0</v>
      </c>
    </row>
    <row r="465" spans="3:17" ht="28.5" customHeight="1" thickTop="1" thickBot="1">
      <c r="C465" s="65" t="str">
        <f>'PC Despesas'!L44</f>
        <v>5.4.40</v>
      </c>
      <c r="D465" s="66" t="str">
        <f>VLOOKUP(C465,'PC Despesas'!$L$4:$M$103,2,FALSE)</f>
        <v>-</v>
      </c>
      <c r="E465" s="75">
        <f>SUMIFS(Jan!$H$5:$H$605,Jan!$R$5:$R$605,"Despesa",Jan!$F$5:$F$605,DRE!$D465)</f>
        <v>0</v>
      </c>
      <c r="F465" s="75">
        <f>SUMIFS(Fev!$H$5:$H$605,Fev!$R$5:$R$605,"Despesa",Fev!$F$5:$F$605,DRE!$D465)</f>
        <v>0</v>
      </c>
      <c r="G465" s="75">
        <f>SUMIFS(Mar!$H$5:$H$605,Mar!$R$5:$R$605,"Despesa",Mar!$F$5:$F$605,DRE!$D465)</f>
        <v>0</v>
      </c>
      <c r="H465" s="75">
        <f>SUMIFS(Abr!$H$5:$H$605,Abr!$R$5:$R$605,"Despesa",Abr!$F$5:$F$605,DRE!$D465)</f>
        <v>0</v>
      </c>
      <c r="I465" s="75">
        <f>SUMIFS(Mai!$H$5:$H$605,Mai!$R$5:$R$605,"Despesa",Mai!$F$5:$F$605,DRE!$D465)</f>
        <v>0</v>
      </c>
      <c r="J465" s="75">
        <f>SUMIFS(Jun!$H$5:$H$605,Jun!$R$5:$R$605,"Despesa",Jun!$F$5:$F$605,DRE!$D465)</f>
        <v>0</v>
      </c>
      <c r="K465" s="75">
        <f>SUMIFS(Jul!$H$5:$H$605,Jul!$R$5:$R$605,"Despesa",Jul!$F$5:$F$605,DRE!$D465)</f>
        <v>0</v>
      </c>
      <c r="L465" s="75">
        <f>SUMIFS(Ago!$H$5:$H$605,Ago!$R$5:$R$605,"Despesa",Ago!$F$5:$F$605,DRE!$D465)</f>
        <v>0</v>
      </c>
      <c r="M465" s="75">
        <f>SUMIFS(Set!$H$5:$H$605,Set!$R$5:$R$605,"Despesa",Set!$F$5:$F$605,DRE!$D465)</f>
        <v>0</v>
      </c>
      <c r="N465" s="75">
        <f>SUMIFS(Out!$H$5:$H$605,Out!$R$5:$R$605,"Despesa",Out!$F$5:$F$605,DRE!$D465)</f>
        <v>0</v>
      </c>
      <c r="O465" s="75">
        <f>SUMIFS(Nov!$H$5:$H$605,Nov!$R$5:$R$605,"Despesa",Nov!$F$5:$F$605,DRE!$D465)</f>
        <v>0</v>
      </c>
      <c r="P465" s="75">
        <f>SUMIFS(Dez!$H$5:$H$605,Dez!$R$5:$R$605,"Despesa",Dez!$F$5:$F$605,DRE!$D465)</f>
        <v>0</v>
      </c>
      <c r="Q465" s="75">
        <f t="shared" si="27"/>
        <v>0</v>
      </c>
    </row>
    <row r="466" spans="3:17" ht="28.5" customHeight="1" thickTop="1" thickBot="1">
      <c r="C466" s="65" t="str">
        <f>'PC Despesas'!L45</f>
        <v>5.4.41</v>
      </c>
      <c r="D466" s="66" t="str">
        <f>VLOOKUP(C466,'PC Despesas'!$L$4:$M$103,2,FALSE)</f>
        <v>-</v>
      </c>
      <c r="E466" s="75">
        <f>SUMIFS(Jan!$H$5:$H$605,Jan!$R$5:$R$605,"Despesa",Jan!$F$5:$F$605,DRE!$D466)</f>
        <v>0</v>
      </c>
      <c r="F466" s="75">
        <f>SUMIFS(Fev!$H$5:$H$605,Fev!$R$5:$R$605,"Despesa",Fev!$F$5:$F$605,DRE!$D466)</f>
        <v>0</v>
      </c>
      <c r="G466" s="75">
        <f>SUMIFS(Mar!$H$5:$H$605,Mar!$R$5:$R$605,"Despesa",Mar!$F$5:$F$605,DRE!$D466)</f>
        <v>0</v>
      </c>
      <c r="H466" s="75">
        <f>SUMIFS(Abr!$H$5:$H$605,Abr!$R$5:$R$605,"Despesa",Abr!$F$5:$F$605,DRE!$D466)</f>
        <v>0</v>
      </c>
      <c r="I466" s="75">
        <f>SUMIFS(Mai!$H$5:$H$605,Mai!$R$5:$R$605,"Despesa",Mai!$F$5:$F$605,DRE!$D466)</f>
        <v>0</v>
      </c>
      <c r="J466" s="75">
        <f>SUMIFS(Jun!$H$5:$H$605,Jun!$R$5:$R$605,"Despesa",Jun!$F$5:$F$605,DRE!$D466)</f>
        <v>0</v>
      </c>
      <c r="K466" s="75">
        <f>SUMIFS(Jul!$H$5:$H$605,Jul!$R$5:$R$605,"Despesa",Jul!$F$5:$F$605,DRE!$D466)</f>
        <v>0</v>
      </c>
      <c r="L466" s="75">
        <f>SUMIFS(Ago!$H$5:$H$605,Ago!$R$5:$R$605,"Despesa",Ago!$F$5:$F$605,DRE!$D466)</f>
        <v>0</v>
      </c>
      <c r="M466" s="75">
        <f>SUMIFS(Set!$H$5:$H$605,Set!$R$5:$R$605,"Despesa",Set!$F$5:$F$605,DRE!$D466)</f>
        <v>0</v>
      </c>
      <c r="N466" s="75">
        <f>SUMIFS(Out!$H$5:$H$605,Out!$R$5:$R$605,"Despesa",Out!$F$5:$F$605,DRE!$D466)</f>
        <v>0</v>
      </c>
      <c r="O466" s="75">
        <f>SUMIFS(Nov!$H$5:$H$605,Nov!$R$5:$R$605,"Despesa",Nov!$F$5:$F$605,DRE!$D466)</f>
        <v>0</v>
      </c>
      <c r="P466" s="75">
        <f>SUMIFS(Dez!$H$5:$H$605,Dez!$R$5:$R$605,"Despesa",Dez!$F$5:$F$605,DRE!$D466)</f>
        <v>0</v>
      </c>
      <c r="Q466" s="75">
        <f t="shared" si="27"/>
        <v>0</v>
      </c>
    </row>
    <row r="467" spans="3:17" ht="28.5" customHeight="1" thickTop="1" thickBot="1">
      <c r="C467" s="65" t="str">
        <f>'PC Despesas'!L46</f>
        <v>5.4.42</v>
      </c>
      <c r="D467" s="66" t="str">
        <f>VLOOKUP(C467,'PC Despesas'!$L$4:$M$103,2,FALSE)</f>
        <v>-</v>
      </c>
      <c r="E467" s="75">
        <f>SUMIFS(Jan!$H$5:$H$605,Jan!$R$5:$R$605,"Despesa",Jan!$F$5:$F$605,DRE!$D467)</f>
        <v>0</v>
      </c>
      <c r="F467" s="75">
        <f>SUMIFS(Fev!$H$5:$H$605,Fev!$R$5:$R$605,"Despesa",Fev!$F$5:$F$605,DRE!$D467)</f>
        <v>0</v>
      </c>
      <c r="G467" s="75">
        <f>SUMIFS(Mar!$H$5:$H$605,Mar!$R$5:$R$605,"Despesa",Mar!$F$5:$F$605,DRE!$D467)</f>
        <v>0</v>
      </c>
      <c r="H467" s="75">
        <f>SUMIFS(Abr!$H$5:$H$605,Abr!$R$5:$R$605,"Despesa",Abr!$F$5:$F$605,DRE!$D467)</f>
        <v>0</v>
      </c>
      <c r="I467" s="75">
        <f>SUMIFS(Mai!$H$5:$H$605,Mai!$R$5:$R$605,"Despesa",Mai!$F$5:$F$605,DRE!$D467)</f>
        <v>0</v>
      </c>
      <c r="J467" s="75">
        <f>SUMIFS(Jun!$H$5:$H$605,Jun!$R$5:$R$605,"Despesa",Jun!$F$5:$F$605,DRE!$D467)</f>
        <v>0</v>
      </c>
      <c r="K467" s="75">
        <f>SUMIFS(Jul!$H$5:$H$605,Jul!$R$5:$R$605,"Despesa",Jul!$F$5:$F$605,DRE!$D467)</f>
        <v>0</v>
      </c>
      <c r="L467" s="75">
        <f>SUMIFS(Ago!$H$5:$H$605,Ago!$R$5:$R$605,"Despesa",Ago!$F$5:$F$605,DRE!$D467)</f>
        <v>0</v>
      </c>
      <c r="M467" s="75">
        <f>SUMIFS(Set!$H$5:$H$605,Set!$R$5:$R$605,"Despesa",Set!$F$5:$F$605,DRE!$D467)</f>
        <v>0</v>
      </c>
      <c r="N467" s="75">
        <f>SUMIFS(Out!$H$5:$H$605,Out!$R$5:$R$605,"Despesa",Out!$F$5:$F$605,DRE!$D467)</f>
        <v>0</v>
      </c>
      <c r="O467" s="75">
        <f>SUMIFS(Nov!$H$5:$H$605,Nov!$R$5:$R$605,"Despesa",Nov!$F$5:$F$605,DRE!$D467)</f>
        <v>0</v>
      </c>
      <c r="P467" s="75">
        <f>SUMIFS(Dez!$H$5:$H$605,Dez!$R$5:$R$605,"Despesa",Dez!$F$5:$F$605,DRE!$D467)</f>
        <v>0</v>
      </c>
      <c r="Q467" s="75">
        <f t="shared" si="27"/>
        <v>0</v>
      </c>
    </row>
    <row r="468" spans="3:17" ht="28.5" customHeight="1" thickTop="1" thickBot="1">
      <c r="C468" s="65" t="str">
        <f>'PC Despesas'!L47</f>
        <v>5.4.43</v>
      </c>
      <c r="D468" s="66" t="str">
        <f>VLOOKUP(C468,'PC Despesas'!$L$4:$M$103,2,FALSE)</f>
        <v>-</v>
      </c>
      <c r="E468" s="75">
        <f>SUMIFS(Jan!$H$5:$H$605,Jan!$R$5:$R$605,"Despesa",Jan!$F$5:$F$605,DRE!$D468)</f>
        <v>0</v>
      </c>
      <c r="F468" s="75">
        <f>SUMIFS(Fev!$H$5:$H$605,Fev!$R$5:$R$605,"Despesa",Fev!$F$5:$F$605,DRE!$D468)</f>
        <v>0</v>
      </c>
      <c r="G468" s="75">
        <f>SUMIFS(Mar!$H$5:$H$605,Mar!$R$5:$R$605,"Despesa",Mar!$F$5:$F$605,DRE!$D468)</f>
        <v>0</v>
      </c>
      <c r="H468" s="75">
        <f>SUMIFS(Abr!$H$5:$H$605,Abr!$R$5:$R$605,"Despesa",Abr!$F$5:$F$605,DRE!$D468)</f>
        <v>0</v>
      </c>
      <c r="I468" s="75">
        <f>SUMIFS(Mai!$H$5:$H$605,Mai!$R$5:$R$605,"Despesa",Mai!$F$5:$F$605,DRE!$D468)</f>
        <v>0</v>
      </c>
      <c r="J468" s="75">
        <f>SUMIFS(Jun!$H$5:$H$605,Jun!$R$5:$R$605,"Despesa",Jun!$F$5:$F$605,DRE!$D468)</f>
        <v>0</v>
      </c>
      <c r="K468" s="75">
        <f>SUMIFS(Jul!$H$5:$H$605,Jul!$R$5:$R$605,"Despesa",Jul!$F$5:$F$605,DRE!$D468)</f>
        <v>0</v>
      </c>
      <c r="L468" s="75">
        <f>SUMIFS(Ago!$H$5:$H$605,Ago!$R$5:$R$605,"Despesa",Ago!$F$5:$F$605,DRE!$D468)</f>
        <v>0</v>
      </c>
      <c r="M468" s="75">
        <f>SUMIFS(Set!$H$5:$H$605,Set!$R$5:$R$605,"Despesa",Set!$F$5:$F$605,DRE!$D468)</f>
        <v>0</v>
      </c>
      <c r="N468" s="75">
        <f>SUMIFS(Out!$H$5:$H$605,Out!$R$5:$R$605,"Despesa",Out!$F$5:$F$605,DRE!$D468)</f>
        <v>0</v>
      </c>
      <c r="O468" s="75">
        <f>SUMIFS(Nov!$H$5:$H$605,Nov!$R$5:$R$605,"Despesa",Nov!$F$5:$F$605,DRE!$D468)</f>
        <v>0</v>
      </c>
      <c r="P468" s="75">
        <f>SUMIFS(Dez!$H$5:$H$605,Dez!$R$5:$R$605,"Despesa",Dez!$F$5:$F$605,DRE!$D468)</f>
        <v>0</v>
      </c>
      <c r="Q468" s="75">
        <f t="shared" si="27"/>
        <v>0</v>
      </c>
    </row>
    <row r="469" spans="3:17" ht="28.5" customHeight="1" thickTop="1" thickBot="1">
      <c r="C469" s="65" t="str">
        <f>'PC Despesas'!L48</f>
        <v>5.4.44</v>
      </c>
      <c r="D469" s="66" t="str">
        <f>VLOOKUP(C469,'PC Despesas'!$L$4:$M$103,2,FALSE)</f>
        <v>-</v>
      </c>
      <c r="E469" s="75">
        <f>SUMIFS(Jan!$H$5:$H$605,Jan!$R$5:$R$605,"Despesa",Jan!$F$5:$F$605,DRE!$D469)</f>
        <v>0</v>
      </c>
      <c r="F469" s="75">
        <f>SUMIFS(Fev!$H$5:$H$605,Fev!$R$5:$R$605,"Despesa",Fev!$F$5:$F$605,DRE!$D469)</f>
        <v>0</v>
      </c>
      <c r="G469" s="75">
        <f>SUMIFS(Mar!$H$5:$H$605,Mar!$R$5:$R$605,"Despesa",Mar!$F$5:$F$605,DRE!$D469)</f>
        <v>0</v>
      </c>
      <c r="H469" s="75">
        <f>SUMIFS(Abr!$H$5:$H$605,Abr!$R$5:$R$605,"Despesa",Abr!$F$5:$F$605,DRE!$D469)</f>
        <v>0</v>
      </c>
      <c r="I469" s="75">
        <f>SUMIFS(Mai!$H$5:$H$605,Mai!$R$5:$R$605,"Despesa",Mai!$F$5:$F$605,DRE!$D469)</f>
        <v>0</v>
      </c>
      <c r="J469" s="75">
        <f>SUMIFS(Jun!$H$5:$H$605,Jun!$R$5:$R$605,"Despesa",Jun!$F$5:$F$605,DRE!$D469)</f>
        <v>0</v>
      </c>
      <c r="K469" s="75">
        <f>SUMIFS(Jul!$H$5:$H$605,Jul!$R$5:$R$605,"Despesa",Jul!$F$5:$F$605,DRE!$D469)</f>
        <v>0</v>
      </c>
      <c r="L469" s="75">
        <f>SUMIFS(Ago!$H$5:$H$605,Ago!$R$5:$R$605,"Despesa",Ago!$F$5:$F$605,DRE!$D469)</f>
        <v>0</v>
      </c>
      <c r="M469" s="75">
        <f>SUMIFS(Set!$H$5:$H$605,Set!$R$5:$R$605,"Despesa",Set!$F$5:$F$605,DRE!$D469)</f>
        <v>0</v>
      </c>
      <c r="N469" s="75">
        <f>SUMIFS(Out!$H$5:$H$605,Out!$R$5:$R$605,"Despesa",Out!$F$5:$F$605,DRE!$D469)</f>
        <v>0</v>
      </c>
      <c r="O469" s="75">
        <f>SUMIFS(Nov!$H$5:$H$605,Nov!$R$5:$R$605,"Despesa",Nov!$F$5:$F$605,DRE!$D469)</f>
        <v>0</v>
      </c>
      <c r="P469" s="75">
        <f>SUMIFS(Dez!$H$5:$H$605,Dez!$R$5:$R$605,"Despesa",Dez!$F$5:$F$605,DRE!$D469)</f>
        <v>0</v>
      </c>
      <c r="Q469" s="75">
        <f t="shared" si="27"/>
        <v>0</v>
      </c>
    </row>
    <row r="470" spans="3:17" ht="28.5" customHeight="1" thickTop="1" thickBot="1">
      <c r="C470" s="65" t="str">
        <f>'PC Despesas'!L49</f>
        <v>5.4.45</v>
      </c>
      <c r="D470" s="66" t="str">
        <f>VLOOKUP(C470,'PC Despesas'!$L$4:$M$103,2,FALSE)</f>
        <v>-</v>
      </c>
      <c r="E470" s="75">
        <f>SUMIFS(Jan!$H$5:$H$605,Jan!$R$5:$R$605,"Despesa",Jan!$F$5:$F$605,DRE!$D470)</f>
        <v>0</v>
      </c>
      <c r="F470" s="75">
        <f>SUMIFS(Fev!$H$5:$H$605,Fev!$R$5:$R$605,"Despesa",Fev!$F$5:$F$605,DRE!$D470)</f>
        <v>0</v>
      </c>
      <c r="G470" s="75">
        <f>SUMIFS(Mar!$H$5:$H$605,Mar!$R$5:$R$605,"Despesa",Mar!$F$5:$F$605,DRE!$D470)</f>
        <v>0</v>
      </c>
      <c r="H470" s="75">
        <f>SUMIFS(Abr!$H$5:$H$605,Abr!$R$5:$R$605,"Despesa",Abr!$F$5:$F$605,DRE!$D470)</f>
        <v>0</v>
      </c>
      <c r="I470" s="75">
        <f>SUMIFS(Mai!$H$5:$H$605,Mai!$R$5:$R$605,"Despesa",Mai!$F$5:$F$605,DRE!$D470)</f>
        <v>0</v>
      </c>
      <c r="J470" s="75">
        <f>SUMIFS(Jun!$H$5:$H$605,Jun!$R$5:$R$605,"Despesa",Jun!$F$5:$F$605,DRE!$D470)</f>
        <v>0</v>
      </c>
      <c r="K470" s="75">
        <f>SUMIFS(Jul!$H$5:$H$605,Jul!$R$5:$R$605,"Despesa",Jul!$F$5:$F$605,DRE!$D470)</f>
        <v>0</v>
      </c>
      <c r="L470" s="75">
        <f>SUMIFS(Ago!$H$5:$H$605,Ago!$R$5:$R$605,"Despesa",Ago!$F$5:$F$605,DRE!$D470)</f>
        <v>0</v>
      </c>
      <c r="M470" s="75">
        <f>SUMIFS(Set!$H$5:$H$605,Set!$R$5:$R$605,"Despesa",Set!$F$5:$F$605,DRE!$D470)</f>
        <v>0</v>
      </c>
      <c r="N470" s="75">
        <f>SUMIFS(Out!$H$5:$H$605,Out!$R$5:$R$605,"Despesa",Out!$F$5:$F$605,DRE!$D470)</f>
        <v>0</v>
      </c>
      <c r="O470" s="75">
        <f>SUMIFS(Nov!$H$5:$H$605,Nov!$R$5:$R$605,"Despesa",Nov!$F$5:$F$605,DRE!$D470)</f>
        <v>0</v>
      </c>
      <c r="P470" s="75">
        <f>SUMIFS(Dez!$H$5:$H$605,Dez!$R$5:$R$605,"Despesa",Dez!$F$5:$F$605,DRE!$D470)</f>
        <v>0</v>
      </c>
      <c r="Q470" s="75">
        <f t="shared" si="27"/>
        <v>0</v>
      </c>
    </row>
    <row r="471" spans="3:17" ht="28.5" customHeight="1" thickTop="1" thickBot="1">
      <c r="C471" s="65" t="str">
        <f>'PC Despesas'!L50</f>
        <v>5.4.46</v>
      </c>
      <c r="D471" s="66" t="str">
        <f>VLOOKUP(C471,'PC Despesas'!$L$4:$M$103,2,FALSE)</f>
        <v>-</v>
      </c>
      <c r="E471" s="75">
        <f>SUMIFS(Jan!$H$5:$H$605,Jan!$R$5:$R$605,"Despesa",Jan!$F$5:$F$605,DRE!$D471)</f>
        <v>0</v>
      </c>
      <c r="F471" s="75">
        <f>SUMIFS(Fev!$H$5:$H$605,Fev!$R$5:$R$605,"Despesa",Fev!$F$5:$F$605,DRE!$D471)</f>
        <v>0</v>
      </c>
      <c r="G471" s="75">
        <f>SUMIFS(Mar!$H$5:$H$605,Mar!$R$5:$R$605,"Despesa",Mar!$F$5:$F$605,DRE!$D471)</f>
        <v>0</v>
      </c>
      <c r="H471" s="75">
        <f>SUMIFS(Abr!$H$5:$H$605,Abr!$R$5:$R$605,"Despesa",Abr!$F$5:$F$605,DRE!$D471)</f>
        <v>0</v>
      </c>
      <c r="I471" s="75">
        <f>SUMIFS(Mai!$H$5:$H$605,Mai!$R$5:$R$605,"Despesa",Mai!$F$5:$F$605,DRE!$D471)</f>
        <v>0</v>
      </c>
      <c r="J471" s="75">
        <f>SUMIFS(Jun!$H$5:$H$605,Jun!$R$5:$R$605,"Despesa",Jun!$F$5:$F$605,DRE!$D471)</f>
        <v>0</v>
      </c>
      <c r="K471" s="75">
        <f>SUMIFS(Jul!$H$5:$H$605,Jul!$R$5:$R$605,"Despesa",Jul!$F$5:$F$605,DRE!$D471)</f>
        <v>0</v>
      </c>
      <c r="L471" s="75">
        <f>SUMIFS(Ago!$H$5:$H$605,Ago!$R$5:$R$605,"Despesa",Ago!$F$5:$F$605,DRE!$D471)</f>
        <v>0</v>
      </c>
      <c r="M471" s="75">
        <f>SUMIFS(Set!$H$5:$H$605,Set!$R$5:$R$605,"Despesa",Set!$F$5:$F$605,DRE!$D471)</f>
        <v>0</v>
      </c>
      <c r="N471" s="75">
        <f>SUMIFS(Out!$H$5:$H$605,Out!$R$5:$R$605,"Despesa",Out!$F$5:$F$605,DRE!$D471)</f>
        <v>0</v>
      </c>
      <c r="O471" s="75">
        <f>SUMIFS(Nov!$H$5:$H$605,Nov!$R$5:$R$605,"Despesa",Nov!$F$5:$F$605,DRE!$D471)</f>
        <v>0</v>
      </c>
      <c r="P471" s="75">
        <f>SUMIFS(Dez!$H$5:$H$605,Dez!$R$5:$R$605,"Despesa",Dez!$F$5:$F$605,DRE!$D471)</f>
        <v>0</v>
      </c>
      <c r="Q471" s="75">
        <f t="shared" si="27"/>
        <v>0</v>
      </c>
    </row>
    <row r="472" spans="3:17" ht="28.5" customHeight="1" thickTop="1" thickBot="1">
      <c r="C472" s="65" t="str">
        <f>'PC Despesas'!L51</f>
        <v>5.4.47</v>
      </c>
      <c r="D472" s="66" t="str">
        <f>VLOOKUP(C472,'PC Despesas'!$L$4:$M$103,2,FALSE)</f>
        <v>-</v>
      </c>
      <c r="E472" s="75">
        <f>SUMIFS(Jan!$H$5:$H$605,Jan!$R$5:$R$605,"Despesa",Jan!$F$5:$F$605,DRE!$D472)</f>
        <v>0</v>
      </c>
      <c r="F472" s="75">
        <f>SUMIFS(Fev!$H$5:$H$605,Fev!$R$5:$R$605,"Despesa",Fev!$F$5:$F$605,DRE!$D472)</f>
        <v>0</v>
      </c>
      <c r="G472" s="75">
        <f>SUMIFS(Mar!$H$5:$H$605,Mar!$R$5:$R$605,"Despesa",Mar!$F$5:$F$605,DRE!$D472)</f>
        <v>0</v>
      </c>
      <c r="H472" s="75">
        <f>SUMIFS(Abr!$H$5:$H$605,Abr!$R$5:$R$605,"Despesa",Abr!$F$5:$F$605,DRE!$D472)</f>
        <v>0</v>
      </c>
      <c r="I472" s="75">
        <f>SUMIFS(Mai!$H$5:$H$605,Mai!$R$5:$R$605,"Despesa",Mai!$F$5:$F$605,DRE!$D472)</f>
        <v>0</v>
      </c>
      <c r="J472" s="75">
        <f>SUMIFS(Jun!$H$5:$H$605,Jun!$R$5:$R$605,"Despesa",Jun!$F$5:$F$605,DRE!$D472)</f>
        <v>0</v>
      </c>
      <c r="K472" s="75">
        <f>SUMIFS(Jul!$H$5:$H$605,Jul!$R$5:$R$605,"Despesa",Jul!$F$5:$F$605,DRE!$D472)</f>
        <v>0</v>
      </c>
      <c r="L472" s="75">
        <f>SUMIFS(Ago!$H$5:$H$605,Ago!$R$5:$R$605,"Despesa",Ago!$F$5:$F$605,DRE!$D472)</f>
        <v>0</v>
      </c>
      <c r="M472" s="75">
        <f>SUMIFS(Set!$H$5:$H$605,Set!$R$5:$R$605,"Despesa",Set!$F$5:$F$605,DRE!$D472)</f>
        <v>0</v>
      </c>
      <c r="N472" s="75">
        <f>SUMIFS(Out!$H$5:$H$605,Out!$R$5:$R$605,"Despesa",Out!$F$5:$F$605,DRE!$D472)</f>
        <v>0</v>
      </c>
      <c r="O472" s="75">
        <f>SUMIFS(Nov!$H$5:$H$605,Nov!$R$5:$R$605,"Despesa",Nov!$F$5:$F$605,DRE!$D472)</f>
        <v>0</v>
      </c>
      <c r="P472" s="75">
        <f>SUMIFS(Dez!$H$5:$H$605,Dez!$R$5:$R$605,"Despesa",Dez!$F$5:$F$605,DRE!$D472)</f>
        <v>0</v>
      </c>
      <c r="Q472" s="75">
        <f t="shared" si="27"/>
        <v>0</v>
      </c>
    </row>
    <row r="473" spans="3:17" ht="28.5" customHeight="1" thickTop="1" thickBot="1">
      <c r="C473" s="65" t="str">
        <f>'PC Despesas'!L52</f>
        <v>5.4.48</v>
      </c>
      <c r="D473" s="66" t="str">
        <f>VLOOKUP(C473,'PC Despesas'!$L$4:$M$103,2,FALSE)</f>
        <v>-</v>
      </c>
      <c r="E473" s="75">
        <f>SUMIFS(Jan!$H$5:$H$605,Jan!$R$5:$R$605,"Despesa",Jan!$F$5:$F$605,DRE!$D473)</f>
        <v>0</v>
      </c>
      <c r="F473" s="75">
        <f>SUMIFS(Fev!$H$5:$H$605,Fev!$R$5:$R$605,"Despesa",Fev!$F$5:$F$605,DRE!$D473)</f>
        <v>0</v>
      </c>
      <c r="G473" s="75">
        <f>SUMIFS(Mar!$H$5:$H$605,Mar!$R$5:$R$605,"Despesa",Mar!$F$5:$F$605,DRE!$D473)</f>
        <v>0</v>
      </c>
      <c r="H473" s="75">
        <f>SUMIFS(Abr!$H$5:$H$605,Abr!$R$5:$R$605,"Despesa",Abr!$F$5:$F$605,DRE!$D473)</f>
        <v>0</v>
      </c>
      <c r="I473" s="75">
        <f>SUMIFS(Mai!$H$5:$H$605,Mai!$R$5:$R$605,"Despesa",Mai!$F$5:$F$605,DRE!$D473)</f>
        <v>0</v>
      </c>
      <c r="J473" s="75">
        <f>SUMIFS(Jun!$H$5:$H$605,Jun!$R$5:$R$605,"Despesa",Jun!$F$5:$F$605,DRE!$D473)</f>
        <v>0</v>
      </c>
      <c r="K473" s="75">
        <f>SUMIFS(Jul!$H$5:$H$605,Jul!$R$5:$R$605,"Despesa",Jul!$F$5:$F$605,DRE!$D473)</f>
        <v>0</v>
      </c>
      <c r="L473" s="75">
        <f>SUMIFS(Ago!$H$5:$H$605,Ago!$R$5:$R$605,"Despesa",Ago!$F$5:$F$605,DRE!$D473)</f>
        <v>0</v>
      </c>
      <c r="M473" s="75">
        <f>SUMIFS(Set!$H$5:$H$605,Set!$R$5:$R$605,"Despesa",Set!$F$5:$F$605,DRE!$D473)</f>
        <v>0</v>
      </c>
      <c r="N473" s="75">
        <f>SUMIFS(Out!$H$5:$H$605,Out!$R$5:$R$605,"Despesa",Out!$F$5:$F$605,DRE!$D473)</f>
        <v>0</v>
      </c>
      <c r="O473" s="75">
        <f>SUMIFS(Nov!$H$5:$H$605,Nov!$R$5:$R$605,"Despesa",Nov!$F$5:$F$605,DRE!$D473)</f>
        <v>0</v>
      </c>
      <c r="P473" s="75">
        <f>SUMIFS(Dez!$H$5:$H$605,Dez!$R$5:$R$605,"Despesa",Dez!$F$5:$F$605,DRE!$D473)</f>
        <v>0</v>
      </c>
      <c r="Q473" s="75">
        <f t="shared" si="27"/>
        <v>0</v>
      </c>
    </row>
    <row r="474" spans="3:17" ht="28.5" customHeight="1" thickTop="1" thickBot="1">
      <c r="C474" s="65" t="str">
        <f>'PC Despesas'!L53</f>
        <v>5.4.49</v>
      </c>
      <c r="D474" s="66" t="str">
        <f>VLOOKUP(C474,'PC Despesas'!$L$4:$M$103,2,FALSE)</f>
        <v>-</v>
      </c>
      <c r="E474" s="75">
        <f>SUMIFS(Jan!$H$5:$H$605,Jan!$R$5:$R$605,"Despesa",Jan!$F$5:$F$605,DRE!$D474)</f>
        <v>0</v>
      </c>
      <c r="F474" s="75">
        <f>SUMIFS(Fev!$H$5:$H$605,Fev!$R$5:$R$605,"Despesa",Fev!$F$5:$F$605,DRE!$D474)</f>
        <v>0</v>
      </c>
      <c r="G474" s="75">
        <f>SUMIFS(Mar!$H$5:$H$605,Mar!$R$5:$R$605,"Despesa",Mar!$F$5:$F$605,DRE!$D474)</f>
        <v>0</v>
      </c>
      <c r="H474" s="75">
        <f>SUMIFS(Abr!$H$5:$H$605,Abr!$R$5:$R$605,"Despesa",Abr!$F$5:$F$605,DRE!$D474)</f>
        <v>0</v>
      </c>
      <c r="I474" s="75">
        <f>SUMIFS(Mai!$H$5:$H$605,Mai!$R$5:$R$605,"Despesa",Mai!$F$5:$F$605,DRE!$D474)</f>
        <v>0</v>
      </c>
      <c r="J474" s="75">
        <f>SUMIFS(Jun!$H$5:$H$605,Jun!$R$5:$R$605,"Despesa",Jun!$F$5:$F$605,DRE!$D474)</f>
        <v>0</v>
      </c>
      <c r="K474" s="75">
        <f>SUMIFS(Jul!$H$5:$H$605,Jul!$R$5:$R$605,"Despesa",Jul!$F$5:$F$605,DRE!$D474)</f>
        <v>0</v>
      </c>
      <c r="L474" s="75">
        <f>SUMIFS(Ago!$H$5:$H$605,Ago!$R$5:$R$605,"Despesa",Ago!$F$5:$F$605,DRE!$D474)</f>
        <v>0</v>
      </c>
      <c r="M474" s="75">
        <f>SUMIFS(Set!$H$5:$H$605,Set!$R$5:$R$605,"Despesa",Set!$F$5:$F$605,DRE!$D474)</f>
        <v>0</v>
      </c>
      <c r="N474" s="75">
        <f>SUMIFS(Out!$H$5:$H$605,Out!$R$5:$R$605,"Despesa",Out!$F$5:$F$605,DRE!$D474)</f>
        <v>0</v>
      </c>
      <c r="O474" s="75">
        <f>SUMIFS(Nov!$H$5:$H$605,Nov!$R$5:$R$605,"Despesa",Nov!$F$5:$F$605,DRE!$D474)</f>
        <v>0</v>
      </c>
      <c r="P474" s="75">
        <f>SUMIFS(Dez!$H$5:$H$605,Dez!$R$5:$R$605,"Despesa",Dez!$F$5:$F$605,DRE!$D474)</f>
        <v>0</v>
      </c>
      <c r="Q474" s="75">
        <f t="shared" si="27"/>
        <v>0</v>
      </c>
    </row>
    <row r="475" spans="3:17" ht="28.5" customHeight="1" thickTop="1" thickBot="1">
      <c r="C475" s="65" t="str">
        <f>'PC Despesas'!L54</f>
        <v>5.4.50</v>
      </c>
      <c r="D475" s="66" t="str">
        <f>VLOOKUP(C475,'PC Despesas'!$L$4:$M$103,2,FALSE)</f>
        <v>-</v>
      </c>
      <c r="E475" s="75">
        <f>SUMIFS(Jan!$H$5:$H$605,Jan!$R$5:$R$605,"Despesa",Jan!$F$5:$F$605,DRE!$D475)</f>
        <v>0</v>
      </c>
      <c r="F475" s="75">
        <f>SUMIFS(Fev!$H$5:$H$605,Fev!$R$5:$R$605,"Despesa",Fev!$F$5:$F$605,DRE!$D475)</f>
        <v>0</v>
      </c>
      <c r="G475" s="75">
        <f>SUMIFS(Mar!$H$5:$H$605,Mar!$R$5:$R$605,"Despesa",Mar!$F$5:$F$605,DRE!$D475)</f>
        <v>0</v>
      </c>
      <c r="H475" s="75">
        <f>SUMIFS(Abr!$H$5:$H$605,Abr!$R$5:$R$605,"Despesa",Abr!$F$5:$F$605,DRE!$D475)</f>
        <v>0</v>
      </c>
      <c r="I475" s="75">
        <f>SUMIFS(Mai!$H$5:$H$605,Mai!$R$5:$R$605,"Despesa",Mai!$F$5:$F$605,DRE!$D475)</f>
        <v>0</v>
      </c>
      <c r="J475" s="75">
        <f>SUMIFS(Jun!$H$5:$H$605,Jun!$R$5:$R$605,"Despesa",Jun!$F$5:$F$605,DRE!$D475)</f>
        <v>0</v>
      </c>
      <c r="K475" s="75">
        <f>SUMIFS(Jul!$H$5:$H$605,Jul!$R$5:$R$605,"Despesa",Jul!$F$5:$F$605,DRE!$D475)</f>
        <v>0</v>
      </c>
      <c r="L475" s="75">
        <f>SUMIFS(Ago!$H$5:$H$605,Ago!$R$5:$R$605,"Despesa",Ago!$F$5:$F$605,DRE!$D475)</f>
        <v>0</v>
      </c>
      <c r="M475" s="75">
        <f>SUMIFS(Set!$H$5:$H$605,Set!$R$5:$R$605,"Despesa",Set!$F$5:$F$605,DRE!$D475)</f>
        <v>0</v>
      </c>
      <c r="N475" s="75">
        <f>SUMIFS(Out!$H$5:$H$605,Out!$R$5:$R$605,"Despesa",Out!$F$5:$F$605,DRE!$D475)</f>
        <v>0</v>
      </c>
      <c r="O475" s="75">
        <f>SUMIFS(Nov!$H$5:$H$605,Nov!$R$5:$R$605,"Despesa",Nov!$F$5:$F$605,DRE!$D475)</f>
        <v>0</v>
      </c>
      <c r="P475" s="75">
        <f>SUMIFS(Dez!$H$5:$H$605,Dez!$R$5:$R$605,"Despesa",Dez!$F$5:$F$605,DRE!$D475)</f>
        <v>0</v>
      </c>
      <c r="Q475" s="75">
        <f t="shared" si="27"/>
        <v>0</v>
      </c>
    </row>
    <row r="476" spans="3:17" ht="28.5" customHeight="1" thickTop="1" thickBot="1">
      <c r="C476" s="65" t="str">
        <f>'PC Despesas'!L55</f>
        <v>5.4.51</v>
      </c>
      <c r="D476" s="66" t="str">
        <f>VLOOKUP(C476,'PC Despesas'!$L$4:$M$103,2,FALSE)</f>
        <v>-</v>
      </c>
      <c r="E476" s="75">
        <f>SUMIFS(Jan!$H$5:$H$605,Jan!$R$5:$R$605,"Despesa",Jan!$F$5:$F$605,DRE!$D476)</f>
        <v>0</v>
      </c>
      <c r="F476" s="75">
        <f>SUMIFS(Fev!$H$5:$H$605,Fev!$R$5:$R$605,"Despesa",Fev!$F$5:$F$605,DRE!$D476)</f>
        <v>0</v>
      </c>
      <c r="G476" s="75">
        <f>SUMIFS(Mar!$H$5:$H$605,Mar!$R$5:$R$605,"Despesa",Mar!$F$5:$F$605,DRE!$D476)</f>
        <v>0</v>
      </c>
      <c r="H476" s="75">
        <f>SUMIFS(Abr!$H$5:$H$605,Abr!$R$5:$R$605,"Despesa",Abr!$F$5:$F$605,DRE!$D476)</f>
        <v>0</v>
      </c>
      <c r="I476" s="75">
        <f>SUMIFS(Mai!$H$5:$H$605,Mai!$R$5:$R$605,"Despesa",Mai!$F$5:$F$605,DRE!$D476)</f>
        <v>0</v>
      </c>
      <c r="J476" s="75">
        <f>SUMIFS(Jun!$H$5:$H$605,Jun!$R$5:$R$605,"Despesa",Jun!$F$5:$F$605,DRE!$D476)</f>
        <v>0</v>
      </c>
      <c r="K476" s="75">
        <f>SUMIFS(Jul!$H$5:$H$605,Jul!$R$5:$R$605,"Despesa",Jul!$F$5:$F$605,DRE!$D476)</f>
        <v>0</v>
      </c>
      <c r="L476" s="75">
        <f>SUMIFS(Ago!$H$5:$H$605,Ago!$R$5:$R$605,"Despesa",Ago!$F$5:$F$605,DRE!$D476)</f>
        <v>0</v>
      </c>
      <c r="M476" s="75">
        <f>SUMIFS(Set!$H$5:$H$605,Set!$R$5:$R$605,"Despesa",Set!$F$5:$F$605,DRE!$D476)</f>
        <v>0</v>
      </c>
      <c r="N476" s="75">
        <f>SUMIFS(Out!$H$5:$H$605,Out!$R$5:$R$605,"Despesa",Out!$F$5:$F$605,DRE!$D476)</f>
        <v>0</v>
      </c>
      <c r="O476" s="75">
        <f>SUMIFS(Nov!$H$5:$H$605,Nov!$R$5:$R$605,"Despesa",Nov!$F$5:$F$605,DRE!$D476)</f>
        <v>0</v>
      </c>
      <c r="P476" s="75">
        <f>SUMIFS(Dez!$H$5:$H$605,Dez!$R$5:$R$605,"Despesa",Dez!$F$5:$F$605,DRE!$D476)</f>
        <v>0</v>
      </c>
      <c r="Q476" s="75">
        <f t="shared" si="27"/>
        <v>0</v>
      </c>
    </row>
    <row r="477" spans="3:17" ht="28.5" customHeight="1" thickTop="1" thickBot="1">
      <c r="C477" s="65" t="str">
        <f>'PC Despesas'!L56</f>
        <v>5.4.52</v>
      </c>
      <c r="D477" s="66" t="str">
        <f>VLOOKUP(C477,'PC Despesas'!$L$4:$M$103,2,FALSE)</f>
        <v>-</v>
      </c>
      <c r="E477" s="75">
        <f>SUMIFS(Jan!$H$5:$H$605,Jan!$R$5:$R$605,"Despesa",Jan!$F$5:$F$605,DRE!$D477)</f>
        <v>0</v>
      </c>
      <c r="F477" s="75">
        <f>SUMIFS(Fev!$H$5:$H$605,Fev!$R$5:$R$605,"Despesa",Fev!$F$5:$F$605,DRE!$D477)</f>
        <v>0</v>
      </c>
      <c r="G477" s="75">
        <f>SUMIFS(Mar!$H$5:$H$605,Mar!$R$5:$R$605,"Despesa",Mar!$F$5:$F$605,DRE!$D477)</f>
        <v>0</v>
      </c>
      <c r="H477" s="75">
        <f>SUMIFS(Abr!$H$5:$H$605,Abr!$R$5:$R$605,"Despesa",Abr!$F$5:$F$605,DRE!$D477)</f>
        <v>0</v>
      </c>
      <c r="I477" s="75">
        <f>SUMIFS(Mai!$H$5:$H$605,Mai!$R$5:$R$605,"Despesa",Mai!$F$5:$F$605,DRE!$D477)</f>
        <v>0</v>
      </c>
      <c r="J477" s="75">
        <f>SUMIFS(Jun!$H$5:$H$605,Jun!$R$5:$R$605,"Despesa",Jun!$F$5:$F$605,DRE!$D477)</f>
        <v>0</v>
      </c>
      <c r="K477" s="75">
        <f>SUMIFS(Jul!$H$5:$H$605,Jul!$R$5:$R$605,"Despesa",Jul!$F$5:$F$605,DRE!$D477)</f>
        <v>0</v>
      </c>
      <c r="L477" s="75">
        <f>SUMIFS(Ago!$H$5:$H$605,Ago!$R$5:$R$605,"Despesa",Ago!$F$5:$F$605,DRE!$D477)</f>
        <v>0</v>
      </c>
      <c r="M477" s="75">
        <f>SUMIFS(Set!$H$5:$H$605,Set!$R$5:$R$605,"Despesa",Set!$F$5:$F$605,DRE!$D477)</f>
        <v>0</v>
      </c>
      <c r="N477" s="75">
        <f>SUMIFS(Out!$H$5:$H$605,Out!$R$5:$R$605,"Despesa",Out!$F$5:$F$605,DRE!$D477)</f>
        <v>0</v>
      </c>
      <c r="O477" s="75">
        <f>SUMIFS(Nov!$H$5:$H$605,Nov!$R$5:$R$605,"Despesa",Nov!$F$5:$F$605,DRE!$D477)</f>
        <v>0</v>
      </c>
      <c r="P477" s="75">
        <f>SUMIFS(Dez!$H$5:$H$605,Dez!$R$5:$R$605,"Despesa",Dez!$F$5:$F$605,DRE!$D477)</f>
        <v>0</v>
      </c>
      <c r="Q477" s="75">
        <f t="shared" si="27"/>
        <v>0</v>
      </c>
    </row>
    <row r="478" spans="3:17" ht="28.5" customHeight="1" thickTop="1" thickBot="1">
      <c r="C478" s="65" t="str">
        <f>'PC Despesas'!L57</f>
        <v>5.4.53</v>
      </c>
      <c r="D478" s="66" t="str">
        <f>VLOOKUP(C478,'PC Despesas'!$L$4:$M$103,2,FALSE)</f>
        <v>-</v>
      </c>
      <c r="E478" s="75">
        <f>SUMIFS(Jan!$H$5:$H$605,Jan!$R$5:$R$605,"Despesa",Jan!$F$5:$F$605,DRE!$D478)</f>
        <v>0</v>
      </c>
      <c r="F478" s="75">
        <f>SUMIFS(Fev!$H$5:$H$605,Fev!$R$5:$R$605,"Despesa",Fev!$F$5:$F$605,DRE!$D478)</f>
        <v>0</v>
      </c>
      <c r="G478" s="75">
        <f>SUMIFS(Mar!$H$5:$H$605,Mar!$R$5:$R$605,"Despesa",Mar!$F$5:$F$605,DRE!$D478)</f>
        <v>0</v>
      </c>
      <c r="H478" s="75">
        <f>SUMIFS(Abr!$H$5:$H$605,Abr!$R$5:$R$605,"Despesa",Abr!$F$5:$F$605,DRE!$D478)</f>
        <v>0</v>
      </c>
      <c r="I478" s="75">
        <f>SUMIFS(Mai!$H$5:$H$605,Mai!$R$5:$R$605,"Despesa",Mai!$F$5:$F$605,DRE!$D478)</f>
        <v>0</v>
      </c>
      <c r="J478" s="75">
        <f>SUMIFS(Jun!$H$5:$H$605,Jun!$R$5:$R$605,"Despesa",Jun!$F$5:$F$605,DRE!$D478)</f>
        <v>0</v>
      </c>
      <c r="K478" s="75">
        <f>SUMIFS(Jul!$H$5:$H$605,Jul!$R$5:$R$605,"Despesa",Jul!$F$5:$F$605,DRE!$D478)</f>
        <v>0</v>
      </c>
      <c r="L478" s="75">
        <f>SUMIFS(Ago!$H$5:$H$605,Ago!$R$5:$R$605,"Despesa",Ago!$F$5:$F$605,DRE!$D478)</f>
        <v>0</v>
      </c>
      <c r="M478" s="75">
        <f>SUMIFS(Set!$H$5:$H$605,Set!$R$5:$R$605,"Despesa",Set!$F$5:$F$605,DRE!$D478)</f>
        <v>0</v>
      </c>
      <c r="N478" s="75">
        <f>SUMIFS(Out!$H$5:$H$605,Out!$R$5:$R$605,"Despesa",Out!$F$5:$F$605,DRE!$D478)</f>
        <v>0</v>
      </c>
      <c r="O478" s="75">
        <f>SUMIFS(Nov!$H$5:$H$605,Nov!$R$5:$R$605,"Despesa",Nov!$F$5:$F$605,DRE!$D478)</f>
        <v>0</v>
      </c>
      <c r="P478" s="75">
        <f>SUMIFS(Dez!$H$5:$H$605,Dez!$R$5:$R$605,"Despesa",Dez!$F$5:$F$605,DRE!$D478)</f>
        <v>0</v>
      </c>
      <c r="Q478" s="75">
        <f t="shared" si="27"/>
        <v>0</v>
      </c>
    </row>
    <row r="479" spans="3:17" ht="28.5" customHeight="1" thickTop="1" thickBot="1">
      <c r="C479" s="65" t="str">
        <f>'PC Despesas'!L58</f>
        <v>5.4.54</v>
      </c>
      <c r="D479" s="66" t="str">
        <f>VLOOKUP(C479,'PC Despesas'!$L$4:$M$103,2,FALSE)</f>
        <v>-</v>
      </c>
      <c r="E479" s="75">
        <f>SUMIFS(Jan!$H$5:$H$605,Jan!$R$5:$R$605,"Despesa",Jan!$F$5:$F$605,DRE!$D479)</f>
        <v>0</v>
      </c>
      <c r="F479" s="75">
        <f>SUMIFS(Fev!$H$5:$H$605,Fev!$R$5:$R$605,"Despesa",Fev!$F$5:$F$605,DRE!$D479)</f>
        <v>0</v>
      </c>
      <c r="G479" s="75">
        <f>SUMIFS(Mar!$H$5:$H$605,Mar!$R$5:$R$605,"Despesa",Mar!$F$5:$F$605,DRE!$D479)</f>
        <v>0</v>
      </c>
      <c r="H479" s="75">
        <f>SUMIFS(Abr!$H$5:$H$605,Abr!$R$5:$R$605,"Despesa",Abr!$F$5:$F$605,DRE!$D479)</f>
        <v>0</v>
      </c>
      <c r="I479" s="75">
        <f>SUMIFS(Mai!$H$5:$H$605,Mai!$R$5:$R$605,"Despesa",Mai!$F$5:$F$605,DRE!$D479)</f>
        <v>0</v>
      </c>
      <c r="J479" s="75">
        <f>SUMIFS(Jun!$H$5:$H$605,Jun!$R$5:$R$605,"Despesa",Jun!$F$5:$F$605,DRE!$D479)</f>
        <v>0</v>
      </c>
      <c r="K479" s="75">
        <f>SUMIFS(Jul!$H$5:$H$605,Jul!$R$5:$R$605,"Despesa",Jul!$F$5:$F$605,DRE!$D479)</f>
        <v>0</v>
      </c>
      <c r="L479" s="75">
        <f>SUMIFS(Ago!$H$5:$H$605,Ago!$R$5:$R$605,"Despesa",Ago!$F$5:$F$605,DRE!$D479)</f>
        <v>0</v>
      </c>
      <c r="M479" s="75">
        <f>SUMIFS(Set!$H$5:$H$605,Set!$R$5:$R$605,"Despesa",Set!$F$5:$F$605,DRE!$D479)</f>
        <v>0</v>
      </c>
      <c r="N479" s="75">
        <f>SUMIFS(Out!$H$5:$H$605,Out!$R$5:$R$605,"Despesa",Out!$F$5:$F$605,DRE!$D479)</f>
        <v>0</v>
      </c>
      <c r="O479" s="75">
        <f>SUMIFS(Nov!$H$5:$H$605,Nov!$R$5:$R$605,"Despesa",Nov!$F$5:$F$605,DRE!$D479)</f>
        <v>0</v>
      </c>
      <c r="P479" s="75">
        <f>SUMIFS(Dez!$H$5:$H$605,Dez!$R$5:$R$605,"Despesa",Dez!$F$5:$F$605,DRE!$D479)</f>
        <v>0</v>
      </c>
      <c r="Q479" s="75">
        <f t="shared" si="27"/>
        <v>0</v>
      </c>
    </row>
    <row r="480" spans="3:17" ht="28.5" customHeight="1" thickTop="1" thickBot="1">
      <c r="C480" s="65" t="str">
        <f>'PC Despesas'!L59</f>
        <v>5.4.55</v>
      </c>
      <c r="D480" s="66" t="str">
        <f>VLOOKUP(C480,'PC Despesas'!$L$4:$M$103,2,FALSE)</f>
        <v>-</v>
      </c>
      <c r="E480" s="75">
        <f>SUMIFS(Jan!$H$5:$H$605,Jan!$R$5:$R$605,"Despesa",Jan!$F$5:$F$605,DRE!$D480)</f>
        <v>0</v>
      </c>
      <c r="F480" s="75">
        <f>SUMIFS(Fev!$H$5:$H$605,Fev!$R$5:$R$605,"Despesa",Fev!$F$5:$F$605,DRE!$D480)</f>
        <v>0</v>
      </c>
      <c r="G480" s="75">
        <f>SUMIFS(Mar!$H$5:$H$605,Mar!$R$5:$R$605,"Despesa",Mar!$F$5:$F$605,DRE!$D480)</f>
        <v>0</v>
      </c>
      <c r="H480" s="75">
        <f>SUMIFS(Abr!$H$5:$H$605,Abr!$R$5:$R$605,"Despesa",Abr!$F$5:$F$605,DRE!$D480)</f>
        <v>0</v>
      </c>
      <c r="I480" s="75">
        <f>SUMIFS(Mai!$H$5:$H$605,Mai!$R$5:$R$605,"Despesa",Mai!$F$5:$F$605,DRE!$D480)</f>
        <v>0</v>
      </c>
      <c r="J480" s="75">
        <f>SUMIFS(Jun!$H$5:$H$605,Jun!$R$5:$R$605,"Despesa",Jun!$F$5:$F$605,DRE!$D480)</f>
        <v>0</v>
      </c>
      <c r="K480" s="75">
        <f>SUMIFS(Jul!$H$5:$H$605,Jul!$R$5:$R$605,"Despesa",Jul!$F$5:$F$605,DRE!$D480)</f>
        <v>0</v>
      </c>
      <c r="L480" s="75">
        <f>SUMIFS(Ago!$H$5:$H$605,Ago!$R$5:$R$605,"Despesa",Ago!$F$5:$F$605,DRE!$D480)</f>
        <v>0</v>
      </c>
      <c r="M480" s="75">
        <f>SUMIFS(Set!$H$5:$H$605,Set!$R$5:$R$605,"Despesa",Set!$F$5:$F$605,DRE!$D480)</f>
        <v>0</v>
      </c>
      <c r="N480" s="75">
        <f>SUMIFS(Out!$H$5:$H$605,Out!$R$5:$R$605,"Despesa",Out!$F$5:$F$605,DRE!$D480)</f>
        <v>0</v>
      </c>
      <c r="O480" s="75">
        <f>SUMIFS(Nov!$H$5:$H$605,Nov!$R$5:$R$605,"Despesa",Nov!$F$5:$F$605,DRE!$D480)</f>
        <v>0</v>
      </c>
      <c r="P480" s="75">
        <f>SUMIFS(Dez!$H$5:$H$605,Dez!$R$5:$R$605,"Despesa",Dez!$F$5:$F$605,DRE!$D480)</f>
        <v>0</v>
      </c>
      <c r="Q480" s="75">
        <f t="shared" si="27"/>
        <v>0</v>
      </c>
    </row>
    <row r="481" spans="3:17" ht="28.5" customHeight="1" thickTop="1" thickBot="1">
      <c r="C481" s="65" t="str">
        <f>'PC Despesas'!L60</f>
        <v>5.4.56</v>
      </c>
      <c r="D481" s="66" t="str">
        <f>VLOOKUP(C481,'PC Despesas'!$L$4:$M$103,2,FALSE)</f>
        <v>-</v>
      </c>
      <c r="E481" s="75">
        <f>SUMIFS(Jan!$H$5:$H$605,Jan!$R$5:$R$605,"Despesa",Jan!$F$5:$F$605,DRE!$D481)</f>
        <v>0</v>
      </c>
      <c r="F481" s="75">
        <f>SUMIFS(Fev!$H$5:$H$605,Fev!$R$5:$R$605,"Despesa",Fev!$F$5:$F$605,DRE!$D481)</f>
        <v>0</v>
      </c>
      <c r="G481" s="75">
        <f>SUMIFS(Mar!$H$5:$H$605,Mar!$R$5:$R$605,"Despesa",Mar!$F$5:$F$605,DRE!$D481)</f>
        <v>0</v>
      </c>
      <c r="H481" s="75">
        <f>SUMIFS(Abr!$H$5:$H$605,Abr!$R$5:$R$605,"Despesa",Abr!$F$5:$F$605,DRE!$D481)</f>
        <v>0</v>
      </c>
      <c r="I481" s="75">
        <f>SUMIFS(Mai!$H$5:$H$605,Mai!$R$5:$R$605,"Despesa",Mai!$F$5:$F$605,DRE!$D481)</f>
        <v>0</v>
      </c>
      <c r="J481" s="75">
        <f>SUMIFS(Jun!$H$5:$H$605,Jun!$R$5:$R$605,"Despesa",Jun!$F$5:$F$605,DRE!$D481)</f>
        <v>0</v>
      </c>
      <c r="K481" s="75">
        <f>SUMIFS(Jul!$H$5:$H$605,Jul!$R$5:$R$605,"Despesa",Jul!$F$5:$F$605,DRE!$D481)</f>
        <v>0</v>
      </c>
      <c r="L481" s="75">
        <f>SUMIFS(Ago!$H$5:$H$605,Ago!$R$5:$R$605,"Despesa",Ago!$F$5:$F$605,DRE!$D481)</f>
        <v>0</v>
      </c>
      <c r="M481" s="75">
        <f>SUMIFS(Set!$H$5:$H$605,Set!$R$5:$R$605,"Despesa",Set!$F$5:$F$605,DRE!$D481)</f>
        <v>0</v>
      </c>
      <c r="N481" s="75">
        <f>SUMIFS(Out!$H$5:$H$605,Out!$R$5:$R$605,"Despesa",Out!$F$5:$F$605,DRE!$D481)</f>
        <v>0</v>
      </c>
      <c r="O481" s="75">
        <f>SUMIFS(Nov!$H$5:$H$605,Nov!$R$5:$R$605,"Despesa",Nov!$F$5:$F$605,DRE!$D481)</f>
        <v>0</v>
      </c>
      <c r="P481" s="75">
        <f>SUMIFS(Dez!$H$5:$H$605,Dez!$R$5:$R$605,"Despesa",Dez!$F$5:$F$605,DRE!$D481)</f>
        <v>0</v>
      </c>
      <c r="Q481" s="75">
        <f t="shared" si="27"/>
        <v>0</v>
      </c>
    </row>
    <row r="482" spans="3:17" ht="28.5" customHeight="1" thickTop="1" thickBot="1">
      <c r="C482" s="65" t="str">
        <f>'PC Despesas'!L61</f>
        <v>5.4.57</v>
      </c>
      <c r="D482" s="66" t="str">
        <f>VLOOKUP(C482,'PC Despesas'!$L$4:$M$103,2,FALSE)</f>
        <v>-</v>
      </c>
      <c r="E482" s="75">
        <f>SUMIFS(Jan!$H$5:$H$605,Jan!$R$5:$R$605,"Despesa",Jan!$F$5:$F$605,DRE!$D482)</f>
        <v>0</v>
      </c>
      <c r="F482" s="75">
        <f>SUMIFS(Fev!$H$5:$H$605,Fev!$R$5:$R$605,"Despesa",Fev!$F$5:$F$605,DRE!$D482)</f>
        <v>0</v>
      </c>
      <c r="G482" s="75">
        <f>SUMIFS(Mar!$H$5:$H$605,Mar!$R$5:$R$605,"Despesa",Mar!$F$5:$F$605,DRE!$D482)</f>
        <v>0</v>
      </c>
      <c r="H482" s="75">
        <f>SUMIFS(Abr!$H$5:$H$605,Abr!$R$5:$R$605,"Despesa",Abr!$F$5:$F$605,DRE!$D482)</f>
        <v>0</v>
      </c>
      <c r="I482" s="75">
        <f>SUMIFS(Mai!$H$5:$H$605,Mai!$R$5:$R$605,"Despesa",Mai!$F$5:$F$605,DRE!$D482)</f>
        <v>0</v>
      </c>
      <c r="J482" s="75">
        <f>SUMIFS(Jun!$H$5:$H$605,Jun!$R$5:$R$605,"Despesa",Jun!$F$5:$F$605,DRE!$D482)</f>
        <v>0</v>
      </c>
      <c r="K482" s="75">
        <f>SUMIFS(Jul!$H$5:$H$605,Jul!$R$5:$R$605,"Despesa",Jul!$F$5:$F$605,DRE!$D482)</f>
        <v>0</v>
      </c>
      <c r="L482" s="75">
        <f>SUMIFS(Ago!$H$5:$H$605,Ago!$R$5:$R$605,"Despesa",Ago!$F$5:$F$605,DRE!$D482)</f>
        <v>0</v>
      </c>
      <c r="M482" s="75">
        <f>SUMIFS(Set!$H$5:$H$605,Set!$R$5:$R$605,"Despesa",Set!$F$5:$F$605,DRE!$D482)</f>
        <v>0</v>
      </c>
      <c r="N482" s="75">
        <f>SUMIFS(Out!$H$5:$H$605,Out!$R$5:$R$605,"Despesa",Out!$F$5:$F$605,DRE!$D482)</f>
        <v>0</v>
      </c>
      <c r="O482" s="75">
        <f>SUMIFS(Nov!$H$5:$H$605,Nov!$R$5:$R$605,"Despesa",Nov!$F$5:$F$605,DRE!$D482)</f>
        <v>0</v>
      </c>
      <c r="P482" s="75">
        <f>SUMIFS(Dez!$H$5:$H$605,Dez!$R$5:$R$605,"Despesa",Dez!$F$5:$F$605,DRE!$D482)</f>
        <v>0</v>
      </c>
      <c r="Q482" s="75">
        <f t="shared" si="27"/>
        <v>0</v>
      </c>
    </row>
    <row r="483" spans="3:17" ht="28.5" customHeight="1" thickTop="1" thickBot="1">
      <c r="C483" s="65" t="str">
        <f>'PC Despesas'!L62</f>
        <v>5.4.58</v>
      </c>
      <c r="D483" s="66" t="str">
        <f>VLOOKUP(C483,'PC Despesas'!$L$4:$M$103,2,FALSE)</f>
        <v>-</v>
      </c>
      <c r="E483" s="75">
        <f>SUMIFS(Jan!$H$5:$H$605,Jan!$R$5:$R$605,"Despesa",Jan!$F$5:$F$605,DRE!$D483)</f>
        <v>0</v>
      </c>
      <c r="F483" s="75">
        <f>SUMIFS(Fev!$H$5:$H$605,Fev!$R$5:$R$605,"Despesa",Fev!$F$5:$F$605,DRE!$D483)</f>
        <v>0</v>
      </c>
      <c r="G483" s="75">
        <f>SUMIFS(Mar!$H$5:$H$605,Mar!$R$5:$R$605,"Despesa",Mar!$F$5:$F$605,DRE!$D483)</f>
        <v>0</v>
      </c>
      <c r="H483" s="75">
        <f>SUMIFS(Abr!$H$5:$H$605,Abr!$R$5:$R$605,"Despesa",Abr!$F$5:$F$605,DRE!$D483)</f>
        <v>0</v>
      </c>
      <c r="I483" s="75">
        <f>SUMIFS(Mai!$H$5:$H$605,Mai!$R$5:$R$605,"Despesa",Mai!$F$5:$F$605,DRE!$D483)</f>
        <v>0</v>
      </c>
      <c r="J483" s="75">
        <f>SUMIFS(Jun!$H$5:$H$605,Jun!$R$5:$R$605,"Despesa",Jun!$F$5:$F$605,DRE!$D483)</f>
        <v>0</v>
      </c>
      <c r="K483" s="75">
        <f>SUMIFS(Jul!$H$5:$H$605,Jul!$R$5:$R$605,"Despesa",Jul!$F$5:$F$605,DRE!$D483)</f>
        <v>0</v>
      </c>
      <c r="L483" s="75">
        <f>SUMIFS(Ago!$H$5:$H$605,Ago!$R$5:$R$605,"Despesa",Ago!$F$5:$F$605,DRE!$D483)</f>
        <v>0</v>
      </c>
      <c r="M483" s="75">
        <f>SUMIFS(Set!$H$5:$H$605,Set!$R$5:$R$605,"Despesa",Set!$F$5:$F$605,DRE!$D483)</f>
        <v>0</v>
      </c>
      <c r="N483" s="75">
        <f>SUMIFS(Out!$H$5:$H$605,Out!$R$5:$R$605,"Despesa",Out!$F$5:$F$605,DRE!$D483)</f>
        <v>0</v>
      </c>
      <c r="O483" s="75">
        <f>SUMIFS(Nov!$H$5:$H$605,Nov!$R$5:$R$605,"Despesa",Nov!$F$5:$F$605,DRE!$D483)</f>
        <v>0</v>
      </c>
      <c r="P483" s="75">
        <f>SUMIFS(Dez!$H$5:$H$605,Dez!$R$5:$R$605,"Despesa",Dez!$F$5:$F$605,DRE!$D483)</f>
        <v>0</v>
      </c>
      <c r="Q483" s="75">
        <f t="shared" si="27"/>
        <v>0</v>
      </c>
    </row>
    <row r="484" spans="3:17" ht="28.5" customHeight="1" thickTop="1" thickBot="1">
      <c r="C484" s="65" t="str">
        <f>'PC Despesas'!L63</f>
        <v>5.4.59</v>
      </c>
      <c r="D484" s="66" t="str">
        <f>VLOOKUP(C484,'PC Despesas'!$L$4:$M$103,2,FALSE)</f>
        <v>-</v>
      </c>
      <c r="E484" s="75">
        <f>SUMIFS(Jan!$H$5:$H$605,Jan!$R$5:$R$605,"Despesa",Jan!$F$5:$F$605,DRE!$D484)</f>
        <v>0</v>
      </c>
      <c r="F484" s="75">
        <f>SUMIFS(Fev!$H$5:$H$605,Fev!$R$5:$R$605,"Despesa",Fev!$F$5:$F$605,DRE!$D484)</f>
        <v>0</v>
      </c>
      <c r="G484" s="75">
        <f>SUMIFS(Mar!$H$5:$H$605,Mar!$R$5:$R$605,"Despesa",Mar!$F$5:$F$605,DRE!$D484)</f>
        <v>0</v>
      </c>
      <c r="H484" s="75">
        <f>SUMIFS(Abr!$H$5:$H$605,Abr!$R$5:$R$605,"Despesa",Abr!$F$5:$F$605,DRE!$D484)</f>
        <v>0</v>
      </c>
      <c r="I484" s="75">
        <f>SUMIFS(Mai!$H$5:$H$605,Mai!$R$5:$R$605,"Despesa",Mai!$F$5:$F$605,DRE!$D484)</f>
        <v>0</v>
      </c>
      <c r="J484" s="75">
        <f>SUMIFS(Jun!$H$5:$H$605,Jun!$R$5:$R$605,"Despesa",Jun!$F$5:$F$605,DRE!$D484)</f>
        <v>0</v>
      </c>
      <c r="K484" s="75">
        <f>SUMIFS(Jul!$H$5:$H$605,Jul!$R$5:$R$605,"Despesa",Jul!$F$5:$F$605,DRE!$D484)</f>
        <v>0</v>
      </c>
      <c r="L484" s="75">
        <f>SUMIFS(Ago!$H$5:$H$605,Ago!$R$5:$R$605,"Despesa",Ago!$F$5:$F$605,DRE!$D484)</f>
        <v>0</v>
      </c>
      <c r="M484" s="75">
        <f>SUMIFS(Set!$H$5:$H$605,Set!$R$5:$R$605,"Despesa",Set!$F$5:$F$605,DRE!$D484)</f>
        <v>0</v>
      </c>
      <c r="N484" s="75">
        <f>SUMIFS(Out!$H$5:$H$605,Out!$R$5:$R$605,"Despesa",Out!$F$5:$F$605,DRE!$D484)</f>
        <v>0</v>
      </c>
      <c r="O484" s="75">
        <f>SUMIFS(Nov!$H$5:$H$605,Nov!$R$5:$R$605,"Despesa",Nov!$F$5:$F$605,DRE!$D484)</f>
        <v>0</v>
      </c>
      <c r="P484" s="75">
        <f>SUMIFS(Dez!$H$5:$H$605,Dez!$R$5:$R$605,"Despesa",Dez!$F$5:$F$605,DRE!$D484)</f>
        <v>0</v>
      </c>
      <c r="Q484" s="75">
        <f t="shared" si="27"/>
        <v>0</v>
      </c>
    </row>
    <row r="485" spans="3:17" ht="28.5" customHeight="1" thickTop="1" thickBot="1">
      <c r="C485" s="65" t="str">
        <f>'PC Despesas'!L64</f>
        <v>5.4.60</v>
      </c>
      <c r="D485" s="66" t="str">
        <f>VLOOKUP(C485,'PC Despesas'!$L$4:$M$103,2,FALSE)</f>
        <v>-</v>
      </c>
      <c r="E485" s="75">
        <f>SUMIFS(Jan!$H$5:$H$605,Jan!$R$5:$R$605,"Despesa",Jan!$F$5:$F$605,DRE!$D485)</f>
        <v>0</v>
      </c>
      <c r="F485" s="75">
        <f>SUMIFS(Fev!$H$5:$H$605,Fev!$R$5:$R$605,"Despesa",Fev!$F$5:$F$605,DRE!$D485)</f>
        <v>0</v>
      </c>
      <c r="G485" s="75">
        <f>SUMIFS(Mar!$H$5:$H$605,Mar!$R$5:$R$605,"Despesa",Mar!$F$5:$F$605,DRE!$D485)</f>
        <v>0</v>
      </c>
      <c r="H485" s="75">
        <f>SUMIFS(Abr!$H$5:$H$605,Abr!$R$5:$R$605,"Despesa",Abr!$F$5:$F$605,DRE!$D485)</f>
        <v>0</v>
      </c>
      <c r="I485" s="75">
        <f>SUMIFS(Mai!$H$5:$H$605,Mai!$R$5:$R$605,"Despesa",Mai!$F$5:$F$605,DRE!$D485)</f>
        <v>0</v>
      </c>
      <c r="J485" s="75">
        <f>SUMIFS(Jun!$H$5:$H$605,Jun!$R$5:$R$605,"Despesa",Jun!$F$5:$F$605,DRE!$D485)</f>
        <v>0</v>
      </c>
      <c r="K485" s="75">
        <f>SUMIFS(Jul!$H$5:$H$605,Jul!$R$5:$R$605,"Despesa",Jul!$F$5:$F$605,DRE!$D485)</f>
        <v>0</v>
      </c>
      <c r="L485" s="75">
        <f>SUMIFS(Ago!$H$5:$H$605,Ago!$R$5:$R$605,"Despesa",Ago!$F$5:$F$605,DRE!$D485)</f>
        <v>0</v>
      </c>
      <c r="M485" s="75">
        <f>SUMIFS(Set!$H$5:$H$605,Set!$R$5:$R$605,"Despesa",Set!$F$5:$F$605,DRE!$D485)</f>
        <v>0</v>
      </c>
      <c r="N485" s="75">
        <f>SUMIFS(Out!$H$5:$H$605,Out!$R$5:$R$605,"Despesa",Out!$F$5:$F$605,DRE!$D485)</f>
        <v>0</v>
      </c>
      <c r="O485" s="75">
        <f>SUMIFS(Nov!$H$5:$H$605,Nov!$R$5:$R$605,"Despesa",Nov!$F$5:$F$605,DRE!$D485)</f>
        <v>0</v>
      </c>
      <c r="P485" s="75">
        <f>SUMIFS(Dez!$H$5:$H$605,Dez!$R$5:$R$605,"Despesa",Dez!$F$5:$F$605,DRE!$D485)</f>
        <v>0</v>
      </c>
      <c r="Q485" s="75">
        <f t="shared" si="27"/>
        <v>0</v>
      </c>
    </row>
    <row r="486" spans="3:17" ht="28.5" customHeight="1" thickTop="1" thickBot="1">
      <c r="C486" s="65" t="str">
        <f>'PC Despesas'!L65</f>
        <v>5.4.61</v>
      </c>
      <c r="D486" s="66" t="str">
        <f>VLOOKUP(C486,'PC Despesas'!$L$4:$M$103,2,FALSE)</f>
        <v>-</v>
      </c>
      <c r="E486" s="75">
        <f>SUMIFS(Jan!$H$5:$H$605,Jan!$R$5:$R$605,"Despesa",Jan!$F$5:$F$605,DRE!$D486)</f>
        <v>0</v>
      </c>
      <c r="F486" s="75">
        <f>SUMIFS(Fev!$H$5:$H$605,Fev!$R$5:$R$605,"Despesa",Fev!$F$5:$F$605,DRE!$D486)</f>
        <v>0</v>
      </c>
      <c r="G486" s="75">
        <f>SUMIFS(Mar!$H$5:$H$605,Mar!$R$5:$R$605,"Despesa",Mar!$F$5:$F$605,DRE!$D486)</f>
        <v>0</v>
      </c>
      <c r="H486" s="75">
        <f>SUMIFS(Abr!$H$5:$H$605,Abr!$R$5:$R$605,"Despesa",Abr!$F$5:$F$605,DRE!$D486)</f>
        <v>0</v>
      </c>
      <c r="I486" s="75">
        <f>SUMIFS(Mai!$H$5:$H$605,Mai!$R$5:$R$605,"Despesa",Mai!$F$5:$F$605,DRE!$D486)</f>
        <v>0</v>
      </c>
      <c r="J486" s="75">
        <f>SUMIFS(Jun!$H$5:$H$605,Jun!$R$5:$R$605,"Despesa",Jun!$F$5:$F$605,DRE!$D486)</f>
        <v>0</v>
      </c>
      <c r="K486" s="75">
        <f>SUMIFS(Jul!$H$5:$H$605,Jul!$R$5:$R$605,"Despesa",Jul!$F$5:$F$605,DRE!$D486)</f>
        <v>0</v>
      </c>
      <c r="L486" s="75">
        <f>SUMIFS(Ago!$H$5:$H$605,Ago!$R$5:$R$605,"Despesa",Ago!$F$5:$F$605,DRE!$D486)</f>
        <v>0</v>
      </c>
      <c r="M486" s="75">
        <f>SUMIFS(Set!$H$5:$H$605,Set!$R$5:$R$605,"Despesa",Set!$F$5:$F$605,DRE!$D486)</f>
        <v>0</v>
      </c>
      <c r="N486" s="75">
        <f>SUMIFS(Out!$H$5:$H$605,Out!$R$5:$R$605,"Despesa",Out!$F$5:$F$605,DRE!$D486)</f>
        <v>0</v>
      </c>
      <c r="O486" s="75">
        <f>SUMIFS(Nov!$H$5:$H$605,Nov!$R$5:$R$605,"Despesa",Nov!$F$5:$F$605,DRE!$D486)</f>
        <v>0</v>
      </c>
      <c r="P486" s="75">
        <f>SUMIFS(Dez!$H$5:$H$605,Dez!$R$5:$R$605,"Despesa",Dez!$F$5:$F$605,DRE!$D486)</f>
        <v>0</v>
      </c>
      <c r="Q486" s="75">
        <f t="shared" si="27"/>
        <v>0</v>
      </c>
    </row>
    <row r="487" spans="3:17" ht="28.5" customHeight="1" thickTop="1" thickBot="1">
      <c r="C487" s="65" t="str">
        <f>'PC Despesas'!L66</f>
        <v>5.4.62</v>
      </c>
      <c r="D487" s="66" t="str">
        <f>VLOOKUP(C487,'PC Despesas'!$L$4:$M$103,2,FALSE)</f>
        <v>-</v>
      </c>
      <c r="E487" s="75">
        <f>SUMIFS(Jan!$H$5:$H$605,Jan!$R$5:$R$605,"Despesa",Jan!$F$5:$F$605,DRE!$D487)</f>
        <v>0</v>
      </c>
      <c r="F487" s="75">
        <f>SUMIFS(Fev!$H$5:$H$605,Fev!$R$5:$R$605,"Despesa",Fev!$F$5:$F$605,DRE!$D487)</f>
        <v>0</v>
      </c>
      <c r="G487" s="75">
        <f>SUMIFS(Mar!$H$5:$H$605,Mar!$R$5:$R$605,"Despesa",Mar!$F$5:$F$605,DRE!$D487)</f>
        <v>0</v>
      </c>
      <c r="H487" s="75">
        <f>SUMIFS(Abr!$H$5:$H$605,Abr!$R$5:$R$605,"Despesa",Abr!$F$5:$F$605,DRE!$D487)</f>
        <v>0</v>
      </c>
      <c r="I487" s="75">
        <f>SUMIFS(Mai!$H$5:$H$605,Mai!$R$5:$R$605,"Despesa",Mai!$F$5:$F$605,DRE!$D487)</f>
        <v>0</v>
      </c>
      <c r="J487" s="75">
        <f>SUMIFS(Jun!$H$5:$H$605,Jun!$R$5:$R$605,"Despesa",Jun!$F$5:$F$605,DRE!$D487)</f>
        <v>0</v>
      </c>
      <c r="K487" s="75">
        <f>SUMIFS(Jul!$H$5:$H$605,Jul!$R$5:$R$605,"Despesa",Jul!$F$5:$F$605,DRE!$D487)</f>
        <v>0</v>
      </c>
      <c r="L487" s="75">
        <f>SUMIFS(Ago!$H$5:$H$605,Ago!$R$5:$R$605,"Despesa",Ago!$F$5:$F$605,DRE!$D487)</f>
        <v>0</v>
      </c>
      <c r="M487" s="75">
        <f>SUMIFS(Set!$H$5:$H$605,Set!$R$5:$R$605,"Despesa",Set!$F$5:$F$605,DRE!$D487)</f>
        <v>0</v>
      </c>
      <c r="N487" s="75">
        <f>SUMIFS(Out!$H$5:$H$605,Out!$R$5:$R$605,"Despesa",Out!$F$5:$F$605,DRE!$D487)</f>
        <v>0</v>
      </c>
      <c r="O487" s="75">
        <f>SUMIFS(Nov!$H$5:$H$605,Nov!$R$5:$R$605,"Despesa",Nov!$F$5:$F$605,DRE!$D487)</f>
        <v>0</v>
      </c>
      <c r="P487" s="75">
        <f>SUMIFS(Dez!$H$5:$H$605,Dez!$R$5:$R$605,"Despesa",Dez!$F$5:$F$605,DRE!$D487)</f>
        <v>0</v>
      </c>
      <c r="Q487" s="75">
        <f t="shared" si="27"/>
        <v>0</v>
      </c>
    </row>
    <row r="488" spans="3:17" ht="28.5" customHeight="1" thickTop="1" thickBot="1">
      <c r="C488" s="65" t="str">
        <f>'PC Despesas'!L67</f>
        <v>5.4.63</v>
      </c>
      <c r="D488" s="66" t="str">
        <f>VLOOKUP(C488,'PC Despesas'!$L$4:$M$103,2,FALSE)</f>
        <v>-</v>
      </c>
      <c r="E488" s="75">
        <f>SUMIFS(Jan!$H$5:$H$605,Jan!$R$5:$R$605,"Despesa",Jan!$F$5:$F$605,DRE!$D488)</f>
        <v>0</v>
      </c>
      <c r="F488" s="75">
        <f>SUMIFS(Fev!$H$5:$H$605,Fev!$R$5:$R$605,"Despesa",Fev!$F$5:$F$605,DRE!$D488)</f>
        <v>0</v>
      </c>
      <c r="G488" s="75">
        <f>SUMIFS(Mar!$H$5:$H$605,Mar!$R$5:$R$605,"Despesa",Mar!$F$5:$F$605,DRE!$D488)</f>
        <v>0</v>
      </c>
      <c r="H488" s="75">
        <f>SUMIFS(Abr!$H$5:$H$605,Abr!$R$5:$R$605,"Despesa",Abr!$F$5:$F$605,DRE!$D488)</f>
        <v>0</v>
      </c>
      <c r="I488" s="75">
        <f>SUMIFS(Mai!$H$5:$H$605,Mai!$R$5:$R$605,"Despesa",Mai!$F$5:$F$605,DRE!$D488)</f>
        <v>0</v>
      </c>
      <c r="J488" s="75">
        <f>SUMIFS(Jun!$H$5:$H$605,Jun!$R$5:$R$605,"Despesa",Jun!$F$5:$F$605,DRE!$D488)</f>
        <v>0</v>
      </c>
      <c r="K488" s="75">
        <f>SUMIFS(Jul!$H$5:$H$605,Jul!$R$5:$R$605,"Despesa",Jul!$F$5:$F$605,DRE!$D488)</f>
        <v>0</v>
      </c>
      <c r="L488" s="75">
        <f>SUMIFS(Ago!$H$5:$H$605,Ago!$R$5:$R$605,"Despesa",Ago!$F$5:$F$605,DRE!$D488)</f>
        <v>0</v>
      </c>
      <c r="M488" s="75">
        <f>SUMIFS(Set!$H$5:$H$605,Set!$R$5:$R$605,"Despesa",Set!$F$5:$F$605,DRE!$D488)</f>
        <v>0</v>
      </c>
      <c r="N488" s="75">
        <f>SUMIFS(Out!$H$5:$H$605,Out!$R$5:$R$605,"Despesa",Out!$F$5:$F$605,DRE!$D488)</f>
        <v>0</v>
      </c>
      <c r="O488" s="75">
        <f>SUMIFS(Nov!$H$5:$H$605,Nov!$R$5:$R$605,"Despesa",Nov!$F$5:$F$605,DRE!$D488)</f>
        <v>0</v>
      </c>
      <c r="P488" s="75">
        <f>SUMIFS(Dez!$H$5:$H$605,Dez!$R$5:$R$605,"Despesa",Dez!$F$5:$F$605,DRE!$D488)</f>
        <v>0</v>
      </c>
      <c r="Q488" s="75">
        <f t="shared" si="27"/>
        <v>0</v>
      </c>
    </row>
    <row r="489" spans="3:17" ht="28.5" customHeight="1" thickTop="1" thickBot="1">
      <c r="C489" s="65" t="str">
        <f>'PC Despesas'!L68</f>
        <v>5.4.64</v>
      </c>
      <c r="D489" s="66" t="str">
        <f>VLOOKUP(C489,'PC Despesas'!$L$4:$M$103,2,FALSE)</f>
        <v>-</v>
      </c>
      <c r="E489" s="75">
        <f>SUMIFS(Jan!$H$5:$H$605,Jan!$R$5:$R$605,"Despesa",Jan!$F$5:$F$605,DRE!$D489)</f>
        <v>0</v>
      </c>
      <c r="F489" s="75">
        <f>SUMIFS(Fev!$H$5:$H$605,Fev!$R$5:$R$605,"Despesa",Fev!$F$5:$F$605,DRE!$D489)</f>
        <v>0</v>
      </c>
      <c r="G489" s="75">
        <f>SUMIFS(Mar!$H$5:$H$605,Mar!$R$5:$R$605,"Despesa",Mar!$F$5:$F$605,DRE!$D489)</f>
        <v>0</v>
      </c>
      <c r="H489" s="75">
        <f>SUMIFS(Abr!$H$5:$H$605,Abr!$R$5:$R$605,"Despesa",Abr!$F$5:$F$605,DRE!$D489)</f>
        <v>0</v>
      </c>
      <c r="I489" s="75">
        <f>SUMIFS(Mai!$H$5:$H$605,Mai!$R$5:$R$605,"Despesa",Mai!$F$5:$F$605,DRE!$D489)</f>
        <v>0</v>
      </c>
      <c r="J489" s="75">
        <f>SUMIFS(Jun!$H$5:$H$605,Jun!$R$5:$R$605,"Despesa",Jun!$F$5:$F$605,DRE!$D489)</f>
        <v>0</v>
      </c>
      <c r="K489" s="75">
        <f>SUMIFS(Jul!$H$5:$H$605,Jul!$R$5:$R$605,"Despesa",Jul!$F$5:$F$605,DRE!$D489)</f>
        <v>0</v>
      </c>
      <c r="L489" s="75">
        <f>SUMIFS(Ago!$H$5:$H$605,Ago!$R$5:$R$605,"Despesa",Ago!$F$5:$F$605,DRE!$D489)</f>
        <v>0</v>
      </c>
      <c r="M489" s="75">
        <f>SUMIFS(Set!$H$5:$H$605,Set!$R$5:$R$605,"Despesa",Set!$F$5:$F$605,DRE!$D489)</f>
        <v>0</v>
      </c>
      <c r="N489" s="75">
        <f>SUMIFS(Out!$H$5:$H$605,Out!$R$5:$R$605,"Despesa",Out!$F$5:$F$605,DRE!$D489)</f>
        <v>0</v>
      </c>
      <c r="O489" s="75">
        <f>SUMIFS(Nov!$H$5:$H$605,Nov!$R$5:$R$605,"Despesa",Nov!$F$5:$F$605,DRE!$D489)</f>
        <v>0</v>
      </c>
      <c r="P489" s="75">
        <f>SUMIFS(Dez!$H$5:$H$605,Dez!$R$5:$R$605,"Despesa",Dez!$F$5:$F$605,DRE!$D489)</f>
        <v>0</v>
      </c>
      <c r="Q489" s="75">
        <f t="shared" si="27"/>
        <v>0</v>
      </c>
    </row>
    <row r="490" spans="3:17" ht="28.5" customHeight="1" thickTop="1" thickBot="1">
      <c r="C490" s="65" t="str">
        <f>'PC Despesas'!L69</f>
        <v>5.4.65</v>
      </c>
      <c r="D490" s="66" t="str">
        <f>VLOOKUP(C490,'PC Despesas'!$L$4:$M$103,2,FALSE)</f>
        <v>-</v>
      </c>
      <c r="E490" s="75">
        <f>SUMIFS(Jan!$H$5:$H$605,Jan!$R$5:$R$605,"Despesa",Jan!$F$5:$F$605,DRE!$D490)</f>
        <v>0</v>
      </c>
      <c r="F490" s="75">
        <f>SUMIFS(Fev!$H$5:$H$605,Fev!$R$5:$R$605,"Despesa",Fev!$F$5:$F$605,DRE!$D490)</f>
        <v>0</v>
      </c>
      <c r="G490" s="75">
        <f>SUMIFS(Mar!$H$5:$H$605,Mar!$R$5:$R$605,"Despesa",Mar!$F$5:$F$605,DRE!$D490)</f>
        <v>0</v>
      </c>
      <c r="H490" s="75">
        <f>SUMIFS(Abr!$H$5:$H$605,Abr!$R$5:$R$605,"Despesa",Abr!$F$5:$F$605,DRE!$D490)</f>
        <v>0</v>
      </c>
      <c r="I490" s="75">
        <f>SUMIFS(Mai!$H$5:$H$605,Mai!$R$5:$R$605,"Despesa",Mai!$F$5:$F$605,DRE!$D490)</f>
        <v>0</v>
      </c>
      <c r="J490" s="75">
        <f>SUMIFS(Jun!$H$5:$H$605,Jun!$R$5:$R$605,"Despesa",Jun!$F$5:$F$605,DRE!$D490)</f>
        <v>0</v>
      </c>
      <c r="K490" s="75">
        <f>SUMIFS(Jul!$H$5:$H$605,Jul!$R$5:$R$605,"Despesa",Jul!$F$5:$F$605,DRE!$D490)</f>
        <v>0</v>
      </c>
      <c r="L490" s="75">
        <f>SUMIFS(Ago!$H$5:$H$605,Ago!$R$5:$R$605,"Despesa",Ago!$F$5:$F$605,DRE!$D490)</f>
        <v>0</v>
      </c>
      <c r="M490" s="75">
        <f>SUMIFS(Set!$H$5:$H$605,Set!$R$5:$R$605,"Despesa",Set!$F$5:$F$605,DRE!$D490)</f>
        <v>0</v>
      </c>
      <c r="N490" s="75">
        <f>SUMIFS(Out!$H$5:$H$605,Out!$R$5:$R$605,"Despesa",Out!$F$5:$F$605,DRE!$D490)</f>
        <v>0</v>
      </c>
      <c r="O490" s="75">
        <f>SUMIFS(Nov!$H$5:$H$605,Nov!$R$5:$R$605,"Despesa",Nov!$F$5:$F$605,DRE!$D490)</f>
        <v>0</v>
      </c>
      <c r="P490" s="75">
        <f>SUMIFS(Dez!$H$5:$H$605,Dez!$R$5:$R$605,"Despesa",Dez!$F$5:$F$605,DRE!$D490)</f>
        <v>0</v>
      </c>
      <c r="Q490" s="75">
        <f t="shared" si="27"/>
        <v>0</v>
      </c>
    </row>
    <row r="491" spans="3:17" ht="28.5" customHeight="1" thickTop="1" thickBot="1">
      <c r="C491" s="65" t="str">
        <f>'PC Despesas'!L70</f>
        <v>5.4.66</v>
      </c>
      <c r="D491" s="66" t="str">
        <f>VLOOKUP(C491,'PC Despesas'!$L$4:$M$103,2,FALSE)</f>
        <v>-</v>
      </c>
      <c r="E491" s="75">
        <f>SUMIFS(Jan!$H$5:$H$605,Jan!$R$5:$R$605,"Despesa",Jan!$F$5:$F$605,DRE!$D491)</f>
        <v>0</v>
      </c>
      <c r="F491" s="75">
        <f>SUMIFS(Fev!$H$5:$H$605,Fev!$R$5:$R$605,"Despesa",Fev!$F$5:$F$605,DRE!$D491)</f>
        <v>0</v>
      </c>
      <c r="G491" s="75">
        <f>SUMIFS(Mar!$H$5:$H$605,Mar!$R$5:$R$605,"Despesa",Mar!$F$5:$F$605,DRE!$D491)</f>
        <v>0</v>
      </c>
      <c r="H491" s="75">
        <f>SUMIFS(Abr!$H$5:$H$605,Abr!$R$5:$R$605,"Despesa",Abr!$F$5:$F$605,DRE!$D491)</f>
        <v>0</v>
      </c>
      <c r="I491" s="75">
        <f>SUMIFS(Mai!$H$5:$H$605,Mai!$R$5:$R$605,"Despesa",Mai!$F$5:$F$605,DRE!$D491)</f>
        <v>0</v>
      </c>
      <c r="J491" s="75">
        <f>SUMIFS(Jun!$H$5:$H$605,Jun!$R$5:$R$605,"Despesa",Jun!$F$5:$F$605,DRE!$D491)</f>
        <v>0</v>
      </c>
      <c r="K491" s="75">
        <f>SUMIFS(Jul!$H$5:$H$605,Jul!$R$5:$R$605,"Despesa",Jul!$F$5:$F$605,DRE!$D491)</f>
        <v>0</v>
      </c>
      <c r="L491" s="75">
        <f>SUMIFS(Ago!$H$5:$H$605,Ago!$R$5:$R$605,"Despesa",Ago!$F$5:$F$605,DRE!$D491)</f>
        <v>0</v>
      </c>
      <c r="M491" s="75">
        <f>SUMIFS(Set!$H$5:$H$605,Set!$R$5:$R$605,"Despesa",Set!$F$5:$F$605,DRE!$D491)</f>
        <v>0</v>
      </c>
      <c r="N491" s="75">
        <f>SUMIFS(Out!$H$5:$H$605,Out!$R$5:$R$605,"Despesa",Out!$F$5:$F$605,DRE!$D491)</f>
        <v>0</v>
      </c>
      <c r="O491" s="75">
        <f>SUMIFS(Nov!$H$5:$H$605,Nov!$R$5:$R$605,"Despesa",Nov!$F$5:$F$605,DRE!$D491)</f>
        <v>0</v>
      </c>
      <c r="P491" s="75">
        <f>SUMIFS(Dez!$H$5:$H$605,Dez!$R$5:$R$605,"Despesa",Dez!$F$5:$F$605,DRE!$D491)</f>
        <v>0</v>
      </c>
      <c r="Q491" s="75">
        <f t="shared" ref="Q491:Q524" si="28">SUM(E491:P491)</f>
        <v>0</v>
      </c>
    </row>
    <row r="492" spans="3:17" ht="28.5" customHeight="1" thickTop="1" thickBot="1">
      <c r="C492" s="65" t="str">
        <f>'PC Despesas'!L71</f>
        <v>5.4.67</v>
      </c>
      <c r="D492" s="66" t="str">
        <f>VLOOKUP(C492,'PC Despesas'!$L$4:$M$103,2,FALSE)</f>
        <v>-</v>
      </c>
      <c r="E492" s="75">
        <f>SUMIFS(Jan!$H$5:$H$605,Jan!$R$5:$R$605,"Despesa",Jan!$F$5:$F$605,DRE!$D492)</f>
        <v>0</v>
      </c>
      <c r="F492" s="75">
        <f>SUMIFS(Fev!$H$5:$H$605,Fev!$R$5:$R$605,"Despesa",Fev!$F$5:$F$605,DRE!$D492)</f>
        <v>0</v>
      </c>
      <c r="G492" s="75">
        <f>SUMIFS(Mar!$H$5:$H$605,Mar!$R$5:$R$605,"Despesa",Mar!$F$5:$F$605,DRE!$D492)</f>
        <v>0</v>
      </c>
      <c r="H492" s="75">
        <f>SUMIFS(Abr!$H$5:$H$605,Abr!$R$5:$R$605,"Despesa",Abr!$F$5:$F$605,DRE!$D492)</f>
        <v>0</v>
      </c>
      <c r="I492" s="75">
        <f>SUMIFS(Mai!$H$5:$H$605,Mai!$R$5:$R$605,"Despesa",Mai!$F$5:$F$605,DRE!$D492)</f>
        <v>0</v>
      </c>
      <c r="J492" s="75">
        <f>SUMIFS(Jun!$H$5:$H$605,Jun!$R$5:$R$605,"Despesa",Jun!$F$5:$F$605,DRE!$D492)</f>
        <v>0</v>
      </c>
      <c r="K492" s="75">
        <f>SUMIFS(Jul!$H$5:$H$605,Jul!$R$5:$R$605,"Despesa",Jul!$F$5:$F$605,DRE!$D492)</f>
        <v>0</v>
      </c>
      <c r="L492" s="75">
        <f>SUMIFS(Ago!$H$5:$H$605,Ago!$R$5:$R$605,"Despesa",Ago!$F$5:$F$605,DRE!$D492)</f>
        <v>0</v>
      </c>
      <c r="M492" s="75">
        <f>SUMIFS(Set!$H$5:$H$605,Set!$R$5:$R$605,"Despesa",Set!$F$5:$F$605,DRE!$D492)</f>
        <v>0</v>
      </c>
      <c r="N492" s="75">
        <f>SUMIFS(Out!$H$5:$H$605,Out!$R$5:$R$605,"Despesa",Out!$F$5:$F$605,DRE!$D492)</f>
        <v>0</v>
      </c>
      <c r="O492" s="75">
        <f>SUMIFS(Nov!$H$5:$H$605,Nov!$R$5:$R$605,"Despesa",Nov!$F$5:$F$605,DRE!$D492)</f>
        <v>0</v>
      </c>
      <c r="P492" s="75">
        <f>SUMIFS(Dez!$H$5:$H$605,Dez!$R$5:$R$605,"Despesa",Dez!$F$5:$F$605,DRE!$D492)</f>
        <v>0</v>
      </c>
      <c r="Q492" s="75">
        <f t="shared" si="28"/>
        <v>0</v>
      </c>
    </row>
    <row r="493" spans="3:17" ht="28.5" customHeight="1" thickTop="1" thickBot="1">
      <c r="C493" s="65" t="str">
        <f>'PC Despesas'!L72</f>
        <v>5.4.68</v>
      </c>
      <c r="D493" s="66" t="str">
        <f>VLOOKUP(C493,'PC Despesas'!$L$4:$M$103,2,FALSE)</f>
        <v>-</v>
      </c>
      <c r="E493" s="75">
        <f>SUMIFS(Jan!$H$5:$H$605,Jan!$R$5:$R$605,"Despesa",Jan!$F$5:$F$605,DRE!$D493)</f>
        <v>0</v>
      </c>
      <c r="F493" s="75">
        <f>SUMIFS(Fev!$H$5:$H$605,Fev!$R$5:$R$605,"Despesa",Fev!$F$5:$F$605,DRE!$D493)</f>
        <v>0</v>
      </c>
      <c r="G493" s="75">
        <f>SUMIFS(Mar!$H$5:$H$605,Mar!$R$5:$R$605,"Despesa",Mar!$F$5:$F$605,DRE!$D493)</f>
        <v>0</v>
      </c>
      <c r="H493" s="75">
        <f>SUMIFS(Abr!$H$5:$H$605,Abr!$R$5:$R$605,"Despesa",Abr!$F$5:$F$605,DRE!$D493)</f>
        <v>0</v>
      </c>
      <c r="I493" s="75">
        <f>SUMIFS(Mai!$H$5:$H$605,Mai!$R$5:$R$605,"Despesa",Mai!$F$5:$F$605,DRE!$D493)</f>
        <v>0</v>
      </c>
      <c r="J493" s="75">
        <f>SUMIFS(Jun!$H$5:$H$605,Jun!$R$5:$R$605,"Despesa",Jun!$F$5:$F$605,DRE!$D493)</f>
        <v>0</v>
      </c>
      <c r="K493" s="75">
        <f>SUMIFS(Jul!$H$5:$H$605,Jul!$R$5:$R$605,"Despesa",Jul!$F$5:$F$605,DRE!$D493)</f>
        <v>0</v>
      </c>
      <c r="L493" s="75">
        <f>SUMIFS(Ago!$H$5:$H$605,Ago!$R$5:$R$605,"Despesa",Ago!$F$5:$F$605,DRE!$D493)</f>
        <v>0</v>
      </c>
      <c r="M493" s="75">
        <f>SUMIFS(Set!$H$5:$H$605,Set!$R$5:$R$605,"Despesa",Set!$F$5:$F$605,DRE!$D493)</f>
        <v>0</v>
      </c>
      <c r="N493" s="75">
        <f>SUMIFS(Out!$H$5:$H$605,Out!$R$5:$R$605,"Despesa",Out!$F$5:$F$605,DRE!$D493)</f>
        <v>0</v>
      </c>
      <c r="O493" s="75">
        <f>SUMIFS(Nov!$H$5:$H$605,Nov!$R$5:$R$605,"Despesa",Nov!$F$5:$F$605,DRE!$D493)</f>
        <v>0</v>
      </c>
      <c r="P493" s="75">
        <f>SUMIFS(Dez!$H$5:$H$605,Dez!$R$5:$R$605,"Despesa",Dez!$F$5:$F$605,DRE!$D493)</f>
        <v>0</v>
      </c>
      <c r="Q493" s="75">
        <f t="shared" si="28"/>
        <v>0</v>
      </c>
    </row>
    <row r="494" spans="3:17" ht="28.5" customHeight="1" thickTop="1" thickBot="1">
      <c r="C494" s="65" t="str">
        <f>'PC Despesas'!L73</f>
        <v>5.4.69</v>
      </c>
      <c r="D494" s="66" t="str">
        <f>VLOOKUP(C494,'PC Despesas'!$L$4:$M$103,2,FALSE)</f>
        <v>-</v>
      </c>
      <c r="E494" s="75">
        <f>SUMIFS(Jan!$H$5:$H$605,Jan!$R$5:$R$605,"Despesa",Jan!$F$5:$F$605,DRE!$D494)</f>
        <v>0</v>
      </c>
      <c r="F494" s="75">
        <f>SUMIFS(Fev!$H$5:$H$605,Fev!$R$5:$R$605,"Despesa",Fev!$F$5:$F$605,DRE!$D494)</f>
        <v>0</v>
      </c>
      <c r="G494" s="75">
        <f>SUMIFS(Mar!$H$5:$H$605,Mar!$R$5:$R$605,"Despesa",Mar!$F$5:$F$605,DRE!$D494)</f>
        <v>0</v>
      </c>
      <c r="H494" s="75">
        <f>SUMIFS(Abr!$H$5:$H$605,Abr!$R$5:$R$605,"Despesa",Abr!$F$5:$F$605,DRE!$D494)</f>
        <v>0</v>
      </c>
      <c r="I494" s="75">
        <f>SUMIFS(Mai!$H$5:$H$605,Mai!$R$5:$R$605,"Despesa",Mai!$F$5:$F$605,DRE!$D494)</f>
        <v>0</v>
      </c>
      <c r="J494" s="75">
        <f>SUMIFS(Jun!$H$5:$H$605,Jun!$R$5:$R$605,"Despesa",Jun!$F$5:$F$605,DRE!$D494)</f>
        <v>0</v>
      </c>
      <c r="K494" s="75">
        <f>SUMIFS(Jul!$H$5:$H$605,Jul!$R$5:$R$605,"Despesa",Jul!$F$5:$F$605,DRE!$D494)</f>
        <v>0</v>
      </c>
      <c r="L494" s="75">
        <f>SUMIFS(Ago!$H$5:$H$605,Ago!$R$5:$R$605,"Despesa",Ago!$F$5:$F$605,DRE!$D494)</f>
        <v>0</v>
      </c>
      <c r="M494" s="75">
        <f>SUMIFS(Set!$H$5:$H$605,Set!$R$5:$R$605,"Despesa",Set!$F$5:$F$605,DRE!$D494)</f>
        <v>0</v>
      </c>
      <c r="N494" s="75">
        <f>SUMIFS(Out!$H$5:$H$605,Out!$R$5:$R$605,"Despesa",Out!$F$5:$F$605,DRE!$D494)</f>
        <v>0</v>
      </c>
      <c r="O494" s="75">
        <f>SUMIFS(Nov!$H$5:$H$605,Nov!$R$5:$R$605,"Despesa",Nov!$F$5:$F$605,DRE!$D494)</f>
        <v>0</v>
      </c>
      <c r="P494" s="75">
        <f>SUMIFS(Dez!$H$5:$H$605,Dez!$R$5:$R$605,"Despesa",Dez!$F$5:$F$605,DRE!$D494)</f>
        <v>0</v>
      </c>
      <c r="Q494" s="75">
        <f t="shared" si="28"/>
        <v>0</v>
      </c>
    </row>
    <row r="495" spans="3:17" ht="28.5" customHeight="1" thickTop="1" thickBot="1">
      <c r="C495" s="65" t="str">
        <f>'PC Despesas'!L74</f>
        <v>5.4.70</v>
      </c>
      <c r="D495" s="66" t="str">
        <f>VLOOKUP(C495,'PC Despesas'!$L$4:$M$103,2,FALSE)</f>
        <v>-</v>
      </c>
      <c r="E495" s="75">
        <f>SUMIFS(Jan!$H$5:$H$605,Jan!$R$5:$R$605,"Despesa",Jan!$F$5:$F$605,DRE!$D495)</f>
        <v>0</v>
      </c>
      <c r="F495" s="75">
        <f>SUMIFS(Fev!$H$5:$H$605,Fev!$R$5:$R$605,"Despesa",Fev!$F$5:$F$605,DRE!$D495)</f>
        <v>0</v>
      </c>
      <c r="G495" s="75">
        <f>SUMIFS(Mar!$H$5:$H$605,Mar!$R$5:$R$605,"Despesa",Mar!$F$5:$F$605,DRE!$D495)</f>
        <v>0</v>
      </c>
      <c r="H495" s="75">
        <f>SUMIFS(Abr!$H$5:$H$605,Abr!$R$5:$R$605,"Despesa",Abr!$F$5:$F$605,DRE!$D495)</f>
        <v>0</v>
      </c>
      <c r="I495" s="75">
        <f>SUMIFS(Mai!$H$5:$H$605,Mai!$R$5:$R$605,"Despesa",Mai!$F$5:$F$605,DRE!$D495)</f>
        <v>0</v>
      </c>
      <c r="J495" s="75">
        <f>SUMIFS(Jun!$H$5:$H$605,Jun!$R$5:$R$605,"Despesa",Jun!$F$5:$F$605,DRE!$D495)</f>
        <v>0</v>
      </c>
      <c r="K495" s="75">
        <f>SUMIFS(Jul!$H$5:$H$605,Jul!$R$5:$R$605,"Despesa",Jul!$F$5:$F$605,DRE!$D495)</f>
        <v>0</v>
      </c>
      <c r="L495" s="75">
        <f>SUMIFS(Ago!$H$5:$H$605,Ago!$R$5:$R$605,"Despesa",Ago!$F$5:$F$605,DRE!$D495)</f>
        <v>0</v>
      </c>
      <c r="M495" s="75">
        <f>SUMIFS(Set!$H$5:$H$605,Set!$R$5:$R$605,"Despesa",Set!$F$5:$F$605,DRE!$D495)</f>
        <v>0</v>
      </c>
      <c r="N495" s="75">
        <f>SUMIFS(Out!$H$5:$H$605,Out!$R$5:$R$605,"Despesa",Out!$F$5:$F$605,DRE!$D495)</f>
        <v>0</v>
      </c>
      <c r="O495" s="75">
        <f>SUMIFS(Nov!$H$5:$H$605,Nov!$R$5:$R$605,"Despesa",Nov!$F$5:$F$605,DRE!$D495)</f>
        <v>0</v>
      </c>
      <c r="P495" s="75">
        <f>SUMIFS(Dez!$H$5:$H$605,Dez!$R$5:$R$605,"Despesa",Dez!$F$5:$F$605,DRE!$D495)</f>
        <v>0</v>
      </c>
      <c r="Q495" s="75">
        <f t="shared" si="28"/>
        <v>0</v>
      </c>
    </row>
    <row r="496" spans="3:17" ht="28.5" customHeight="1" thickTop="1" thickBot="1">
      <c r="C496" s="65" t="str">
        <f>'PC Despesas'!L75</f>
        <v>5.4.71</v>
      </c>
      <c r="D496" s="66" t="str">
        <f>VLOOKUP(C496,'PC Despesas'!$L$4:$M$103,2,FALSE)</f>
        <v>-</v>
      </c>
      <c r="E496" s="75">
        <f>SUMIFS(Jan!$H$5:$H$605,Jan!$R$5:$R$605,"Despesa",Jan!$F$5:$F$605,DRE!$D496)</f>
        <v>0</v>
      </c>
      <c r="F496" s="75">
        <f>SUMIFS(Fev!$H$5:$H$605,Fev!$R$5:$R$605,"Despesa",Fev!$F$5:$F$605,DRE!$D496)</f>
        <v>0</v>
      </c>
      <c r="G496" s="75">
        <f>SUMIFS(Mar!$H$5:$H$605,Mar!$R$5:$R$605,"Despesa",Mar!$F$5:$F$605,DRE!$D496)</f>
        <v>0</v>
      </c>
      <c r="H496" s="75">
        <f>SUMIFS(Abr!$H$5:$H$605,Abr!$R$5:$R$605,"Despesa",Abr!$F$5:$F$605,DRE!$D496)</f>
        <v>0</v>
      </c>
      <c r="I496" s="75">
        <f>SUMIFS(Mai!$H$5:$H$605,Mai!$R$5:$R$605,"Despesa",Mai!$F$5:$F$605,DRE!$D496)</f>
        <v>0</v>
      </c>
      <c r="J496" s="75">
        <f>SUMIFS(Jun!$H$5:$H$605,Jun!$R$5:$R$605,"Despesa",Jun!$F$5:$F$605,DRE!$D496)</f>
        <v>0</v>
      </c>
      <c r="K496" s="75">
        <f>SUMIFS(Jul!$H$5:$H$605,Jul!$R$5:$R$605,"Despesa",Jul!$F$5:$F$605,DRE!$D496)</f>
        <v>0</v>
      </c>
      <c r="L496" s="75">
        <f>SUMIFS(Ago!$H$5:$H$605,Ago!$R$5:$R$605,"Despesa",Ago!$F$5:$F$605,DRE!$D496)</f>
        <v>0</v>
      </c>
      <c r="M496" s="75">
        <f>SUMIFS(Set!$H$5:$H$605,Set!$R$5:$R$605,"Despesa",Set!$F$5:$F$605,DRE!$D496)</f>
        <v>0</v>
      </c>
      <c r="N496" s="75">
        <f>SUMIFS(Out!$H$5:$H$605,Out!$R$5:$R$605,"Despesa",Out!$F$5:$F$605,DRE!$D496)</f>
        <v>0</v>
      </c>
      <c r="O496" s="75">
        <f>SUMIFS(Nov!$H$5:$H$605,Nov!$R$5:$R$605,"Despesa",Nov!$F$5:$F$605,DRE!$D496)</f>
        <v>0</v>
      </c>
      <c r="P496" s="75">
        <f>SUMIFS(Dez!$H$5:$H$605,Dez!$R$5:$R$605,"Despesa",Dez!$F$5:$F$605,DRE!$D496)</f>
        <v>0</v>
      </c>
      <c r="Q496" s="75">
        <f t="shared" si="28"/>
        <v>0</v>
      </c>
    </row>
    <row r="497" spans="3:17" ht="28.5" customHeight="1" thickTop="1" thickBot="1">
      <c r="C497" s="65" t="str">
        <f>'PC Despesas'!L76</f>
        <v>5.4.72</v>
      </c>
      <c r="D497" s="66" t="str">
        <f>VLOOKUP(C497,'PC Despesas'!$L$4:$M$103,2,FALSE)</f>
        <v>-</v>
      </c>
      <c r="E497" s="75">
        <f>SUMIFS(Jan!$H$5:$H$605,Jan!$R$5:$R$605,"Despesa",Jan!$F$5:$F$605,DRE!$D497)</f>
        <v>0</v>
      </c>
      <c r="F497" s="75">
        <f>SUMIFS(Fev!$H$5:$H$605,Fev!$R$5:$R$605,"Despesa",Fev!$F$5:$F$605,DRE!$D497)</f>
        <v>0</v>
      </c>
      <c r="G497" s="75">
        <f>SUMIFS(Mar!$H$5:$H$605,Mar!$R$5:$R$605,"Despesa",Mar!$F$5:$F$605,DRE!$D497)</f>
        <v>0</v>
      </c>
      <c r="H497" s="75">
        <f>SUMIFS(Abr!$H$5:$H$605,Abr!$R$5:$R$605,"Despesa",Abr!$F$5:$F$605,DRE!$D497)</f>
        <v>0</v>
      </c>
      <c r="I497" s="75">
        <f>SUMIFS(Mai!$H$5:$H$605,Mai!$R$5:$R$605,"Despesa",Mai!$F$5:$F$605,DRE!$D497)</f>
        <v>0</v>
      </c>
      <c r="J497" s="75">
        <f>SUMIFS(Jun!$H$5:$H$605,Jun!$R$5:$R$605,"Despesa",Jun!$F$5:$F$605,DRE!$D497)</f>
        <v>0</v>
      </c>
      <c r="K497" s="75">
        <f>SUMIFS(Jul!$H$5:$H$605,Jul!$R$5:$R$605,"Despesa",Jul!$F$5:$F$605,DRE!$D497)</f>
        <v>0</v>
      </c>
      <c r="L497" s="75">
        <f>SUMIFS(Ago!$H$5:$H$605,Ago!$R$5:$R$605,"Despesa",Ago!$F$5:$F$605,DRE!$D497)</f>
        <v>0</v>
      </c>
      <c r="M497" s="75">
        <f>SUMIFS(Set!$H$5:$H$605,Set!$R$5:$R$605,"Despesa",Set!$F$5:$F$605,DRE!$D497)</f>
        <v>0</v>
      </c>
      <c r="N497" s="75">
        <f>SUMIFS(Out!$H$5:$H$605,Out!$R$5:$R$605,"Despesa",Out!$F$5:$F$605,DRE!$D497)</f>
        <v>0</v>
      </c>
      <c r="O497" s="75">
        <f>SUMIFS(Nov!$H$5:$H$605,Nov!$R$5:$R$605,"Despesa",Nov!$F$5:$F$605,DRE!$D497)</f>
        <v>0</v>
      </c>
      <c r="P497" s="75">
        <f>SUMIFS(Dez!$H$5:$H$605,Dez!$R$5:$R$605,"Despesa",Dez!$F$5:$F$605,DRE!$D497)</f>
        <v>0</v>
      </c>
      <c r="Q497" s="75">
        <f t="shared" si="28"/>
        <v>0</v>
      </c>
    </row>
    <row r="498" spans="3:17" ht="28.5" customHeight="1" thickTop="1" thickBot="1">
      <c r="C498" s="65" t="str">
        <f>'PC Despesas'!L77</f>
        <v>5.4.73</v>
      </c>
      <c r="D498" s="66" t="str">
        <f>VLOOKUP(C498,'PC Despesas'!$L$4:$M$103,2,FALSE)</f>
        <v>-</v>
      </c>
      <c r="E498" s="75">
        <f>SUMIFS(Jan!$H$5:$H$605,Jan!$R$5:$R$605,"Despesa",Jan!$F$5:$F$605,DRE!$D498)</f>
        <v>0</v>
      </c>
      <c r="F498" s="75">
        <f>SUMIFS(Fev!$H$5:$H$605,Fev!$R$5:$R$605,"Despesa",Fev!$F$5:$F$605,DRE!$D498)</f>
        <v>0</v>
      </c>
      <c r="G498" s="75">
        <f>SUMIFS(Mar!$H$5:$H$605,Mar!$R$5:$R$605,"Despesa",Mar!$F$5:$F$605,DRE!$D498)</f>
        <v>0</v>
      </c>
      <c r="H498" s="75">
        <f>SUMIFS(Abr!$H$5:$H$605,Abr!$R$5:$R$605,"Despesa",Abr!$F$5:$F$605,DRE!$D498)</f>
        <v>0</v>
      </c>
      <c r="I498" s="75">
        <f>SUMIFS(Mai!$H$5:$H$605,Mai!$R$5:$R$605,"Despesa",Mai!$F$5:$F$605,DRE!$D498)</f>
        <v>0</v>
      </c>
      <c r="J498" s="75">
        <f>SUMIFS(Jun!$H$5:$H$605,Jun!$R$5:$R$605,"Despesa",Jun!$F$5:$F$605,DRE!$D498)</f>
        <v>0</v>
      </c>
      <c r="K498" s="75">
        <f>SUMIFS(Jul!$H$5:$H$605,Jul!$R$5:$R$605,"Despesa",Jul!$F$5:$F$605,DRE!$D498)</f>
        <v>0</v>
      </c>
      <c r="L498" s="75">
        <f>SUMIFS(Ago!$H$5:$H$605,Ago!$R$5:$R$605,"Despesa",Ago!$F$5:$F$605,DRE!$D498)</f>
        <v>0</v>
      </c>
      <c r="M498" s="75">
        <f>SUMIFS(Set!$H$5:$H$605,Set!$R$5:$R$605,"Despesa",Set!$F$5:$F$605,DRE!$D498)</f>
        <v>0</v>
      </c>
      <c r="N498" s="75">
        <f>SUMIFS(Out!$H$5:$H$605,Out!$R$5:$R$605,"Despesa",Out!$F$5:$F$605,DRE!$D498)</f>
        <v>0</v>
      </c>
      <c r="O498" s="75">
        <f>SUMIFS(Nov!$H$5:$H$605,Nov!$R$5:$R$605,"Despesa",Nov!$F$5:$F$605,DRE!$D498)</f>
        <v>0</v>
      </c>
      <c r="P498" s="75">
        <f>SUMIFS(Dez!$H$5:$H$605,Dez!$R$5:$R$605,"Despesa",Dez!$F$5:$F$605,DRE!$D498)</f>
        <v>0</v>
      </c>
      <c r="Q498" s="75">
        <f t="shared" si="28"/>
        <v>0</v>
      </c>
    </row>
    <row r="499" spans="3:17" ht="28.5" customHeight="1" thickTop="1" thickBot="1">
      <c r="C499" s="65" t="str">
        <f>'PC Despesas'!L78</f>
        <v>5.4.74</v>
      </c>
      <c r="D499" s="66" t="str">
        <f>VLOOKUP(C499,'PC Despesas'!$L$4:$M$103,2,FALSE)</f>
        <v>-</v>
      </c>
      <c r="E499" s="75">
        <f>SUMIFS(Jan!$H$5:$H$605,Jan!$R$5:$R$605,"Despesa",Jan!$F$5:$F$605,DRE!$D499)</f>
        <v>0</v>
      </c>
      <c r="F499" s="75">
        <f>SUMIFS(Fev!$H$5:$H$605,Fev!$R$5:$R$605,"Despesa",Fev!$F$5:$F$605,DRE!$D499)</f>
        <v>0</v>
      </c>
      <c r="G499" s="75">
        <f>SUMIFS(Mar!$H$5:$H$605,Mar!$R$5:$R$605,"Despesa",Mar!$F$5:$F$605,DRE!$D499)</f>
        <v>0</v>
      </c>
      <c r="H499" s="75">
        <f>SUMIFS(Abr!$H$5:$H$605,Abr!$R$5:$R$605,"Despesa",Abr!$F$5:$F$605,DRE!$D499)</f>
        <v>0</v>
      </c>
      <c r="I499" s="75">
        <f>SUMIFS(Mai!$H$5:$H$605,Mai!$R$5:$R$605,"Despesa",Mai!$F$5:$F$605,DRE!$D499)</f>
        <v>0</v>
      </c>
      <c r="J499" s="75">
        <f>SUMIFS(Jun!$H$5:$H$605,Jun!$R$5:$R$605,"Despesa",Jun!$F$5:$F$605,DRE!$D499)</f>
        <v>0</v>
      </c>
      <c r="K499" s="75">
        <f>SUMIFS(Jul!$H$5:$H$605,Jul!$R$5:$R$605,"Despesa",Jul!$F$5:$F$605,DRE!$D499)</f>
        <v>0</v>
      </c>
      <c r="L499" s="75">
        <f>SUMIFS(Ago!$H$5:$H$605,Ago!$R$5:$R$605,"Despesa",Ago!$F$5:$F$605,DRE!$D499)</f>
        <v>0</v>
      </c>
      <c r="M499" s="75">
        <f>SUMIFS(Set!$H$5:$H$605,Set!$R$5:$R$605,"Despesa",Set!$F$5:$F$605,DRE!$D499)</f>
        <v>0</v>
      </c>
      <c r="N499" s="75">
        <f>SUMIFS(Out!$H$5:$H$605,Out!$R$5:$R$605,"Despesa",Out!$F$5:$F$605,DRE!$D499)</f>
        <v>0</v>
      </c>
      <c r="O499" s="75">
        <f>SUMIFS(Nov!$H$5:$H$605,Nov!$R$5:$R$605,"Despesa",Nov!$F$5:$F$605,DRE!$D499)</f>
        <v>0</v>
      </c>
      <c r="P499" s="75">
        <f>SUMIFS(Dez!$H$5:$H$605,Dez!$R$5:$R$605,"Despesa",Dez!$F$5:$F$605,DRE!$D499)</f>
        <v>0</v>
      </c>
      <c r="Q499" s="75">
        <f t="shared" si="28"/>
        <v>0</v>
      </c>
    </row>
    <row r="500" spans="3:17" ht="28.5" customHeight="1" thickTop="1" thickBot="1">
      <c r="C500" s="65" t="str">
        <f>'PC Despesas'!L79</f>
        <v>5.4.75</v>
      </c>
      <c r="D500" s="66" t="str">
        <f>VLOOKUP(C500,'PC Despesas'!$L$4:$M$103,2,FALSE)</f>
        <v>-</v>
      </c>
      <c r="E500" s="75">
        <f>SUMIFS(Jan!$H$5:$H$605,Jan!$R$5:$R$605,"Despesa",Jan!$F$5:$F$605,DRE!$D500)</f>
        <v>0</v>
      </c>
      <c r="F500" s="75">
        <f>SUMIFS(Fev!$H$5:$H$605,Fev!$R$5:$R$605,"Despesa",Fev!$F$5:$F$605,DRE!$D500)</f>
        <v>0</v>
      </c>
      <c r="G500" s="75">
        <f>SUMIFS(Mar!$H$5:$H$605,Mar!$R$5:$R$605,"Despesa",Mar!$F$5:$F$605,DRE!$D500)</f>
        <v>0</v>
      </c>
      <c r="H500" s="75">
        <f>SUMIFS(Abr!$H$5:$H$605,Abr!$R$5:$R$605,"Despesa",Abr!$F$5:$F$605,DRE!$D500)</f>
        <v>0</v>
      </c>
      <c r="I500" s="75">
        <f>SUMIFS(Mai!$H$5:$H$605,Mai!$R$5:$R$605,"Despesa",Mai!$F$5:$F$605,DRE!$D500)</f>
        <v>0</v>
      </c>
      <c r="J500" s="75">
        <f>SUMIFS(Jun!$H$5:$H$605,Jun!$R$5:$R$605,"Despesa",Jun!$F$5:$F$605,DRE!$D500)</f>
        <v>0</v>
      </c>
      <c r="K500" s="75">
        <f>SUMIFS(Jul!$H$5:$H$605,Jul!$R$5:$R$605,"Despesa",Jul!$F$5:$F$605,DRE!$D500)</f>
        <v>0</v>
      </c>
      <c r="L500" s="75">
        <f>SUMIFS(Ago!$H$5:$H$605,Ago!$R$5:$R$605,"Despesa",Ago!$F$5:$F$605,DRE!$D500)</f>
        <v>0</v>
      </c>
      <c r="M500" s="75">
        <f>SUMIFS(Set!$H$5:$H$605,Set!$R$5:$R$605,"Despesa",Set!$F$5:$F$605,DRE!$D500)</f>
        <v>0</v>
      </c>
      <c r="N500" s="75">
        <f>SUMIFS(Out!$H$5:$H$605,Out!$R$5:$R$605,"Despesa",Out!$F$5:$F$605,DRE!$D500)</f>
        <v>0</v>
      </c>
      <c r="O500" s="75">
        <f>SUMIFS(Nov!$H$5:$H$605,Nov!$R$5:$R$605,"Despesa",Nov!$F$5:$F$605,DRE!$D500)</f>
        <v>0</v>
      </c>
      <c r="P500" s="75">
        <f>SUMIFS(Dez!$H$5:$H$605,Dez!$R$5:$R$605,"Despesa",Dez!$F$5:$F$605,DRE!$D500)</f>
        <v>0</v>
      </c>
      <c r="Q500" s="75">
        <f t="shared" si="28"/>
        <v>0</v>
      </c>
    </row>
    <row r="501" spans="3:17" ht="28.5" customHeight="1" thickTop="1" thickBot="1">
      <c r="C501" s="65" t="str">
        <f>'PC Despesas'!L80</f>
        <v>5.4.76</v>
      </c>
      <c r="D501" s="66" t="str">
        <f>VLOOKUP(C501,'PC Despesas'!$L$4:$M$103,2,FALSE)</f>
        <v>-</v>
      </c>
      <c r="E501" s="75">
        <f>SUMIFS(Jan!$H$5:$H$605,Jan!$R$5:$R$605,"Despesa",Jan!$F$5:$F$605,DRE!$D501)</f>
        <v>0</v>
      </c>
      <c r="F501" s="75">
        <f>SUMIFS(Fev!$H$5:$H$605,Fev!$R$5:$R$605,"Despesa",Fev!$F$5:$F$605,DRE!$D501)</f>
        <v>0</v>
      </c>
      <c r="G501" s="75">
        <f>SUMIFS(Mar!$H$5:$H$605,Mar!$R$5:$R$605,"Despesa",Mar!$F$5:$F$605,DRE!$D501)</f>
        <v>0</v>
      </c>
      <c r="H501" s="75">
        <f>SUMIFS(Abr!$H$5:$H$605,Abr!$R$5:$R$605,"Despesa",Abr!$F$5:$F$605,DRE!$D501)</f>
        <v>0</v>
      </c>
      <c r="I501" s="75">
        <f>SUMIFS(Mai!$H$5:$H$605,Mai!$R$5:$R$605,"Despesa",Mai!$F$5:$F$605,DRE!$D501)</f>
        <v>0</v>
      </c>
      <c r="J501" s="75">
        <f>SUMIFS(Jun!$H$5:$H$605,Jun!$R$5:$R$605,"Despesa",Jun!$F$5:$F$605,DRE!$D501)</f>
        <v>0</v>
      </c>
      <c r="K501" s="75">
        <f>SUMIFS(Jul!$H$5:$H$605,Jul!$R$5:$R$605,"Despesa",Jul!$F$5:$F$605,DRE!$D501)</f>
        <v>0</v>
      </c>
      <c r="L501" s="75">
        <f>SUMIFS(Ago!$H$5:$H$605,Ago!$R$5:$R$605,"Despesa",Ago!$F$5:$F$605,DRE!$D501)</f>
        <v>0</v>
      </c>
      <c r="M501" s="75">
        <f>SUMIFS(Set!$H$5:$H$605,Set!$R$5:$R$605,"Despesa",Set!$F$5:$F$605,DRE!$D501)</f>
        <v>0</v>
      </c>
      <c r="N501" s="75">
        <f>SUMIFS(Out!$H$5:$H$605,Out!$R$5:$R$605,"Despesa",Out!$F$5:$F$605,DRE!$D501)</f>
        <v>0</v>
      </c>
      <c r="O501" s="75">
        <f>SUMIFS(Nov!$H$5:$H$605,Nov!$R$5:$R$605,"Despesa",Nov!$F$5:$F$605,DRE!$D501)</f>
        <v>0</v>
      </c>
      <c r="P501" s="75">
        <f>SUMIFS(Dez!$H$5:$H$605,Dez!$R$5:$R$605,"Despesa",Dez!$F$5:$F$605,DRE!$D501)</f>
        <v>0</v>
      </c>
      <c r="Q501" s="75">
        <f t="shared" si="28"/>
        <v>0</v>
      </c>
    </row>
    <row r="502" spans="3:17" ht="28.5" customHeight="1" thickTop="1" thickBot="1">
      <c r="C502" s="65" t="str">
        <f>'PC Despesas'!L81</f>
        <v>5.4.77</v>
      </c>
      <c r="D502" s="66" t="str">
        <f>VLOOKUP(C502,'PC Despesas'!$L$4:$M$103,2,FALSE)</f>
        <v>-</v>
      </c>
      <c r="E502" s="75">
        <f>SUMIFS(Jan!$H$5:$H$605,Jan!$R$5:$R$605,"Despesa",Jan!$F$5:$F$605,DRE!$D502)</f>
        <v>0</v>
      </c>
      <c r="F502" s="75">
        <f>SUMIFS(Fev!$H$5:$H$605,Fev!$R$5:$R$605,"Despesa",Fev!$F$5:$F$605,DRE!$D502)</f>
        <v>0</v>
      </c>
      <c r="G502" s="75">
        <f>SUMIFS(Mar!$H$5:$H$605,Mar!$R$5:$R$605,"Despesa",Mar!$F$5:$F$605,DRE!$D502)</f>
        <v>0</v>
      </c>
      <c r="H502" s="75">
        <f>SUMIFS(Abr!$H$5:$H$605,Abr!$R$5:$R$605,"Despesa",Abr!$F$5:$F$605,DRE!$D502)</f>
        <v>0</v>
      </c>
      <c r="I502" s="75">
        <f>SUMIFS(Mai!$H$5:$H$605,Mai!$R$5:$R$605,"Despesa",Mai!$F$5:$F$605,DRE!$D502)</f>
        <v>0</v>
      </c>
      <c r="J502" s="75">
        <f>SUMIFS(Jun!$H$5:$H$605,Jun!$R$5:$R$605,"Despesa",Jun!$F$5:$F$605,DRE!$D502)</f>
        <v>0</v>
      </c>
      <c r="K502" s="75">
        <f>SUMIFS(Jul!$H$5:$H$605,Jul!$R$5:$R$605,"Despesa",Jul!$F$5:$F$605,DRE!$D502)</f>
        <v>0</v>
      </c>
      <c r="L502" s="75">
        <f>SUMIFS(Ago!$H$5:$H$605,Ago!$R$5:$R$605,"Despesa",Ago!$F$5:$F$605,DRE!$D502)</f>
        <v>0</v>
      </c>
      <c r="M502" s="75">
        <f>SUMIFS(Set!$H$5:$H$605,Set!$R$5:$R$605,"Despesa",Set!$F$5:$F$605,DRE!$D502)</f>
        <v>0</v>
      </c>
      <c r="N502" s="75">
        <f>SUMIFS(Out!$H$5:$H$605,Out!$R$5:$R$605,"Despesa",Out!$F$5:$F$605,DRE!$D502)</f>
        <v>0</v>
      </c>
      <c r="O502" s="75">
        <f>SUMIFS(Nov!$H$5:$H$605,Nov!$R$5:$R$605,"Despesa",Nov!$F$5:$F$605,DRE!$D502)</f>
        <v>0</v>
      </c>
      <c r="P502" s="75">
        <f>SUMIFS(Dez!$H$5:$H$605,Dez!$R$5:$R$605,"Despesa",Dez!$F$5:$F$605,DRE!$D502)</f>
        <v>0</v>
      </c>
      <c r="Q502" s="75">
        <f t="shared" si="28"/>
        <v>0</v>
      </c>
    </row>
    <row r="503" spans="3:17" ht="28.5" customHeight="1" thickTop="1" thickBot="1">
      <c r="C503" s="65" t="str">
        <f>'PC Despesas'!L82</f>
        <v>5.4.78</v>
      </c>
      <c r="D503" s="66" t="str">
        <f>VLOOKUP(C503,'PC Despesas'!$L$4:$M$103,2,FALSE)</f>
        <v>-</v>
      </c>
      <c r="E503" s="75">
        <f>SUMIFS(Jan!$H$5:$H$605,Jan!$R$5:$R$605,"Despesa",Jan!$F$5:$F$605,DRE!$D503)</f>
        <v>0</v>
      </c>
      <c r="F503" s="75">
        <f>SUMIFS(Fev!$H$5:$H$605,Fev!$R$5:$R$605,"Despesa",Fev!$F$5:$F$605,DRE!$D503)</f>
        <v>0</v>
      </c>
      <c r="G503" s="75">
        <f>SUMIFS(Mar!$H$5:$H$605,Mar!$R$5:$R$605,"Despesa",Mar!$F$5:$F$605,DRE!$D503)</f>
        <v>0</v>
      </c>
      <c r="H503" s="75">
        <f>SUMIFS(Abr!$H$5:$H$605,Abr!$R$5:$R$605,"Despesa",Abr!$F$5:$F$605,DRE!$D503)</f>
        <v>0</v>
      </c>
      <c r="I503" s="75">
        <f>SUMIFS(Mai!$H$5:$H$605,Mai!$R$5:$R$605,"Despesa",Mai!$F$5:$F$605,DRE!$D503)</f>
        <v>0</v>
      </c>
      <c r="J503" s="75">
        <f>SUMIFS(Jun!$H$5:$H$605,Jun!$R$5:$R$605,"Despesa",Jun!$F$5:$F$605,DRE!$D503)</f>
        <v>0</v>
      </c>
      <c r="K503" s="75">
        <f>SUMIFS(Jul!$H$5:$H$605,Jul!$R$5:$R$605,"Despesa",Jul!$F$5:$F$605,DRE!$D503)</f>
        <v>0</v>
      </c>
      <c r="L503" s="75">
        <f>SUMIFS(Ago!$H$5:$H$605,Ago!$R$5:$R$605,"Despesa",Ago!$F$5:$F$605,DRE!$D503)</f>
        <v>0</v>
      </c>
      <c r="M503" s="75">
        <f>SUMIFS(Set!$H$5:$H$605,Set!$R$5:$R$605,"Despesa",Set!$F$5:$F$605,DRE!$D503)</f>
        <v>0</v>
      </c>
      <c r="N503" s="75">
        <f>SUMIFS(Out!$H$5:$H$605,Out!$R$5:$R$605,"Despesa",Out!$F$5:$F$605,DRE!$D503)</f>
        <v>0</v>
      </c>
      <c r="O503" s="75">
        <f>SUMIFS(Nov!$H$5:$H$605,Nov!$R$5:$R$605,"Despesa",Nov!$F$5:$F$605,DRE!$D503)</f>
        <v>0</v>
      </c>
      <c r="P503" s="75">
        <f>SUMIFS(Dez!$H$5:$H$605,Dez!$R$5:$R$605,"Despesa",Dez!$F$5:$F$605,DRE!$D503)</f>
        <v>0</v>
      </c>
      <c r="Q503" s="75">
        <f t="shared" si="28"/>
        <v>0</v>
      </c>
    </row>
    <row r="504" spans="3:17" ht="28.5" customHeight="1" thickTop="1" thickBot="1">
      <c r="C504" s="65" t="str">
        <f>'PC Despesas'!L83</f>
        <v>5.4.79</v>
      </c>
      <c r="D504" s="66" t="str">
        <f>VLOOKUP(C504,'PC Despesas'!$L$4:$M$103,2,FALSE)</f>
        <v>-</v>
      </c>
      <c r="E504" s="75">
        <f>SUMIFS(Jan!$H$5:$H$605,Jan!$R$5:$R$605,"Despesa",Jan!$F$5:$F$605,DRE!$D504)</f>
        <v>0</v>
      </c>
      <c r="F504" s="75">
        <f>SUMIFS(Fev!$H$5:$H$605,Fev!$R$5:$R$605,"Despesa",Fev!$F$5:$F$605,DRE!$D504)</f>
        <v>0</v>
      </c>
      <c r="G504" s="75">
        <f>SUMIFS(Mar!$H$5:$H$605,Mar!$R$5:$R$605,"Despesa",Mar!$F$5:$F$605,DRE!$D504)</f>
        <v>0</v>
      </c>
      <c r="H504" s="75">
        <f>SUMIFS(Abr!$H$5:$H$605,Abr!$R$5:$R$605,"Despesa",Abr!$F$5:$F$605,DRE!$D504)</f>
        <v>0</v>
      </c>
      <c r="I504" s="75">
        <f>SUMIFS(Mai!$H$5:$H$605,Mai!$R$5:$R$605,"Despesa",Mai!$F$5:$F$605,DRE!$D504)</f>
        <v>0</v>
      </c>
      <c r="J504" s="75">
        <f>SUMIFS(Jun!$H$5:$H$605,Jun!$R$5:$R$605,"Despesa",Jun!$F$5:$F$605,DRE!$D504)</f>
        <v>0</v>
      </c>
      <c r="K504" s="75">
        <f>SUMIFS(Jul!$H$5:$H$605,Jul!$R$5:$R$605,"Despesa",Jul!$F$5:$F$605,DRE!$D504)</f>
        <v>0</v>
      </c>
      <c r="L504" s="75">
        <f>SUMIFS(Ago!$H$5:$H$605,Ago!$R$5:$R$605,"Despesa",Ago!$F$5:$F$605,DRE!$D504)</f>
        <v>0</v>
      </c>
      <c r="M504" s="75">
        <f>SUMIFS(Set!$H$5:$H$605,Set!$R$5:$R$605,"Despesa",Set!$F$5:$F$605,DRE!$D504)</f>
        <v>0</v>
      </c>
      <c r="N504" s="75">
        <f>SUMIFS(Out!$H$5:$H$605,Out!$R$5:$R$605,"Despesa",Out!$F$5:$F$605,DRE!$D504)</f>
        <v>0</v>
      </c>
      <c r="O504" s="75">
        <f>SUMIFS(Nov!$H$5:$H$605,Nov!$R$5:$R$605,"Despesa",Nov!$F$5:$F$605,DRE!$D504)</f>
        <v>0</v>
      </c>
      <c r="P504" s="75">
        <f>SUMIFS(Dez!$H$5:$H$605,Dez!$R$5:$R$605,"Despesa",Dez!$F$5:$F$605,DRE!$D504)</f>
        <v>0</v>
      </c>
      <c r="Q504" s="75">
        <f t="shared" si="28"/>
        <v>0</v>
      </c>
    </row>
    <row r="505" spans="3:17" ht="28.5" customHeight="1" thickTop="1" thickBot="1">
      <c r="C505" s="65" t="str">
        <f>'PC Despesas'!L84</f>
        <v>5.4.80</v>
      </c>
      <c r="D505" s="66" t="str">
        <f>VLOOKUP(C505,'PC Despesas'!$L$4:$M$103,2,FALSE)</f>
        <v>-</v>
      </c>
      <c r="E505" s="75">
        <f>SUMIFS(Jan!$H$5:$H$605,Jan!$R$5:$R$605,"Despesa",Jan!$F$5:$F$605,DRE!$D505)</f>
        <v>0</v>
      </c>
      <c r="F505" s="75">
        <f>SUMIFS(Fev!$H$5:$H$605,Fev!$R$5:$R$605,"Despesa",Fev!$F$5:$F$605,DRE!$D505)</f>
        <v>0</v>
      </c>
      <c r="G505" s="75">
        <f>SUMIFS(Mar!$H$5:$H$605,Mar!$R$5:$R$605,"Despesa",Mar!$F$5:$F$605,DRE!$D505)</f>
        <v>0</v>
      </c>
      <c r="H505" s="75">
        <f>SUMIFS(Abr!$H$5:$H$605,Abr!$R$5:$R$605,"Despesa",Abr!$F$5:$F$605,DRE!$D505)</f>
        <v>0</v>
      </c>
      <c r="I505" s="75">
        <f>SUMIFS(Mai!$H$5:$H$605,Mai!$R$5:$R$605,"Despesa",Mai!$F$5:$F$605,DRE!$D505)</f>
        <v>0</v>
      </c>
      <c r="J505" s="75">
        <f>SUMIFS(Jun!$H$5:$H$605,Jun!$R$5:$R$605,"Despesa",Jun!$F$5:$F$605,DRE!$D505)</f>
        <v>0</v>
      </c>
      <c r="K505" s="75">
        <f>SUMIFS(Jul!$H$5:$H$605,Jul!$R$5:$R$605,"Despesa",Jul!$F$5:$F$605,DRE!$D505)</f>
        <v>0</v>
      </c>
      <c r="L505" s="75">
        <f>SUMIFS(Ago!$H$5:$H$605,Ago!$R$5:$R$605,"Despesa",Ago!$F$5:$F$605,DRE!$D505)</f>
        <v>0</v>
      </c>
      <c r="M505" s="75">
        <f>SUMIFS(Set!$H$5:$H$605,Set!$R$5:$R$605,"Despesa",Set!$F$5:$F$605,DRE!$D505)</f>
        <v>0</v>
      </c>
      <c r="N505" s="75">
        <f>SUMIFS(Out!$H$5:$H$605,Out!$R$5:$R$605,"Despesa",Out!$F$5:$F$605,DRE!$D505)</f>
        <v>0</v>
      </c>
      <c r="O505" s="75">
        <f>SUMIFS(Nov!$H$5:$H$605,Nov!$R$5:$R$605,"Despesa",Nov!$F$5:$F$605,DRE!$D505)</f>
        <v>0</v>
      </c>
      <c r="P505" s="75">
        <f>SUMIFS(Dez!$H$5:$H$605,Dez!$R$5:$R$605,"Despesa",Dez!$F$5:$F$605,DRE!$D505)</f>
        <v>0</v>
      </c>
      <c r="Q505" s="75">
        <f t="shared" si="28"/>
        <v>0</v>
      </c>
    </row>
    <row r="506" spans="3:17" ht="28.5" customHeight="1" thickTop="1" thickBot="1">
      <c r="C506" s="65" t="str">
        <f>'PC Despesas'!L85</f>
        <v>5.4.81</v>
      </c>
      <c r="D506" s="66" t="str">
        <f>VLOOKUP(C506,'PC Despesas'!$L$4:$M$103,2,FALSE)</f>
        <v>-</v>
      </c>
      <c r="E506" s="75">
        <f>SUMIFS(Jan!$H$5:$H$605,Jan!$R$5:$R$605,"Despesa",Jan!$F$5:$F$605,DRE!$D506)</f>
        <v>0</v>
      </c>
      <c r="F506" s="75">
        <f>SUMIFS(Fev!$H$5:$H$605,Fev!$R$5:$R$605,"Despesa",Fev!$F$5:$F$605,DRE!$D506)</f>
        <v>0</v>
      </c>
      <c r="G506" s="75">
        <f>SUMIFS(Mar!$H$5:$H$605,Mar!$R$5:$R$605,"Despesa",Mar!$F$5:$F$605,DRE!$D506)</f>
        <v>0</v>
      </c>
      <c r="H506" s="75">
        <f>SUMIFS(Abr!$H$5:$H$605,Abr!$R$5:$R$605,"Despesa",Abr!$F$5:$F$605,DRE!$D506)</f>
        <v>0</v>
      </c>
      <c r="I506" s="75">
        <f>SUMIFS(Mai!$H$5:$H$605,Mai!$R$5:$R$605,"Despesa",Mai!$F$5:$F$605,DRE!$D506)</f>
        <v>0</v>
      </c>
      <c r="J506" s="75">
        <f>SUMIFS(Jun!$H$5:$H$605,Jun!$R$5:$R$605,"Despesa",Jun!$F$5:$F$605,DRE!$D506)</f>
        <v>0</v>
      </c>
      <c r="K506" s="75">
        <f>SUMIFS(Jul!$H$5:$H$605,Jul!$R$5:$R$605,"Despesa",Jul!$F$5:$F$605,DRE!$D506)</f>
        <v>0</v>
      </c>
      <c r="L506" s="75">
        <f>SUMIFS(Ago!$H$5:$H$605,Ago!$R$5:$R$605,"Despesa",Ago!$F$5:$F$605,DRE!$D506)</f>
        <v>0</v>
      </c>
      <c r="M506" s="75">
        <f>SUMIFS(Set!$H$5:$H$605,Set!$R$5:$R$605,"Despesa",Set!$F$5:$F$605,DRE!$D506)</f>
        <v>0</v>
      </c>
      <c r="N506" s="75">
        <f>SUMIFS(Out!$H$5:$H$605,Out!$R$5:$R$605,"Despesa",Out!$F$5:$F$605,DRE!$D506)</f>
        <v>0</v>
      </c>
      <c r="O506" s="75">
        <f>SUMIFS(Nov!$H$5:$H$605,Nov!$R$5:$R$605,"Despesa",Nov!$F$5:$F$605,DRE!$D506)</f>
        <v>0</v>
      </c>
      <c r="P506" s="75">
        <f>SUMIFS(Dez!$H$5:$H$605,Dez!$R$5:$R$605,"Despesa",Dez!$F$5:$F$605,DRE!$D506)</f>
        <v>0</v>
      </c>
      <c r="Q506" s="75">
        <f t="shared" si="28"/>
        <v>0</v>
      </c>
    </row>
    <row r="507" spans="3:17" ht="28.5" customHeight="1" thickTop="1" thickBot="1">
      <c r="C507" s="65" t="str">
        <f>'PC Despesas'!L86</f>
        <v>5.4.82</v>
      </c>
      <c r="D507" s="66" t="str">
        <f>VLOOKUP(C507,'PC Despesas'!$L$4:$M$103,2,FALSE)</f>
        <v>-</v>
      </c>
      <c r="E507" s="75">
        <f>SUMIFS(Jan!$H$5:$H$605,Jan!$R$5:$R$605,"Despesa",Jan!$F$5:$F$605,DRE!$D507)</f>
        <v>0</v>
      </c>
      <c r="F507" s="75">
        <f>SUMIFS(Fev!$H$5:$H$605,Fev!$R$5:$R$605,"Despesa",Fev!$F$5:$F$605,DRE!$D507)</f>
        <v>0</v>
      </c>
      <c r="G507" s="75">
        <f>SUMIFS(Mar!$H$5:$H$605,Mar!$R$5:$R$605,"Despesa",Mar!$F$5:$F$605,DRE!$D507)</f>
        <v>0</v>
      </c>
      <c r="H507" s="75">
        <f>SUMIFS(Abr!$H$5:$H$605,Abr!$R$5:$R$605,"Despesa",Abr!$F$5:$F$605,DRE!$D507)</f>
        <v>0</v>
      </c>
      <c r="I507" s="75">
        <f>SUMIFS(Mai!$H$5:$H$605,Mai!$R$5:$R$605,"Despesa",Mai!$F$5:$F$605,DRE!$D507)</f>
        <v>0</v>
      </c>
      <c r="J507" s="75">
        <f>SUMIFS(Jun!$H$5:$H$605,Jun!$R$5:$R$605,"Despesa",Jun!$F$5:$F$605,DRE!$D507)</f>
        <v>0</v>
      </c>
      <c r="K507" s="75">
        <f>SUMIFS(Jul!$H$5:$H$605,Jul!$R$5:$R$605,"Despesa",Jul!$F$5:$F$605,DRE!$D507)</f>
        <v>0</v>
      </c>
      <c r="L507" s="75">
        <f>SUMIFS(Ago!$H$5:$H$605,Ago!$R$5:$R$605,"Despesa",Ago!$F$5:$F$605,DRE!$D507)</f>
        <v>0</v>
      </c>
      <c r="M507" s="75">
        <f>SUMIFS(Set!$H$5:$H$605,Set!$R$5:$R$605,"Despesa",Set!$F$5:$F$605,DRE!$D507)</f>
        <v>0</v>
      </c>
      <c r="N507" s="75">
        <f>SUMIFS(Out!$H$5:$H$605,Out!$R$5:$R$605,"Despesa",Out!$F$5:$F$605,DRE!$D507)</f>
        <v>0</v>
      </c>
      <c r="O507" s="75">
        <f>SUMIFS(Nov!$H$5:$H$605,Nov!$R$5:$R$605,"Despesa",Nov!$F$5:$F$605,DRE!$D507)</f>
        <v>0</v>
      </c>
      <c r="P507" s="75">
        <f>SUMIFS(Dez!$H$5:$H$605,Dez!$R$5:$R$605,"Despesa",Dez!$F$5:$F$605,DRE!$D507)</f>
        <v>0</v>
      </c>
      <c r="Q507" s="75">
        <f t="shared" si="28"/>
        <v>0</v>
      </c>
    </row>
    <row r="508" spans="3:17" ht="28.5" customHeight="1" thickTop="1" thickBot="1">
      <c r="C508" s="65" t="str">
        <f>'PC Despesas'!L87</f>
        <v>5.4.83</v>
      </c>
      <c r="D508" s="66" t="str">
        <f>VLOOKUP(C508,'PC Despesas'!$L$4:$M$103,2,FALSE)</f>
        <v>-</v>
      </c>
      <c r="E508" s="75">
        <f>SUMIFS(Jan!$H$5:$H$605,Jan!$R$5:$R$605,"Despesa",Jan!$F$5:$F$605,DRE!$D508)</f>
        <v>0</v>
      </c>
      <c r="F508" s="75">
        <f>SUMIFS(Fev!$H$5:$H$605,Fev!$R$5:$R$605,"Despesa",Fev!$F$5:$F$605,DRE!$D508)</f>
        <v>0</v>
      </c>
      <c r="G508" s="75">
        <f>SUMIFS(Mar!$H$5:$H$605,Mar!$R$5:$R$605,"Despesa",Mar!$F$5:$F$605,DRE!$D508)</f>
        <v>0</v>
      </c>
      <c r="H508" s="75">
        <f>SUMIFS(Abr!$H$5:$H$605,Abr!$R$5:$R$605,"Despesa",Abr!$F$5:$F$605,DRE!$D508)</f>
        <v>0</v>
      </c>
      <c r="I508" s="75">
        <f>SUMIFS(Mai!$H$5:$H$605,Mai!$R$5:$R$605,"Despesa",Mai!$F$5:$F$605,DRE!$D508)</f>
        <v>0</v>
      </c>
      <c r="J508" s="75">
        <f>SUMIFS(Jun!$H$5:$H$605,Jun!$R$5:$R$605,"Despesa",Jun!$F$5:$F$605,DRE!$D508)</f>
        <v>0</v>
      </c>
      <c r="K508" s="75">
        <f>SUMIFS(Jul!$H$5:$H$605,Jul!$R$5:$R$605,"Despesa",Jul!$F$5:$F$605,DRE!$D508)</f>
        <v>0</v>
      </c>
      <c r="L508" s="75">
        <f>SUMIFS(Ago!$H$5:$H$605,Ago!$R$5:$R$605,"Despesa",Ago!$F$5:$F$605,DRE!$D508)</f>
        <v>0</v>
      </c>
      <c r="M508" s="75">
        <f>SUMIFS(Set!$H$5:$H$605,Set!$R$5:$R$605,"Despesa",Set!$F$5:$F$605,DRE!$D508)</f>
        <v>0</v>
      </c>
      <c r="N508" s="75">
        <f>SUMIFS(Out!$H$5:$H$605,Out!$R$5:$R$605,"Despesa",Out!$F$5:$F$605,DRE!$D508)</f>
        <v>0</v>
      </c>
      <c r="O508" s="75">
        <f>SUMIFS(Nov!$H$5:$H$605,Nov!$R$5:$R$605,"Despesa",Nov!$F$5:$F$605,DRE!$D508)</f>
        <v>0</v>
      </c>
      <c r="P508" s="75">
        <f>SUMIFS(Dez!$H$5:$H$605,Dez!$R$5:$R$605,"Despesa",Dez!$F$5:$F$605,DRE!$D508)</f>
        <v>0</v>
      </c>
      <c r="Q508" s="75">
        <f t="shared" si="28"/>
        <v>0</v>
      </c>
    </row>
    <row r="509" spans="3:17" ht="28.5" customHeight="1" thickTop="1" thickBot="1">
      <c r="C509" s="65" t="str">
        <f>'PC Despesas'!L88</f>
        <v>5.4.84</v>
      </c>
      <c r="D509" s="66" t="str">
        <f>VLOOKUP(C509,'PC Despesas'!$L$4:$M$103,2,FALSE)</f>
        <v>-</v>
      </c>
      <c r="E509" s="75">
        <f>SUMIFS(Jan!$H$5:$H$605,Jan!$R$5:$R$605,"Despesa",Jan!$F$5:$F$605,DRE!$D509)</f>
        <v>0</v>
      </c>
      <c r="F509" s="75">
        <f>SUMIFS(Fev!$H$5:$H$605,Fev!$R$5:$R$605,"Despesa",Fev!$F$5:$F$605,DRE!$D509)</f>
        <v>0</v>
      </c>
      <c r="G509" s="75">
        <f>SUMIFS(Mar!$H$5:$H$605,Mar!$R$5:$R$605,"Despesa",Mar!$F$5:$F$605,DRE!$D509)</f>
        <v>0</v>
      </c>
      <c r="H509" s="75">
        <f>SUMIFS(Abr!$H$5:$H$605,Abr!$R$5:$R$605,"Despesa",Abr!$F$5:$F$605,DRE!$D509)</f>
        <v>0</v>
      </c>
      <c r="I509" s="75">
        <f>SUMIFS(Mai!$H$5:$H$605,Mai!$R$5:$R$605,"Despesa",Mai!$F$5:$F$605,DRE!$D509)</f>
        <v>0</v>
      </c>
      <c r="J509" s="75">
        <f>SUMIFS(Jun!$H$5:$H$605,Jun!$R$5:$R$605,"Despesa",Jun!$F$5:$F$605,DRE!$D509)</f>
        <v>0</v>
      </c>
      <c r="K509" s="75">
        <f>SUMIFS(Jul!$H$5:$H$605,Jul!$R$5:$R$605,"Despesa",Jul!$F$5:$F$605,DRE!$D509)</f>
        <v>0</v>
      </c>
      <c r="L509" s="75">
        <f>SUMIFS(Ago!$H$5:$H$605,Ago!$R$5:$R$605,"Despesa",Ago!$F$5:$F$605,DRE!$D509)</f>
        <v>0</v>
      </c>
      <c r="M509" s="75">
        <f>SUMIFS(Set!$H$5:$H$605,Set!$R$5:$R$605,"Despesa",Set!$F$5:$F$605,DRE!$D509)</f>
        <v>0</v>
      </c>
      <c r="N509" s="75">
        <f>SUMIFS(Out!$H$5:$H$605,Out!$R$5:$R$605,"Despesa",Out!$F$5:$F$605,DRE!$D509)</f>
        <v>0</v>
      </c>
      <c r="O509" s="75">
        <f>SUMIFS(Nov!$H$5:$H$605,Nov!$R$5:$R$605,"Despesa",Nov!$F$5:$F$605,DRE!$D509)</f>
        <v>0</v>
      </c>
      <c r="P509" s="75">
        <f>SUMIFS(Dez!$H$5:$H$605,Dez!$R$5:$R$605,"Despesa",Dez!$F$5:$F$605,DRE!$D509)</f>
        <v>0</v>
      </c>
      <c r="Q509" s="75">
        <f t="shared" si="28"/>
        <v>0</v>
      </c>
    </row>
    <row r="510" spans="3:17" ht="28.5" customHeight="1" thickTop="1" thickBot="1">
      <c r="C510" s="65" t="str">
        <f>'PC Despesas'!L89</f>
        <v>5.4.85</v>
      </c>
      <c r="D510" s="66" t="str">
        <f>VLOOKUP(C510,'PC Despesas'!$L$4:$M$103,2,FALSE)</f>
        <v>-</v>
      </c>
      <c r="E510" s="75">
        <f>SUMIFS(Jan!$H$5:$H$605,Jan!$R$5:$R$605,"Despesa",Jan!$F$5:$F$605,DRE!$D510)</f>
        <v>0</v>
      </c>
      <c r="F510" s="75">
        <f>SUMIFS(Fev!$H$5:$H$605,Fev!$R$5:$R$605,"Despesa",Fev!$F$5:$F$605,DRE!$D510)</f>
        <v>0</v>
      </c>
      <c r="G510" s="75">
        <f>SUMIFS(Mar!$H$5:$H$605,Mar!$R$5:$R$605,"Despesa",Mar!$F$5:$F$605,DRE!$D510)</f>
        <v>0</v>
      </c>
      <c r="H510" s="75">
        <f>SUMIFS(Abr!$H$5:$H$605,Abr!$R$5:$R$605,"Despesa",Abr!$F$5:$F$605,DRE!$D510)</f>
        <v>0</v>
      </c>
      <c r="I510" s="75">
        <f>SUMIFS(Mai!$H$5:$H$605,Mai!$R$5:$R$605,"Despesa",Mai!$F$5:$F$605,DRE!$D510)</f>
        <v>0</v>
      </c>
      <c r="J510" s="75">
        <f>SUMIFS(Jun!$H$5:$H$605,Jun!$R$5:$R$605,"Despesa",Jun!$F$5:$F$605,DRE!$D510)</f>
        <v>0</v>
      </c>
      <c r="K510" s="75">
        <f>SUMIFS(Jul!$H$5:$H$605,Jul!$R$5:$R$605,"Despesa",Jul!$F$5:$F$605,DRE!$D510)</f>
        <v>0</v>
      </c>
      <c r="L510" s="75">
        <f>SUMIFS(Ago!$H$5:$H$605,Ago!$R$5:$R$605,"Despesa",Ago!$F$5:$F$605,DRE!$D510)</f>
        <v>0</v>
      </c>
      <c r="M510" s="75">
        <f>SUMIFS(Set!$H$5:$H$605,Set!$R$5:$R$605,"Despesa",Set!$F$5:$F$605,DRE!$D510)</f>
        <v>0</v>
      </c>
      <c r="N510" s="75">
        <f>SUMIFS(Out!$H$5:$H$605,Out!$R$5:$R$605,"Despesa",Out!$F$5:$F$605,DRE!$D510)</f>
        <v>0</v>
      </c>
      <c r="O510" s="75">
        <f>SUMIFS(Nov!$H$5:$H$605,Nov!$R$5:$R$605,"Despesa",Nov!$F$5:$F$605,DRE!$D510)</f>
        <v>0</v>
      </c>
      <c r="P510" s="75">
        <f>SUMIFS(Dez!$H$5:$H$605,Dez!$R$5:$R$605,"Despesa",Dez!$F$5:$F$605,DRE!$D510)</f>
        <v>0</v>
      </c>
      <c r="Q510" s="75">
        <f t="shared" si="28"/>
        <v>0</v>
      </c>
    </row>
    <row r="511" spans="3:17" ht="28.5" customHeight="1" thickTop="1" thickBot="1">
      <c r="C511" s="65" t="str">
        <f>'PC Despesas'!L90</f>
        <v>5.4.86</v>
      </c>
      <c r="D511" s="66" t="str">
        <f>VLOOKUP(C511,'PC Despesas'!$L$4:$M$103,2,FALSE)</f>
        <v>-</v>
      </c>
      <c r="E511" s="75">
        <f>SUMIFS(Jan!$H$5:$H$605,Jan!$R$5:$R$605,"Despesa",Jan!$F$5:$F$605,DRE!$D511)</f>
        <v>0</v>
      </c>
      <c r="F511" s="75">
        <f>SUMIFS(Fev!$H$5:$H$605,Fev!$R$5:$R$605,"Despesa",Fev!$F$5:$F$605,DRE!$D511)</f>
        <v>0</v>
      </c>
      <c r="G511" s="75">
        <f>SUMIFS(Mar!$H$5:$H$605,Mar!$R$5:$R$605,"Despesa",Mar!$F$5:$F$605,DRE!$D511)</f>
        <v>0</v>
      </c>
      <c r="H511" s="75">
        <f>SUMIFS(Abr!$H$5:$H$605,Abr!$R$5:$R$605,"Despesa",Abr!$F$5:$F$605,DRE!$D511)</f>
        <v>0</v>
      </c>
      <c r="I511" s="75">
        <f>SUMIFS(Mai!$H$5:$H$605,Mai!$R$5:$R$605,"Despesa",Mai!$F$5:$F$605,DRE!$D511)</f>
        <v>0</v>
      </c>
      <c r="J511" s="75">
        <f>SUMIFS(Jun!$H$5:$H$605,Jun!$R$5:$R$605,"Despesa",Jun!$F$5:$F$605,DRE!$D511)</f>
        <v>0</v>
      </c>
      <c r="K511" s="75">
        <f>SUMIFS(Jul!$H$5:$H$605,Jul!$R$5:$R$605,"Despesa",Jul!$F$5:$F$605,DRE!$D511)</f>
        <v>0</v>
      </c>
      <c r="L511" s="75">
        <f>SUMIFS(Ago!$H$5:$H$605,Ago!$R$5:$R$605,"Despesa",Ago!$F$5:$F$605,DRE!$D511)</f>
        <v>0</v>
      </c>
      <c r="M511" s="75">
        <f>SUMIFS(Set!$H$5:$H$605,Set!$R$5:$R$605,"Despesa",Set!$F$5:$F$605,DRE!$D511)</f>
        <v>0</v>
      </c>
      <c r="N511" s="75">
        <f>SUMIFS(Out!$H$5:$H$605,Out!$R$5:$R$605,"Despesa",Out!$F$5:$F$605,DRE!$D511)</f>
        <v>0</v>
      </c>
      <c r="O511" s="75">
        <f>SUMIFS(Nov!$H$5:$H$605,Nov!$R$5:$R$605,"Despesa",Nov!$F$5:$F$605,DRE!$D511)</f>
        <v>0</v>
      </c>
      <c r="P511" s="75">
        <f>SUMIFS(Dez!$H$5:$H$605,Dez!$R$5:$R$605,"Despesa",Dez!$F$5:$F$605,DRE!$D511)</f>
        <v>0</v>
      </c>
      <c r="Q511" s="75">
        <f t="shared" si="28"/>
        <v>0</v>
      </c>
    </row>
    <row r="512" spans="3:17" ht="28.5" customHeight="1" thickTop="1" thickBot="1">
      <c r="C512" s="65" t="str">
        <f>'PC Despesas'!L91</f>
        <v>5.4.87</v>
      </c>
      <c r="D512" s="66" t="str">
        <f>VLOOKUP(C512,'PC Despesas'!$L$4:$M$103,2,FALSE)</f>
        <v>-</v>
      </c>
      <c r="E512" s="75">
        <f>SUMIFS(Jan!$H$5:$H$605,Jan!$R$5:$R$605,"Despesa",Jan!$F$5:$F$605,DRE!$D512)</f>
        <v>0</v>
      </c>
      <c r="F512" s="75">
        <f>SUMIFS(Fev!$H$5:$H$605,Fev!$R$5:$R$605,"Despesa",Fev!$F$5:$F$605,DRE!$D512)</f>
        <v>0</v>
      </c>
      <c r="G512" s="75">
        <f>SUMIFS(Mar!$H$5:$H$605,Mar!$R$5:$R$605,"Despesa",Mar!$F$5:$F$605,DRE!$D512)</f>
        <v>0</v>
      </c>
      <c r="H512" s="75">
        <f>SUMIFS(Abr!$H$5:$H$605,Abr!$R$5:$R$605,"Despesa",Abr!$F$5:$F$605,DRE!$D512)</f>
        <v>0</v>
      </c>
      <c r="I512" s="75">
        <f>SUMIFS(Mai!$H$5:$H$605,Mai!$R$5:$R$605,"Despesa",Mai!$F$5:$F$605,DRE!$D512)</f>
        <v>0</v>
      </c>
      <c r="J512" s="75">
        <f>SUMIFS(Jun!$H$5:$H$605,Jun!$R$5:$R$605,"Despesa",Jun!$F$5:$F$605,DRE!$D512)</f>
        <v>0</v>
      </c>
      <c r="K512" s="75">
        <f>SUMIFS(Jul!$H$5:$H$605,Jul!$R$5:$R$605,"Despesa",Jul!$F$5:$F$605,DRE!$D512)</f>
        <v>0</v>
      </c>
      <c r="L512" s="75">
        <f>SUMIFS(Ago!$H$5:$H$605,Ago!$R$5:$R$605,"Despesa",Ago!$F$5:$F$605,DRE!$D512)</f>
        <v>0</v>
      </c>
      <c r="M512" s="75">
        <f>SUMIFS(Set!$H$5:$H$605,Set!$R$5:$R$605,"Despesa",Set!$F$5:$F$605,DRE!$D512)</f>
        <v>0</v>
      </c>
      <c r="N512" s="75">
        <f>SUMIFS(Out!$H$5:$H$605,Out!$R$5:$R$605,"Despesa",Out!$F$5:$F$605,DRE!$D512)</f>
        <v>0</v>
      </c>
      <c r="O512" s="75">
        <f>SUMIFS(Nov!$H$5:$H$605,Nov!$R$5:$R$605,"Despesa",Nov!$F$5:$F$605,DRE!$D512)</f>
        <v>0</v>
      </c>
      <c r="P512" s="75">
        <f>SUMIFS(Dez!$H$5:$H$605,Dez!$R$5:$R$605,"Despesa",Dez!$F$5:$F$605,DRE!$D512)</f>
        <v>0</v>
      </c>
      <c r="Q512" s="75">
        <f t="shared" si="28"/>
        <v>0</v>
      </c>
    </row>
    <row r="513" spans="3:17" ht="28.5" customHeight="1" thickTop="1" thickBot="1">
      <c r="C513" s="65" t="str">
        <f>'PC Despesas'!L92</f>
        <v>5.4.88</v>
      </c>
      <c r="D513" s="66" t="str">
        <f>VLOOKUP(C513,'PC Despesas'!$L$4:$M$103,2,FALSE)</f>
        <v>-</v>
      </c>
      <c r="E513" s="75">
        <f>SUMIFS(Jan!$H$5:$H$605,Jan!$R$5:$R$605,"Despesa",Jan!$F$5:$F$605,DRE!$D513)</f>
        <v>0</v>
      </c>
      <c r="F513" s="75">
        <f>SUMIFS(Fev!$H$5:$H$605,Fev!$R$5:$R$605,"Despesa",Fev!$F$5:$F$605,DRE!$D513)</f>
        <v>0</v>
      </c>
      <c r="G513" s="75">
        <f>SUMIFS(Mar!$H$5:$H$605,Mar!$R$5:$R$605,"Despesa",Mar!$F$5:$F$605,DRE!$D513)</f>
        <v>0</v>
      </c>
      <c r="H513" s="75">
        <f>SUMIFS(Abr!$H$5:$H$605,Abr!$R$5:$R$605,"Despesa",Abr!$F$5:$F$605,DRE!$D513)</f>
        <v>0</v>
      </c>
      <c r="I513" s="75">
        <f>SUMIFS(Mai!$H$5:$H$605,Mai!$R$5:$R$605,"Despesa",Mai!$F$5:$F$605,DRE!$D513)</f>
        <v>0</v>
      </c>
      <c r="J513" s="75">
        <f>SUMIFS(Jun!$H$5:$H$605,Jun!$R$5:$R$605,"Despesa",Jun!$F$5:$F$605,DRE!$D513)</f>
        <v>0</v>
      </c>
      <c r="K513" s="75">
        <f>SUMIFS(Jul!$H$5:$H$605,Jul!$R$5:$R$605,"Despesa",Jul!$F$5:$F$605,DRE!$D513)</f>
        <v>0</v>
      </c>
      <c r="L513" s="75">
        <f>SUMIFS(Ago!$H$5:$H$605,Ago!$R$5:$R$605,"Despesa",Ago!$F$5:$F$605,DRE!$D513)</f>
        <v>0</v>
      </c>
      <c r="M513" s="75">
        <f>SUMIFS(Set!$H$5:$H$605,Set!$R$5:$R$605,"Despesa",Set!$F$5:$F$605,DRE!$D513)</f>
        <v>0</v>
      </c>
      <c r="N513" s="75">
        <f>SUMIFS(Out!$H$5:$H$605,Out!$R$5:$R$605,"Despesa",Out!$F$5:$F$605,DRE!$D513)</f>
        <v>0</v>
      </c>
      <c r="O513" s="75">
        <f>SUMIFS(Nov!$H$5:$H$605,Nov!$R$5:$R$605,"Despesa",Nov!$F$5:$F$605,DRE!$D513)</f>
        <v>0</v>
      </c>
      <c r="P513" s="75">
        <f>SUMIFS(Dez!$H$5:$H$605,Dez!$R$5:$R$605,"Despesa",Dez!$F$5:$F$605,DRE!$D513)</f>
        <v>0</v>
      </c>
      <c r="Q513" s="75">
        <f t="shared" si="28"/>
        <v>0</v>
      </c>
    </row>
    <row r="514" spans="3:17" ht="28.5" customHeight="1" thickTop="1" thickBot="1">
      <c r="C514" s="65" t="str">
        <f>'PC Despesas'!L93</f>
        <v>5.4.89</v>
      </c>
      <c r="D514" s="66" t="str">
        <f>VLOOKUP(C514,'PC Despesas'!$L$4:$M$103,2,FALSE)</f>
        <v>-</v>
      </c>
      <c r="E514" s="75">
        <f>SUMIFS(Jan!$H$5:$H$605,Jan!$R$5:$R$605,"Despesa",Jan!$F$5:$F$605,DRE!$D514)</f>
        <v>0</v>
      </c>
      <c r="F514" s="75">
        <f>SUMIFS(Fev!$H$5:$H$605,Fev!$R$5:$R$605,"Despesa",Fev!$F$5:$F$605,DRE!$D514)</f>
        <v>0</v>
      </c>
      <c r="G514" s="75">
        <f>SUMIFS(Mar!$H$5:$H$605,Mar!$R$5:$R$605,"Despesa",Mar!$F$5:$F$605,DRE!$D514)</f>
        <v>0</v>
      </c>
      <c r="H514" s="75">
        <f>SUMIFS(Abr!$H$5:$H$605,Abr!$R$5:$R$605,"Despesa",Abr!$F$5:$F$605,DRE!$D514)</f>
        <v>0</v>
      </c>
      <c r="I514" s="75">
        <f>SUMIFS(Mai!$H$5:$H$605,Mai!$R$5:$R$605,"Despesa",Mai!$F$5:$F$605,DRE!$D514)</f>
        <v>0</v>
      </c>
      <c r="J514" s="75">
        <f>SUMIFS(Jun!$H$5:$H$605,Jun!$R$5:$R$605,"Despesa",Jun!$F$5:$F$605,DRE!$D514)</f>
        <v>0</v>
      </c>
      <c r="K514" s="75">
        <f>SUMIFS(Jul!$H$5:$H$605,Jul!$R$5:$R$605,"Despesa",Jul!$F$5:$F$605,DRE!$D514)</f>
        <v>0</v>
      </c>
      <c r="L514" s="75">
        <f>SUMIFS(Ago!$H$5:$H$605,Ago!$R$5:$R$605,"Despesa",Ago!$F$5:$F$605,DRE!$D514)</f>
        <v>0</v>
      </c>
      <c r="M514" s="75">
        <f>SUMIFS(Set!$H$5:$H$605,Set!$R$5:$R$605,"Despesa",Set!$F$5:$F$605,DRE!$D514)</f>
        <v>0</v>
      </c>
      <c r="N514" s="75">
        <f>SUMIFS(Out!$H$5:$H$605,Out!$R$5:$R$605,"Despesa",Out!$F$5:$F$605,DRE!$D514)</f>
        <v>0</v>
      </c>
      <c r="O514" s="75">
        <f>SUMIFS(Nov!$H$5:$H$605,Nov!$R$5:$R$605,"Despesa",Nov!$F$5:$F$605,DRE!$D514)</f>
        <v>0</v>
      </c>
      <c r="P514" s="75">
        <f>SUMIFS(Dez!$H$5:$H$605,Dez!$R$5:$R$605,"Despesa",Dez!$F$5:$F$605,DRE!$D514)</f>
        <v>0</v>
      </c>
      <c r="Q514" s="75">
        <f t="shared" si="28"/>
        <v>0</v>
      </c>
    </row>
    <row r="515" spans="3:17" ht="28.5" customHeight="1" thickTop="1" thickBot="1">
      <c r="C515" s="65" t="str">
        <f>'PC Despesas'!L94</f>
        <v>5.4.90</v>
      </c>
      <c r="D515" s="66" t="str">
        <f>VLOOKUP(C515,'PC Despesas'!$L$4:$M$103,2,FALSE)</f>
        <v>-</v>
      </c>
      <c r="E515" s="75">
        <f>SUMIFS(Jan!$H$5:$H$605,Jan!$R$5:$R$605,"Despesa",Jan!$F$5:$F$605,DRE!$D515)</f>
        <v>0</v>
      </c>
      <c r="F515" s="75">
        <f>SUMIFS(Fev!$H$5:$H$605,Fev!$R$5:$R$605,"Despesa",Fev!$F$5:$F$605,DRE!$D515)</f>
        <v>0</v>
      </c>
      <c r="G515" s="75">
        <f>SUMIFS(Mar!$H$5:$H$605,Mar!$R$5:$R$605,"Despesa",Mar!$F$5:$F$605,DRE!$D515)</f>
        <v>0</v>
      </c>
      <c r="H515" s="75">
        <f>SUMIFS(Abr!$H$5:$H$605,Abr!$R$5:$R$605,"Despesa",Abr!$F$5:$F$605,DRE!$D515)</f>
        <v>0</v>
      </c>
      <c r="I515" s="75">
        <f>SUMIFS(Mai!$H$5:$H$605,Mai!$R$5:$R$605,"Despesa",Mai!$F$5:$F$605,DRE!$D515)</f>
        <v>0</v>
      </c>
      <c r="J515" s="75">
        <f>SUMIFS(Jun!$H$5:$H$605,Jun!$R$5:$R$605,"Despesa",Jun!$F$5:$F$605,DRE!$D515)</f>
        <v>0</v>
      </c>
      <c r="K515" s="75">
        <f>SUMIFS(Jul!$H$5:$H$605,Jul!$R$5:$R$605,"Despesa",Jul!$F$5:$F$605,DRE!$D515)</f>
        <v>0</v>
      </c>
      <c r="L515" s="75">
        <f>SUMIFS(Ago!$H$5:$H$605,Ago!$R$5:$R$605,"Despesa",Ago!$F$5:$F$605,DRE!$D515)</f>
        <v>0</v>
      </c>
      <c r="M515" s="75">
        <f>SUMIFS(Set!$H$5:$H$605,Set!$R$5:$R$605,"Despesa",Set!$F$5:$F$605,DRE!$D515)</f>
        <v>0</v>
      </c>
      <c r="N515" s="75">
        <f>SUMIFS(Out!$H$5:$H$605,Out!$R$5:$R$605,"Despesa",Out!$F$5:$F$605,DRE!$D515)</f>
        <v>0</v>
      </c>
      <c r="O515" s="75">
        <f>SUMIFS(Nov!$H$5:$H$605,Nov!$R$5:$R$605,"Despesa",Nov!$F$5:$F$605,DRE!$D515)</f>
        <v>0</v>
      </c>
      <c r="P515" s="75">
        <f>SUMIFS(Dez!$H$5:$H$605,Dez!$R$5:$R$605,"Despesa",Dez!$F$5:$F$605,DRE!$D515)</f>
        <v>0</v>
      </c>
      <c r="Q515" s="75">
        <f t="shared" si="28"/>
        <v>0</v>
      </c>
    </row>
    <row r="516" spans="3:17" ht="28.5" customHeight="1" thickTop="1" thickBot="1">
      <c r="C516" s="65" t="str">
        <f>'PC Despesas'!L95</f>
        <v>5.4.91</v>
      </c>
      <c r="D516" s="66" t="str">
        <f>VLOOKUP(C516,'PC Despesas'!$L$4:$M$103,2,FALSE)</f>
        <v>-</v>
      </c>
      <c r="E516" s="75">
        <f>SUMIFS(Jan!$H$5:$H$605,Jan!$R$5:$R$605,"Despesa",Jan!$F$5:$F$605,DRE!$D516)</f>
        <v>0</v>
      </c>
      <c r="F516" s="75">
        <f>SUMIFS(Fev!$H$5:$H$605,Fev!$R$5:$R$605,"Despesa",Fev!$F$5:$F$605,DRE!$D516)</f>
        <v>0</v>
      </c>
      <c r="G516" s="75">
        <f>SUMIFS(Mar!$H$5:$H$605,Mar!$R$5:$R$605,"Despesa",Mar!$F$5:$F$605,DRE!$D516)</f>
        <v>0</v>
      </c>
      <c r="H516" s="75">
        <f>SUMIFS(Abr!$H$5:$H$605,Abr!$R$5:$R$605,"Despesa",Abr!$F$5:$F$605,DRE!$D516)</f>
        <v>0</v>
      </c>
      <c r="I516" s="75">
        <f>SUMIFS(Mai!$H$5:$H$605,Mai!$R$5:$R$605,"Despesa",Mai!$F$5:$F$605,DRE!$D516)</f>
        <v>0</v>
      </c>
      <c r="J516" s="75">
        <f>SUMIFS(Jun!$H$5:$H$605,Jun!$R$5:$R$605,"Despesa",Jun!$F$5:$F$605,DRE!$D516)</f>
        <v>0</v>
      </c>
      <c r="K516" s="75">
        <f>SUMIFS(Jul!$H$5:$H$605,Jul!$R$5:$R$605,"Despesa",Jul!$F$5:$F$605,DRE!$D516)</f>
        <v>0</v>
      </c>
      <c r="L516" s="75">
        <f>SUMIFS(Ago!$H$5:$H$605,Ago!$R$5:$R$605,"Despesa",Ago!$F$5:$F$605,DRE!$D516)</f>
        <v>0</v>
      </c>
      <c r="M516" s="75">
        <f>SUMIFS(Set!$H$5:$H$605,Set!$R$5:$R$605,"Despesa",Set!$F$5:$F$605,DRE!$D516)</f>
        <v>0</v>
      </c>
      <c r="N516" s="75">
        <f>SUMIFS(Out!$H$5:$H$605,Out!$R$5:$R$605,"Despesa",Out!$F$5:$F$605,DRE!$D516)</f>
        <v>0</v>
      </c>
      <c r="O516" s="75">
        <f>SUMIFS(Nov!$H$5:$H$605,Nov!$R$5:$R$605,"Despesa",Nov!$F$5:$F$605,DRE!$D516)</f>
        <v>0</v>
      </c>
      <c r="P516" s="75">
        <f>SUMIFS(Dez!$H$5:$H$605,Dez!$R$5:$R$605,"Despesa",Dez!$F$5:$F$605,DRE!$D516)</f>
        <v>0</v>
      </c>
      <c r="Q516" s="75">
        <f t="shared" si="28"/>
        <v>0</v>
      </c>
    </row>
    <row r="517" spans="3:17" ht="28.5" customHeight="1" thickTop="1" thickBot="1">
      <c r="C517" s="65" t="str">
        <f>'PC Despesas'!L96</f>
        <v>5.4.92</v>
      </c>
      <c r="D517" s="66" t="str">
        <f>VLOOKUP(C517,'PC Despesas'!$L$4:$M$103,2,FALSE)</f>
        <v>-</v>
      </c>
      <c r="E517" s="75">
        <f>SUMIFS(Jan!$H$5:$H$605,Jan!$R$5:$R$605,"Despesa",Jan!$F$5:$F$605,DRE!$D517)</f>
        <v>0</v>
      </c>
      <c r="F517" s="75">
        <f>SUMIFS(Fev!$H$5:$H$605,Fev!$R$5:$R$605,"Despesa",Fev!$F$5:$F$605,DRE!$D517)</f>
        <v>0</v>
      </c>
      <c r="G517" s="75">
        <f>SUMIFS(Mar!$H$5:$H$605,Mar!$R$5:$R$605,"Despesa",Mar!$F$5:$F$605,DRE!$D517)</f>
        <v>0</v>
      </c>
      <c r="H517" s="75">
        <f>SUMIFS(Abr!$H$5:$H$605,Abr!$R$5:$R$605,"Despesa",Abr!$F$5:$F$605,DRE!$D517)</f>
        <v>0</v>
      </c>
      <c r="I517" s="75">
        <f>SUMIFS(Mai!$H$5:$H$605,Mai!$R$5:$R$605,"Despesa",Mai!$F$5:$F$605,DRE!$D517)</f>
        <v>0</v>
      </c>
      <c r="J517" s="75">
        <f>SUMIFS(Jun!$H$5:$H$605,Jun!$R$5:$R$605,"Despesa",Jun!$F$5:$F$605,DRE!$D517)</f>
        <v>0</v>
      </c>
      <c r="K517" s="75">
        <f>SUMIFS(Jul!$H$5:$H$605,Jul!$R$5:$R$605,"Despesa",Jul!$F$5:$F$605,DRE!$D517)</f>
        <v>0</v>
      </c>
      <c r="L517" s="75">
        <f>SUMIFS(Ago!$H$5:$H$605,Ago!$R$5:$R$605,"Despesa",Ago!$F$5:$F$605,DRE!$D517)</f>
        <v>0</v>
      </c>
      <c r="M517" s="75">
        <f>SUMIFS(Set!$H$5:$H$605,Set!$R$5:$R$605,"Despesa",Set!$F$5:$F$605,DRE!$D517)</f>
        <v>0</v>
      </c>
      <c r="N517" s="75">
        <f>SUMIFS(Out!$H$5:$H$605,Out!$R$5:$R$605,"Despesa",Out!$F$5:$F$605,DRE!$D517)</f>
        <v>0</v>
      </c>
      <c r="O517" s="75">
        <f>SUMIFS(Nov!$H$5:$H$605,Nov!$R$5:$R$605,"Despesa",Nov!$F$5:$F$605,DRE!$D517)</f>
        <v>0</v>
      </c>
      <c r="P517" s="75">
        <f>SUMIFS(Dez!$H$5:$H$605,Dez!$R$5:$R$605,"Despesa",Dez!$F$5:$F$605,DRE!$D517)</f>
        <v>0</v>
      </c>
      <c r="Q517" s="75">
        <f t="shared" si="28"/>
        <v>0</v>
      </c>
    </row>
    <row r="518" spans="3:17" ht="28.5" customHeight="1" thickTop="1" thickBot="1">
      <c r="C518" s="65" t="str">
        <f>'PC Despesas'!L97</f>
        <v>5.4.93</v>
      </c>
      <c r="D518" s="66" t="str">
        <f>VLOOKUP(C518,'PC Despesas'!$L$4:$M$103,2,FALSE)</f>
        <v>-</v>
      </c>
      <c r="E518" s="75">
        <f>SUMIFS(Jan!$H$5:$H$605,Jan!$R$5:$R$605,"Despesa",Jan!$F$5:$F$605,DRE!$D518)</f>
        <v>0</v>
      </c>
      <c r="F518" s="75">
        <f>SUMIFS(Fev!$H$5:$H$605,Fev!$R$5:$R$605,"Despesa",Fev!$F$5:$F$605,DRE!$D518)</f>
        <v>0</v>
      </c>
      <c r="G518" s="75">
        <f>SUMIFS(Mar!$H$5:$H$605,Mar!$R$5:$R$605,"Despesa",Mar!$F$5:$F$605,DRE!$D518)</f>
        <v>0</v>
      </c>
      <c r="H518" s="75">
        <f>SUMIFS(Abr!$H$5:$H$605,Abr!$R$5:$R$605,"Despesa",Abr!$F$5:$F$605,DRE!$D518)</f>
        <v>0</v>
      </c>
      <c r="I518" s="75">
        <f>SUMIFS(Mai!$H$5:$H$605,Mai!$R$5:$R$605,"Despesa",Mai!$F$5:$F$605,DRE!$D518)</f>
        <v>0</v>
      </c>
      <c r="J518" s="75">
        <f>SUMIFS(Jun!$H$5:$H$605,Jun!$R$5:$R$605,"Despesa",Jun!$F$5:$F$605,DRE!$D518)</f>
        <v>0</v>
      </c>
      <c r="K518" s="75">
        <f>SUMIFS(Jul!$H$5:$H$605,Jul!$R$5:$R$605,"Despesa",Jul!$F$5:$F$605,DRE!$D518)</f>
        <v>0</v>
      </c>
      <c r="L518" s="75">
        <f>SUMIFS(Ago!$H$5:$H$605,Ago!$R$5:$R$605,"Despesa",Ago!$F$5:$F$605,DRE!$D518)</f>
        <v>0</v>
      </c>
      <c r="M518" s="75">
        <f>SUMIFS(Set!$H$5:$H$605,Set!$R$5:$R$605,"Despesa",Set!$F$5:$F$605,DRE!$D518)</f>
        <v>0</v>
      </c>
      <c r="N518" s="75">
        <f>SUMIFS(Out!$H$5:$H$605,Out!$R$5:$R$605,"Despesa",Out!$F$5:$F$605,DRE!$D518)</f>
        <v>0</v>
      </c>
      <c r="O518" s="75">
        <f>SUMIFS(Nov!$H$5:$H$605,Nov!$R$5:$R$605,"Despesa",Nov!$F$5:$F$605,DRE!$D518)</f>
        <v>0</v>
      </c>
      <c r="P518" s="75">
        <f>SUMIFS(Dez!$H$5:$H$605,Dez!$R$5:$R$605,"Despesa",Dez!$F$5:$F$605,DRE!$D518)</f>
        <v>0</v>
      </c>
      <c r="Q518" s="75">
        <f t="shared" si="28"/>
        <v>0</v>
      </c>
    </row>
    <row r="519" spans="3:17" ht="28.5" customHeight="1" thickTop="1" thickBot="1">
      <c r="C519" s="65" t="str">
        <f>'PC Despesas'!L98</f>
        <v>5.4.94</v>
      </c>
      <c r="D519" s="66" t="str">
        <f>VLOOKUP(C519,'PC Despesas'!$L$4:$M$103,2,FALSE)</f>
        <v>-</v>
      </c>
      <c r="E519" s="75">
        <f>SUMIFS(Jan!$H$5:$H$605,Jan!$R$5:$R$605,"Despesa",Jan!$F$5:$F$605,DRE!$D519)</f>
        <v>0</v>
      </c>
      <c r="F519" s="75">
        <f>SUMIFS(Fev!$H$5:$H$605,Fev!$R$5:$R$605,"Despesa",Fev!$F$5:$F$605,DRE!$D519)</f>
        <v>0</v>
      </c>
      <c r="G519" s="75">
        <f>SUMIFS(Mar!$H$5:$H$605,Mar!$R$5:$R$605,"Despesa",Mar!$F$5:$F$605,DRE!$D519)</f>
        <v>0</v>
      </c>
      <c r="H519" s="75">
        <f>SUMIFS(Abr!$H$5:$H$605,Abr!$R$5:$R$605,"Despesa",Abr!$F$5:$F$605,DRE!$D519)</f>
        <v>0</v>
      </c>
      <c r="I519" s="75">
        <f>SUMIFS(Mai!$H$5:$H$605,Mai!$R$5:$R$605,"Despesa",Mai!$F$5:$F$605,DRE!$D519)</f>
        <v>0</v>
      </c>
      <c r="J519" s="75">
        <f>SUMIFS(Jun!$H$5:$H$605,Jun!$R$5:$R$605,"Despesa",Jun!$F$5:$F$605,DRE!$D519)</f>
        <v>0</v>
      </c>
      <c r="K519" s="75">
        <f>SUMIFS(Jul!$H$5:$H$605,Jul!$R$5:$R$605,"Despesa",Jul!$F$5:$F$605,DRE!$D519)</f>
        <v>0</v>
      </c>
      <c r="L519" s="75">
        <f>SUMIFS(Ago!$H$5:$H$605,Ago!$R$5:$R$605,"Despesa",Ago!$F$5:$F$605,DRE!$D519)</f>
        <v>0</v>
      </c>
      <c r="M519" s="75">
        <f>SUMIFS(Set!$H$5:$H$605,Set!$R$5:$R$605,"Despesa",Set!$F$5:$F$605,DRE!$D519)</f>
        <v>0</v>
      </c>
      <c r="N519" s="75">
        <f>SUMIFS(Out!$H$5:$H$605,Out!$R$5:$R$605,"Despesa",Out!$F$5:$F$605,DRE!$D519)</f>
        <v>0</v>
      </c>
      <c r="O519" s="75">
        <f>SUMIFS(Nov!$H$5:$H$605,Nov!$R$5:$R$605,"Despesa",Nov!$F$5:$F$605,DRE!$D519)</f>
        <v>0</v>
      </c>
      <c r="P519" s="75">
        <f>SUMIFS(Dez!$H$5:$H$605,Dez!$R$5:$R$605,"Despesa",Dez!$F$5:$F$605,DRE!$D519)</f>
        <v>0</v>
      </c>
      <c r="Q519" s="75">
        <f t="shared" si="28"/>
        <v>0</v>
      </c>
    </row>
    <row r="520" spans="3:17" ht="28.5" customHeight="1" thickTop="1" thickBot="1">
      <c r="C520" s="65" t="str">
        <f>'PC Despesas'!L99</f>
        <v>5.4.95</v>
      </c>
      <c r="D520" s="66" t="str">
        <f>VLOOKUP(C520,'PC Despesas'!$L$4:$M$103,2,FALSE)</f>
        <v>-</v>
      </c>
      <c r="E520" s="75">
        <f>SUMIFS(Jan!$H$5:$H$605,Jan!$R$5:$R$605,"Despesa",Jan!$F$5:$F$605,DRE!$D520)</f>
        <v>0</v>
      </c>
      <c r="F520" s="75">
        <f>SUMIFS(Fev!$H$5:$H$605,Fev!$R$5:$R$605,"Despesa",Fev!$F$5:$F$605,DRE!$D520)</f>
        <v>0</v>
      </c>
      <c r="G520" s="75">
        <f>SUMIFS(Mar!$H$5:$H$605,Mar!$R$5:$R$605,"Despesa",Mar!$F$5:$F$605,DRE!$D520)</f>
        <v>0</v>
      </c>
      <c r="H520" s="75">
        <f>SUMIFS(Abr!$H$5:$H$605,Abr!$R$5:$R$605,"Despesa",Abr!$F$5:$F$605,DRE!$D520)</f>
        <v>0</v>
      </c>
      <c r="I520" s="75">
        <f>SUMIFS(Mai!$H$5:$H$605,Mai!$R$5:$R$605,"Despesa",Mai!$F$5:$F$605,DRE!$D520)</f>
        <v>0</v>
      </c>
      <c r="J520" s="75">
        <f>SUMIFS(Jun!$H$5:$H$605,Jun!$R$5:$R$605,"Despesa",Jun!$F$5:$F$605,DRE!$D520)</f>
        <v>0</v>
      </c>
      <c r="K520" s="75">
        <f>SUMIFS(Jul!$H$5:$H$605,Jul!$R$5:$R$605,"Despesa",Jul!$F$5:$F$605,DRE!$D520)</f>
        <v>0</v>
      </c>
      <c r="L520" s="75">
        <f>SUMIFS(Ago!$H$5:$H$605,Ago!$R$5:$R$605,"Despesa",Ago!$F$5:$F$605,DRE!$D520)</f>
        <v>0</v>
      </c>
      <c r="M520" s="75">
        <f>SUMIFS(Set!$H$5:$H$605,Set!$R$5:$R$605,"Despesa",Set!$F$5:$F$605,DRE!$D520)</f>
        <v>0</v>
      </c>
      <c r="N520" s="75">
        <f>SUMIFS(Out!$H$5:$H$605,Out!$R$5:$R$605,"Despesa",Out!$F$5:$F$605,DRE!$D520)</f>
        <v>0</v>
      </c>
      <c r="O520" s="75">
        <f>SUMIFS(Nov!$H$5:$H$605,Nov!$R$5:$R$605,"Despesa",Nov!$F$5:$F$605,DRE!$D520)</f>
        <v>0</v>
      </c>
      <c r="P520" s="75">
        <f>SUMIFS(Dez!$H$5:$H$605,Dez!$R$5:$R$605,"Despesa",Dez!$F$5:$F$605,DRE!$D520)</f>
        <v>0</v>
      </c>
      <c r="Q520" s="75">
        <f t="shared" si="28"/>
        <v>0</v>
      </c>
    </row>
    <row r="521" spans="3:17" ht="28.5" customHeight="1" thickTop="1" thickBot="1">
      <c r="C521" s="65" t="str">
        <f>'PC Despesas'!L100</f>
        <v>5.4.96</v>
      </c>
      <c r="D521" s="66" t="str">
        <f>VLOOKUP(C521,'PC Despesas'!$L$4:$M$103,2,FALSE)</f>
        <v>-</v>
      </c>
      <c r="E521" s="75">
        <f>SUMIFS(Jan!$H$5:$H$605,Jan!$R$5:$R$605,"Despesa",Jan!$F$5:$F$605,DRE!$D521)</f>
        <v>0</v>
      </c>
      <c r="F521" s="75">
        <f>SUMIFS(Fev!$H$5:$H$605,Fev!$R$5:$R$605,"Despesa",Fev!$F$5:$F$605,DRE!$D521)</f>
        <v>0</v>
      </c>
      <c r="G521" s="75">
        <f>SUMIFS(Mar!$H$5:$H$605,Mar!$R$5:$R$605,"Despesa",Mar!$F$5:$F$605,DRE!$D521)</f>
        <v>0</v>
      </c>
      <c r="H521" s="75">
        <f>SUMIFS(Abr!$H$5:$H$605,Abr!$R$5:$R$605,"Despesa",Abr!$F$5:$F$605,DRE!$D521)</f>
        <v>0</v>
      </c>
      <c r="I521" s="75">
        <f>SUMIFS(Mai!$H$5:$H$605,Mai!$R$5:$R$605,"Despesa",Mai!$F$5:$F$605,DRE!$D521)</f>
        <v>0</v>
      </c>
      <c r="J521" s="75">
        <f>SUMIFS(Jun!$H$5:$H$605,Jun!$R$5:$R$605,"Despesa",Jun!$F$5:$F$605,DRE!$D521)</f>
        <v>0</v>
      </c>
      <c r="K521" s="75">
        <f>SUMIFS(Jul!$H$5:$H$605,Jul!$R$5:$R$605,"Despesa",Jul!$F$5:$F$605,DRE!$D521)</f>
        <v>0</v>
      </c>
      <c r="L521" s="75">
        <f>SUMIFS(Ago!$H$5:$H$605,Ago!$R$5:$R$605,"Despesa",Ago!$F$5:$F$605,DRE!$D521)</f>
        <v>0</v>
      </c>
      <c r="M521" s="75">
        <f>SUMIFS(Set!$H$5:$H$605,Set!$R$5:$R$605,"Despesa",Set!$F$5:$F$605,DRE!$D521)</f>
        <v>0</v>
      </c>
      <c r="N521" s="75">
        <f>SUMIFS(Out!$H$5:$H$605,Out!$R$5:$R$605,"Despesa",Out!$F$5:$F$605,DRE!$D521)</f>
        <v>0</v>
      </c>
      <c r="O521" s="75">
        <f>SUMIFS(Nov!$H$5:$H$605,Nov!$R$5:$R$605,"Despesa",Nov!$F$5:$F$605,DRE!$D521)</f>
        <v>0</v>
      </c>
      <c r="P521" s="75">
        <f>SUMIFS(Dez!$H$5:$H$605,Dez!$R$5:$R$605,"Despesa",Dez!$F$5:$F$605,DRE!$D521)</f>
        <v>0</v>
      </c>
      <c r="Q521" s="75">
        <f t="shared" si="28"/>
        <v>0</v>
      </c>
    </row>
    <row r="522" spans="3:17" ht="28.5" customHeight="1" thickTop="1" thickBot="1">
      <c r="C522" s="65" t="str">
        <f>'PC Despesas'!L101</f>
        <v>5.4.97</v>
      </c>
      <c r="D522" s="66" t="str">
        <f>VLOOKUP(C522,'PC Despesas'!$L$4:$M$103,2,FALSE)</f>
        <v>-</v>
      </c>
      <c r="E522" s="75">
        <f>SUMIFS(Jan!$H$5:$H$605,Jan!$R$5:$R$605,"Despesa",Jan!$F$5:$F$605,DRE!$D522)</f>
        <v>0</v>
      </c>
      <c r="F522" s="75">
        <f>SUMIFS(Fev!$H$5:$H$605,Fev!$R$5:$R$605,"Despesa",Fev!$F$5:$F$605,DRE!$D522)</f>
        <v>0</v>
      </c>
      <c r="G522" s="75">
        <f>SUMIFS(Mar!$H$5:$H$605,Mar!$R$5:$R$605,"Despesa",Mar!$F$5:$F$605,DRE!$D522)</f>
        <v>0</v>
      </c>
      <c r="H522" s="75">
        <f>SUMIFS(Abr!$H$5:$H$605,Abr!$R$5:$R$605,"Despesa",Abr!$F$5:$F$605,DRE!$D522)</f>
        <v>0</v>
      </c>
      <c r="I522" s="75">
        <f>SUMIFS(Mai!$H$5:$H$605,Mai!$R$5:$R$605,"Despesa",Mai!$F$5:$F$605,DRE!$D522)</f>
        <v>0</v>
      </c>
      <c r="J522" s="75">
        <f>SUMIFS(Jun!$H$5:$H$605,Jun!$R$5:$R$605,"Despesa",Jun!$F$5:$F$605,DRE!$D522)</f>
        <v>0</v>
      </c>
      <c r="K522" s="75">
        <f>SUMIFS(Jul!$H$5:$H$605,Jul!$R$5:$R$605,"Despesa",Jul!$F$5:$F$605,DRE!$D522)</f>
        <v>0</v>
      </c>
      <c r="L522" s="75">
        <f>SUMIFS(Ago!$H$5:$H$605,Ago!$R$5:$R$605,"Despesa",Ago!$F$5:$F$605,DRE!$D522)</f>
        <v>0</v>
      </c>
      <c r="M522" s="75">
        <f>SUMIFS(Set!$H$5:$H$605,Set!$R$5:$R$605,"Despesa",Set!$F$5:$F$605,DRE!$D522)</f>
        <v>0</v>
      </c>
      <c r="N522" s="75">
        <f>SUMIFS(Out!$H$5:$H$605,Out!$R$5:$R$605,"Despesa",Out!$F$5:$F$605,DRE!$D522)</f>
        <v>0</v>
      </c>
      <c r="O522" s="75">
        <f>SUMIFS(Nov!$H$5:$H$605,Nov!$R$5:$R$605,"Despesa",Nov!$F$5:$F$605,DRE!$D522)</f>
        <v>0</v>
      </c>
      <c r="P522" s="75">
        <f>SUMIFS(Dez!$H$5:$H$605,Dez!$R$5:$R$605,"Despesa",Dez!$F$5:$F$605,DRE!$D522)</f>
        <v>0</v>
      </c>
      <c r="Q522" s="75">
        <f t="shared" si="28"/>
        <v>0</v>
      </c>
    </row>
    <row r="523" spans="3:17" ht="28.5" customHeight="1" thickTop="1" thickBot="1">
      <c r="C523" s="65" t="str">
        <f>'PC Despesas'!L102</f>
        <v>5.4.98</v>
      </c>
      <c r="D523" s="66" t="str">
        <f>VLOOKUP(C523,'PC Despesas'!$L$4:$M$103,2,FALSE)</f>
        <v>-</v>
      </c>
      <c r="E523" s="75">
        <f>SUMIFS(Jan!$H$5:$H$605,Jan!$R$5:$R$605,"Despesa",Jan!$F$5:$F$605,DRE!$D523)</f>
        <v>0</v>
      </c>
      <c r="F523" s="75">
        <f>SUMIFS(Fev!$H$5:$H$605,Fev!$R$5:$R$605,"Despesa",Fev!$F$5:$F$605,DRE!$D523)</f>
        <v>0</v>
      </c>
      <c r="G523" s="75">
        <f>SUMIFS(Mar!$H$5:$H$605,Mar!$R$5:$R$605,"Despesa",Mar!$F$5:$F$605,DRE!$D523)</f>
        <v>0</v>
      </c>
      <c r="H523" s="75">
        <f>SUMIFS(Abr!$H$5:$H$605,Abr!$R$5:$R$605,"Despesa",Abr!$F$5:$F$605,DRE!$D523)</f>
        <v>0</v>
      </c>
      <c r="I523" s="75">
        <f>SUMIFS(Mai!$H$5:$H$605,Mai!$R$5:$R$605,"Despesa",Mai!$F$5:$F$605,DRE!$D523)</f>
        <v>0</v>
      </c>
      <c r="J523" s="75">
        <f>SUMIFS(Jun!$H$5:$H$605,Jun!$R$5:$R$605,"Despesa",Jun!$F$5:$F$605,DRE!$D523)</f>
        <v>0</v>
      </c>
      <c r="K523" s="75">
        <f>SUMIFS(Jul!$H$5:$H$605,Jul!$R$5:$R$605,"Despesa",Jul!$F$5:$F$605,DRE!$D523)</f>
        <v>0</v>
      </c>
      <c r="L523" s="75">
        <f>SUMIFS(Ago!$H$5:$H$605,Ago!$R$5:$R$605,"Despesa",Ago!$F$5:$F$605,DRE!$D523)</f>
        <v>0</v>
      </c>
      <c r="M523" s="75">
        <f>SUMIFS(Set!$H$5:$H$605,Set!$R$5:$R$605,"Despesa",Set!$F$5:$F$605,DRE!$D523)</f>
        <v>0</v>
      </c>
      <c r="N523" s="75">
        <f>SUMIFS(Out!$H$5:$H$605,Out!$R$5:$R$605,"Despesa",Out!$F$5:$F$605,DRE!$D523)</f>
        <v>0</v>
      </c>
      <c r="O523" s="75">
        <f>SUMIFS(Nov!$H$5:$H$605,Nov!$R$5:$R$605,"Despesa",Nov!$F$5:$F$605,DRE!$D523)</f>
        <v>0</v>
      </c>
      <c r="P523" s="75">
        <f>SUMIFS(Dez!$H$5:$H$605,Dez!$R$5:$R$605,"Despesa",Dez!$F$5:$F$605,DRE!$D523)</f>
        <v>0</v>
      </c>
      <c r="Q523" s="75">
        <f t="shared" si="28"/>
        <v>0</v>
      </c>
    </row>
    <row r="524" spans="3:17" ht="27.75" customHeight="1" thickTop="1" thickBot="1">
      <c r="C524" s="65" t="str">
        <f>'PC Despesas'!L103</f>
        <v>5.4.99</v>
      </c>
      <c r="D524" s="66" t="str">
        <f>VLOOKUP(C524,'PC Despesas'!$L$4:$M$103,2,FALSE)</f>
        <v>Outras despesas com RH</v>
      </c>
      <c r="E524" s="75">
        <f>SUMIFS(Jan!$H$5:$H$605,Jan!$R$5:$R$605,"Despesa",Jan!$F$5:$F$605,DRE!$D524)</f>
        <v>0</v>
      </c>
      <c r="F524" s="75">
        <f>SUMIFS(Fev!$H$5:$H$605,Fev!$R$5:$R$605,"Despesa",Fev!$F$5:$F$605,DRE!$D524)</f>
        <v>0</v>
      </c>
      <c r="G524" s="75">
        <f>SUMIFS(Mar!$H$5:$H$605,Mar!$R$5:$R$605,"Despesa",Mar!$F$5:$F$605,DRE!$D524)</f>
        <v>0</v>
      </c>
      <c r="H524" s="75">
        <f>SUMIFS(Abr!$H$5:$H$605,Abr!$R$5:$R$605,"Despesa",Abr!$F$5:$F$605,DRE!$D524)</f>
        <v>0</v>
      </c>
      <c r="I524" s="75">
        <f>SUMIFS(Mai!$H$5:$H$605,Mai!$R$5:$R$605,"Despesa",Mai!$F$5:$F$605,DRE!$D524)</f>
        <v>0</v>
      </c>
      <c r="J524" s="75">
        <f>SUMIFS(Jun!$H$5:$H$605,Jun!$R$5:$R$605,"Despesa",Jun!$F$5:$F$605,DRE!$D524)</f>
        <v>0</v>
      </c>
      <c r="K524" s="75">
        <f>SUMIFS(Jul!$H$5:$H$605,Jul!$R$5:$R$605,"Despesa",Jul!$F$5:$F$605,DRE!$D524)</f>
        <v>0</v>
      </c>
      <c r="L524" s="75">
        <f>SUMIFS(Ago!$H$5:$H$605,Ago!$R$5:$R$605,"Despesa",Ago!$F$5:$F$605,DRE!$D524)</f>
        <v>0</v>
      </c>
      <c r="M524" s="75">
        <f>SUMIFS(Set!$H$5:$H$605,Set!$R$5:$R$605,"Despesa",Set!$F$5:$F$605,DRE!$D524)</f>
        <v>0</v>
      </c>
      <c r="N524" s="75">
        <f>SUMIFS(Out!$H$5:$H$605,Out!$R$5:$R$605,"Despesa",Out!$F$5:$F$605,DRE!$D524)</f>
        <v>0</v>
      </c>
      <c r="O524" s="75">
        <f>SUMIFS(Nov!$H$5:$H$605,Nov!$R$5:$R$605,"Despesa",Nov!$F$5:$F$605,DRE!$D524)</f>
        <v>0</v>
      </c>
      <c r="P524" s="75">
        <f>SUMIFS(Dez!$H$5:$H$605,Dez!$R$5:$R$605,"Despesa",Dez!$F$5:$F$605,DRE!$D524)</f>
        <v>0</v>
      </c>
      <c r="Q524" s="75">
        <f t="shared" si="28"/>
        <v>0</v>
      </c>
    </row>
    <row r="525" spans="3:17" ht="34.5" customHeight="1" thickTop="1" thickBot="1">
      <c r="C525" s="63" t="str">
        <f>'PC Despesas'!O4</f>
        <v>5.5</v>
      </c>
      <c r="D525" s="64" t="str">
        <f>VLOOKUP(C525,'PC Despesas'!$O$4:$P$103,2,FALSE)</f>
        <v>DESPESAS OPERACIONAIS</v>
      </c>
      <c r="E525" s="86">
        <f>SUM(E526:E624)</f>
        <v>0</v>
      </c>
      <c r="F525" s="86">
        <f t="shared" ref="F525:O525" si="29">SUM(F526:F624)</f>
        <v>0</v>
      </c>
      <c r="G525" s="86">
        <f t="shared" si="29"/>
        <v>0</v>
      </c>
      <c r="H525" s="86">
        <f t="shared" si="29"/>
        <v>0</v>
      </c>
      <c r="I525" s="86">
        <f t="shared" si="29"/>
        <v>0</v>
      </c>
      <c r="J525" s="86">
        <f t="shared" si="29"/>
        <v>0</v>
      </c>
      <c r="K525" s="86">
        <f t="shared" si="29"/>
        <v>0</v>
      </c>
      <c r="L525" s="86">
        <f t="shared" si="29"/>
        <v>0</v>
      </c>
      <c r="M525" s="86">
        <f t="shared" si="29"/>
        <v>0</v>
      </c>
      <c r="N525" s="86">
        <f t="shared" si="29"/>
        <v>0</v>
      </c>
      <c r="O525" s="86">
        <f t="shared" si="29"/>
        <v>0</v>
      </c>
      <c r="P525" s="86">
        <f>SUM(P526:P624)</f>
        <v>0</v>
      </c>
      <c r="Q525" s="86">
        <f>SUM(Q526:Q624)</f>
        <v>0</v>
      </c>
    </row>
    <row r="526" spans="3:17" ht="27.75" customHeight="1" thickTop="1" thickBot="1">
      <c r="C526" s="65" t="str">
        <f>'PC Despesas'!O5</f>
        <v>5.5.1</v>
      </c>
      <c r="D526" s="66" t="str">
        <f>VLOOKUP(C526,'PC Despesas'!$O$5:$P$103,2,FALSE)</f>
        <v>-</v>
      </c>
      <c r="E526" s="75">
        <f>SUMIFS(Jan!$H$5:$H$605,Jan!$R$5:$R$605,"Despesa",Jan!$F$5:$F$605,DRE!$D526)</f>
        <v>0</v>
      </c>
      <c r="F526" s="75">
        <f>SUMIFS(Fev!$H$5:$H$605,Fev!$R$5:$R$605,"Despesa",Fev!$F$5:$F$605,DRE!$D526)</f>
        <v>0</v>
      </c>
      <c r="G526" s="75">
        <f>SUMIFS(Mar!$H$5:$H$605,Mar!$Q$5:$Q$605,"Despesa",Mar!$F$5:$F$605,DRE!$D526)</f>
        <v>0</v>
      </c>
      <c r="H526" s="75">
        <f>SUMIFS(Abr!$H$5:$H$605,Abr!$Q$5:$Q$605,"Despesa",Abr!$F$5:$F$605,DRE!$D526)</f>
        <v>0</v>
      </c>
      <c r="I526" s="75">
        <f>SUMIFS(Mai!$H$5:$H$605,Mai!$Q$5:$Q$605,"Despesa",Mai!$F$5:$F$605,DRE!$D526)</f>
        <v>0</v>
      </c>
      <c r="J526" s="75">
        <f>SUMIFS(Jun!$H$5:$H$605,Jun!$Q$5:$Q$605,"Despesa",Jun!$F$5:$F$605,DRE!$D526)</f>
        <v>0</v>
      </c>
      <c r="K526" s="75">
        <f>SUMIFS(Jul!$H$5:$H$605,Jul!$Q$5:$Q$605,"Despesa",Jul!$F$5:$F$605,DRE!$D526)</f>
        <v>0</v>
      </c>
      <c r="L526" s="75">
        <f>SUMIFS(Ago!$H$5:$H$605,Ago!$Q$5:$Q$605,"Despesa",Ago!$F$5:$F$605,DRE!$D526)</f>
        <v>0</v>
      </c>
      <c r="M526" s="75">
        <f>SUMIFS(Set!$H$5:$H$605,Set!$Q$5:$Q$605,"Despesa",Set!$F$5:$F$605,DRE!$D526)</f>
        <v>0</v>
      </c>
      <c r="N526" s="75">
        <f>SUMIFS(Out!$H$5:$H$605,Out!$Q$5:$Q$605,"Despesa",Out!$F$5:$F$605,DRE!$D526)</f>
        <v>0</v>
      </c>
      <c r="O526" s="75">
        <f>SUMIFS(Nov!$H$5:$H$605,Nov!$Q$5:$Q$605,"Despesa",Nov!$F$5:$F$605,DRE!$D526)</f>
        <v>0</v>
      </c>
      <c r="P526" s="75">
        <f>SUMIFS(Dez!$H$5:$H$605,Dez!$Q$5:$Q$605,"Despesa",Dez!$F$5:$F$605,DRE!$D526)</f>
        <v>0</v>
      </c>
      <c r="Q526" s="75">
        <f>SUM(E526:P526)</f>
        <v>0</v>
      </c>
    </row>
    <row r="527" spans="3:17" ht="28.5" customHeight="1" thickTop="1" thickBot="1">
      <c r="C527" s="65" t="str">
        <f>'PC Despesas'!O6</f>
        <v>5.5.2</v>
      </c>
      <c r="D527" s="66" t="str">
        <f>VLOOKUP(C527,'PC Despesas'!$O$5:$P$103,2,FALSE)</f>
        <v>-</v>
      </c>
      <c r="E527" s="75">
        <f>SUMIFS(Jan!$H$5:$H$605,Jan!$R$5:$R$605,"Despesa",Jan!$F$5:$F$605,DRE!$D527)</f>
        <v>0</v>
      </c>
      <c r="F527" s="75">
        <f>SUMIFS(Fev!$H$5:$H$605,Fev!$R$5:$R$605,"Despesa",Fev!$F$5:$F$605,DRE!$D527)</f>
        <v>0</v>
      </c>
      <c r="G527" s="75">
        <f>SUMIFS(Mar!$H$5:$H$605,Mar!$Q$5:$Q$605,"Despesa",Mar!$F$5:$F$605,DRE!$D527)</f>
        <v>0</v>
      </c>
      <c r="H527" s="75">
        <f>SUMIFS(Abr!$H$5:$H$605,Abr!$Q$5:$Q$605,"Despesa",Abr!$F$5:$F$605,DRE!$D527)</f>
        <v>0</v>
      </c>
      <c r="I527" s="75">
        <f>SUMIFS(Mai!$H$5:$H$605,Mai!$Q$5:$Q$605,"Despesa",Mai!$F$5:$F$605,DRE!$D527)</f>
        <v>0</v>
      </c>
      <c r="J527" s="75">
        <f>SUMIFS(Jun!$H$5:$H$605,Jun!$Q$5:$Q$605,"Despesa",Jun!$F$5:$F$605,DRE!$D527)</f>
        <v>0</v>
      </c>
      <c r="K527" s="75">
        <f>SUMIFS(Jul!$H$5:$H$605,Jul!$Q$5:$Q$605,"Despesa",Jul!$F$5:$F$605,DRE!$D527)</f>
        <v>0</v>
      </c>
      <c r="L527" s="75">
        <f>SUMIFS(Ago!$H$5:$H$605,Ago!$Q$5:$Q$605,"Despesa",Ago!$F$5:$F$605,DRE!$D527)</f>
        <v>0</v>
      </c>
      <c r="M527" s="75">
        <f>SUMIFS(Set!$H$5:$H$605,Set!$Q$5:$Q$605,"Despesa",Set!$F$5:$F$605,DRE!$D527)</f>
        <v>0</v>
      </c>
      <c r="N527" s="75">
        <f>SUMIFS(Out!$H$5:$H$605,Out!$Q$5:$Q$605,"Despesa",Out!$F$5:$F$605,DRE!$D527)</f>
        <v>0</v>
      </c>
      <c r="O527" s="75">
        <f>SUMIFS(Nov!$H$5:$H$605,Nov!$Q$5:$Q$605,"Despesa",Nov!$F$5:$F$605,DRE!$D527)</f>
        <v>0</v>
      </c>
      <c r="P527" s="75">
        <f>SUMIFS(Dez!$H$5:$H$605,Dez!$Q$5:$Q$605,"Despesa",Dez!$F$5:$F$605,DRE!$D527)</f>
        <v>0</v>
      </c>
      <c r="Q527" s="75">
        <f t="shared" ref="Q527:Q590" si="30">SUM(E527:P527)</f>
        <v>0</v>
      </c>
    </row>
    <row r="528" spans="3:17" ht="28.5" customHeight="1" thickTop="1" thickBot="1">
      <c r="C528" s="65" t="str">
        <f>'PC Despesas'!O7</f>
        <v>5.5.3</v>
      </c>
      <c r="D528" s="66" t="str">
        <f>VLOOKUP(C528,'PC Despesas'!$O$5:$P$103,2,FALSE)</f>
        <v>-</v>
      </c>
      <c r="E528" s="75">
        <f>SUMIFS(Jan!$H$5:$H$605,Jan!$R$5:$R$605,"Despesa",Jan!$F$5:$F$605,DRE!$D528)</f>
        <v>0</v>
      </c>
      <c r="F528" s="75">
        <f>SUMIFS(Fev!$H$5:$H$605,Fev!$R$5:$R$605,"Despesa",Fev!$F$5:$F$605,DRE!$D528)</f>
        <v>0</v>
      </c>
      <c r="G528" s="75">
        <f>SUMIFS(Mar!$H$5:$H$605,Mar!$Q$5:$Q$605,"Despesa",Mar!$F$5:$F$605,DRE!$D528)</f>
        <v>0</v>
      </c>
      <c r="H528" s="75">
        <f>SUMIFS(Abr!$H$5:$H$605,Abr!$Q$5:$Q$605,"Despesa",Abr!$F$5:$F$605,DRE!$D528)</f>
        <v>0</v>
      </c>
      <c r="I528" s="75">
        <f>SUMIFS(Mai!$H$5:$H$605,Mai!$Q$5:$Q$605,"Despesa",Mai!$F$5:$F$605,DRE!$D528)</f>
        <v>0</v>
      </c>
      <c r="J528" s="75">
        <f>SUMIFS(Jun!$H$5:$H$605,Jun!$Q$5:$Q$605,"Despesa",Jun!$F$5:$F$605,DRE!$D528)</f>
        <v>0</v>
      </c>
      <c r="K528" s="75">
        <f>SUMIFS(Jul!$H$5:$H$605,Jul!$Q$5:$Q$605,"Despesa",Jul!$F$5:$F$605,DRE!$D528)</f>
        <v>0</v>
      </c>
      <c r="L528" s="75">
        <f>SUMIFS(Ago!$H$5:$H$605,Ago!$Q$5:$Q$605,"Despesa",Ago!$F$5:$F$605,DRE!$D528)</f>
        <v>0</v>
      </c>
      <c r="M528" s="75">
        <f>SUMIFS(Set!$H$5:$H$605,Set!$Q$5:$Q$605,"Despesa",Set!$F$5:$F$605,DRE!$D528)</f>
        <v>0</v>
      </c>
      <c r="N528" s="75">
        <f>SUMIFS(Out!$H$5:$H$605,Out!$Q$5:$Q$605,"Despesa",Out!$F$5:$F$605,DRE!$D528)</f>
        <v>0</v>
      </c>
      <c r="O528" s="75">
        <f>SUMIFS(Nov!$H$5:$H$605,Nov!$Q$5:$Q$605,"Despesa",Nov!$F$5:$F$605,DRE!$D528)</f>
        <v>0</v>
      </c>
      <c r="P528" s="75">
        <f>SUMIFS(Dez!$H$5:$H$605,Dez!$Q$5:$Q$605,"Despesa",Dez!$F$5:$F$605,DRE!$D528)</f>
        <v>0</v>
      </c>
      <c r="Q528" s="75">
        <f t="shared" si="30"/>
        <v>0</v>
      </c>
    </row>
    <row r="529" spans="3:17" ht="28.5" customHeight="1" thickTop="1" thickBot="1">
      <c r="C529" s="65" t="str">
        <f>'PC Despesas'!O8</f>
        <v>5.5.4</v>
      </c>
      <c r="D529" s="66" t="str">
        <f>VLOOKUP(C529,'PC Despesas'!$O$5:$P$103,2,FALSE)</f>
        <v>-</v>
      </c>
      <c r="E529" s="75">
        <f>SUMIFS(Jan!$H$5:$H$605,Jan!$R$5:$R$605,"Despesa",Jan!$F$5:$F$605,DRE!$D529)</f>
        <v>0</v>
      </c>
      <c r="F529" s="75">
        <f>SUMIFS(Fev!$H$5:$H$605,Fev!$R$5:$R$605,"Despesa",Fev!$F$5:$F$605,DRE!$D529)</f>
        <v>0</v>
      </c>
      <c r="G529" s="75">
        <f>SUMIFS(Mar!$H$5:$H$605,Mar!$Q$5:$Q$605,"Despesa",Mar!$F$5:$F$605,DRE!$D529)</f>
        <v>0</v>
      </c>
      <c r="H529" s="75">
        <f>SUMIFS(Abr!$H$5:$H$605,Abr!$Q$5:$Q$605,"Despesa",Abr!$F$5:$F$605,DRE!$D529)</f>
        <v>0</v>
      </c>
      <c r="I529" s="75">
        <f>SUMIFS(Mai!$H$5:$H$605,Mai!$Q$5:$Q$605,"Despesa",Mai!$F$5:$F$605,DRE!$D529)</f>
        <v>0</v>
      </c>
      <c r="J529" s="75">
        <f>SUMIFS(Jun!$H$5:$H$605,Jun!$Q$5:$Q$605,"Despesa",Jun!$F$5:$F$605,DRE!$D529)</f>
        <v>0</v>
      </c>
      <c r="K529" s="75">
        <f>SUMIFS(Jul!$H$5:$H$605,Jul!$Q$5:$Q$605,"Despesa",Jul!$F$5:$F$605,DRE!$D529)</f>
        <v>0</v>
      </c>
      <c r="L529" s="75">
        <f>SUMIFS(Ago!$H$5:$H$605,Ago!$Q$5:$Q$605,"Despesa",Ago!$F$5:$F$605,DRE!$D529)</f>
        <v>0</v>
      </c>
      <c r="M529" s="75">
        <f>SUMIFS(Set!$H$5:$H$605,Set!$Q$5:$Q$605,"Despesa",Set!$F$5:$F$605,DRE!$D529)</f>
        <v>0</v>
      </c>
      <c r="N529" s="75">
        <f>SUMIFS(Out!$H$5:$H$605,Out!$Q$5:$Q$605,"Despesa",Out!$F$5:$F$605,DRE!$D529)</f>
        <v>0</v>
      </c>
      <c r="O529" s="75">
        <f>SUMIFS(Nov!$H$5:$H$605,Nov!$Q$5:$Q$605,"Despesa",Nov!$F$5:$F$605,DRE!$D529)</f>
        <v>0</v>
      </c>
      <c r="P529" s="75">
        <f>SUMIFS(Dez!$H$5:$H$605,Dez!$Q$5:$Q$605,"Despesa",Dez!$F$5:$F$605,DRE!$D529)</f>
        <v>0</v>
      </c>
      <c r="Q529" s="75">
        <f t="shared" si="30"/>
        <v>0</v>
      </c>
    </row>
    <row r="530" spans="3:17" ht="28.5" customHeight="1" thickTop="1" thickBot="1">
      <c r="C530" s="65" t="str">
        <f>'PC Despesas'!O9</f>
        <v>5.5.5</v>
      </c>
      <c r="D530" s="66" t="str">
        <f>VLOOKUP(C530,'PC Despesas'!$O$5:$P$103,2,FALSE)</f>
        <v>-</v>
      </c>
      <c r="E530" s="75">
        <f>SUMIFS(Jan!$H$5:$H$605,Jan!$R$5:$R$605,"Despesa",Jan!$F$5:$F$605,DRE!$D530)</f>
        <v>0</v>
      </c>
      <c r="F530" s="75">
        <f>SUMIFS(Fev!$H$5:$H$605,Fev!$R$5:$R$605,"Despesa",Fev!$F$5:$F$605,DRE!$D530)</f>
        <v>0</v>
      </c>
      <c r="G530" s="75">
        <f>SUMIFS(Mar!$H$5:$H$605,Mar!$Q$5:$Q$605,"Despesa",Mar!$F$5:$F$605,DRE!$D530)</f>
        <v>0</v>
      </c>
      <c r="H530" s="75">
        <f>SUMIFS(Abr!$H$5:$H$605,Abr!$Q$5:$Q$605,"Despesa",Abr!$F$5:$F$605,DRE!$D530)</f>
        <v>0</v>
      </c>
      <c r="I530" s="75">
        <f>SUMIFS(Mai!$H$5:$H$605,Mai!$Q$5:$Q$605,"Despesa",Mai!$F$5:$F$605,DRE!$D530)</f>
        <v>0</v>
      </c>
      <c r="J530" s="75">
        <f>SUMIFS(Jun!$H$5:$H$605,Jun!$Q$5:$Q$605,"Despesa",Jun!$F$5:$F$605,DRE!$D530)</f>
        <v>0</v>
      </c>
      <c r="K530" s="75">
        <f>SUMIFS(Jul!$H$5:$H$605,Jul!$Q$5:$Q$605,"Despesa",Jul!$F$5:$F$605,DRE!$D530)</f>
        <v>0</v>
      </c>
      <c r="L530" s="75">
        <f>SUMIFS(Ago!$H$5:$H$605,Ago!$Q$5:$Q$605,"Despesa",Ago!$F$5:$F$605,DRE!$D530)</f>
        <v>0</v>
      </c>
      <c r="M530" s="75">
        <f>SUMIFS(Set!$H$5:$H$605,Set!$Q$5:$Q$605,"Despesa",Set!$F$5:$F$605,DRE!$D530)</f>
        <v>0</v>
      </c>
      <c r="N530" s="75">
        <f>SUMIFS(Out!$H$5:$H$605,Out!$Q$5:$Q$605,"Despesa",Out!$F$5:$F$605,DRE!$D530)</f>
        <v>0</v>
      </c>
      <c r="O530" s="75">
        <f>SUMIFS(Nov!$H$5:$H$605,Nov!$Q$5:$Q$605,"Despesa",Nov!$F$5:$F$605,DRE!$D530)</f>
        <v>0</v>
      </c>
      <c r="P530" s="75">
        <f>SUMIFS(Dez!$H$5:$H$605,Dez!$Q$5:$Q$605,"Despesa",Dez!$F$5:$F$605,DRE!$D530)</f>
        <v>0</v>
      </c>
      <c r="Q530" s="75">
        <f t="shared" si="30"/>
        <v>0</v>
      </c>
    </row>
    <row r="531" spans="3:17" ht="28.5" customHeight="1" thickTop="1" thickBot="1">
      <c r="C531" s="65" t="str">
        <f>'PC Despesas'!O10</f>
        <v>5.5.6</v>
      </c>
      <c r="D531" s="66" t="str">
        <f>VLOOKUP(C531,'PC Despesas'!$O$5:$P$103,2,FALSE)</f>
        <v>-</v>
      </c>
      <c r="E531" s="75">
        <f>SUMIFS(Jan!$H$5:$H$605,Jan!$R$5:$R$605,"Despesa",Jan!$F$5:$F$605,DRE!$D531)</f>
        <v>0</v>
      </c>
      <c r="F531" s="75">
        <f>SUMIFS(Fev!$H$5:$H$605,Fev!$R$5:$R$605,"Despesa",Fev!$F$5:$F$605,DRE!$D531)</f>
        <v>0</v>
      </c>
      <c r="G531" s="75">
        <f>SUMIFS(Mar!$H$5:$H$605,Mar!$Q$5:$Q$605,"Despesa",Mar!$F$5:$F$605,DRE!$D531)</f>
        <v>0</v>
      </c>
      <c r="H531" s="75">
        <f>SUMIFS(Abr!$H$5:$H$605,Abr!$Q$5:$Q$605,"Despesa",Abr!$F$5:$F$605,DRE!$D531)</f>
        <v>0</v>
      </c>
      <c r="I531" s="75">
        <f>SUMIFS(Mai!$H$5:$H$605,Mai!$Q$5:$Q$605,"Despesa",Mai!$F$5:$F$605,DRE!$D531)</f>
        <v>0</v>
      </c>
      <c r="J531" s="75">
        <f>SUMIFS(Jun!$H$5:$H$605,Jun!$Q$5:$Q$605,"Despesa",Jun!$F$5:$F$605,DRE!$D531)</f>
        <v>0</v>
      </c>
      <c r="K531" s="75">
        <f>SUMIFS(Jul!$H$5:$H$605,Jul!$Q$5:$Q$605,"Despesa",Jul!$F$5:$F$605,DRE!$D531)</f>
        <v>0</v>
      </c>
      <c r="L531" s="75">
        <f>SUMIFS(Ago!$H$5:$H$605,Ago!$Q$5:$Q$605,"Despesa",Ago!$F$5:$F$605,DRE!$D531)</f>
        <v>0</v>
      </c>
      <c r="M531" s="75">
        <f>SUMIFS(Set!$H$5:$H$605,Set!$Q$5:$Q$605,"Despesa",Set!$F$5:$F$605,DRE!$D531)</f>
        <v>0</v>
      </c>
      <c r="N531" s="75">
        <f>SUMIFS(Out!$H$5:$H$605,Out!$Q$5:$Q$605,"Despesa",Out!$F$5:$F$605,DRE!$D531)</f>
        <v>0</v>
      </c>
      <c r="O531" s="75">
        <f>SUMIFS(Nov!$H$5:$H$605,Nov!$Q$5:$Q$605,"Despesa",Nov!$F$5:$F$605,DRE!$D531)</f>
        <v>0</v>
      </c>
      <c r="P531" s="75">
        <f>SUMIFS(Dez!$H$5:$H$605,Dez!$Q$5:$Q$605,"Despesa",Dez!$F$5:$F$605,DRE!$D531)</f>
        <v>0</v>
      </c>
      <c r="Q531" s="75">
        <f t="shared" si="30"/>
        <v>0</v>
      </c>
    </row>
    <row r="532" spans="3:17" ht="28.5" customHeight="1" thickTop="1" thickBot="1">
      <c r="C532" s="65" t="str">
        <f>'PC Despesas'!O11</f>
        <v>5.5.7</v>
      </c>
      <c r="D532" s="66" t="str">
        <f>VLOOKUP(C532,'PC Despesas'!$O$5:$P$103,2,FALSE)</f>
        <v>-</v>
      </c>
      <c r="E532" s="75">
        <f>SUMIFS(Jan!$H$5:$H$605,Jan!$R$5:$R$605,"Despesa",Jan!$F$5:$F$605,DRE!$D532)</f>
        <v>0</v>
      </c>
      <c r="F532" s="75">
        <f>SUMIFS(Fev!$H$5:$H$605,Fev!$R$5:$R$605,"Despesa",Fev!$F$5:$F$605,DRE!$D532)</f>
        <v>0</v>
      </c>
      <c r="G532" s="75">
        <f>SUMIFS(Mar!$H$5:$H$605,Mar!$Q$5:$Q$605,"Despesa",Mar!$F$5:$F$605,DRE!$D532)</f>
        <v>0</v>
      </c>
      <c r="H532" s="75">
        <f>SUMIFS(Abr!$H$5:$H$605,Abr!$Q$5:$Q$605,"Despesa",Abr!$F$5:$F$605,DRE!$D532)</f>
        <v>0</v>
      </c>
      <c r="I532" s="75">
        <f>SUMIFS(Mai!$H$5:$H$605,Mai!$Q$5:$Q$605,"Despesa",Mai!$F$5:$F$605,DRE!$D532)</f>
        <v>0</v>
      </c>
      <c r="J532" s="75">
        <f>SUMIFS(Jun!$H$5:$H$605,Jun!$Q$5:$Q$605,"Despesa",Jun!$F$5:$F$605,DRE!$D532)</f>
        <v>0</v>
      </c>
      <c r="K532" s="75">
        <f>SUMIFS(Jul!$H$5:$H$605,Jul!$Q$5:$Q$605,"Despesa",Jul!$F$5:$F$605,DRE!$D532)</f>
        <v>0</v>
      </c>
      <c r="L532" s="75">
        <f>SUMIFS(Ago!$H$5:$H$605,Ago!$Q$5:$Q$605,"Despesa",Ago!$F$5:$F$605,DRE!$D532)</f>
        <v>0</v>
      </c>
      <c r="M532" s="75">
        <f>SUMIFS(Set!$H$5:$H$605,Set!$Q$5:$Q$605,"Despesa",Set!$F$5:$F$605,DRE!$D532)</f>
        <v>0</v>
      </c>
      <c r="N532" s="75">
        <f>SUMIFS(Out!$H$5:$H$605,Out!$Q$5:$Q$605,"Despesa",Out!$F$5:$F$605,DRE!$D532)</f>
        <v>0</v>
      </c>
      <c r="O532" s="75">
        <f>SUMIFS(Nov!$H$5:$H$605,Nov!$Q$5:$Q$605,"Despesa",Nov!$F$5:$F$605,DRE!$D532)</f>
        <v>0</v>
      </c>
      <c r="P532" s="75">
        <f>SUMIFS(Dez!$H$5:$H$605,Dez!$Q$5:$Q$605,"Despesa",Dez!$F$5:$F$605,DRE!$D532)</f>
        <v>0</v>
      </c>
      <c r="Q532" s="75">
        <f t="shared" si="30"/>
        <v>0</v>
      </c>
    </row>
    <row r="533" spans="3:17" ht="28.5" customHeight="1" thickTop="1" thickBot="1">
      <c r="C533" s="65" t="str">
        <f>'PC Despesas'!O12</f>
        <v>5.5.8</v>
      </c>
      <c r="D533" s="66" t="str">
        <f>VLOOKUP(C533,'PC Despesas'!$O$5:$P$103,2,FALSE)</f>
        <v>-</v>
      </c>
      <c r="E533" s="75">
        <f>SUMIFS(Jan!$H$5:$H$605,Jan!$R$5:$R$605,"Despesa",Jan!$F$5:$F$605,DRE!$D533)</f>
        <v>0</v>
      </c>
      <c r="F533" s="75">
        <f>SUMIFS(Fev!$H$5:$H$605,Fev!$R$5:$R$605,"Despesa",Fev!$F$5:$F$605,DRE!$D533)</f>
        <v>0</v>
      </c>
      <c r="G533" s="75">
        <f>SUMIFS(Mar!$H$5:$H$605,Mar!$Q$5:$Q$605,"Despesa",Mar!$F$5:$F$605,DRE!$D533)</f>
        <v>0</v>
      </c>
      <c r="H533" s="75">
        <f>SUMIFS(Abr!$H$5:$H$605,Abr!$Q$5:$Q$605,"Despesa",Abr!$F$5:$F$605,DRE!$D533)</f>
        <v>0</v>
      </c>
      <c r="I533" s="75">
        <f>SUMIFS(Mai!$H$5:$H$605,Mai!$Q$5:$Q$605,"Despesa",Mai!$F$5:$F$605,DRE!$D533)</f>
        <v>0</v>
      </c>
      <c r="J533" s="75">
        <f>SUMIFS(Jun!$H$5:$H$605,Jun!$Q$5:$Q$605,"Despesa",Jun!$F$5:$F$605,DRE!$D533)</f>
        <v>0</v>
      </c>
      <c r="K533" s="75">
        <f>SUMIFS(Jul!$H$5:$H$605,Jul!$Q$5:$Q$605,"Despesa",Jul!$F$5:$F$605,DRE!$D533)</f>
        <v>0</v>
      </c>
      <c r="L533" s="75">
        <f>SUMIFS(Ago!$H$5:$H$605,Ago!$Q$5:$Q$605,"Despesa",Ago!$F$5:$F$605,DRE!$D533)</f>
        <v>0</v>
      </c>
      <c r="M533" s="75">
        <f>SUMIFS(Set!$H$5:$H$605,Set!$Q$5:$Q$605,"Despesa",Set!$F$5:$F$605,DRE!$D533)</f>
        <v>0</v>
      </c>
      <c r="N533" s="75">
        <f>SUMIFS(Out!$H$5:$H$605,Out!$Q$5:$Q$605,"Despesa",Out!$F$5:$F$605,DRE!$D533)</f>
        <v>0</v>
      </c>
      <c r="O533" s="75">
        <f>SUMIFS(Nov!$H$5:$H$605,Nov!$Q$5:$Q$605,"Despesa",Nov!$F$5:$F$605,DRE!$D533)</f>
        <v>0</v>
      </c>
      <c r="P533" s="75">
        <f>SUMIFS(Dez!$H$5:$H$605,Dez!$Q$5:$Q$605,"Despesa",Dez!$F$5:$F$605,DRE!$D533)</f>
        <v>0</v>
      </c>
      <c r="Q533" s="75">
        <f t="shared" si="30"/>
        <v>0</v>
      </c>
    </row>
    <row r="534" spans="3:17" ht="28.5" customHeight="1" thickTop="1" thickBot="1">
      <c r="C534" s="65" t="str">
        <f>'PC Despesas'!O13</f>
        <v>5.5.9</v>
      </c>
      <c r="D534" s="66" t="str">
        <f>VLOOKUP(C534,'PC Despesas'!$O$5:$P$103,2,FALSE)</f>
        <v>-</v>
      </c>
      <c r="E534" s="75">
        <f>SUMIFS(Jan!$H$5:$H$605,Jan!$R$5:$R$605,"Despesa",Jan!$F$5:$F$605,DRE!$D534)</f>
        <v>0</v>
      </c>
      <c r="F534" s="75">
        <f>SUMIFS(Fev!$H$5:$H$605,Fev!$R$5:$R$605,"Despesa",Fev!$F$5:$F$605,DRE!$D534)</f>
        <v>0</v>
      </c>
      <c r="G534" s="75">
        <f>SUMIFS(Mar!$H$5:$H$605,Mar!$Q$5:$Q$605,"Despesa",Mar!$F$5:$F$605,DRE!$D534)</f>
        <v>0</v>
      </c>
      <c r="H534" s="75">
        <f>SUMIFS(Abr!$H$5:$H$605,Abr!$Q$5:$Q$605,"Despesa",Abr!$F$5:$F$605,DRE!$D534)</f>
        <v>0</v>
      </c>
      <c r="I534" s="75">
        <f>SUMIFS(Mai!$H$5:$H$605,Mai!$Q$5:$Q$605,"Despesa",Mai!$F$5:$F$605,DRE!$D534)</f>
        <v>0</v>
      </c>
      <c r="J534" s="75">
        <f>SUMIFS(Jun!$H$5:$H$605,Jun!$Q$5:$Q$605,"Despesa",Jun!$F$5:$F$605,DRE!$D534)</f>
        <v>0</v>
      </c>
      <c r="K534" s="75">
        <f>SUMIFS(Jul!$H$5:$H$605,Jul!$Q$5:$Q$605,"Despesa",Jul!$F$5:$F$605,DRE!$D534)</f>
        <v>0</v>
      </c>
      <c r="L534" s="75">
        <f>SUMIFS(Ago!$H$5:$H$605,Ago!$Q$5:$Q$605,"Despesa",Ago!$F$5:$F$605,DRE!$D534)</f>
        <v>0</v>
      </c>
      <c r="M534" s="75">
        <f>SUMIFS(Set!$H$5:$H$605,Set!$Q$5:$Q$605,"Despesa",Set!$F$5:$F$605,DRE!$D534)</f>
        <v>0</v>
      </c>
      <c r="N534" s="75">
        <f>SUMIFS(Out!$H$5:$H$605,Out!$Q$5:$Q$605,"Despesa",Out!$F$5:$F$605,DRE!$D534)</f>
        <v>0</v>
      </c>
      <c r="O534" s="75">
        <f>SUMIFS(Nov!$H$5:$H$605,Nov!$Q$5:$Q$605,"Despesa",Nov!$F$5:$F$605,DRE!$D534)</f>
        <v>0</v>
      </c>
      <c r="P534" s="75">
        <f>SUMIFS(Dez!$H$5:$H$605,Dez!$Q$5:$Q$605,"Despesa",Dez!$F$5:$F$605,DRE!$D534)</f>
        <v>0</v>
      </c>
      <c r="Q534" s="75">
        <f t="shared" si="30"/>
        <v>0</v>
      </c>
    </row>
    <row r="535" spans="3:17" ht="28.5" customHeight="1" thickTop="1" thickBot="1">
      <c r="C535" s="65" t="str">
        <f>'PC Despesas'!O14</f>
        <v>5.5.10</v>
      </c>
      <c r="D535" s="66" t="str">
        <f>VLOOKUP(C535,'PC Despesas'!$O$5:$P$103,2,FALSE)</f>
        <v>-</v>
      </c>
      <c r="E535" s="75">
        <f>SUMIFS(Jan!$H$5:$H$605,Jan!$R$5:$R$605,"Despesa",Jan!$F$5:$F$605,DRE!$D535)</f>
        <v>0</v>
      </c>
      <c r="F535" s="75">
        <f>SUMIFS(Fev!$H$5:$H$605,Fev!$R$5:$R$605,"Despesa",Fev!$F$5:$F$605,DRE!$D535)</f>
        <v>0</v>
      </c>
      <c r="G535" s="75">
        <f>SUMIFS(Mar!$H$5:$H$605,Mar!$Q$5:$Q$605,"Despesa",Mar!$F$5:$F$605,DRE!$D535)</f>
        <v>0</v>
      </c>
      <c r="H535" s="75">
        <f>SUMIFS(Abr!$H$5:$H$605,Abr!$Q$5:$Q$605,"Despesa",Abr!$F$5:$F$605,DRE!$D535)</f>
        <v>0</v>
      </c>
      <c r="I535" s="75">
        <f>SUMIFS(Mai!$H$5:$H$605,Mai!$Q$5:$Q$605,"Despesa",Mai!$F$5:$F$605,DRE!$D535)</f>
        <v>0</v>
      </c>
      <c r="J535" s="75">
        <f>SUMIFS(Jun!$H$5:$H$605,Jun!$Q$5:$Q$605,"Despesa",Jun!$F$5:$F$605,DRE!$D535)</f>
        <v>0</v>
      </c>
      <c r="K535" s="75">
        <f>SUMIFS(Jul!$H$5:$H$605,Jul!$Q$5:$Q$605,"Despesa",Jul!$F$5:$F$605,DRE!$D535)</f>
        <v>0</v>
      </c>
      <c r="L535" s="75">
        <f>SUMIFS(Ago!$H$5:$H$605,Ago!$Q$5:$Q$605,"Despesa",Ago!$F$5:$F$605,DRE!$D535)</f>
        <v>0</v>
      </c>
      <c r="M535" s="75">
        <f>SUMIFS(Set!$H$5:$H$605,Set!$Q$5:$Q$605,"Despesa",Set!$F$5:$F$605,DRE!$D535)</f>
        <v>0</v>
      </c>
      <c r="N535" s="75">
        <f>SUMIFS(Out!$H$5:$H$605,Out!$Q$5:$Q$605,"Despesa",Out!$F$5:$F$605,DRE!$D535)</f>
        <v>0</v>
      </c>
      <c r="O535" s="75">
        <f>SUMIFS(Nov!$H$5:$H$605,Nov!$Q$5:$Q$605,"Despesa",Nov!$F$5:$F$605,DRE!$D535)</f>
        <v>0</v>
      </c>
      <c r="P535" s="75">
        <f>SUMIFS(Dez!$H$5:$H$605,Dez!$Q$5:$Q$605,"Despesa",Dez!$F$5:$F$605,DRE!$D535)</f>
        <v>0</v>
      </c>
      <c r="Q535" s="75">
        <f t="shared" si="30"/>
        <v>0</v>
      </c>
    </row>
    <row r="536" spans="3:17" ht="28.5" customHeight="1" thickTop="1" thickBot="1">
      <c r="C536" s="65" t="str">
        <f>'PC Despesas'!O15</f>
        <v>5.5.11</v>
      </c>
      <c r="D536" s="66" t="str">
        <f>VLOOKUP(C536,'PC Despesas'!$O$5:$P$103,2,FALSE)</f>
        <v>-</v>
      </c>
      <c r="E536" s="75">
        <f>SUMIFS(Jan!$H$5:$H$605,Jan!$R$5:$R$605,"Despesa",Jan!$F$5:$F$605,DRE!$D536)</f>
        <v>0</v>
      </c>
      <c r="F536" s="75">
        <f>SUMIFS(Fev!$H$5:$H$605,Fev!$R$5:$R$605,"Despesa",Fev!$F$5:$F$605,DRE!$D536)</f>
        <v>0</v>
      </c>
      <c r="G536" s="75">
        <f>SUMIFS(Mar!$H$5:$H$605,Mar!$Q$5:$Q$605,"Despesa",Mar!$F$5:$F$605,DRE!$D536)</f>
        <v>0</v>
      </c>
      <c r="H536" s="75">
        <f>SUMIFS(Abr!$H$5:$H$605,Abr!$Q$5:$Q$605,"Despesa",Abr!$F$5:$F$605,DRE!$D536)</f>
        <v>0</v>
      </c>
      <c r="I536" s="75">
        <f>SUMIFS(Mai!$H$5:$H$605,Mai!$Q$5:$Q$605,"Despesa",Mai!$F$5:$F$605,DRE!$D536)</f>
        <v>0</v>
      </c>
      <c r="J536" s="75">
        <f>SUMIFS(Jun!$H$5:$H$605,Jun!$Q$5:$Q$605,"Despesa",Jun!$F$5:$F$605,DRE!$D536)</f>
        <v>0</v>
      </c>
      <c r="K536" s="75">
        <f>SUMIFS(Jul!$H$5:$H$605,Jul!$Q$5:$Q$605,"Despesa",Jul!$F$5:$F$605,DRE!$D536)</f>
        <v>0</v>
      </c>
      <c r="L536" s="75">
        <f>SUMIFS(Ago!$H$5:$H$605,Ago!$Q$5:$Q$605,"Despesa",Ago!$F$5:$F$605,DRE!$D536)</f>
        <v>0</v>
      </c>
      <c r="M536" s="75">
        <f>SUMIFS(Set!$H$5:$H$605,Set!$Q$5:$Q$605,"Despesa",Set!$F$5:$F$605,DRE!$D536)</f>
        <v>0</v>
      </c>
      <c r="N536" s="75">
        <f>SUMIFS(Out!$H$5:$H$605,Out!$Q$5:$Q$605,"Despesa",Out!$F$5:$F$605,DRE!$D536)</f>
        <v>0</v>
      </c>
      <c r="O536" s="75">
        <f>SUMIFS(Nov!$H$5:$H$605,Nov!$Q$5:$Q$605,"Despesa",Nov!$F$5:$F$605,DRE!$D536)</f>
        <v>0</v>
      </c>
      <c r="P536" s="75">
        <f>SUMIFS(Dez!$H$5:$H$605,Dez!$Q$5:$Q$605,"Despesa",Dez!$F$5:$F$605,DRE!$D536)</f>
        <v>0</v>
      </c>
      <c r="Q536" s="75">
        <f t="shared" si="30"/>
        <v>0</v>
      </c>
    </row>
    <row r="537" spans="3:17" ht="28.5" customHeight="1" thickTop="1" thickBot="1">
      <c r="C537" s="65" t="str">
        <f>'PC Despesas'!O16</f>
        <v>5.5.12</v>
      </c>
      <c r="D537" s="66" t="str">
        <f>VLOOKUP(C537,'PC Despesas'!$O$5:$P$103,2,FALSE)</f>
        <v>-</v>
      </c>
      <c r="E537" s="75">
        <f>SUMIFS(Jan!$H$5:$H$605,Jan!$R$5:$R$605,"Despesa",Jan!$F$5:$F$605,DRE!$D537)</f>
        <v>0</v>
      </c>
      <c r="F537" s="75">
        <f>SUMIFS(Fev!$H$5:$H$605,Fev!$R$5:$R$605,"Despesa",Fev!$F$5:$F$605,DRE!$D537)</f>
        <v>0</v>
      </c>
      <c r="G537" s="75">
        <f>SUMIFS(Mar!$H$5:$H$605,Mar!$Q$5:$Q$605,"Despesa",Mar!$F$5:$F$605,DRE!$D537)</f>
        <v>0</v>
      </c>
      <c r="H537" s="75">
        <f>SUMIFS(Abr!$H$5:$H$605,Abr!$Q$5:$Q$605,"Despesa",Abr!$F$5:$F$605,DRE!$D537)</f>
        <v>0</v>
      </c>
      <c r="I537" s="75">
        <f>SUMIFS(Mai!$H$5:$H$605,Mai!$Q$5:$Q$605,"Despesa",Mai!$F$5:$F$605,DRE!$D537)</f>
        <v>0</v>
      </c>
      <c r="J537" s="75">
        <f>SUMIFS(Jun!$H$5:$H$605,Jun!$Q$5:$Q$605,"Despesa",Jun!$F$5:$F$605,DRE!$D537)</f>
        <v>0</v>
      </c>
      <c r="K537" s="75">
        <f>SUMIFS(Jul!$H$5:$H$605,Jul!$Q$5:$Q$605,"Despesa",Jul!$F$5:$F$605,DRE!$D537)</f>
        <v>0</v>
      </c>
      <c r="L537" s="75">
        <f>SUMIFS(Ago!$H$5:$H$605,Ago!$Q$5:$Q$605,"Despesa",Ago!$F$5:$F$605,DRE!$D537)</f>
        <v>0</v>
      </c>
      <c r="M537" s="75">
        <f>SUMIFS(Set!$H$5:$H$605,Set!$Q$5:$Q$605,"Despesa",Set!$F$5:$F$605,DRE!$D537)</f>
        <v>0</v>
      </c>
      <c r="N537" s="75">
        <f>SUMIFS(Out!$H$5:$H$605,Out!$Q$5:$Q$605,"Despesa",Out!$F$5:$F$605,DRE!$D537)</f>
        <v>0</v>
      </c>
      <c r="O537" s="75">
        <f>SUMIFS(Nov!$H$5:$H$605,Nov!$Q$5:$Q$605,"Despesa",Nov!$F$5:$F$605,DRE!$D537)</f>
        <v>0</v>
      </c>
      <c r="P537" s="75">
        <f>SUMIFS(Dez!$H$5:$H$605,Dez!$Q$5:$Q$605,"Despesa",Dez!$F$5:$F$605,DRE!$D537)</f>
        <v>0</v>
      </c>
      <c r="Q537" s="75">
        <f t="shared" si="30"/>
        <v>0</v>
      </c>
    </row>
    <row r="538" spans="3:17" ht="28.5" customHeight="1" thickTop="1" thickBot="1">
      <c r="C538" s="65" t="str">
        <f>'PC Despesas'!O17</f>
        <v>5.5.13</v>
      </c>
      <c r="D538" s="66" t="str">
        <f>VLOOKUP(C538,'PC Despesas'!$O$5:$P$103,2,FALSE)</f>
        <v>-</v>
      </c>
      <c r="E538" s="75">
        <f>SUMIFS(Jan!$H$5:$H$605,Jan!$R$5:$R$605,"Despesa",Jan!$F$5:$F$605,DRE!$D538)</f>
        <v>0</v>
      </c>
      <c r="F538" s="75">
        <f>SUMIFS(Fev!$H$5:$H$605,Fev!$R$5:$R$605,"Despesa",Fev!$F$5:$F$605,DRE!$D538)</f>
        <v>0</v>
      </c>
      <c r="G538" s="75">
        <f>SUMIFS(Mar!$H$5:$H$605,Mar!$Q$5:$Q$605,"Despesa",Mar!$F$5:$F$605,DRE!$D538)</f>
        <v>0</v>
      </c>
      <c r="H538" s="75">
        <f>SUMIFS(Abr!$H$5:$H$605,Abr!$Q$5:$Q$605,"Despesa",Abr!$F$5:$F$605,DRE!$D538)</f>
        <v>0</v>
      </c>
      <c r="I538" s="75">
        <f>SUMIFS(Mai!$H$5:$H$605,Mai!$Q$5:$Q$605,"Despesa",Mai!$F$5:$F$605,DRE!$D538)</f>
        <v>0</v>
      </c>
      <c r="J538" s="75">
        <f>SUMIFS(Jun!$H$5:$H$605,Jun!$Q$5:$Q$605,"Despesa",Jun!$F$5:$F$605,DRE!$D538)</f>
        <v>0</v>
      </c>
      <c r="K538" s="75">
        <f>SUMIFS(Jul!$H$5:$H$605,Jul!$Q$5:$Q$605,"Despesa",Jul!$F$5:$F$605,DRE!$D538)</f>
        <v>0</v>
      </c>
      <c r="L538" s="75">
        <f>SUMIFS(Ago!$H$5:$H$605,Ago!$Q$5:$Q$605,"Despesa",Ago!$F$5:$F$605,DRE!$D538)</f>
        <v>0</v>
      </c>
      <c r="M538" s="75">
        <f>SUMIFS(Set!$H$5:$H$605,Set!$Q$5:$Q$605,"Despesa",Set!$F$5:$F$605,DRE!$D538)</f>
        <v>0</v>
      </c>
      <c r="N538" s="75">
        <f>SUMIFS(Out!$H$5:$H$605,Out!$Q$5:$Q$605,"Despesa",Out!$F$5:$F$605,DRE!$D538)</f>
        <v>0</v>
      </c>
      <c r="O538" s="75">
        <f>SUMIFS(Nov!$H$5:$H$605,Nov!$Q$5:$Q$605,"Despesa",Nov!$F$5:$F$605,DRE!$D538)</f>
        <v>0</v>
      </c>
      <c r="P538" s="75">
        <f>SUMIFS(Dez!$H$5:$H$605,Dez!$Q$5:$Q$605,"Despesa",Dez!$F$5:$F$605,DRE!$D538)</f>
        <v>0</v>
      </c>
      <c r="Q538" s="75">
        <f t="shared" si="30"/>
        <v>0</v>
      </c>
    </row>
    <row r="539" spans="3:17" ht="28.5" customHeight="1" thickTop="1" thickBot="1">
      <c r="C539" s="65" t="str">
        <f>'PC Despesas'!O18</f>
        <v>5.5.14</v>
      </c>
      <c r="D539" s="66" t="str">
        <f>VLOOKUP(C539,'PC Despesas'!$O$5:$P$103,2,FALSE)</f>
        <v>-</v>
      </c>
      <c r="E539" s="75">
        <f>SUMIFS(Jan!$H$5:$H$605,Jan!$R$5:$R$605,"Despesa",Jan!$F$5:$F$605,DRE!$D539)</f>
        <v>0</v>
      </c>
      <c r="F539" s="75">
        <f>SUMIFS(Fev!$H$5:$H$605,Fev!$R$5:$R$605,"Despesa",Fev!$F$5:$F$605,DRE!$D539)</f>
        <v>0</v>
      </c>
      <c r="G539" s="75">
        <f>SUMIFS(Mar!$H$5:$H$605,Mar!$Q$5:$Q$605,"Despesa",Mar!$F$5:$F$605,DRE!$D539)</f>
        <v>0</v>
      </c>
      <c r="H539" s="75">
        <f>SUMIFS(Abr!$H$5:$H$605,Abr!$Q$5:$Q$605,"Despesa",Abr!$F$5:$F$605,DRE!$D539)</f>
        <v>0</v>
      </c>
      <c r="I539" s="75">
        <f>SUMIFS(Mai!$H$5:$H$605,Mai!$Q$5:$Q$605,"Despesa",Mai!$F$5:$F$605,DRE!$D539)</f>
        <v>0</v>
      </c>
      <c r="J539" s="75">
        <f>SUMIFS(Jun!$H$5:$H$605,Jun!$Q$5:$Q$605,"Despesa",Jun!$F$5:$F$605,DRE!$D539)</f>
        <v>0</v>
      </c>
      <c r="K539" s="75">
        <f>SUMIFS(Jul!$H$5:$H$605,Jul!$Q$5:$Q$605,"Despesa",Jul!$F$5:$F$605,DRE!$D539)</f>
        <v>0</v>
      </c>
      <c r="L539" s="75">
        <f>SUMIFS(Ago!$H$5:$H$605,Ago!$Q$5:$Q$605,"Despesa",Ago!$F$5:$F$605,DRE!$D539)</f>
        <v>0</v>
      </c>
      <c r="M539" s="75">
        <f>SUMIFS(Set!$H$5:$H$605,Set!$Q$5:$Q$605,"Despesa",Set!$F$5:$F$605,DRE!$D539)</f>
        <v>0</v>
      </c>
      <c r="N539" s="75">
        <f>SUMIFS(Out!$H$5:$H$605,Out!$Q$5:$Q$605,"Despesa",Out!$F$5:$F$605,DRE!$D539)</f>
        <v>0</v>
      </c>
      <c r="O539" s="75">
        <f>SUMIFS(Nov!$H$5:$H$605,Nov!$Q$5:$Q$605,"Despesa",Nov!$F$5:$F$605,DRE!$D539)</f>
        <v>0</v>
      </c>
      <c r="P539" s="75">
        <f>SUMIFS(Dez!$H$5:$H$605,Dez!$Q$5:$Q$605,"Despesa",Dez!$F$5:$F$605,DRE!$D539)</f>
        <v>0</v>
      </c>
      <c r="Q539" s="75">
        <f t="shared" si="30"/>
        <v>0</v>
      </c>
    </row>
    <row r="540" spans="3:17" ht="28.5" customHeight="1" thickTop="1" thickBot="1">
      <c r="C540" s="65" t="str">
        <f>'PC Despesas'!O19</f>
        <v>5.5.15</v>
      </c>
      <c r="D540" s="66" t="str">
        <f>VLOOKUP(C540,'PC Despesas'!$O$5:$P$103,2,FALSE)</f>
        <v>-</v>
      </c>
      <c r="E540" s="75">
        <f>SUMIFS(Jan!$H$5:$H$605,Jan!$R$5:$R$605,"Despesa",Jan!$F$5:$F$605,DRE!$D540)</f>
        <v>0</v>
      </c>
      <c r="F540" s="75">
        <f>SUMIFS(Fev!$H$5:$H$605,Fev!$R$5:$R$605,"Despesa",Fev!$F$5:$F$605,DRE!$D540)</f>
        <v>0</v>
      </c>
      <c r="G540" s="75">
        <f>SUMIFS(Mar!$H$5:$H$605,Mar!$Q$5:$Q$605,"Despesa",Mar!$F$5:$F$605,DRE!$D540)</f>
        <v>0</v>
      </c>
      <c r="H540" s="75">
        <f>SUMIFS(Abr!$H$5:$H$605,Abr!$Q$5:$Q$605,"Despesa",Abr!$F$5:$F$605,DRE!$D540)</f>
        <v>0</v>
      </c>
      <c r="I540" s="75">
        <f>SUMIFS(Mai!$H$5:$H$605,Mai!$Q$5:$Q$605,"Despesa",Mai!$F$5:$F$605,DRE!$D540)</f>
        <v>0</v>
      </c>
      <c r="J540" s="75">
        <f>SUMIFS(Jun!$H$5:$H$605,Jun!$Q$5:$Q$605,"Despesa",Jun!$F$5:$F$605,DRE!$D540)</f>
        <v>0</v>
      </c>
      <c r="K540" s="75">
        <f>SUMIFS(Jul!$H$5:$H$605,Jul!$Q$5:$Q$605,"Despesa",Jul!$F$5:$F$605,DRE!$D540)</f>
        <v>0</v>
      </c>
      <c r="L540" s="75">
        <f>SUMIFS(Ago!$H$5:$H$605,Ago!$Q$5:$Q$605,"Despesa",Ago!$F$5:$F$605,DRE!$D540)</f>
        <v>0</v>
      </c>
      <c r="M540" s="75">
        <f>SUMIFS(Set!$H$5:$H$605,Set!$Q$5:$Q$605,"Despesa",Set!$F$5:$F$605,DRE!$D540)</f>
        <v>0</v>
      </c>
      <c r="N540" s="75">
        <f>SUMIFS(Out!$H$5:$H$605,Out!$Q$5:$Q$605,"Despesa",Out!$F$5:$F$605,DRE!$D540)</f>
        <v>0</v>
      </c>
      <c r="O540" s="75">
        <f>SUMIFS(Nov!$H$5:$H$605,Nov!$Q$5:$Q$605,"Despesa",Nov!$F$5:$F$605,DRE!$D540)</f>
        <v>0</v>
      </c>
      <c r="P540" s="75">
        <f>SUMIFS(Dez!$H$5:$H$605,Dez!$Q$5:$Q$605,"Despesa",Dez!$F$5:$F$605,DRE!$D540)</f>
        <v>0</v>
      </c>
      <c r="Q540" s="75">
        <f t="shared" si="30"/>
        <v>0</v>
      </c>
    </row>
    <row r="541" spans="3:17" ht="28.5" customHeight="1" thickTop="1" thickBot="1">
      <c r="C541" s="65" t="str">
        <f>'PC Despesas'!O20</f>
        <v>5.5.16</v>
      </c>
      <c r="D541" s="66" t="str">
        <f>VLOOKUP(C541,'PC Despesas'!$O$5:$P$103,2,FALSE)</f>
        <v>-</v>
      </c>
      <c r="E541" s="75">
        <f>SUMIFS(Jan!$H$5:$H$605,Jan!$R$5:$R$605,"Despesa",Jan!$F$5:$F$605,DRE!$D541)</f>
        <v>0</v>
      </c>
      <c r="F541" s="75">
        <f>SUMIFS(Fev!$H$5:$H$605,Fev!$R$5:$R$605,"Despesa",Fev!$F$5:$F$605,DRE!$D541)</f>
        <v>0</v>
      </c>
      <c r="G541" s="75">
        <f>SUMIFS(Mar!$H$5:$H$605,Mar!$Q$5:$Q$605,"Despesa",Mar!$F$5:$F$605,DRE!$D541)</f>
        <v>0</v>
      </c>
      <c r="H541" s="75">
        <f>SUMIFS(Abr!$H$5:$H$605,Abr!$Q$5:$Q$605,"Despesa",Abr!$F$5:$F$605,DRE!$D541)</f>
        <v>0</v>
      </c>
      <c r="I541" s="75">
        <f>SUMIFS(Mai!$H$5:$H$605,Mai!$Q$5:$Q$605,"Despesa",Mai!$F$5:$F$605,DRE!$D541)</f>
        <v>0</v>
      </c>
      <c r="J541" s="75">
        <f>SUMIFS(Jun!$H$5:$H$605,Jun!$Q$5:$Q$605,"Despesa",Jun!$F$5:$F$605,DRE!$D541)</f>
        <v>0</v>
      </c>
      <c r="K541" s="75">
        <f>SUMIFS(Jul!$H$5:$H$605,Jul!$Q$5:$Q$605,"Despesa",Jul!$F$5:$F$605,DRE!$D541)</f>
        <v>0</v>
      </c>
      <c r="L541" s="75">
        <f>SUMIFS(Ago!$H$5:$H$605,Ago!$Q$5:$Q$605,"Despesa",Ago!$F$5:$F$605,DRE!$D541)</f>
        <v>0</v>
      </c>
      <c r="M541" s="75">
        <f>SUMIFS(Set!$H$5:$H$605,Set!$Q$5:$Q$605,"Despesa",Set!$F$5:$F$605,DRE!$D541)</f>
        <v>0</v>
      </c>
      <c r="N541" s="75">
        <f>SUMIFS(Out!$H$5:$H$605,Out!$Q$5:$Q$605,"Despesa",Out!$F$5:$F$605,DRE!$D541)</f>
        <v>0</v>
      </c>
      <c r="O541" s="75">
        <f>SUMIFS(Nov!$H$5:$H$605,Nov!$Q$5:$Q$605,"Despesa",Nov!$F$5:$F$605,DRE!$D541)</f>
        <v>0</v>
      </c>
      <c r="P541" s="75">
        <f>SUMIFS(Dez!$H$5:$H$605,Dez!$Q$5:$Q$605,"Despesa",Dez!$F$5:$F$605,DRE!$D541)</f>
        <v>0</v>
      </c>
      <c r="Q541" s="75">
        <f t="shared" si="30"/>
        <v>0</v>
      </c>
    </row>
    <row r="542" spans="3:17" ht="28.5" customHeight="1" thickTop="1" thickBot="1">
      <c r="C542" s="65" t="str">
        <f>'PC Despesas'!O21</f>
        <v>5.5.17</v>
      </c>
      <c r="D542" s="66" t="str">
        <f>VLOOKUP(C542,'PC Despesas'!$O$5:$P$103,2,FALSE)</f>
        <v>-</v>
      </c>
      <c r="E542" s="75">
        <f>SUMIFS(Jan!$H$5:$H$605,Jan!$R$5:$R$605,"Despesa",Jan!$F$5:$F$605,DRE!$D542)</f>
        <v>0</v>
      </c>
      <c r="F542" s="75">
        <f>SUMIFS(Fev!$H$5:$H$605,Fev!$R$5:$R$605,"Despesa",Fev!$F$5:$F$605,DRE!$D542)</f>
        <v>0</v>
      </c>
      <c r="G542" s="75">
        <f>SUMIFS(Mar!$H$5:$H$605,Mar!$Q$5:$Q$605,"Despesa",Mar!$F$5:$F$605,DRE!$D542)</f>
        <v>0</v>
      </c>
      <c r="H542" s="75">
        <f>SUMIFS(Abr!$H$5:$H$605,Abr!$Q$5:$Q$605,"Despesa",Abr!$F$5:$F$605,DRE!$D542)</f>
        <v>0</v>
      </c>
      <c r="I542" s="75">
        <f>SUMIFS(Mai!$H$5:$H$605,Mai!$Q$5:$Q$605,"Despesa",Mai!$F$5:$F$605,DRE!$D542)</f>
        <v>0</v>
      </c>
      <c r="J542" s="75">
        <f>SUMIFS(Jun!$H$5:$H$605,Jun!$Q$5:$Q$605,"Despesa",Jun!$F$5:$F$605,DRE!$D542)</f>
        <v>0</v>
      </c>
      <c r="K542" s="75">
        <f>SUMIFS(Jul!$H$5:$H$605,Jul!$Q$5:$Q$605,"Despesa",Jul!$F$5:$F$605,DRE!$D542)</f>
        <v>0</v>
      </c>
      <c r="L542" s="75">
        <f>SUMIFS(Ago!$H$5:$H$605,Ago!$Q$5:$Q$605,"Despesa",Ago!$F$5:$F$605,DRE!$D542)</f>
        <v>0</v>
      </c>
      <c r="M542" s="75">
        <f>SUMIFS(Set!$H$5:$H$605,Set!$Q$5:$Q$605,"Despesa",Set!$F$5:$F$605,DRE!$D542)</f>
        <v>0</v>
      </c>
      <c r="N542" s="75">
        <f>SUMIFS(Out!$H$5:$H$605,Out!$Q$5:$Q$605,"Despesa",Out!$F$5:$F$605,DRE!$D542)</f>
        <v>0</v>
      </c>
      <c r="O542" s="75">
        <f>SUMIFS(Nov!$H$5:$H$605,Nov!$Q$5:$Q$605,"Despesa",Nov!$F$5:$F$605,DRE!$D542)</f>
        <v>0</v>
      </c>
      <c r="P542" s="75">
        <f>SUMIFS(Dez!$H$5:$H$605,Dez!$Q$5:$Q$605,"Despesa",Dez!$F$5:$F$605,DRE!$D542)</f>
        <v>0</v>
      </c>
      <c r="Q542" s="75">
        <f t="shared" si="30"/>
        <v>0</v>
      </c>
    </row>
    <row r="543" spans="3:17" ht="28.5" customHeight="1" thickTop="1" thickBot="1">
      <c r="C543" s="65" t="str">
        <f>'PC Despesas'!O22</f>
        <v>5.5.18</v>
      </c>
      <c r="D543" s="66" t="str">
        <f>VLOOKUP(C543,'PC Despesas'!$O$5:$P$103,2,FALSE)</f>
        <v>-</v>
      </c>
      <c r="E543" s="75">
        <f>SUMIFS(Jan!$H$5:$H$605,Jan!$R$5:$R$605,"Despesa",Jan!$F$5:$F$605,DRE!$D543)</f>
        <v>0</v>
      </c>
      <c r="F543" s="75">
        <f>SUMIFS(Fev!$H$5:$H$605,Fev!$R$5:$R$605,"Despesa",Fev!$F$5:$F$605,DRE!$D543)</f>
        <v>0</v>
      </c>
      <c r="G543" s="75">
        <f>SUMIFS(Mar!$H$5:$H$605,Mar!$Q$5:$Q$605,"Despesa",Mar!$F$5:$F$605,DRE!$D543)</f>
        <v>0</v>
      </c>
      <c r="H543" s="75">
        <f>SUMIFS(Abr!$H$5:$H$605,Abr!$Q$5:$Q$605,"Despesa",Abr!$F$5:$F$605,DRE!$D543)</f>
        <v>0</v>
      </c>
      <c r="I543" s="75">
        <f>SUMIFS(Mai!$H$5:$H$605,Mai!$Q$5:$Q$605,"Despesa",Mai!$F$5:$F$605,DRE!$D543)</f>
        <v>0</v>
      </c>
      <c r="J543" s="75">
        <f>SUMIFS(Jun!$H$5:$H$605,Jun!$Q$5:$Q$605,"Despesa",Jun!$F$5:$F$605,DRE!$D543)</f>
        <v>0</v>
      </c>
      <c r="K543" s="75">
        <f>SUMIFS(Jul!$H$5:$H$605,Jul!$Q$5:$Q$605,"Despesa",Jul!$F$5:$F$605,DRE!$D543)</f>
        <v>0</v>
      </c>
      <c r="L543" s="75">
        <f>SUMIFS(Ago!$H$5:$H$605,Ago!$Q$5:$Q$605,"Despesa",Ago!$F$5:$F$605,DRE!$D543)</f>
        <v>0</v>
      </c>
      <c r="M543" s="75">
        <f>SUMIFS(Set!$H$5:$H$605,Set!$Q$5:$Q$605,"Despesa",Set!$F$5:$F$605,DRE!$D543)</f>
        <v>0</v>
      </c>
      <c r="N543" s="75">
        <f>SUMIFS(Out!$H$5:$H$605,Out!$Q$5:$Q$605,"Despesa",Out!$F$5:$F$605,DRE!$D543)</f>
        <v>0</v>
      </c>
      <c r="O543" s="75">
        <f>SUMIFS(Nov!$H$5:$H$605,Nov!$Q$5:$Q$605,"Despesa",Nov!$F$5:$F$605,DRE!$D543)</f>
        <v>0</v>
      </c>
      <c r="P543" s="75">
        <f>SUMIFS(Dez!$H$5:$H$605,Dez!$Q$5:$Q$605,"Despesa",Dez!$F$5:$F$605,DRE!$D543)</f>
        <v>0</v>
      </c>
      <c r="Q543" s="75">
        <f t="shared" si="30"/>
        <v>0</v>
      </c>
    </row>
    <row r="544" spans="3:17" ht="28.5" customHeight="1" thickTop="1" thickBot="1">
      <c r="C544" s="65" t="str">
        <f>'PC Despesas'!O23</f>
        <v>5.5.19</v>
      </c>
      <c r="D544" s="66" t="str">
        <f>VLOOKUP(C544,'PC Despesas'!$O$5:$P$103,2,FALSE)</f>
        <v>-</v>
      </c>
      <c r="E544" s="75">
        <f>SUMIFS(Jan!$H$5:$H$605,Jan!$R$5:$R$605,"Despesa",Jan!$F$5:$F$605,DRE!$D544)</f>
        <v>0</v>
      </c>
      <c r="F544" s="75">
        <f>SUMIFS(Fev!$H$5:$H$605,Fev!$R$5:$R$605,"Despesa",Fev!$F$5:$F$605,DRE!$D544)</f>
        <v>0</v>
      </c>
      <c r="G544" s="75">
        <f>SUMIFS(Mar!$H$5:$H$605,Mar!$Q$5:$Q$605,"Despesa",Mar!$F$5:$F$605,DRE!$D544)</f>
        <v>0</v>
      </c>
      <c r="H544" s="75">
        <f>SUMIFS(Abr!$H$5:$H$605,Abr!$Q$5:$Q$605,"Despesa",Abr!$F$5:$F$605,DRE!$D544)</f>
        <v>0</v>
      </c>
      <c r="I544" s="75">
        <f>SUMIFS(Mai!$H$5:$H$605,Mai!$Q$5:$Q$605,"Despesa",Mai!$F$5:$F$605,DRE!$D544)</f>
        <v>0</v>
      </c>
      <c r="J544" s="75">
        <f>SUMIFS(Jun!$H$5:$H$605,Jun!$Q$5:$Q$605,"Despesa",Jun!$F$5:$F$605,DRE!$D544)</f>
        <v>0</v>
      </c>
      <c r="K544" s="75">
        <f>SUMIFS(Jul!$H$5:$H$605,Jul!$Q$5:$Q$605,"Despesa",Jul!$F$5:$F$605,DRE!$D544)</f>
        <v>0</v>
      </c>
      <c r="L544" s="75">
        <f>SUMIFS(Ago!$H$5:$H$605,Ago!$Q$5:$Q$605,"Despesa",Ago!$F$5:$F$605,DRE!$D544)</f>
        <v>0</v>
      </c>
      <c r="M544" s="75">
        <f>SUMIFS(Set!$H$5:$H$605,Set!$Q$5:$Q$605,"Despesa",Set!$F$5:$F$605,DRE!$D544)</f>
        <v>0</v>
      </c>
      <c r="N544" s="75">
        <f>SUMIFS(Out!$H$5:$H$605,Out!$Q$5:$Q$605,"Despesa",Out!$F$5:$F$605,DRE!$D544)</f>
        <v>0</v>
      </c>
      <c r="O544" s="75">
        <f>SUMIFS(Nov!$H$5:$H$605,Nov!$Q$5:$Q$605,"Despesa",Nov!$F$5:$F$605,DRE!$D544)</f>
        <v>0</v>
      </c>
      <c r="P544" s="75">
        <f>SUMIFS(Dez!$H$5:$H$605,Dez!$Q$5:$Q$605,"Despesa",Dez!$F$5:$F$605,DRE!$D544)</f>
        <v>0</v>
      </c>
      <c r="Q544" s="75">
        <f t="shared" si="30"/>
        <v>0</v>
      </c>
    </row>
    <row r="545" spans="3:17" ht="28.5" customHeight="1" thickTop="1" thickBot="1">
      <c r="C545" s="65" t="str">
        <f>'PC Despesas'!O24</f>
        <v>5.5.20</v>
      </c>
      <c r="D545" s="66" t="str">
        <f>VLOOKUP(C545,'PC Despesas'!$O$5:$P$103,2,FALSE)</f>
        <v>-</v>
      </c>
      <c r="E545" s="75">
        <f>SUMIFS(Jan!$H$5:$H$605,Jan!$R$5:$R$605,"Despesa",Jan!$F$5:$F$605,DRE!$D545)</f>
        <v>0</v>
      </c>
      <c r="F545" s="75">
        <f>SUMIFS(Fev!$H$5:$H$605,Fev!$R$5:$R$605,"Despesa",Fev!$F$5:$F$605,DRE!$D545)</f>
        <v>0</v>
      </c>
      <c r="G545" s="75">
        <f>SUMIFS(Mar!$H$5:$H$605,Mar!$Q$5:$Q$605,"Despesa",Mar!$F$5:$F$605,DRE!$D545)</f>
        <v>0</v>
      </c>
      <c r="H545" s="75">
        <f>SUMIFS(Abr!$H$5:$H$605,Abr!$Q$5:$Q$605,"Despesa",Abr!$F$5:$F$605,DRE!$D545)</f>
        <v>0</v>
      </c>
      <c r="I545" s="75">
        <f>SUMIFS(Mai!$H$5:$H$605,Mai!$Q$5:$Q$605,"Despesa",Mai!$F$5:$F$605,DRE!$D545)</f>
        <v>0</v>
      </c>
      <c r="J545" s="75">
        <f>SUMIFS(Jun!$H$5:$H$605,Jun!$Q$5:$Q$605,"Despesa",Jun!$F$5:$F$605,DRE!$D545)</f>
        <v>0</v>
      </c>
      <c r="K545" s="75">
        <f>SUMIFS(Jul!$H$5:$H$605,Jul!$Q$5:$Q$605,"Despesa",Jul!$F$5:$F$605,DRE!$D545)</f>
        <v>0</v>
      </c>
      <c r="L545" s="75">
        <f>SUMIFS(Ago!$H$5:$H$605,Ago!$Q$5:$Q$605,"Despesa",Ago!$F$5:$F$605,DRE!$D545)</f>
        <v>0</v>
      </c>
      <c r="M545" s="75">
        <f>SUMIFS(Set!$H$5:$H$605,Set!$Q$5:$Q$605,"Despesa",Set!$F$5:$F$605,DRE!$D545)</f>
        <v>0</v>
      </c>
      <c r="N545" s="75">
        <f>SUMIFS(Out!$H$5:$H$605,Out!$Q$5:$Q$605,"Despesa",Out!$F$5:$F$605,DRE!$D545)</f>
        <v>0</v>
      </c>
      <c r="O545" s="75">
        <f>SUMIFS(Nov!$H$5:$H$605,Nov!$Q$5:$Q$605,"Despesa",Nov!$F$5:$F$605,DRE!$D545)</f>
        <v>0</v>
      </c>
      <c r="P545" s="75">
        <f>SUMIFS(Dez!$H$5:$H$605,Dez!$Q$5:$Q$605,"Despesa",Dez!$F$5:$F$605,DRE!$D545)</f>
        <v>0</v>
      </c>
      <c r="Q545" s="75">
        <f t="shared" si="30"/>
        <v>0</v>
      </c>
    </row>
    <row r="546" spans="3:17" ht="28.5" customHeight="1" thickTop="1" thickBot="1">
      <c r="C546" s="65" t="str">
        <f>'PC Despesas'!O25</f>
        <v>5.5.21</v>
      </c>
      <c r="D546" s="66" t="str">
        <f>VLOOKUP(C546,'PC Despesas'!$O$5:$P$103,2,FALSE)</f>
        <v>-</v>
      </c>
      <c r="E546" s="75">
        <f>SUMIFS(Jan!$H$5:$H$605,Jan!$R$5:$R$605,"Despesa",Jan!$F$5:$F$605,DRE!$D546)</f>
        <v>0</v>
      </c>
      <c r="F546" s="75">
        <f>SUMIFS(Fev!$H$5:$H$605,Fev!$R$5:$R$605,"Despesa",Fev!$F$5:$F$605,DRE!$D546)</f>
        <v>0</v>
      </c>
      <c r="G546" s="75">
        <f>SUMIFS(Mar!$H$5:$H$605,Mar!$Q$5:$Q$605,"Despesa",Mar!$F$5:$F$605,DRE!$D546)</f>
        <v>0</v>
      </c>
      <c r="H546" s="75">
        <f>SUMIFS(Abr!$H$5:$H$605,Abr!$Q$5:$Q$605,"Despesa",Abr!$F$5:$F$605,DRE!$D546)</f>
        <v>0</v>
      </c>
      <c r="I546" s="75">
        <f>SUMIFS(Mai!$H$5:$H$605,Mai!$Q$5:$Q$605,"Despesa",Mai!$F$5:$F$605,DRE!$D546)</f>
        <v>0</v>
      </c>
      <c r="J546" s="75">
        <f>SUMIFS(Jun!$H$5:$H$605,Jun!$Q$5:$Q$605,"Despesa",Jun!$F$5:$F$605,DRE!$D546)</f>
        <v>0</v>
      </c>
      <c r="K546" s="75">
        <f>SUMIFS(Jul!$H$5:$H$605,Jul!$Q$5:$Q$605,"Despesa",Jul!$F$5:$F$605,DRE!$D546)</f>
        <v>0</v>
      </c>
      <c r="L546" s="75">
        <f>SUMIFS(Ago!$H$5:$H$605,Ago!$Q$5:$Q$605,"Despesa",Ago!$F$5:$F$605,DRE!$D546)</f>
        <v>0</v>
      </c>
      <c r="M546" s="75">
        <f>SUMIFS(Set!$H$5:$H$605,Set!$Q$5:$Q$605,"Despesa",Set!$F$5:$F$605,DRE!$D546)</f>
        <v>0</v>
      </c>
      <c r="N546" s="75">
        <f>SUMIFS(Out!$H$5:$H$605,Out!$Q$5:$Q$605,"Despesa",Out!$F$5:$F$605,DRE!$D546)</f>
        <v>0</v>
      </c>
      <c r="O546" s="75">
        <f>SUMIFS(Nov!$H$5:$H$605,Nov!$Q$5:$Q$605,"Despesa",Nov!$F$5:$F$605,DRE!$D546)</f>
        <v>0</v>
      </c>
      <c r="P546" s="75">
        <f>SUMIFS(Dez!$H$5:$H$605,Dez!$Q$5:$Q$605,"Despesa",Dez!$F$5:$F$605,DRE!$D546)</f>
        <v>0</v>
      </c>
      <c r="Q546" s="75">
        <f t="shared" si="30"/>
        <v>0</v>
      </c>
    </row>
    <row r="547" spans="3:17" ht="28.5" customHeight="1" thickTop="1" thickBot="1">
      <c r="C547" s="65" t="str">
        <f>'PC Despesas'!O26</f>
        <v>5.5.22</v>
      </c>
      <c r="D547" s="66" t="str">
        <f>VLOOKUP(C547,'PC Despesas'!$O$5:$P$103,2,FALSE)</f>
        <v>-</v>
      </c>
      <c r="E547" s="75">
        <f>SUMIFS(Jan!$H$5:$H$605,Jan!$R$5:$R$605,"Despesa",Jan!$F$5:$F$605,DRE!$D547)</f>
        <v>0</v>
      </c>
      <c r="F547" s="75">
        <f>SUMIFS(Fev!$H$5:$H$605,Fev!$R$5:$R$605,"Despesa",Fev!$F$5:$F$605,DRE!$D547)</f>
        <v>0</v>
      </c>
      <c r="G547" s="75">
        <f>SUMIFS(Mar!$H$5:$H$605,Mar!$Q$5:$Q$605,"Despesa",Mar!$F$5:$F$605,DRE!$D547)</f>
        <v>0</v>
      </c>
      <c r="H547" s="75">
        <f>SUMIFS(Abr!$H$5:$H$605,Abr!$Q$5:$Q$605,"Despesa",Abr!$F$5:$F$605,DRE!$D547)</f>
        <v>0</v>
      </c>
      <c r="I547" s="75">
        <f>SUMIFS(Mai!$H$5:$H$605,Mai!$Q$5:$Q$605,"Despesa",Mai!$F$5:$F$605,DRE!$D547)</f>
        <v>0</v>
      </c>
      <c r="J547" s="75">
        <f>SUMIFS(Jun!$H$5:$H$605,Jun!$Q$5:$Q$605,"Despesa",Jun!$F$5:$F$605,DRE!$D547)</f>
        <v>0</v>
      </c>
      <c r="K547" s="75">
        <f>SUMIFS(Jul!$H$5:$H$605,Jul!$Q$5:$Q$605,"Despesa",Jul!$F$5:$F$605,DRE!$D547)</f>
        <v>0</v>
      </c>
      <c r="L547" s="75">
        <f>SUMIFS(Ago!$H$5:$H$605,Ago!$Q$5:$Q$605,"Despesa",Ago!$F$5:$F$605,DRE!$D547)</f>
        <v>0</v>
      </c>
      <c r="M547" s="75">
        <f>SUMIFS(Set!$H$5:$H$605,Set!$Q$5:$Q$605,"Despesa",Set!$F$5:$F$605,DRE!$D547)</f>
        <v>0</v>
      </c>
      <c r="N547" s="75">
        <f>SUMIFS(Out!$H$5:$H$605,Out!$Q$5:$Q$605,"Despesa",Out!$F$5:$F$605,DRE!$D547)</f>
        <v>0</v>
      </c>
      <c r="O547" s="75">
        <f>SUMIFS(Nov!$H$5:$H$605,Nov!$Q$5:$Q$605,"Despesa",Nov!$F$5:$F$605,DRE!$D547)</f>
        <v>0</v>
      </c>
      <c r="P547" s="75">
        <f>SUMIFS(Dez!$H$5:$H$605,Dez!$Q$5:$Q$605,"Despesa",Dez!$F$5:$F$605,DRE!$D547)</f>
        <v>0</v>
      </c>
      <c r="Q547" s="75">
        <f t="shared" si="30"/>
        <v>0</v>
      </c>
    </row>
    <row r="548" spans="3:17" ht="28.5" customHeight="1" thickTop="1" thickBot="1">
      <c r="C548" s="65" t="str">
        <f>'PC Despesas'!O27</f>
        <v>5.5.23</v>
      </c>
      <c r="D548" s="66" t="str">
        <f>VLOOKUP(C548,'PC Despesas'!$O$5:$P$103,2,FALSE)</f>
        <v>-</v>
      </c>
      <c r="E548" s="75">
        <f>SUMIFS(Jan!$H$5:$H$605,Jan!$R$5:$R$605,"Despesa",Jan!$F$5:$F$605,DRE!$D548)</f>
        <v>0</v>
      </c>
      <c r="F548" s="75">
        <f>SUMIFS(Fev!$H$5:$H$605,Fev!$R$5:$R$605,"Despesa",Fev!$F$5:$F$605,DRE!$D548)</f>
        <v>0</v>
      </c>
      <c r="G548" s="75">
        <f>SUMIFS(Mar!$H$5:$H$605,Mar!$Q$5:$Q$605,"Despesa",Mar!$F$5:$F$605,DRE!$D548)</f>
        <v>0</v>
      </c>
      <c r="H548" s="75">
        <f>SUMIFS(Abr!$H$5:$H$605,Abr!$Q$5:$Q$605,"Despesa",Abr!$F$5:$F$605,DRE!$D548)</f>
        <v>0</v>
      </c>
      <c r="I548" s="75">
        <f>SUMIFS(Mai!$H$5:$H$605,Mai!$Q$5:$Q$605,"Despesa",Mai!$F$5:$F$605,DRE!$D548)</f>
        <v>0</v>
      </c>
      <c r="J548" s="75">
        <f>SUMIFS(Jun!$H$5:$H$605,Jun!$Q$5:$Q$605,"Despesa",Jun!$F$5:$F$605,DRE!$D548)</f>
        <v>0</v>
      </c>
      <c r="K548" s="75">
        <f>SUMIFS(Jul!$H$5:$H$605,Jul!$Q$5:$Q$605,"Despesa",Jul!$F$5:$F$605,DRE!$D548)</f>
        <v>0</v>
      </c>
      <c r="L548" s="75">
        <f>SUMIFS(Ago!$H$5:$H$605,Ago!$Q$5:$Q$605,"Despesa",Ago!$F$5:$F$605,DRE!$D548)</f>
        <v>0</v>
      </c>
      <c r="M548" s="75">
        <f>SUMIFS(Set!$H$5:$H$605,Set!$Q$5:$Q$605,"Despesa",Set!$F$5:$F$605,DRE!$D548)</f>
        <v>0</v>
      </c>
      <c r="N548" s="75">
        <f>SUMIFS(Out!$H$5:$H$605,Out!$Q$5:$Q$605,"Despesa",Out!$F$5:$F$605,DRE!$D548)</f>
        <v>0</v>
      </c>
      <c r="O548" s="75">
        <f>SUMIFS(Nov!$H$5:$H$605,Nov!$Q$5:$Q$605,"Despesa",Nov!$F$5:$F$605,DRE!$D548)</f>
        <v>0</v>
      </c>
      <c r="P548" s="75">
        <f>SUMIFS(Dez!$H$5:$H$605,Dez!$Q$5:$Q$605,"Despesa",Dez!$F$5:$F$605,DRE!$D548)</f>
        <v>0</v>
      </c>
      <c r="Q548" s="75">
        <f t="shared" si="30"/>
        <v>0</v>
      </c>
    </row>
    <row r="549" spans="3:17" ht="28.5" customHeight="1" thickTop="1" thickBot="1">
      <c r="C549" s="65" t="str">
        <f>'PC Despesas'!O28</f>
        <v>5.5.24</v>
      </c>
      <c r="D549" s="66" t="str">
        <f>VLOOKUP(C549,'PC Despesas'!$O$5:$P$103,2,FALSE)</f>
        <v>-</v>
      </c>
      <c r="E549" s="75">
        <f>SUMIFS(Jan!$H$5:$H$605,Jan!$R$5:$R$605,"Despesa",Jan!$F$5:$F$605,DRE!$D549)</f>
        <v>0</v>
      </c>
      <c r="F549" s="75">
        <f>SUMIFS(Fev!$H$5:$H$605,Fev!$R$5:$R$605,"Despesa",Fev!$F$5:$F$605,DRE!$D549)</f>
        <v>0</v>
      </c>
      <c r="G549" s="75">
        <f>SUMIFS(Mar!$H$5:$H$605,Mar!$Q$5:$Q$605,"Despesa",Mar!$F$5:$F$605,DRE!$D549)</f>
        <v>0</v>
      </c>
      <c r="H549" s="75">
        <f>SUMIFS(Abr!$H$5:$H$605,Abr!$Q$5:$Q$605,"Despesa",Abr!$F$5:$F$605,DRE!$D549)</f>
        <v>0</v>
      </c>
      <c r="I549" s="75">
        <f>SUMIFS(Mai!$H$5:$H$605,Mai!$Q$5:$Q$605,"Despesa",Mai!$F$5:$F$605,DRE!$D549)</f>
        <v>0</v>
      </c>
      <c r="J549" s="75">
        <f>SUMIFS(Jun!$H$5:$H$605,Jun!$Q$5:$Q$605,"Despesa",Jun!$F$5:$F$605,DRE!$D549)</f>
        <v>0</v>
      </c>
      <c r="K549" s="75">
        <f>SUMIFS(Jul!$H$5:$H$605,Jul!$Q$5:$Q$605,"Despesa",Jul!$F$5:$F$605,DRE!$D549)</f>
        <v>0</v>
      </c>
      <c r="L549" s="75">
        <f>SUMIFS(Ago!$H$5:$H$605,Ago!$Q$5:$Q$605,"Despesa",Ago!$F$5:$F$605,DRE!$D549)</f>
        <v>0</v>
      </c>
      <c r="M549" s="75">
        <f>SUMIFS(Set!$H$5:$H$605,Set!$Q$5:$Q$605,"Despesa",Set!$F$5:$F$605,DRE!$D549)</f>
        <v>0</v>
      </c>
      <c r="N549" s="75">
        <f>SUMIFS(Out!$H$5:$H$605,Out!$Q$5:$Q$605,"Despesa",Out!$F$5:$F$605,DRE!$D549)</f>
        <v>0</v>
      </c>
      <c r="O549" s="75">
        <f>SUMIFS(Nov!$H$5:$H$605,Nov!$Q$5:$Q$605,"Despesa",Nov!$F$5:$F$605,DRE!$D549)</f>
        <v>0</v>
      </c>
      <c r="P549" s="75">
        <f>SUMIFS(Dez!$H$5:$H$605,Dez!$Q$5:$Q$605,"Despesa",Dez!$F$5:$F$605,DRE!$D549)</f>
        <v>0</v>
      </c>
      <c r="Q549" s="75">
        <f t="shared" si="30"/>
        <v>0</v>
      </c>
    </row>
    <row r="550" spans="3:17" ht="28.5" customHeight="1" thickTop="1" thickBot="1">
      <c r="C550" s="65" t="str">
        <f>'PC Despesas'!O29</f>
        <v>5.5.25</v>
      </c>
      <c r="D550" s="66" t="str">
        <f>VLOOKUP(C550,'PC Despesas'!$O$5:$P$103,2,FALSE)</f>
        <v>-</v>
      </c>
      <c r="E550" s="75">
        <f>SUMIFS(Jan!$H$5:$H$605,Jan!$R$5:$R$605,"Despesa",Jan!$F$5:$F$605,DRE!$D550)</f>
        <v>0</v>
      </c>
      <c r="F550" s="75">
        <f>SUMIFS(Fev!$H$5:$H$605,Fev!$R$5:$R$605,"Despesa",Fev!$F$5:$F$605,DRE!$D550)</f>
        <v>0</v>
      </c>
      <c r="G550" s="75">
        <f>SUMIFS(Mar!$H$5:$H$605,Mar!$Q$5:$Q$605,"Despesa",Mar!$F$5:$F$605,DRE!$D550)</f>
        <v>0</v>
      </c>
      <c r="H550" s="75">
        <f>SUMIFS(Abr!$H$5:$H$605,Abr!$Q$5:$Q$605,"Despesa",Abr!$F$5:$F$605,DRE!$D550)</f>
        <v>0</v>
      </c>
      <c r="I550" s="75">
        <f>SUMIFS(Mai!$H$5:$H$605,Mai!$Q$5:$Q$605,"Despesa",Mai!$F$5:$F$605,DRE!$D550)</f>
        <v>0</v>
      </c>
      <c r="J550" s="75">
        <f>SUMIFS(Jun!$H$5:$H$605,Jun!$Q$5:$Q$605,"Despesa",Jun!$F$5:$F$605,DRE!$D550)</f>
        <v>0</v>
      </c>
      <c r="K550" s="75">
        <f>SUMIFS(Jul!$H$5:$H$605,Jul!$Q$5:$Q$605,"Despesa",Jul!$F$5:$F$605,DRE!$D550)</f>
        <v>0</v>
      </c>
      <c r="L550" s="75">
        <f>SUMIFS(Ago!$H$5:$H$605,Ago!$Q$5:$Q$605,"Despesa",Ago!$F$5:$F$605,DRE!$D550)</f>
        <v>0</v>
      </c>
      <c r="M550" s="75">
        <f>SUMIFS(Set!$H$5:$H$605,Set!$Q$5:$Q$605,"Despesa",Set!$F$5:$F$605,DRE!$D550)</f>
        <v>0</v>
      </c>
      <c r="N550" s="75">
        <f>SUMIFS(Out!$H$5:$H$605,Out!$Q$5:$Q$605,"Despesa",Out!$F$5:$F$605,DRE!$D550)</f>
        <v>0</v>
      </c>
      <c r="O550" s="75">
        <f>SUMIFS(Nov!$H$5:$H$605,Nov!$Q$5:$Q$605,"Despesa",Nov!$F$5:$F$605,DRE!$D550)</f>
        <v>0</v>
      </c>
      <c r="P550" s="75">
        <f>SUMIFS(Dez!$H$5:$H$605,Dez!$Q$5:$Q$605,"Despesa",Dez!$F$5:$F$605,DRE!$D550)</f>
        <v>0</v>
      </c>
      <c r="Q550" s="75">
        <f t="shared" si="30"/>
        <v>0</v>
      </c>
    </row>
    <row r="551" spans="3:17" ht="28.5" customHeight="1" thickTop="1" thickBot="1">
      <c r="C551" s="65" t="str">
        <f>'PC Despesas'!O30</f>
        <v>5.5.26</v>
      </c>
      <c r="D551" s="66" t="str">
        <f>VLOOKUP(C551,'PC Despesas'!$O$5:$P$103,2,FALSE)</f>
        <v>-</v>
      </c>
      <c r="E551" s="75">
        <f>SUMIFS(Jan!$H$5:$H$605,Jan!$R$5:$R$605,"Despesa",Jan!$F$5:$F$605,DRE!$D551)</f>
        <v>0</v>
      </c>
      <c r="F551" s="75">
        <f>SUMIFS(Fev!$H$5:$H$605,Fev!$R$5:$R$605,"Despesa",Fev!$F$5:$F$605,DRE!$D551)</f>
        <v>0</v>
      </c>
      <c r="G551" s="75">
        <f>SUMIFS(Mar!$H$5:$H$605,Mar!$Q$5:$Q$605,"Despesa",Mar!$F$5:$F$605,DRE!$D551)</f>
        <v>0</v>
      </c>
      <c r="H551" s="75">
        <f>SUMIFS(Abr!$H$5:$H$605,Abr!$Q$5:$Q$605,"Despesa",Abr!$F$5:$F$605,DRE!$D551)</f>
        <v>0</v>
      </c>
      <c r="I551" s="75">
        <f>SUMIFS(Mai!$H$5:$H$605,Mai!$Q$5:$Q$605,"Despesa",Mai!$F$5:$F$605,DRE!$D551)</f>
        <v>0</v>
      </c>
      <c r="J551" s="75">
        <f>SUMIFS(Jun!$H$5:$H$605,Jun!$Q$5:$Q$605,"Despesa",Jun!$F$5:$F$605,DRE!$D551)</f>
        <v>0</v>
      </c>
      <c r="K551" s="75">
        <f>SUMIFS(Jul!$H$5:$H$605,Jul!$Q$5:$Q$605,"Despesa",Jul!$F$5:$F$605,DRE!$D551)</f>
        <v>0</v>
      </c>
      <c r="L551" s="75">
        <f>SUMIFS(Ago!$H$5:$H$605,Ago!$Q$5:$Q$605,"Despesa",Ago!$F$5:$F$605,DRE!$D551)</f>
        <v>0</v>
      </c>
      <c r="M551" s="75">
        <f>SUMIFS(Set!$H$5:$H$605,Set!$Q$5:$Q$605,"Despesa",Set!$F$5:$F$605,DRE!$D551)</f>
        <v>0</v>
      </c>
      <c r="N551" s="75">
        <f>SUMIFS(Out!$H$5:$H$605,Out!$Q$5:$Q$605,"Despesa",Out!$F$5:$F$605,DRE!$D551)</f>
        <v>0</v>
      </c>
      <c r="O551" s="75">
        <f>SUMIFS(Nov!$H$5:$H$605,Nov!$Q$5:$Q$605,"Despesa",Nov!$F$5:$F$605,DRE!$D551)</f>
        <v>0</v>
      </c>
      <c r="P551" s="75">
        <f>SUMIFS(Dez!$H$5:$H$605,Dez!$Q$5:$Q$605,"Despesa",Dez!$F$5:$F$605,DRE!$D551)</f>
        <v>0</v>
      </c>
      <c r="Q551" s="75">
        <f t="shared" si="30"/>
        <v>0</v>
      </c>
    </row>
    <row r="552" spans="3:17" ht="28.5" customHeight="1" thickTop="1" thickBot="1">
      <c r="C552" s="65" t="str">
        <f>'PC Despesas'!O31</f>
        <v>5.5.27</v>
      </c>
      <c r="D552" s="66" t="str">
        <f>VLOOKUP(C552,'PC Despesas'!$O$5:$P$103,2,FALSE)</f>
        <v>-</v>
      </c>
      <c r="E552" s="75">
        <f>SUMIFS(Jan!$H$5:$H$605,Jan!$R$5:$R$605,"Despesa",Jan!$F$5:$F$605,DRE!$D552)</f>
        <v>0</v>
      </c>
      <c r="F552" s="75">
        <f>SUMIFS(Fev!$H$5:$H$605,Fev!$R$5:$R$605,"Despesa",Fev!$F$5:$F$605,DRE!$D552)</f>
        <v>0</v>
      </c>
      <c r="G552" s="75">
        <f>SUMIFS(Mar!$H$5:$H$605,Mar!$Q$5:$Q$605,"Despesa",Mar!$F$5:$F$605,DRE!$D552)</f>
        <v>0</v>
      </c>
      <c r="H552" s="75">
        <f>SUMIFS(Abr!$H$5:$H$605,Abr!$Q$5:$Q$605,"Despesa",Abr!$F$5:$F$605,DRE!$D552)</f>
        <v>0</v>
      </c>
      <c r="I552" s="75">
        <f>SUMIFS(Mai!$H$5:$H$605,Mai!$Q$5:$Q$605,"Despesa",Mai!$F$5:$F$605,DRE!$D552)</f>
        <v>0</v>
      </c>
      <c r="J552" s="75">
        <f>SUMIFS(Jun!$H$5:$H$605,Jun!$Q$5:$Q$605,"Despesa",Jun!$F$5:$F$605,DRE!$D552)</f>
        <v>0</v>
      </c>
      <c r="K552" s="75">
        <f>SUMIFS(Jul!$H$5:$H$605,Jul!$Q$5:$Q$605,"Despesa",Jul!$F$5:$F$605,DRE!$D552)</f>
        <v>0</v>
      </c>
      <c r="L552" s="75">
        <f>SUMIFS(Ago!$H$5:$H$605,Ago!$Q$5:$Q$605,"Despesa",Ago!$F$5:$F$605,DRE!$D552)</f>
        <v>0</v>
      </c>
      <c r="M552" s="75">
        <f>SUMIFS(Set!$H$5:$H$605,Set!$Q$5:$Q$605,"Despesa",Set!$F$5:$F$605,DRE!$D552)</f>
        <v>0</v>
      </c>
      <c r="N552" s="75">
        <f>SUMIFS(Out!$H$5:$H$605,Out!$Q$5:$Q$605,"Despesa",Out!$F$5:$F$605,DRE!$D552)</f>
        <v>0</v>
      </c>
      <c r="O552" s="75">
        <f>SUMIFS(Nov!$H$5:$H$605,Nov!$Q$5:$Q$605,"Despesa",Nov!$F$5:$F$605,DRE!$D552)</f>
        <v>0</v>
      </c>
      <c r="P552" s="75">
        <f>SUMIFS(Dez!$H$5:$H$605,Dez!$Q$5:$Q$605,"Despesa",Dez!$F$5:$F$605,DRE!$D552)</f>
        <v>0</v>
      </c>
      <c r="Q552" s="75">
        <f t="shared" si="30"/>
        <v>0</v>
      </c>
    </row>
    <row r="553" spans="3:17" ht="28.5" customHeight="1" thickTop="1" thickBot="1">
      <c r="C553" s="65" t="str">
        <f>'PC Despesas'!O32</f>
        <v>5.5.28</v>
      </c>
      <c r="D553" s="66" t="str">
        <f>VLOOKUP(C553,'PC Despesas'!$O$5:$P$103,2,FALSE)</f>
        <v>-</v>
      </c>
      <c r="E553" s="75">
        <f>SUMIFS(Jan!$H$5:$H$605,Jan!$R$5:$R$605,"Despesa",Jan!$F$5:$F$605,DRE!$D553)</f>
        <v>0</v>
      </c>
      <c r="F553" s="75">
        <f>SUMIFS(Fev!$H$5:$H$605,Fev!$R$5:$R$605,"Despesa",Fev!$F$5:$F$605,DRE!$D553)</f>
        <v>0</v>
      </c>
      <c r="G553" s="75">
        <f>SUMIFS(Mar!$H$5:$H$605,Mar!$Q$5:$Q$605,"Despesa",Mar!$F$5:$F$605,DRE!$D553)</f>
        <v>0</v>
      </c>
      <c r="H553" s="75">
        <f>SUMIFS(Abr!$H$5:$H$605,Abr!$Q$5:$Q$605,"Despesa",Abr!$F$5:$F$605,DRE!$D553)</f>
        <v>0</v>
      </c>
      <c r="I553" s="75">
        <f>SUMIFS(Mai!$H$5:$H$605,Mai!$Q$5:$Q$605,"Despesa",Mai!$F$5:$F$605,DRE!$D553)</f>
        <v>0</v>
      </c>
      <c r="J553" s="75">
        <f>SUMIFS(Jun!$H$5:$H$605,Jun!$Q$5:$Q$605,"Despesa",Jun!$F$5:$F$605,DRE!$D553)</f>
        <v>0</v>
      </c>
      <c r="K553" s="75">
        <f>SUMIFS(Jul!$H$5:$H$605,Jul!$Q$5:$Q$605,"Despesa",Jul!$F$5:$F$605,DRE!$D553)</f>
        <v>0</v>
      </c>
      <c r="L553" s="75">
        <f>SUMIFS(Ago!$H$5:$H$605,Ago!$Q$5:$Q$605,"Despesa",Ago!$F$5:$F$605,DRE!$D553)</f>
        <v>0</v>
      </c>
      <c r="M553" s="75">
        <f>SUMIFS(Set!$H$5:$H$605,Set!$Q$5:$Q$605,"Despesa",Set!$F$5:$F$605,DRE!$D553)</f>
        <v>0</v>
      </c>
      <c r="N553" s="75">
        <f>SUMIFS(Out!$H$5:$H$605,Out!$Q$5:$Q$605,"Despesa",Out!$F$5:$F$605,DRE!$D553)</f>
        <v>0</v>
      </c>
      <c r="O553" s="75">
        <f>SUMIFS(Nov!$H$5:$H$605,Nov!$Q$5:$Q$605,"Despesa",Nov!$F$5:$F$605,DRE!$D553)</f>
        <v>0</v>
      </c>
      <c r="P553" s="75">
        <f>SUMIFS(Dez!$H$5:$H$605,Dez!$Q$5:$Q$605,"Despesa",Dez!$F$5:$F$605,DRE!$D553)</f>
        <v>0</v>
      </c>
      <c r="Q553" s="75">
        <f t="shared" si="30"/>
        <v>0</v>
      </c>
    </row>
    <row r="554" spans="3:17" ht="28.5" customHeight="1" thickTop="1" thickBot="1">
      <c r="C554" s="65" t="str">
        <f>'PC Despesas'!O33</f>
        <v>5.5.29</v>
      </c>
      <c r="D554" s="66" t="str">
        <f>VLOOKUP(C554,'PC Despesas'!$O$5:$P$103,2,FALSE)</f>
        <v>-</v>
      </c>
      <c r="E554" s="75">
        <f>SUMIFS(Jan!$H$5:$H$605,Jan!$R$5:$R$605,"Despesa",Jan!$F$5:$F$605,DRE!$D554)</f>
        <v>0</v>
      </c>
      <c r="F554" s="75">
        <f>SUMIFS(Fev!$H$5:$H$605,Fev!$R$5:$R$605,"Despesa",Fev!$F$5:$F$605,DRE!$D554)</f>
        <v>0</v>
      </c>
      <c r="G554" s="75">
        <f>SUMIFS(Mar!$H$5:$H$605,Mar!$Q$5:$Q$605,"Despesa",Mar!$F$5:$F$605,DRE!$D554)</f>
        <v>0</v>
      </c>
      <c r="H554" s="75">
        <f>SUMIFS(Abr!$H$5:$H$605,Abr!$Q$5:$Q$605,"Despesa",Abr!$F$5:$F$605,DRE!$D554)</f>
        <v>0</v>
      </c>
      <c r="I554" s="75">
        <f>SUMIFS(Mai!$H$5:$H$605,Mai!$Q$5:$Q$605,"Despesa",Mai!$F$5:$F$605,DRE!$D554)</f>
        <v>0</v>
      </c>
      <c r="J554" s="75">
        <f>SUMIFS(Jun!$H$5:$H$605,Jun!$Q$5:$Q$605,"Despesa",Jun!$F$5:$F$605,DRE!$D554)</f>
        <v>0</v>
      </c>
      <c r="K554" s="75">
        <f>SUMIFS(Jul!$H$5:$H$605,Jul!$Q$5:$Q$605,"Despesa",Jul!$F$5:$F$605,DRE!$D554)</f>
        <v>0</v>
      </c>
      <c r="L554" s="75">
        <f>SUMIFS(Ago!$H$5:$H$605,Ago!$Q$5:$Q$605,"Despesa",Ago!$F$5:$F$605,DRE!$D554)</f>
        <v>0</v>
      </c>
      <c r="M554" s="75">
        <f>SUMIFS(Set!$H$5:$H$605,Set!$Q$5:$Q$605,"Despesa",Set!$F$5:$F$605,DRE!$D554)</f>
        <v>0</v>
      </c>
      <c r="N554" s="75">
        <f>SUMIFS(Out!$H$5:$H$605,Out!$Q$5:$Q$605,"Despesa",Out!$F$5:$F$605,DRE!$D554)</f>
        <v>0</v>
      </c>
      <c r="O554" s="75">
        <f>SUMIFS(Nov!$H$5:$H$605,Nov!$Q$5:$Q$605,"Despesa",Nov!$F$5:$F$605,DRE!$D554)</f>
        <v>0</v>
      </c>
      <c r="P554" s="75">
        <f>SUMIFS(Dez!$H$5:$H$605,Dez!$Q$5:$Q$605,"Despesa",Dez!$F$5:$F$605,DRE!$D554)</f>
        <v>0</v>
      </c>
      <c r="Q554" s="75">
        <f t="shared" si="30"/>
        <v>0</v>
      </c>
    </row>
    <row r="555" spans="3:17" ht="28.5" customHeight="1" thickTop="1" thickBot="1">
      <c r="C555" s="65" t="str">
        <f>'PC Despesas'!O34</f>
        <v>5.5.30</v>
      </c>
      <c r="D555" s="66" t="str">
        <f>VLOOKUP(C555,'PC Despesas'!$O$5:$P$103,2,FALSE)</f>
        <v>-</v>
      </c>
      <c r="E555" s="75">
        <f>SUMIFS(Jan!$H$5:$H$605,Jan!$R$5:$R$605,"Despesa",Jan!$F$5:$F$605,DRE!$D555)</f>
        <v>0</v>
      </c>
      <c r="F555" s="75">
        <f>SUMIFS(Fev!$H$5:$H$605,Fev!$R$5:$R$605,"Despesa",Fev!$F$5:$F$605,DRE!$D555)</f>
        <v>0</v>
      </c>
      <c r="G555" s="75">
        <f>SUMIFS(Mar!$H$5:$H$605,Mar!$Q$5:$Q$605,"Despesa",Mar!$F$5:$F$605,DRE!$D555)</f>
        <v>0</v>
      </c>
      <c r="H555" s="75">
        <f>SUMIFS(Abr!$H$5:$H$605,Abr!$Q$5:$Q$605,"Despesa",Abr!$F$5:$F$605,DRE!$D555)</f>
        <v>0</v>
      </c>
      <c r="I555" s="75">
        <f>SUMIFS(Mai!$H$5:$H$605,Mai!$Q$5:$Q$605,"Despesa",Mai!$F$5:$F$605,DRE!$D555)</f>
        <v>0</v>
      </c>
      <c r="J555" s="75">
        <f>SUMIFS(Jun!$H$5:$H$605,Jun!$Q$5:$Q$605,"Despesa",Jun!$F$5:$F$605,DRE!$D555)</f>
        <v>0</v>
      </c>
      <c r="K555" s="75">
        <f>SUMIFS(Jul!$H$5:$H$605,Jul!$Q$5:$Q$605,"Despesa",Jul!$F$5:$F$605,DRE!$D555)</f>
        <v>0</v>
      </c>
      <c r="L555" s="75">
        <f>SUMIFS(Ago!$H$5:$H$605,Ago!$Q$5:$Q$605,"Despesa",Ago!$F$5:$F$605,DRE!$D555)</f>
        <v>0</v>
      </c>
      <c r="M555" s="75">
        <f>SUMIFS(Set!$H$5:$H$605,Set!$Q$5:$Q$605,"Despesa",Set!$F$5:$F$605,DRE!$D555)</f>
        <v>0</v>
      </c>
      <c r="N555" s="75">
        <f>SUMIFS(Out!$H$5:$H$605,Out!$Q$5:$Q$605,"Despesa",Out!$F$5:$F$605,DRE!$D555)</f>
        <v>0</v>
      </c>
      <c r="O555" s="75">
        <f>SUMIFS(Nov!$H$5:$H$605,Nov!$Q$5:$Q$605,"Despesa",Nov!$F$5:$F$605,DRE!$D555)</f>
        <v>0</v>
      </c>
      <c r="P555" s="75">
        <f>SUMIFS(Dez!$H$5:$H$605,Dez!$Q$5:$Q$605,"Despesa",Dez!$F$5:$F$605,DRE!$D555)</f>
        <v>0</v>
      </c>
      <c r="Q555" s="75">
        <f t="shared" si="30"/>
        <v>0</v>
      </c>
    </row>
    <row r="556" spans="3:17" ht="28.5" customHeight="1" thickTop="1" thickBot="1">
      <c r="C556" s="65" t="str">
        <f>'PC Despesas'!O35</f>
        <v>5.5.31</v>
      </c>
      <c r="D556" s="66" t="str">
        <f>VLOOKUP(C556,'PC Despesas'!$O$5:$P$103,2,FALSE)</f>
        <v>-</v>
      </c>
      <c r="E556" s="75">
        <f>SUMIFS(Jan!$H$5:$H$605,Jan!$R$5:$R$605,"Despesa",Jan!$F$5:$F$605,DRE!$D556)</f>
        <v>0</v>
      </c>
      <c r="F556" s="75">
        <f>SUMIFS(Fev!$H$5:$H$605,Fev!$R$5:$R$605,"Despesa",Fev!$F$5:$F$605,DRE!$D556)</f>
        <v>0</v>
      </c>
      <c r="G556" s="75">
        <f>SUMIFS(Mar!$H$5:$H$605,Mar!$Q$5:$Q$605,"Despesa",Mar!$F$5:$F$605,DRE!$D556)</f>
        <v>0</v>
      </c>
      <c r="H556" s="75">
        <f>SUMIFS(Abr!$H$5:$H$605,Abr!$Q$5:$Q$605,"Despesa",Abr!$F$5:$F$605,DRE!$D556)</f>
        <v>0</v>
      </c>
      <c r="I556" s="75">
        <f>SUMIFS(Mai!$H$5:$H$605,Mai!$Q$5:$Q$605,"Despesa",Mai!$F$5:$F$605,DRE!$D556)</f>
        <v>0</v>
      </c>
      <c r="J556" s="75">
        <f>SUMIFS(Jun!$H$5:$H$605,Jun!$Q$5:$Q$605,"Despesa",Jun!$F$5:$F$605,DRE!$D556)</f>
        <v>0</v>
      </c>
      <c r="K556" s="75">
        <f>SUMIFS(Jul!$H$5:$H$605,Jul!$Q$5:$Q$605,"Despesa",Jul!$F$5:$F$605,DRE!$D556)</f>
        <v>0</v>
      </c>
      <c r="L556" s="75">
        <f>SUMIFS(Ago!$H$5:$H$605,Ago!$Q$5:$Q$605,"Despesa",Ago!$F$5:$F$605,DRE!$D556)</f>
        <v>0</v>
      </c>
      <c r="M556" s="75">
        <f>SUMIFS(Set!$H$5:$H$605,Set!$Q$5:$Q$605,"Despesa",Set!$F$5:$F$605,DRE!$D556)</f>
        <v>0</v>
      </c>
      <c r="N556" s="75">
        <f>SUMIFS(Out!$H$5:$H$605,Out!$Q$5:$Q$605,"Despesa",Out!$F$5:$F$605,DRE!$D556)</f>
        <v>0</v>
      </c>
      <c r="O556" s="75">
        <f>SUMIFS(Nov!$H$5:$H$605,Nov!$Q$5:$Q$605,"Despesa",Nov!$F$5:$F$605,DRE!$D556)</f>
        <v>0</v>
      </c>
      <c r="P556" s="75">
        <f>SUMIFS(Dez!$H$5:$H$605,Dez!$Q$5:$Q$605,"Despesa",Dez!$F$5:$F$605,DRE!$D556)</f>
        <v>0</v>
      </c>
      <c r="Q556" s="75">
        <f t="shared" si="30"/>
        <v>0</v>
      </c>
    </row>
    <row r="557" spans="3:17" ht="28.5" customHeight="1" thickTop="1" thickBot="1">
      <c r="C557" s="65" t="str">
        <f>'PC Despesas'!O36</f>
        <v>5.5.32</v>
      </c>
      <c r="D557" s="66" t="str">
        <f>VLOOKUP(C557,'PC Despesas'!$O$5:$P$103,2,FALSE)</f>
        <v>-</v>
      </c>
      <c r="E557" s="75">
        <f>SUMIFS(Jan!$H$5:$H$605,Jan!$R$5:$R$605,"Despesa",Jan!$F$5:$F$605,DRE!$D557)</f>
        <v>0</v>
      </c>
      <c r="F557" s="75">
        <f>SUMIFS(Fev!$H$5:$H$605,Fev!$R$5:$R$605,"Despesa",Fev!$F$5:$F$605,DRE!$D557)</f>
        <v>0</v>
      </c>
      <c r="G557" s="75">
        <f>SUMIFS(Mar!$H$5:$H$605,Mar!$Q$5:$Q$605,"Despesa",Mar!$F$5:$F$605,DRE!$D557)</f>
        <v>0</v>
      </c>
      <c r="H557" s="75">
        <f>SUMIFS(Abr!$H$5:$H$605,Abr!$Q$5:$Q$605,"Despesa",Abr!$F$5:$F$605,DRE!$D557)</f>
        <v>0</v>
      </c>
      <c r="I557" s="75">
        <f>SUMIFS(Mai!$H$5:$H$605,Mai!$Q$5:$Q$605,"Despesa",Mai!$F$5:$F$605,DRE!$D557)</f>
        <v>0</v>
      </c>
      <c r="J557" s="75">
        <f>SUMIFS(Jun!$H$5:$H$605,Jun!$Q$5:$Q$605,"Despesa",Jun!$F$5:$F$605,DRE!$D557)</f>
        <v>0</v>
      </c>
      <c r="K557" s="75">
        <f>SUMIFS(Jul!$H$5:$H$605,Jul!$Q$5:$Q$605,"Despesa",Jul!$F$5:$F$605,DRE!$D557)</f>
        <v>0</v>
      </c>
      <c r="L557" s="75">
        <f>SUMIFS(Ago!$H$5:$H$605,Ago!$Q$5:$Q$605,"Despesa",Ago!$F$5:$F$605,DRE!$D557)</f>
        <v>0</v>
      </c>
      <c r="M557" s="75">
        <f>SUMIFS(Set!$H$5:$H$605,Set!$Q$5:$Q$605,"Despesa",Set!$F$5:$F$605,DRE!$D557)</f>
        <v>0</v>
      </c>
      <c r="N557" s="75">
        <f>SUMIFS(Out!$H$5:$H$605,Out!$Q$5:$Q$605,"Despesa",Out!$F$5:$F$605,DRE!$D557)</f>
        <v>0</v>
      </c>
      <c r="O557" s="75">
        <f>SUMIFS(Nov!$H$5:$H$605,Nov!$Q$5:$Q$605,"Despesa",Nov!$F$5:$F$605,DRE!$D557)</f>
        <v>0</v>
      </c>
      <c r="P557" s="75">
        <f>SUMIFS(Dez!$H$5:$H$605,Dez!$Q$5:$Q$605,"Despesa",Dez!$F$5:$F$605,DRE!$D557)</f>
        <v>0</v>
      </c>
      <c r="Q557" s="75">
        <f t="shared" si="30"/>
        <v>0</v>
      </c>
    </row>
    <row r="558" spans="3:17" ht="28.5" customHeight="1" thickTop="1" thickBot="1">
      <c r="C558" s="65" t="str">
        <f>'PC Despesas'!O37</f>
        <v>5.5.33</v>
      </c>
      <c r="D558" s="66" t="str">
        <f>VLOOKUP(C558,'PC Despesas'!$O$5:$P$103,2,FALSE)</f>
        <v>-</v>
      </c>
      <c r="E558" s="75">
        <f>SUMIFS(Jan!$H$5:$H$605,Jan!$R$5:$R$605,"Despesa",Jan!$F$5:$F$605,DRE!$D558)</f>
        <v>0</v>
      </c>
      <c r="F558" s="75">
        <f>SUMIFS(Fev!$H$5:$H$605,Fev!$R$5:$R$605,"Despesa",Fev!$F$5:$F$605,DRE!$D558)</f>
        <v>0</v>
      </c>
      <c r="G558" s="75">
        <f>SUMIFS(Mar!$H$5:$H$605,Mar!$Q$5:$Q$605,"Despesa",Mar!$F$5:$F$605,DRE!$D558)</f>
        <v>0</v>
      </c>
      <c r="H558" s="75">
        <f>SUMIFS(Abr!$H$5:$H$605,Abr!$Q$5:$Q$605,"Despesa",Abr!$F$5:$F$605,DRE!$D558)</f>
        <v>0</v>
      </c>
      <c r="I558" s="75">
        <f>SUMIFS(Mai!$H$5:$H$605,Mai!$Q$5:$Q$605,"Despesa",Mai!$F$5:$F$605,DRE!$D558)</f>
        <v>0</v>
      </c>
      <c r="J558" s="75">
        <f>SUMIFS(Jun!$H$5:$H$605,Jun!$Q$5:$Q$605,"Despesa",Jun!$F$5:$F$605,DRE!$D558)</f>
        <v>0</v>
      </c>
      <c r="K558" s="75">
        <f>SUMIFS(Jul!$H$5:$H$605,Jul!$Q$5:$Q$605,"Despesa",Jul!$F$5:$F$605,DRE!$D558)</f>
        <v>0</v>
      </c>
      <c r="L558" s="75">
        <f>SUMIFS(Ago!$H$5:$H$605,Ago!$Q$5:$Q$605,"Despesa",Ago!$F$5:$F$605,DRE!$D558)</f>
        <v>0</v>
      </c>
      <c r="M558" s="75">
        <f>SUMIFS(Set!$H$5:$H$605,Set!$Q$5:$Q$605,"Despesa",Set!$F$5:$F$605,DRE!$D558)</f>
        <v>0</v>
      </c>
      <c r="N558" s="75">
        <f>SUMIFS(Out!$H$5:$H$605,Out!$Q$5:$Q$605,"Despesa",Out!$F$5:$F$605,DRE!$D558)</f>
        <v>0</v>
      </c>
      <c r="O558" s="75">
        <f>SUMIFS(Nov!$H$5:$H$605,Nov!$Q$5:$Q$605,"Despesa",Nov!$F$5:$F$605,DRE!$D558)</f>
        <v>0</v>
      </c>
      <c r="P558" s="75">
        <f>SUMIFS(Dez!$H$5:$H$605,Dez!$Q$5:$Q$605,"Despesa",Dez!$F$5:$F$605,DRE!$D558)</f>
        <v>0</v>
      </c>
      <c r="Q558" s="75">
        <f t="shared" si="30"/>
        <v>0</v>
      </c>
    </row>
    <row r="559" spans="3:17" ht="28.5" customHeight="1" thickTop="1" thickBot="1">
      <c r="C559" s="65" t="str">
        <f>'PC Despesas'!O38</f>
        <v>5.5.34</v>
      </c>
      <c r="D559" s="66" t="str">
        <f>VLOOKUP(C559,'PC Despesas'!$O$5:$P$103,2,FALSE)</f>
        <v>-</v>
      </c>
      <c r="E559" s="75">
        <f>SUMIFS(Jan!$H$5:$H$605,Jan!$R$5:$R$605,"Despesa",Jan!$F$5:$F$605,DRE!$D559)</f>
        <v>0</v>
      </c>
      <c r="F559" s="75">
        <f>SUMIFS(Fev!$H$5:$H$605,Fev!$R$5:$R$605,"Despesa",Fev!$F$5:$F$605,DRE!$D559)</f>
        <v>0</v>
      </c>
      <c r="G559" s="75">
        <f>SUMIFS(Mar!$H$5:$H$605,Mar!$Q$5:$Q$605,"Despesa",Mar!$F$5:$F$605,DRE!$D559)</f>
        <v>0</v>
      </c>
      <c r="H559" s="75">
        <f>SUMIFS(Abr!$H$5:$H$605,Abr!$Q$5:$Q$605,"Despesa",Abr!$F$5:$F$605,DRE!$D559)</f>
        <v>0</v>
      </c>
      <c r="I559" s="75">
        <f>SUMIFS(Mai!$H$5:$H$605,Mai!$Q$5:$Q$605,"Despesa",Mai!$F$5:$F$605,DRE!$D559)</f>
        <v>0</v>
      </c>
      <c r="J559" s="75">
        <f>SUMIFS(Jun!$H$5:$H$605,Jun!$Q$5:$Q$605,"Despesa",Jun!$F$5:$F$605,DRE!$D559)</f>
        <v>0</v>
      </c>
      <c r="K559" s="75">
        <f>SUMIFS(Jul!$H$5:$H$605,Jul!$Q$5:$Q$605,"Despesa",Jul!$F$5:$F$605,DRE!$D559)</f>
        <v>0</v>
      </c>
      <c r="L559" s="75">
        <f>SUMIFS(Ago!$H$5:$H$605,Ago!$Q$5:$Q$605,"Despesa",Ago!$F$5:$F$605,DRE!$D559)</f>
        <v>0</v>
      </c>
      <c r="M559" s="75">
        <f>SUMIFS(Set!$H$5:$H$605,Set!$Q$5:$Q$605,"Despesa",Set!$F$5:$F$605,DRE!$D559)</f>
        <v>0</v>
      </c>
      <c r="N559" s="75">
        <f>SUMIFS(Out!$H$5:$H$605,Out!$Q$5:$Q$605,"Despesa",Out!$F$5:$F$605,DRE!$D559)</f>
        <v>0</v>
      </c>
      <c r="O559" s="75">
        <f>SUMIFS(Nov!$H$5:$H$605,Nov!$Q$5:$Q$605,"Despesa",Nov!$F$5:$F$605,DRE!$D559)</f>
        <v>0</v>
      </c>
      <c r="P559" s="75">
        <f>SUMIFS(Dez!$H$5:$H$605,Dez!$Q$5:$Q$605,"Despesa",Dez!$F$5:$F$605,DRE!$D559)</f>
        <v>0</v>
      </c>
      <c r="Q559" s="75">
        <f t="shared" si="30"/>
        <v>0</v>
      </c>
    </row>
    <row r="560" spans="3:17" ht="28.5" customHeight="1" thickTop="1" thickBot="1">
      <c r="C560" s="65" t="str">
        <f>'PC Despesas'!O39</f>
        <v>5.5.35</v>
      </c>
      <c r="D560" s="66" t="str">
        <f>VLOOKUP(C560,'PC Despesas'!$O$5:$P$103,2,FALSE)</f>
        <v>-</v>
      </c>
      <c r="E560" s="75">
        <f>SUMIFS(Jan!$H$5:$H$605,Jan!$R$5:$R$605,"Despesa",Jan!$F$5:$F$605,DRE!$D560)</f>
        <v>0</v>
      </c>
      <c r="F560" s="75">
        <f>SUMIFS(Fev!$H$5:$H$605,Fev!$R$5:$R$605,"Despesa",Fev!$F$5:$F$605,DRE!$D560)</f>
        <v>0</v>
      </c>
      <c r="G560" s="75">
        <f>SUMIFS(Mar!$H$5:$H$605,Mar!$Q$5:$Q$605,"Despesa",Mar!$F$5:$F$605,DRE!$D560)</f>
        <v>0</v>
      </c>
      <c r="H560" s="75">
        <f>SUMIFS(Abr!$H$5:$H$605,Abr!$Q$5:$Q$605,"Despesa",Abr!$F$5:$F$605,DRE!$D560)</f>
        <v>0</v>
      </c>
      <c r="I560" s="75">
        <f>SUMIFS(Mai!$H$5:$H$605,Mai!$Q$5:$Q$605,"Despesa",Mai!$F$5:$F$605,DRE!$D560)</f>
        <v>0</v>
      </c>
      <c r="J560" s="75">
        <f>SUMIFS(Jun!$H$5:$H$605,Jun!$Q$5:$Q$605,"Despesa",Jun!$F$5:$F$605,DRE!$D560)</f>
        <v>0</v>
      </c>
      <c r="K560" s="75">
        <f>SUMIFS(Jul!$H$5:$H$605,Jul!$Q$5:$Q$605,"Despesa",Jul!$F$5:$F$605,DRE!$D560)</f>
        <v>0</v>
      </c>
      <c r="L560" s="75">
        <f>SUMIFS(Ago!$H$5:$H$605,Ago!$Q$5:$Q$605,"Despesa",Ago!$F$5:$F$605,DRE!$D560)</f>
        <v>0</v>
      </c>
      <c r="M560" s="75">
        <f>SUMIFS(Set!$H$5:$H$605,Set!$Q$5:$Q$605,"Despesa",Set!$F$5:$F$605,DRE!$D560)</f>
        <v>0</v>
      </c>
      <c r="N560" s="75">
        <f>SUMIFS(Out!$H$5:$H$605,Out!$Q$5:$Q$605,"Despesa",Out!$F$5:$F$605,DRE!$D560)</f>
        <v>0</v>
      </c>
      <c r="O560" s="75">
        <f>SUMIFS(Nov!$H$5:$H$605,Nov!$Q$5:$Q$605,"Despesa",Nov!$F$5:$F$605,DRE!$D560)</f>
        <v>0</v>
      </c>
      <c r="P560" s="75">
        <f>SUMIFS(Dez!$H$5:$H$605,Dez!$Q$5:$Q$605,"Despesa",Dez!$F$5:$F$605,DRE!$D560)</f>
        <v>0</v>
      </c>
      <c r="Q560" s="75">
        <f t="shared" si="30"/>
        <v>0</v>
      </c>
    </row>
    <row r="561" spans="3:17" ht="28.5" customHeight="1" thickTop="1" thickBot="1">
      <c r="C561" s="65" t="str">
        <f>'PC Despesas'!O40</f>
        <v>5.5.36</v>
      </c>
      <c r="D561" s="66" t="str">
        <f>VLOOKUP(C561,'PC Despesas'!$O$5:$P$103,2,FALSE)</f>
        <v>-</v>
      </c>
      <c r="E561" s="75">
        <f>SUMIFS(Jan!$H$5:$H$605,Jan!$R$5:$R$605,"Despesa",Jan!$F$5:$F$605,DRE!$D561)</f>
        <v>0</v>
      </c>
      <c r="F561" s="75">
        <f>SUMIFS(Fev!$H$5:$H$605,Fev!$R$5:$R$605,"Despesa",Fev!$F$5:$F$605,DRE!$D561)</f>
        <v>0</v>
      </c>
      <c r="G561" s="75">
        <f>SUMIFS(Mar!$H$5:$H$605,Mar!$Q$5:$Q$605,"Despesa",Mar!$F$5:$F$605,DRE!$D561)</f>
        <v>0</v>
      </c>
      <c r="H561" s="75">
        <f>SUMIFS(Abr!$H$5:$H$605,Abr!$Q$5:$Q$605,"Despesa",Abr!$F$5:$F$605,DRE!$D561)</f>
        <v>0</v>
      </c>
      <c r="I561" s="75">
        <f>SUMIFS(Mai!$H$5:$H$605,Mai!$Q$5:$Q$605,"Despesa",Mai!$F$5:$F$605,DRE!$D561)</f>
        <v>0</v>
      </c>
      <c r="J561" s="75">
        <f>SUMIFS(Jun!$H$5:$H$605,Jun!$Q$5:$Q$605,"Despesa",Jun!$F$5:$F$605,DRE!$D561)</f>
        <v>0</v>
      </c>
      <c r="K561" s="75">
        <f>SUMIFS(Jul!$H$5:$H$605,Jul!$Q$5:$Q$605,"Despesa",Jul!$F$5:$F$605,DRE!$D561)</f>
        <v>0</v>
      </c>
      <c r="L561" s="75">
        <f>SUMIFS(Ago!$H$5:$H$605,Ago!$Q$5:$Q$605,"Despesa",Ago!$F$5:$F$605,DRE!$D561)</f>
        <v>0</v>
      </c>
      <c r="M561" s="75">
        <f>SUMIFS(Set!$H$5:$H$605,Set!$Q$5:$Q$605,"Despesa",Set!$F$5:$F$605,DRE!$D561)</f>
        <v>0</v>
      </c>
      <c r="N561" s="75">
        <f>SUMIFS(Out!$H$5:$H$605,Out!$Q$5:$Q$605,"Despesa",Out!$F$5:$F$605,DRE!$D561)</f>
        <v>0</v>
      </c>
      <c r="O561" s="75">
        <f>SUMIFS(Nov!$H$5:$H$605,Nov!$Q$5:$Q$605,"Despesa",Nov!$F$5:$F$605,DRE!$D561)</f>
        <v>0</v>
      </c>
      <c r="P561" s="75">
        <f>SUMIFS(Dez!$H$5:$H$605,Dez!$Q$5:$Q$605,"Despesa",Dez!$F$5:$F$605,DRE!$D561)</f>
        <v>0</v>
      </c>
      <c r="Q561" s="75">
        <f t="shared" si="30"/>
        <v>0</v>
      </c>
    </row>
    <row r="562" spans="3:17" ht="28.5" customHeight="1" thickTop="1" thickBot="1">
      <c r="C562" s="65" t="str">
        <f>'PC Despesas'!O41</f>
        <v>5.5.37</v>
      </c>
      <c r="D562" s="66" t="str">
        <f>VLOOKUP(C562,'PC Despesas'!$O$5:$P$103,2,FALSE)</f>
        <v>-</v>
      </c>
      <c r="E562" s="75">
        <f>SUMIFS(Jan!$H$5:$H$605,Jan!$R$5:$R$605,"Despesa",Jan!$F$5:$F$605,DRE!$D562)</f>
        <v>0</v>
      </c>
      <c r="F562" s="75">
        <f>SUMIFS(Fev!$H$5:$H$605,Fev!$R$5:$R$605,"Despesa",Fev!$F$5:$F$605,DRE!$D562)</f>
        <v>0</v>
      </c>
      <c r="G562" s="75">
        <f>SUMIFS(Mar!$H$5:$H$605,Mar!$Q$5:$Q$605,"Despesa",Mar!$F$5:$F$605,DRE!$D562)</f>
        <v>0</v>
      </c>
      <c r="H562" s="75">
        <f>SUMIFS(Abr!$H$5:$H$605,Abr!$Q$5:$Q$605,"Despesa",Abr!$F$5:$F$605,DRE!$D562)</f>
        <v>0</v>
      </c>
      <c r="I562" s="75">
        <f>SUMIFS(Mai!$H$5:$H$605,Mai!$Q$5:$Q$605,"Despesa",Mai!$F$5:$F$605,DRE!$D562)</f>
        <v>0</v>
      </c>
      <c r="J562" s="75">
        <f>SUMIFS(Jun!$H$5:$H$605,Jun!$Q$5:$Q$605,"Despesa",Jun!$F$5:$F$605,DRE!$D562)</f>
        <v>0</v>
      </c>
      <c r="K562" s="75">
        <f>SUMIFS(Jul!$H$5:$H$605,Jul!$Q$5:$Q$605,"Despesa",Jul!$F$5:$F$605,DRE!$D562)</f>
        <v>0</v>
      </c>
      <c r="L562" s="75">
        <f>SUMIFS(Ago!$H$5:$H$605,Ago!$Q$5:$Q$605,"Despesa",Ago!$F$5:$F$605,DRE!$D562)</f>
        <v>0</v>
      </c>
      <c r="M562" s="75">
        <f>SUMIFS(Set!$H$5:$H$605,Set!$Q$5:$Q$605,"Despesa",Set!$F$5:$F$605,DRE!$D562)</f>
        <v>0</v>
      </c>
      <c r="N562" s="75">
        <f>SUMIFS(Out!$H$5:$H$605,Out!$Q$5:$Q$605,"Despesa",Out!$F$5:$F$605,DRE!$D562)</f>
        <v>0</v>
      </c>
      <c r="O562" s="75">
        <f>SUMIFS(Nov!$H$5:$H$605,Nov!$Q$5:$Q$605,"Despesa",Nov!$F$5:$F$605,DRE!$D562)</f>
        <v>0</v>
      </c>
      <c r="P562" s="75">
        <f>SUMIFS(Dez!$H$5:$H$605,Dez!$Q$5:$Q$605,"Despesa",Dez!$F$5:$F$605,DRE!$D562)</f>
        <v>0</v>
      </c>
      <c r="Q562" s="75">
        <f t="shared" si="30"/>
        <v>0</v>
      </c>
    </row>
    <row r="563" spans="3:17" ht="28.5" customHeight="1" thickTop="1" thickBot="1">
      <c r="C563" s="65" t="str">
        <f>'PC Despesas'!O42</f>
        <v>5.5.38</v>
      </c>
      <c r="D563" s="66" t="str">
        <f>VLOOKUP(C563,'PC Despesas'!$O$5:$P$103,2,FALSE)</f>
        <v>-</v>
      </c>
      <c r="E563" s="75">
        <f>SUMIFS(Jan!$H$5:$H$605,Jan!$R$5:$R$605,"Despesa",Jan!$F$5:$F$605,DRE!$D563)</f>
        <v>0</v>
      </c>
      <c r="F563" s="75">
        <f>SUMIFS(Fev!$H$5:$H$605,Fev!$R$5:$R$605,"Despesa",Fev!$F$5:$F$605,DRE!$D563)</f>
        <v>0</v>
      </c>
      <c r="G563" s="75">
        <f>SUMIFS(Mar!$H$5:$H$605,Mar!$Q$5:$Q$605,"Despesa",Mar!$F$5:$F$605,DRE!$D563)</f>
        <v>0</v>
      </c>
      <c r="H563" s="75">
        <f>SUMIFS(Abr!$H$5:$H$605,Abr!$Q$5:$Q$605,"Despesa",Abr!$F$5:$F$605,DRE!$D563)</f>
        <v>0</v>
      </c>
      <c r="I563" s="75">
        <f>SUMIFS(Mai!$H$5:$H$605,Mai!$Q$5:$Q$605,"Despesa",Mai!$F$5:$F$605,DRE!$D563)</f>
        <v>0</v>
      </c>
      <c r="J563" s="75">
        <f>SUMIFS(Jun!$H$5:$H$605,Jun!$Q$5:$Q$605,"Despesa",Jun!$F$5:$F$605,DRE!$D563)</f>
        <v>0</v>
      </c>
      <c r="K563" s="75">
        <f>SUMIFS(Jul!$H$5:$H$605,Jul!$Q$5:$Q$605,"Despesa",Jul!$F$5:$F$605,DRE!$D563)</f>
        <v>0</v>
      </c>
      <c r="L563" s="75">
        <f>SUMIFS(Ago!$H$5:$H$605,Ago!$Q$5:$Q$605,"Despesa",Ago!$F$5:$F$605,DRE!$D563)</f>
        <v>0</v>
      </c>
      <c r="M563" s="75">
        <f>SUMIFS(Set!$H$5:$H$605,Set!$Q$5:$Q$605,"Despesa",Set!$F$5:$F$605,DRE!$D563)</f>
        <v>0</v>
      </c>
      <c r="N563" s="75">
        <f>SUMIFS(Out!$H$5:$H$605,Out!$Q$5:$Q$605,"Despesa",Out!$F$5:$F$605,DRE!$D563)</f>
        <v>0</v>
      </c>
      <c r="O563" s="75">
        <f>SUMIFS(Nov!$H$5:$H$605,Nov!$Q$5:$Q$605,"Despesa",Nov!$F$5:$F$605,DRE!$D563)</f>
        <v>0</v>
      </c>
      <c r="P563" s="75">
        <f>SUMIFS(Dez!$H$5:$H$605,Dez!$Q$5:$Q$605,"Despesa",Dez!$F$5:$F$605,DRE!$D563)</f>
        <v>0</v>
      </c>
      <c r="Q563" s="75">
        <f t="shared" si="30"/>
        <v>0</v>
      </c>
    </row>
    <row r="564" spans="3:17" ht="28.5" customHeight="1" thickTop="1" thickBot="1">
      <c r="C564" s="65" t="str">
        <f>'PC Despesas'!O43</f>
        <v>5.5.39</v>
      </c>
      <c r="D564" s="66" t="str">
        <f>VLOOKUP(C564,'PC Despesas'!$O$5:$P$103,2,FALSE)</f>
        <v>-</v>
      </c>
      <c r="E564" s="75">
        <f>SUMIFS(Jan!$H$5:$H$605,Jan!$R$5:$R$605,"Despesa",Jan!$F$5:$F$605,DRE!$D564)</f>
        <v>0</v>
      </c>
      <c r="F564" s="75">
        <f>SUMIFS(Fev!$H$5:$H$605,Fev!$R$5:$R$605,"Despesa",Fev!$F$5:$F$605,DRE!$D564)</f>
        <v>0</v>
      </c>
      <c r="G564" s="75">
        <f>SUMIFS(Mar!$H$5:$H$605,Mar!$Q$5:$Q$605,"Despesa",Mar!$F$5:$F$605,DRE!$D564)</f>
        <v>0</v>
      </c>
      <c r="H564" s="75">
        <f>SUMIFS(Abr!$H$5:$H$605,Abr!$Q$5:$Q$605,"Despesa",Abr!$F$5:$F$605,DRE!$D564)</f>
        <v>0</v>
      </c>
      <c r="I564" s="75">
        <f>SUMIFS(Mai!$H$5:$H$605,Mai!$Q$5:$Q$605,"Despesa",Mai!$F$5:$F$605,DRE!$D564)</f>
        <v>0</v>
      </c>
      <c r="J564" s="75">
        <f>SUMIFS(Jun!$H$5:$H$605,Jun!$Q$5:$Q$605,"Despesa",Jun!$F$5:$F$605,DRE!$D564)</f>
        <v>0</v>
      </c>
      <c r="K564" s="75">
        <f>SUMIFS(Jul!$H$5:$H$605,Jul!$Q$5:$Q$605,"Despesa",Jul!$F$5:$F$605,DRE!$D564)</f>
        <v>0</v>
      </c>
      <c r="L564" s="75">
        <f>SUMIFS(Ago!$H$5:$H$605,Ago!$Q$5:$Q$605,"Despesa",Ago!$F$5:$F$605,DRE!$D564)</f>
        <v>0</v>
      </c>
      <c r="M564" s="75">
        <f>SUMIFS(Set!$H$5:$H$605,Set!$Q$5:$Q$605,"Despesa",Set!$F$5:$F$605,DRE!$D564)</f>
        <v>0</v>
      </c>
      <c r="N564" s="75">
        <f>SUMIFS(Out!$H$5:$H$605,Out!$Q$5:$Q$605,"Despesa",Out!$F$5:$F$605,DRE!$D564)</f>
        <v>0</v>
      </c>
      <c r="O564" s="75">
        <f>SUMIFS(Nov!$H$5:$H$605,Nov!$Q$5:$Q$605,"Despesa",Nov!$F$5:$F$605,DRE!$D564)</f>
        <v>0</v>
      </c>
      <c r="P564" s="75">
        <f>SUMIFS(Dez!$H$5:$H$605,Dez!$Q$5:$Q$605,"Despesa",Dez!$F$5:$F$605,DRE!$D564)</f>
        <v>0</v>
      </c>
      <c r="Q564" s="75">
        <f t="shared" si="30"/>
        <v>0</v>
      </c>
    </row>
    <row r="565" spans="3:17" ht="28.5" customHeight="1" thickTop="1" thickBot="1">
      <c r="C565" s="65" t="str">
        <f>'PC Despesas'!O44</f>
        <v>5.5.40</v>
      </c>
      <c r="D565" s="66" t="str">
        <f>VLOOKUP(C565,'PC Despesas'!$O$5:$P$103,2,FALSE)</f>
        <v>-</v>
      </c>
      <c r="E565" s="75">
        <f>SUMIFS(Jan!$H$5:$H$605,Jan!$R$5:$R$605,"Despesa",Jan!$F$5:$F$605,DRE!$D565)</f>
        <v>0</v>
      </c>
      <c r="F565" s="75">
        <f>SUMIFS(Fev!$H$5:$H$605,Fev!$R$5:$R$605,"Despesa",Fev!$F$5:$F$605,DRE!$D565)</f>
        <v>0</v>
      </c>
      <c r="G565" s="75">
        <f>SUMIFS(Mar!$H$5:$H$605,Mar!$Q$5:$Q$605,"Despesa",Mar!$F$5:$F$605,DRE!$D565)</f>
        <v>0</v>
      </c>
      <c r="H565" s="75">
        <f>SUMIFS(Abr!$H$5:$H$605,Abr!$Q$5:$Q$605,"Despesa",Abr!$F$5:$F$605,DRE!$D565)</f>
        <v>0</v>
      </c>
      <c r="I565" s="75">
        <f>SUMIFS(Mai!$H$5:$H$605,Mai!$Q$5:$Q$605,"Despesa",Mai!$F$5:$F$605,DRE!$D565)</f>
        <v>0</v>
      </c>
      <c r="J565" s="75">
        <f>SUMIFS(Jun!$H$5:$H$605,Jun!$Q$5:$Q$605,"Despesa",Jun!$F$5:$F$605,DRE!$D565)</f>
        <v>0</v>
      </c>
      <c r="K565" s="75">
        <f>SUMIFS(Jul!$H$5:$H$605,Jul!$Q$5:$Q$605,"Despesa",Jul!$F$5:$F$605,DRE!$D565)</f>
        <v>0</v>
      </c>
      <c r="L565" s="75">
        <f>SUMIFS(Ago!$H$5:$H$605,Ago!$Q$5:$Q$605,"Despesa",Ago!$F$5:$F$605,DRE!$D565)</f>
        <v>0</v>
      </c>
      <c r="M565" s="75">
        <f>SUMIFS(Set!$H$5:$H$605,Set!$Q$5:$Q$605,"Despesa",Set!$F$5:$F$605,DRE!$D565)</f>
        <v>0</v>
      </c>
      <c r="N565" s="75">
        <f>SUMIFS(Out!$H$5:$H$605,Out!$Q$5:$Q$605,"Despesa",Out!$F$5:$F$605,DRE!$D565)</f>
        <v>0</v>
      </c>
      <c r="O565" s="75">
        <f>SUMIFS(Nov!$H$5:$H$605,Nov!$Q$5:$Q$605,"Despesa",Nov!$F$5:$F$605,DRE!$D565)</f>
        <v>0</v>
      </c>
      <c r="P565" s="75">
        <f>SUMIFS(Dez!$H$5:$H$605,Dez!$Q$5:$Q$605,"Despesa",Dez!$F$5:$F$605,DRE!$D565)</f>
        <v>0</v>
      </c>
      <c r="Q565" s="75">
        <f t="shared" si="30"/>
        <v>0</v>
      </c>
    </row>
    <row r="566" spans="3:17" ht="28.5" customHeight="1" thickTop="1" thickBot="1">
      <c r="C566" s="65" t="str">
        <f>'PC Despesas'!O45</f>
        <v>5.5.41</v>
      </c>
      <c r="D566" s="66" t="str">
        <f>VLOOKUP(C566,'PC Despesas'!$O$5:$P$103,2,FALSE)</f>
        <v>-</v>
      </c>
      <c r="E566" s="75">
        <f>SUMIFS(Jan!$H$5:$H$605,Jan!$R$5:$R$605,"Despesa",Jan!$F$5:$F$605,DRE!$D566)</f>
        <v>0</v>
      </c>
      <c r="F566" s="75">
        <f>SUMIFS(Fev!$H$5:$H$605,Fev!$R$5:$R$605,"Despesa",Fev!$F$5:$F$605,DRE!$D566)</f>
        <v>0</v>
      </c>
      <c r="G566" s="75">
        <f>SUMIFS(Mar!$H$5:$H$605,Mar!$Q$5:$Q$605,"Despesa",Mar!$F$5:$F$605,DRE!$D566)</f>
        <v>0</v>
      </c>
      <c r="H566" s="75">
        <f>SUMIFS(Abr!$H$5:$H$605,Abr!$Q$5:$Q$605,"Despesa",Abr!$F$5:$F$605,DRE!$D566)</f>
        <v>0</v>
      </c>
      <c r="I566" s="75">
        <f>SUMIFS(Mai!$H$5:$H$605,Mai!$Q$5:$Q$605,"Despesa",Mai!$F$5:$F$605,DRE!$D566)</f>
        <v>0</v>
      </c>
      <c r="J566" s="75">
        <f>SUMIFS(Jun!$H$5:$H$605,Jun!$Q$5:$Q$605,"Despesa",Jun!$F$5:$F$605,DRE!$D566)</f>
        <v>0</v>
      </c>
      <c r="K566" s="75">
        <f>SUMIFS(Jul!$H$5:$H$605,Jul!$Q$5:$Q$605,"Despesa",Jul!$F$5:$F$605,DRE!$D566)</f>
        <v>0</v>
      </c>
      <c r="L566" s="75">
        <f>SUMIFS(Ago!$H$5:$H$605,Ago!$Q$5:$Q$605,"Despesa",Ago!$F$5:$F$605,DRE!$D566)</f>
        <v>0</v>
      </c>
      <c r="M566" s="75">
        <f>SUMIFS(Set!$H$5:$H$605,Set!$Q$5:$Q$605,"Despesa",Set!$F$5:$F$605,DRE!$D566)</f>
        <v>0</v>
      </c>
      <c r="N566" s="75">
        <f>SUMIFS(Out!$H$5:$H$605,Out!$Q$5:$Q$605,"Despesa",Out!$F$5:$F$605,DRE!$D566)</f>
        <v>0</v>
      </c>
      <c r="O566" s="75">
        <f>SUMIFS(Nov!$H$5:$H$605,Nov!$Q$5:$Q$605,"Despesa",Nov!$F$5:$F$605,DRE!$D566)</f>
        <v>0</v>
      </c>
      <c r="P566" s="75">
        <f>SUMIFS(Dez!$H$5:$H$605,Dez!$Q$5:$Q$605,"Despesa",Dez!$F$5:$F$605,DRE!$D566)</f>
        <v>0</v>
      </c>
      <c r="Q566" s="75">
        <f t="shared" si="30"/>
        <v>0</v>
      </c>
    </row>
    <row r="567" spans="3:17" ht="28.5" customHeight="1" thickTop="1" thickBot="1">
      <c r="C567" s="65" t="str">
        <f>'PC Despesas'!O46</f>
        <v>5.5.42</v>
      </c>
      <c r="D567" s="66" t="str">
        <f>VLOOKUP(C567,'PC Despesas'!$O$5:$P$103,2,FALSE)</f>
        <v>-</v>
      </c>
      <c r="E567" s="75">
        <f>SUMIFS(Jan!$H$5:$H$605,Jan!$R$5:$R$605,"Despesa",Jan!$F$5:$F$605,DRE!$D567)</f>
        <v>0</v>
      </c>
      <c r="F567" s="75">
        <f>SUMIFS(Fev!$H$5:$H$605,Fev!$R$5:$R$605,"Despesa",Fev!$F$5:$F$605,DRE!$D567)</f>
        <v>0</v>
      </c>
      <c r="G567" s="75">
        <f>SUMIFS(Mar!$H$5:$H$605,Mar!$Q$5:$Q$605,"Despesa",Mar!$F$5:$F$605,DRE!$D567)</f>
        <v>0</v>
      </c>
      <c r="H567" s="75">
        <f>SUMIFS(Abr!$H$5:$H$605,Abr!$Q$5:$Q$605,"Despesa",Abr!$F$5:$F$605,DRE!$D567)</f>
        <v>0</v>
      </c>
      <c r="I567" s="75">
        <f>SUMIFS(Mai!$H$5:$H$605,Mai!$Q$5:$Q$605,"Despesa",Mai!$F$5:$F$605,DRE!$D567)</f>
        <v>0</v>
      </c>
      <c r="J567" s="75">
        <f>SUMIFS(Jun!$H$5:$H$605,Jun!$Q$5:$Q$605,"Despesa",Jun!$F$5:$F$605,DRE!$D567)</f>
        <v>0</v>
      </c>
      <c r="K567" s="75">
        <f>SUMIFS(Jul!$H$5:$H$605,Jul!$Q$5:$Q$605,"Despesa",Jul!$F$5:$F$605,DRE!$D567)</f>
        <v>0</v>
      </c>
      <c r="L567" s="75">
        <f>SUMIFS(Ago!$H$5:$H$605,Ago!$Q$5:$Q$605,"Despesa",Ago!$F$5:$F$605,DRE!$D567)</f>
        <v>0</v>
      </c>
      <c r="M567" s="75">
        <f>SUMIFS(Set!$H$5:$H$605,Set!$Q$5:$Q$605,"Despesa",Set!$F$5:$F$605,DRE!$D567)</f>
        <v>0</v>
      </c>
      <c r="N567" s="75">
        <f>SUMIFS(Out!$H$5:$H$605,Out!$Q$5:$Q$605,"Despesa",Out!$F$5:$F$605,DRE!$D567)</f>
        <v>0</v>
      </c>
      <c r="O567" s="75">
        <f>SUMIFS(Nov!$H$5:$H$605,Nov!$Q$5:$Q$605,"Despesa",Nov!$F$5:$F$605,DRE!$D567)</f>
        <v>0</v>
      </c>
      <c r="P567" s="75">
        <f>SUMIFS(Dez!$H$5:$H$605,Dez!$Q$5:$Q$605,"Despesa",Dez!$F$5:$F$605,DRE!$D567)</f>
        <v>0</v>
      </c>
      <c r="Q567" s="75">
        <f t="shared" si="30"/>
        <v>0</v>
      </c>
    </row>
    <row r="568" spans="3:17" ht="28.5" customHeight="1" thickTop="1" thickBot="1">
      <c r="C568" s="65" t="str">
        <f>'PC Despesas'!O47</f>
        <v>5.5.43</v>
      </c>
      <c r="D568" s="66" t="str">
        <f>VLOOKUP(C568,'PC Despesas'!$O$5:$P$103,2,FALSE)</f>
        <v>-</v>
      </c>
      <c r="E568" s="75">
        <f>SUMIFS(Jan!$H$5:$H$605,Jan!$R$5:$R$605,"Despesa",Jan!$F$5:$F$605,DRE!$D568)</f>
        <v>0</v>
      </c>
      <c r="F568" s="75">
        <f>SUMIFS(Fev!$H$5:$H$605,Fev!$R$5:$R$605,"Despesa",Fev!$F$5:$F$605,DRE!$D568)</f>
        <v>0</v>
      </c>
      <c r="G568" s="75">
        <f>SUMIFS(Mar!$H$5:$H$605,Mar!$Q$5:$Q$605,"Despesa",Mar!$F$5:$F$605,DRE!$D568)</f>
        <v>0</v>
      </c>
      <c r="H568" s="75">
        <f>SUMIFS(Abr!$H$5:$H$605,Abr!$Q$5:$Q$605,"Despesa",Abr!$F$5:$F$605,DRE!$D568)</f>
        <v>0</v>
      </c>
      <c r="I568" s="75">
        <f>SUMIFS(Mai!$H$5:$H$605,Mai!$Q$5:$Q$605,"Despesa",Mai!$F$5:$F$605,DRE!$D568)</f>
        <v>0</v>
      </c>
      <c r="J568" s="75">
        <f>SUMIFS(Jun!$H$5:$H$605,Jun!$Q$5:$Q$605,"Despesa",Jun!$F$5:$F$605,DRE!$D568)</f>
        <v>0</v>
      </c>
      <c r="K568" s="75">
        <f>SUMIFS(Jul!$H$5:$H$605,Jul!$Q$5:$Q$605,"Despesa",Jul!$F$5:$F$605,DRE!$D568)</f>
        <v>0</v>
      </c>
      <c r="L568" s="75">
        <f>SUMIFS(Ago!$H$5:$H$605,Ago!$Q$5:$Q$605,"Despesa",Ago!$F$5:$F$605,DRE!$D568)</f>
        <v>0</v>
      </c>
      <c r="M568" s="75">
        <f>SUMIFS(Set!$H$5:$H$605,Set!$Q$5:$Q$605,"Despesa",Set!$F$5:$F$605,DRE!$D568)</f>
        <v>0</v>
      </c>
      <c r="N568" s="75">
        <f>SUMIFS(Out!$H$5:$H$605,Out!$Q$5:$Q$605,"Despesa",Out!$F$5:$F$605,DRE!$D568)</f>
        <v>0</v>
      </c>
      <c r="O568" s="75">
        <f>SUMIFS(Nov!$H$5:$H$605,Nov!$Q$5:$Q$605,"Despesa",Nov!$F$5:$F$605,DRE!$D568)</f>
        <v>0</v>
      </c>
      <c r="P568" s="75">
        <f>SUMIFS(Dez!$H$5:$H$605,Dez!$Q$5:$Q$605,"Despesa",Dez!$F$5:$F$605,DRE!$D568)</f>
        <v>0</v>
      </c>
      <c r="Q568" s="75">
        <f t="shared" si="30"/>
        <v>0</v>
      </c>
    </row>
    <row r="569" spans="3:17" ht="28.5" customHeight="1" thickTop="1" thickBot="1">
      <c r="C569" s="65" t="str">
        <f>'PC Despesas'!O48</f>
        <v>5.5.44</v>
      </c>
      <c r="D569" s="66" t="str">
        <f>VLOOKUP(C569,'PC Despesas'!$O$5:$P$103,2,FALSE)</f>
        <v>-</v>
      </c>
      <c r="E569" s="75">
        <f>SUMIFS(Jan!$H$5:$H$605,Jan!$R$5:$R$605,"Despesa",Jan!$F$5:$F$605,DRE!$D569)</f>
        <v>0</v>
      </c>
      <c r="F569" s="75">
        <f>SUMIFS(Fev!$H$5:$H$605,Fev!$R$5:$R$605,"Despesa",Fev!$F$5:$F$605,DRE!$D569)</f>
        <v>0</v>
      </c>
      <c r="G569" s="75">
        <f>SUMIFS(Mar!$H$5:$H$605,Mar!$Q$5:$Q$605,"Despesa",Mar!$F$5:$F$605,DRE!$D569)</f>
        <v>0</v>
      </c>
      <c r="H569" s="75">
        <f>SUMIFS(Abr!$H$5:$H$605,Abr!$Q$5:$Q$605,"Despesa",Abr!$F$5:$F$605,DRE!$D569)</f>
        <v>0</v>
      </c>
      <c r="I569" s="75">
        <f>SUMIFS(Mai!$H$5:$H$605,Mai!$Q$5:$Q$605,"Despesa",Mai!$F$5:$F$605,DRE!$D569)</f>
        <v>0</v>
      </c>
      <c r="J569" s="75">
        <f>SUMIFS(Jun!$H$5:$H$605,Jun!$Q$5:$Q$605,"Despesa",Jun!$F$5:$F$605,DRE!$D569)</f>
        <v>0</v>
      </c>
      <c r="K569" s="75">
        <f>SUMIFS(Jul!$H$5:$H$605,Jul!$Q$5:$Q$605,"Despesa",Jul!$F$5:$F$605,DRE!$D569)</f>
        <v>0</v>
      </c>
      <c r="L569" s="75">
        <f>SUMIFS(Ago!$H$5:$H$605,Ago!$Q$5:$Q$605,"Despesa",Ago!$F$5:$F$605,DRE!$D569)</f>
        <v>0</v>
      </c>
      <c r="M569" s="75">
        <f>SUMIFS(Set!$H$5:$H$605,Set!$Q$5:$Q$605,"Despesa",Set!$F$5:$F$605,DRE!$D569)</f>
        <v>0</v>
      </c>
      <c r="N569" s="75">
        <f>SUMIFS(Out!$H$5:$H$605,Out!$Q$5:$Q$605,"Despesa",Out!$F$5:$F$605,DRE!$D569)</f>
        <v>0</v>
      </c>
      <c r="O569" s="75">
        <f>SUMIFS(Nov!$H$5:$H$605,Nov!$Q$5:$Q$605,"Despesa",Nov!$F$5:$F$605,DRE!$D569)</f>
        <v>0</v>
      </c>
      <c r="P569" s="75">
        <f>SUMIFS(Dez!$H$5:$H$605,Dez!$Q$5:$Q$605,"Despesa",Dez!$F$5:$F$605,DRE!$D569)</f>
        <v>0</v>
      </c>
      <c r="Q569" s="75">
        <f t="shared" si="30"/>
        <v>0</v>
      </c>
    </row>
    <row r="570" spans="3:17" ht="28.5" customHeight="1" thickTop="1" thickBot="1">
      <c r="C570" s="65" t="str">
        <f>'PC Despesas'!O49</f>
        <v>5.5.45</v>
      </c>
      <c r="D570" s="66" t="str">
        <f>VLOOKUP(C570,'PC Despesas'!$O$5:$P$103,2,FALSE)</f>
        <v>-</v>
      </c>
      <c r="E570" s="75">
        <f>SUMIFS(Jan!$H$5:$H$605,Jan!$R$5:$R$605,"Despesa",Jan!$F$5:$F$605,DRE!$D570)</f>
        <v>0</v>
      </c>
      <c r="F570" s="75">
        <f>SUMIFS(Fev!$H$5:$H$605,Fev!$R$5:$R$605,"Despesa",Fev!$F$5:$F$605,DRE!$D570)</f>
        <v>0</v>
      </c>
      <c r="G570" s="75">
        <f>SUMIFS(Mar!$H$5:$H$605,Mar!$Q$5:$Q$605,"Despesa",Mar!$F$5:$F$605,DRE!$D570)</f>
        <v>0</v>
      </c>
      <c r="H570" s="75">
        <f>SUMIFS(Abr!$H$5:$H$605,Abr!$Q$5:$Q$605,"Despesa",Abr!$F$5:$F$605,DRE!$D570)</f>
        <v>0</v>
      </c>
      <c r="I570" s="75">
        <f>SUMIFS(Mai!$H$5:$H$605,Mai!$Q$5:$Q$605,"Despesa",Mai!$F$5:$F$605,DRE!$D570)</f>
        <v>0</v>
      </c>
      <c r="J570" s="75">
        <f>SUMIFS(Jun!$H$5:$H$605,Jun!$Q$5:$Q$605,"Despesa",Jun!$F$5:$F$605,DRE!$D570)</f>
        <v>0</v>
      </c>
      <c r="K570" s="75">
        <f>SUMIFS(Jul!$H$5:$H$605,Jul!$Q$5:$Q$605,"Despesa",Jul!$F$5:$F$605,DRE!$D570)</f>
        <v>0</v>
      </c>
      <c r="L570" s="75">
        <f>SUMIFS(Ago!$H$5:$H$605,Ago!$Q$5:$Q$605,"Despesa",Ago!$F$5:$F$605,DRE!$D570)</f>
        <v>0</v>
      </c>
      <c r="M570" s="75">
        <f>SUMIFS(Set!$H$5:$H$605,Set!$Q$5:$Q$605,"Despesa",Set!$F$5:$F$605,DRE!$D570)</f>
        <v>0</v>
      </c>
      <c r="N570" s="75">
        <f>SUMIFS(Out!$H$5:$H$605,Out!$Q$5:$Q$605,"Despesa",Out!$F$5:$F$605,DRE!$D570)</f>
        <v>0</v>
      </c>
      <c r="O570" s="75">
        <f>SUMIFS(Nov!$H$5:$H$605,Nov!$Q$5:$Q$605,"Despesa",Nov!$F$5:$F$605,DRE!$D570)</f>
        <v>0</v>
      </c>
      <c r="P570" s="75">
        <f>SUMIFS(Dez!$H$5:$H$605,Dez!$Q$5:$Q$605,"Despesa",Dez!$F$5:$F$605,DRE!$D570)</f>
        <v>0</v>
      </c>
      <c r="Q570" s="75">
        <f t="shared" si="30"/>
        <v>0</v>
      </c>
    </row>
    <row r="571" spans="3:17" ht="28.5" customHeight="1" thickTop="1" thickBot="1">
      <c r="C571" s="65" t="str">
        <f>'PC Despesas'!O50</f>
        <v>5.5.46</v>
      </c>
      <c r="D571" s="66" t="str">
        <f>VLOOKUP(C571,'PC Despesas'!$O$5:$P$103,2,FALSE)</f>
        <v>-</v>
      </c>
      <c r="E571" s="75">
        <f>SUMIFS(Jan!$H$5:$H$605,Jan!$R$5:$R$605,"Despesa",Jan!$F$5:$F$605,DRE!$D571)</f>
        <v>0</v>
      </c>
      <c r="F571" s="75">
        <f>SUMIFS(Fev!$H$5:$H$605,Fev!$R$5:$R$605,"Despesa",Fev!$F$5:$F$605,DRE!$D571)</f>
        <v>0</v>
      </c>
      <c r="G571" s="75">
        <f>SUMIFS(Mar!$H$5:$H$605,Mar!$Q$5:$Q$605,"Despesa",Mar!$F$5:$F$605,DRE!$D571)</f>
        <v>0</v>
      </c>
      <c r="H571" s="75">
        <f>SUMIFS(Abr!$H$5:$H$605,Abr!$Q$5:$Q$605,"Despesa",Abr!$F$5:$F$605,DRE!$D571)</f>
        <v>0</v>
      </c>
      <c r="I571" s="75">
        <f>SUMIFS(Mai!$H$5:$H$605,Mai!$Q$5:$Q$605,"Despesa",Mai!$F$5:$F$605,DRE!$D571)</f>
        <v>0</v>
      </c>
      <c r="J571" s="75">
        <f>SUMIFS(Jun!$H$5:$H$605,Jun!$Q$5:$Q$605,"Despesa",Jun!$F$5:$F$605,DRE!$D571)</f>
        <v>0</v>
      </c>
      <c r="K571" s="75">
        <f>SUMIFS(Jul!$H$5:$H$605,Jul!$Q$5:$Q$605,"Despesa",Jul!$F$5:$F$605,DRE!$D571)</f>
        <v>0</v>
      </c>
      <c r="L571" s="75">
        <f>SUMIFS(Ago!$H$5:$H$605,Ago!$Q$5:$Q$605,"Despesa",Ago!$F$5:$F$605,DRE!$D571)</f>
        <v>0</v>
      </c>
      <c r="M571" s="75">
        <f>SUMIFS(Set!$H$5:$H$605,Set!$Q$5:$Q$605,"Despesa",Set!$F$5:$F$605,DRE!$D571)</f>
        <v>0</v>
      </c>
      <c r="N571" s="75">
        <f>SUMIFS(Out!$H$5:$H$605,Out!$Q$5:$Q$605,"Despesa",Out!$F$5:$F$605,DRE!$D571)</f>
        <v>0</v>
      </c>
      <c r="O571" s="75">
        <f>SUMIFS(Nov!$H$5:$H$605,Nov!$Q$5:$Q$605,"Despesa",Nov!$F$5:$F$605,DRE!$D571)</f>
        <v>0</v>
      </c>
      <c r="P571" s="75">
        <f>SUMIFS(Dez!$H$5:$H$605,Dez!$Q$5:$Q$605,"Despesa",Dez!$F$5:$F$605,DRE!$D571)</f>
        <v>0</v>
      </c>
      <c r="Q571" s="75">
        <f t="shared" si="30"/>
        <v>0</v>
      </c>
    </row>
    <row r="572" spans="3:17" ht="28.5" customHeight="1" thickTop="1" thickBot="1">
      <c r="C572" s="65" t="str">
        <f>'PC Despesas'!O51</f>
        <v>5.5.47</v>
      </c>
      <c r="D572" s="66" t="str">
        <f>VLOOKUP(C572,'PC Despesas'!$O$5:$P$103,2,FALSE)</f>
        <v>-</v>
      </c>
      <c r="E572" s="75">
        <f>SUMIFS(Jan!$H$5:$H$605,Jan!$R$5:$R$605,"Despesa",Jan!$F$5:$F$605,DRE!$D572)</f>
        <v>0</v>
      </c>
      <c r="F572" s="75">
        <f>SUMIFS(Fev!$H$5:$H$605,Fev!$R$5:$R$605,"Despesa",Fev!$F$5:$F$605,DRE!$D572)</f>
        <v>0</v>
      </c>
      <c r="G572" s="75">
        <f>SUMIFS(Mar!$H$5:$H$605,Mar!$Q$5:$Q$605,"Despesa",Mar!$F$5:$F$605,DRE!$D572)</f>
        <v>0</v>
      </c>
      <c r="H572" s="75">
        <f>SUMIFS(Abr!$H$5:$H$605,Abr!$Q$5:$Q$605,"Despesa",Abr!$F$5:$F$605,DRE!$D572)</f>
        <v>0</v>
      </c>
      <c r="I572" s="75">
        <f>SUMIFS(Mai!$H$5:$H$605,Mai!$Q$5:$Q$605,"Despesa",Mai!$F$5:$F$605,DRE!$D572)</f>
        <v>0</v>
      </c>
      <c r="J572" s="75">
        <f>SUMIFS(Jun!$H$5:$H$605,Jun!$Q$5:$Q$605,"Despesa",Jun!$F$5:$F$605,DRE!$D572)</f>
        <v>0</v>
      </c>
      <c r="K572" s="75">
        <f>SUMIFS(Jul!$H$5:$H$605,Jul!$Q$5:$Q$605,"Despesa",Jul!$F$5:$F$605,DRE!$D572)</f>
        <v>0</v>
      </c>
      <c r="L572" s="75">
        <f>SUMIFS(Ago!$H$5:$H$605,Ago!$Q$5:$Q$605,"Despesa",Ago!$F$5:$F$605,DRE!$D572)</f>
        <v>0</v>
      </c>
      <c r="M572" s="75">
        <f>SUMIFS(Set!$H$5:$H$605,Set!$Q$5:$Q$605,"Despesa",Set!$F$5:$F$605,DRE!$D572)</f>
        <v>0</v>
      </c>
      <c r="N572" s="75">
        <f>SUMIFS(Out!$H$5:$H$605,Out!$Q$5:$Q$605,"Despesa",Out!$F$5:$F$605,DRE!$D572)</f>
        <v>0</v>
      </c>
      <c r="O572" s="75">
        <f>SUMIFS(Nov!$H$5:$H$605,Nov!$Q$5:$Q$605,"Despesa",Nov!$F$5:$F$605,DRE!$D572)</f>
        <v>0</v>
      </c>
      <c r="P572" s="75">
        <f>SUMIFS(Dez!$H$5:$H$605,Dez!$Q$5:$Q$605,"Despesa",Dez!$F$5:$F$605,DRE!$D572)</f>
        <v>0</v>
      </c>
      <c r="Q572" s="75">
        <f t="shared" si="30"/>
        <v>0</v>
      </c>
    </row>
    <row r="573" spans="3:17" ht="28.5" customHeight="1" thickTop="1" thickBot="1">
      <c r="C573" s="65" t="str">
        <f>'PC Despesas'!O52</f>
        <v>5.5.48</v>
      </c>
      <c r="D573" s="66" t="str">
        <f>VLOOKUP(C573,'PC Despesas'!$O$5:$P$103,2,FALSE)</f>
        <v>-</v>
      </c>
      <c r="E573" s="75">
        <f>SUMIFS(Jan!$H$5:$H$605,Jan!$R$5:$R$605,"Despesa",Jan!$F$5:$F$605,DRE!$D573)</f>
        <v>0</v>
      </c>
      <c r="F573" s="75">
        <f>SUMIFS(Fev!$H$5:$H$605,Fev!$R$5:$R$605,"Despesa",Fev!$F$5:$F$605,DRE!$D573)</f>
        <v>0</v>
      </c>
      <c r="G573" s="75">
        <f>SUMIFS(Mar!$H$5:$H$605,Mar!$Q$5:$Q$605,"Despesa",Mar!$F$5:$F$605,DRE!$D573)</f>
        <v>0</v>
      </c>
      <c r="H573" s="75">
        <f>SUMIFS(Abr!$H$5:$H$605,Abr!$Q$5:$Q$605,"Despesa",Abr!$F$5:$F$605,DRE!$D573)</f>
        <v>0</v>
      </c>
      <c r="I573" s="75">
        <f>SUMIFS(Mai!$H$5:$H$605,Mai!$Q$5:$Q$605,"Despesa",Mai!$F$5:$F$605,DRE!$D573)</f>
        <v>0</v>
      </c>
      <c r="J573" s="75">
        <f>SUMIFS(Jun!$H$5:$H$605,Jun!$Q$5:$Q$605,"Despesa",Jun!$F$5:$F$605,DRE!$D573)</f>
        <v>0</v>
      </c>
      <c r="K573" s="75">
        <f>SUMIFS(Jul!$H$5:$H$605,Jul!$Q$5:$Q$605,"Despesa",Jul!$F$5:$F$605,DRE!$D573)</f>
        <v>0</v>
      </c>
      <c r="L573" s="75">
        <f>SUMIFS(Ago!$H$5:$H$605,Ago!$Q$5:$Q$605,"Despesa",Ago!$F$5:$F$605,DRE!$D573)</f>
        <v>0</v>
      </c>
      <c r="M573" s="75">
        <f>SUMIFS(Set!$H$5:$H$605,Set!$Q$5:$Q$605,"Despesa",Set!$F$5:$F$605,DRE!$D573)</f>
        <v>0</v>
      </c>
      <c r="N573" s="75">
        <f>SUMIFS(Out!$H$5:$H$605,Out!$Q$5:$Q$605,"Despesa",Out!$F$5:$F$605,DRE!$D573)</f>
        <v>0</v>
      </c>
      <c r="O573" s="75">
        <f>SUMIFS(Nov!$H$5:$H$605,Nov!$Q$5:$Q$605,"Despesa",Nov!$F$5:$F$605,DRE!$D573)</f>
        <v>0</v>
      </c>
      <c r="P573" s="75">
        <f>SUMIFS(Dez!$H$5:$H$605,Dez!$Q$5:$Q$605,"Despesa",Dez!$F$5:$F$605,DRE!$D573)</f>
        <v>0</v>
      </c>
      <c r="Q573" s="75">
        <f t="shared" si="30"/>
        <v>0</v>
      </c>
    </row>
    <row r="574" spans="3:17" ht="28.5" customHeight="1" thickTop="1" thickBot="1">
      <c r="C574" s="65" t="str">
        <f>'PC Despesas'!O53</f>
        <v>5.5.49</v>
      </c>
      <c r="D574" s="66" t="str">
        <f>VLOOKUP(C574,'PC Despesas'!$O$5:$P$103,2,FALSE)</f>
        <v>-</v>
      </c>
      <c r="E574" s="75">
        <f>SUMIFS(Jan!$H$5:$H$605,Jan!$R$5:$R$605,"Despesa",Jan!$F$5:$F$605,DRE!$D574)</f>
        <v>0</v>
      </c>
      <c r="F574" s="75">
        <f>SUMIFS(Fev!$H$5:$H$605,Fev!$R$5:$R$605,"Despesa",Fev!$F$5:$F$605,DRE!$D574)</f>
        <v>0</v>
      </c>
      <c r="G574" s="75">
        <f>SUMIFS(Mar!$H$5:$H$605,Mar!$Q$5:$Q$605,"Despesa",Mar!$F$5:$F$605,DRE!$D574)</f>
        <v>0</v>
      </c>
      <c r="H574" s="75">
        <f>SUMIFS(Abr!$H$5:$H$605,Abr!$Q$5:$Q$605,"Despesa",Abr!$F$5:$F$605,DRE!$D574)</f>
        <v>0</v>
      </c>
      <c r="I574" s="75">
        <f>SUMIFS(Mai!$H$5:$H$605,Mai!$Q$5:$Q$605,"Despesa",Mai!$F$5:$F$605,DRE!$D574)</f>
        <v>0</v>
      </c>
      <c r="J574" s="75">
        <f>SUMIFS(Jun!$H$5:$H$605,Jun!$Q$5:$Q$605,"Despesa",Jun!$F$5:$F$605,DRE!$D574)</f>
        <v>0</v>
      </c>
      <c r="K574" s="75">
        <f>SUMIFS(Jul!$H$5:$H$605,Jul!$Q$5:$Q$605,"Despesa",Jul!$F$5:$F$605,DRE!$D574)</f>
        <v>0</v>
      </c>
      <c r="L574" s="75">
        <f>SUMIFS(Ago!$H$5:$H$605,Ago!$Q$5:$Q$605,"Despesa",Ago!$F$5:$F$605,DRE!$D574)</f>
        <v>0</v>
      </c>
      <c r="M574" s="75">
        <f>SUMIFS(Set!$H$5:$H$605,Set!$Q$5:$Q$605,"Despesa",Set!$F$5:$F$605,DRE!$D574)</f>
        <v>0</v>
      </c>
      <c r="N574" s="75">
        <f>SUMIFS(Out!$H$5:$H$605,Out!$Q$5:$Q$605,"Despesa",Out!$F$5:$F$605,DRE!$D574)</f>
        <v>0</v>
      </c>
      <c r="O574" s="75">
        <f>SUMIFS(Nov!$H$5:$H$605,Nov!$Q$5:$Q$605,"Despesa",Nov!$F$5:$F$605,DRE!$D574)</f>
        <v>0</v>
      </c>
      <c r="P574" s="75">
        <f>SUMIFS(Dez!$H$5:$H$605,Dez!$Q$5:$Q$605,"Despesa",Dez!$F$5:$F$605,DRE!$D574)</f>
        <v>0</v>
      </c>
      <c r="Q574" s="75">
        <f t="shared" si="30"/>
        <v>0</v>
      </c>
    </row>
    <row r="575" spans="3:17" ht="28.5" customHeight="1" thickTop="1" thickBot="1">
      <c r="C575" s="65" t="str">
        <f>'PC Despesas'!O54</f>
        <v>5.5.50</v>
      </c>
      <c r="D575" s="66" t="str">
        <f>VLOOKUP(C575,'PC Despesas'!$O$5:$P$103,2,FALSE)</f>
        <v>-</v>
      </c>
      <c r="E575" s="75">
        <f>SUMIFS(Jan!$H$5:$H$605,Jan!$R$5:$R$605,"Despesa",Jan!$F$5:$F$605,DRE!$D575)</f>
        <v>0</v>
      </c>
      <c r="F575" s="75">
        <f>SUMIFS(Fev!$H$5:$H$605,Fev!$R$5:$R$605,"Despesa",Fev!$F$5:$F$605,DRE!$D575)</f>
        <v>0</v>
      </c>
      <c r="G575" s="75">
        <f>SUMIFS(Mar!$H$5:$H$605,Mar!$Q$5:$Q$605,"Despesa",Mar!$F$5:$F$605,DRE!$D575)</f>
        <v>0</v>
      </c>
      <c r="H575" s="75">
        <f>SUMIFS(Abr!$H$5:$H$605,Abr!$Q$5:$Q$605,"Despesa",Abr!$F$5:$F$605,DRE!$D575)</f>
        <v>0</v>
      </c>
      <c r="I575" s="75">
        <f>SUMIFS(Mai!$H$5:$H$605,Mai!$Q$5:$Q$605,"Despesa",Mai!$F$5:$F$605,DRE!$D575)</f>
        <v>0</v>
      </c>
      <c r="J575" s="75">
        <f>SUMIFS(Jun!$H$5:$H$605,Jun!$Q$5:$Q$605,"Despesa",Jun!$F$5:$F$605,DRE!$D575)</f>
        <v>0</v>
      </c>
      <c r="K575" s="75">
        <f>SUMIFS(Jul!$H$5:$H$605,Jul!$Q$5:$Q$605,"Despesa",Jul!$F$5:$F$605,DRE!$D575)</f>
        <v>0</v>
      </c>
      <c r="L575" s="75">
        <f>SUMIFS(Ago!$H$5:$H$605,Ago!$Q$5:$Q$605,"Despesa",Ago!$F$5:$F$605,DRE!$D575)</f>
        <v>0</v>
      </c>
      <c r="M575" s="75">
        <f>SUMIFS(Set!$H$5:$H$605,Set!$Q$5:$Q$605,"Despesa",Set!$F$5:$F$605,DRE!$D575)</f>
        <v>0</v>
      </c>
      <c r="N575" s="75">
        <f>SUMIFS(Out!$H$5:$H$605,Out!$Q$5:$Q$605,"Despesa",Out!$F$5:$F$605,DRE!$D575)</f>
        <v>0</v>
      </c>
      <c r="O575" s="75">
        <f>SUMIFS(Nov!$H$5:$H$605,Nov!$Q$5:$Q$605,"Despesa",Nov!$F$5:$F$605,DRE!$D575)</f>
        <v>0</v>
      </c>
      <c r="P575" s="75">
        <f>SUMIFS(Dez!$H$5:$H$605,Dez!$Q$5:$Q$605,"Despesa",Dez!$F$5:$F$605,DRE!$D575)</f>
        <v>0</v>
      </c>
      <c r="Q575" s="75">
        <f t="shared" si="30"/>
        <v>0</v>
      </c>
    </row>
    <row r="576" spans="3:17" ht="28.5" customHeight="1" thickTop="1" thickBot="1">
      <c r="C576" s="65" t="str">
        <f>'PC Despesas'!O55</f>
        <v>5.5.51</v>
      </c>
      <c r="D576" s="66" t="str">
        <f>VLOOKUP(C576,'PC Despesas'!$O$5:$P$103,2,FALSE)</f>
        <v>-</v>
      </c>
      <c r="E576" s="75">
        <f>SUMIFS(Jan!$H$5:$H$605,Jan!$R$5:$R$605,"Despesa",Jan!$F$5:$F$605,DRE!$D576)</f>
        <v>0</v>
      </c>
      <c r="F576" s="75">
        <f>SUMIFS(Fev!$H$5:$H$605,Fev!$R$5:$R$605,"Despesa",Fev!$F$5:$F$605,DRE!$D576)</f>
        <v>0</v>
      </c>
      <c r="G576" s="75">
        <f>SUMIFS(Mar!$H$5:$H$605,Mar!$Q$5:$Q$605,"Despesa",Mar!$F$5:$F$605,DRE!$D576)</f>
        <v>0</v>
      </c>
      <c r="H576" s="75">
        <f>SUMIFS(Abr!$H$5:$H$605,Abr!$Q$5:$Q$605,"Despesa",Abr!$F$5:$F$605,DRE!$D576)</f>
        <v>0</v>
      </c>
      <c r="I576" s="75">
        <f>SUMIFS(Mai!$H$5:$H$605,Mai!$Q$5:$Q$605,"Despesa",Mai!$F$5:$F$605,DRE!$D576)</f>
        <v>0</v>
      </c>
      <c r="J576" s="75">
        <f>SUMIFS(Jun!$H$5:$H$605,Jun!$Q$5:$Q$605,"Despesa",Jun!$F$5:$F$605,DRE!$D576)</f>
        <v>0</v>
      </c>
      <c r="K576" s="75">
        <f>SUMIFS(Jul!$H$5:$H$605,Jul!$Q$5:$Q$605,"Despesa",Jul!$F$5:$F$605,DRE!$D576)</f>
        <v>0</v>
      </c>
      <c r="L576" s="75">
        <f>SUMIFS(Ago!$H$5:$H$605,Ago!$Q$5:$Q$605,"Despesa",Ago!$F$5:$F$605,DRE!$D576)</f>
        <v>0</v>
      </c>
      <c r="M576" s="75">
        <f>SUMIFS(Set!$H$5:$H$605,Set!$Q$5:$Q$605,"Despesa",Set!$F$5:$F$605,DRE!$D576)</f>
        <v>0</v>
      </c>
      <c r="N576" s="75">
        <f>SUMIFS(Out!$H$5:$H$605,Out!$Q$5:$Q$605,"Despesa",Out!$F$5:$F$605,DRE!$D576)</f>
        <v>0</v>
      </c>
      <c r="O576" s="75">
        <f>SUMIFS(Nov!$H$5:$H$605,Nov!$Q$5:$Q$605,"Despesa",Nov!$F$5:$F$605,DRE!$D576)</f>
        <v>0</v>
      </c>
      <c r="P576" s="75">
        <f>SUMIFS(Dez!$H$5:$H$605,Dez!$Q$5:$Q$605,"Despesa",Dez!$F$5:$F$605,DRE!$D576)</f>
        <v>0</v>
      </c>
      <c r="Q576" s="75">
        <f t="shared" si="30"/>
        <v>0</v>
      </c>
    </row>
    <row r="577" spans="3:17" ht="28.5" customHeight="1" thickTop="1" thickBot="1">
      <c r="C577" s="65" t="str">
        <f>'PC Despesas'!O56</f>
        <v>5.5.52</v>
      </c>
      <c r="D577" s="66" t="str">
        <f>VLOOKUP(C577,'PC Despesas'!$O$5:$P$103,2,FALSE)</f>
        <v>-</v>
      </c>
      <c r="E577" s="75">
        <f>SUMIFS(Jan!$H$5:$H$605,Jan!$R$5:$R$605,"Despesa",Jan!$F$5:$F$605,DRE!$D577)</f>
        <v>0</v>
      </c>
      <c r="F577" s="75">
        <f>SUMIFS(Fev!$H$5:$H$605,Fev!$R$5:$R$605,"Despesa",Fev!$F$5:$F$605,DRE!$D577)</f>
        <v>0</v>
      </c>
      <c r="G577" s="75">
        <f>SUMIFS(Mar!$H$5:$H$605,Mar!$Q$5:$Q$605,"Despesa",Mar!$F$5:$F$605,DRE!$D577)</f>
        <v>0</v>
      </c>
      <c r="H577" s="75">
        <f>SUMIFS(Abr!$H$5:$H$605,Abr!$Q$5:$Q$605,"Despesa",Abr!$F$5:$F$605,DRE!$D577)</f>
        <v>0</v>
      </c>
      <c r="I577" s="75">
        <f>SUMIFS(Mai!$H$5:$H$605,Mai!$Q$5:$Q$605,"Despesa",Mai!$F$5:$F$605,DRE!$D577)</f>
        <v>0</v>
      </c>
      <c r="J577" s="75">
        <f>SUMIFS(Jun!$H$5:$H$605,Jun!$Q$5:$Q$605,"Despesa",Jun!$F$5:$F$605,DRE!$D577)</f>
        <v>0</v>
      </c>
      <c r="K577" s="75">
        <f>SUMIFS(Jul!$H$5:$H$605,Jul!$Q$5:$Q$605,"Despesa",Jul!$F$5:$F$605,DRE!$D577)</f>
        <v>0</v>
      </c>
      <c r="L577" s="75">
        <f>SUMIFS(Ago!$H$5:$H$605,Ago!$Q$5:$Q$605,"Despesa",Ago!$F$5:$F$605,DRE!$D577)</f>
        <v>0</v>
      </c>
      <c r="M577" s="75">
        <f>SUMIFS(Set!$H$5:$H$605,Set!$Q$5:$Q$605,"Despesa",Set!$F$5:$F$605,DRE!$D577)</f>
        <v>0</v>
      </c>
      <c r="N577" s="75">
        <f>SUMIFS(Out!$H$5:$H$605,Out!$Q$5:$Q$605,"Despesa",Out!$F$5:$F$605,DRE!$D577)</f>
        <v>0</v>
      </c>
      <c r="O577" s="75">
        <f>SUMIFS(Nov!$H$5:$H$605,Nov!$Q$5:$Q$605,"Despesa",Nov!$F$5:$F$605,DRE!$D577)</f>
        <v>0</v>
      </c>
      <c r="P577" s="75">
        <f>SUMIFS(Dez!$H$5:$H$605,Dez!$Q$5:$Q$605,"Despesa",Dez!$F$5:$F$605,DRE!$D577)</f>
        <v>0</v>
      </c>
      <c r="Q577" s="75">
        <f t="shared" si="30"/>
        <v>0</v>
      </c>
    </row>
    <row r="578" spans="3:17" ht="28.5" customHeight="1" thickTop="1" thickBot="1">
      <c r="C578" s="65" t="str">
        <f>'PC Despesas'!O57</f>
        <v>5.5.53</v>
      </c>
      <c r="D578" s="66" t="str">
        <f>VLOOKUP(C578,'PC Despesas'!$O$5:$P$103,2,FALSE)</f>
        <v>-</v>
      </c>
      <c r="E578" s="75">
        <f>SUMIFS(Jan!$H$5:$H$605,Jan!$R$5:$R$605,"Despesa",Jan!$F$5:$F$605,DRE!$D578)</f>
        <v>0</v>
      </c>
      <c r="F578" s="75">
        <f>SUMIFS(Fev!$H$5:$H$605,Fev!$R$5:$R$605,"Despesa",Fev!$F$5:$F$605,DRE!$D578)</f>
        <v>0</v>
      </c>
      <c r="G578" s="75">
        <f>SUMIFS(Mar!$H$5:$H$605,Mar!$Q$5:$Q$605,"Despesa",Mar!$F$5:$F$605,DRE!$D578)</f>
        <v>0</v>
      </c>
      <c r="H578" s="75">
        <f>SUMIFS(Abr!$H$5:$H$605,Abr!$Q$5:$Q$605,"Despesa",Abr!$F$5:$F$605,DRE!$D578)</f>
        <v>0</v>
      </c>
      <c r="I578" s="75">
        <f>SUMIFS(Mai!$H$5:$H$605,Mai!$Q$5:$Q$605,"Despesa",Mai!$F$5:$F$605,DRE!$D578)</f>
        <v>0</v>
      </c>
      <c r="J578" s="75">
        <f>SUMIFS(Jun!$H$5:$H$605,Jun!$Q$5:$Q$605,"Despesa",Jun!$F$5:$F$605,DRE!$D578)</f>
        <v>0</v>
      </c>
      <c r="K578" s="75">
        <f>SUMIFS(Jul!$H$5:$H$605,Jul!$Q$5:$Q$605,"Despesa",Jul!$F$5:$F$605,DRE!$D578)</f>
        <v>0</v>
      </c>
      <c r="L578" s="75">
        <f>SUMIFS(Ago!$H$5:$H$605,Ago!$Q$5:$Q$605,"Despesa",Ago!$F$5:$F$605,DRE!$D578)</f>
        <v>0</v>
      </c>
      <c r="M578" s="75">
        <f>SUMIFS(Set!$H$5:$H$605,Set!$Q$5:$Q$605,"Despesa",Set!$F$5:$F$605,DRE!$D578)</f>
        <v>0</v>
      </c>
      <c r="N578" s="75">
        <f>SUMIFS(Out!$H$5:$H$605,Out!$Q$5:$Q$605,"Despesa",Out!$F$5:$F$605,DRE!$D578)</f>
        <v>0</v>
      </c>
      <c r="O578" s="75">
        <f>SUMIFS(Nov!$H$5:$H$605,Nov!$Q$5:$Q$605,"Despesa",Nov!$F$5:$F$605,DRE!$D578)</f>
        <v>0</v>
      </c>
      <c r="P578" s="75">
        <f>SUMIFS(Dez!$H$5:$H$605,Dez!$Q$5:$Q$605,"Despesa",Dez!$F$5:$F$605,DRE!$D578)</f>
        <v>0</v>
      </c>
      <c r="Q578" s="75">
        <f t="shared" si="30"/>
        <v>0</v>
      </c>
    </row>
    <row r="579" spans="3:17" ht="28.5" customHeight="1" thickTop="1" thickBot="1">
      <c r="C579" s="65" t="str">
        <f>'PC Despesas'!O58</f>
        <v>5.5.54</v>
      </c>
      <c r="D579" s="66" t="str">
        <f>VLOOKUP(C579,'PC Despesas'!$O$5:$P$103,2,FALSE)</f>
        <v>-</v>
      </c>
      <c r="E579" s="75">
        <f>SUMIFS(Jan!$H$5:$H$605,Jan!$R$5:$R$605,"Despesa",Jan!$F$5:$F$605,DRE!$D579)</f>
        <v>0</v>
      </c>
      <c r="F579" s="75">
        <f>SUMIFS(Fev!$H$5:$H$605,Fev!$R$5:$R$605,"Despesa",Fev!$F$5:$F$605,DRE!$D579)</f>
        <v>0</v>
      </c>
      <c r="G579" s="75">
        <f>SUMIFS(Mar!$H$5:$H$605,Mar!$Q$5:$Q$605,"Despesa",Mar!$F$5:$F$605,DRE!$D579)</f>
        <v>0</v>
      </c>
      <c r="H579" s="75">
        <f>SUMIFS(Abr!$H$5:$H$605,Abr!$Q$5:$Q$605,"Despesa",Abr!$F$5:$F$605,DRE!$D579)</f>
        <v>0</v>
      </c>
      <c r="I579" s="75">
        <f>SUMIFS(Mai!$H$5:$H$605,Mai!$Q$5:$Q$605,"Despesa",Mai!$F$5:$F$605,DRE!$D579)</f>
        <v>0</v>
      </c>
      <c r="J579" s="75">
        <f>SUMIFS(Jun!$H$5:$H$605,Jun!$Q$5:$Q$605,"Despesa",Jun!$F$5:$F$605,DRE!$D579)</f>
        <v>0</v>
      </c>
      <c r="K579" s="75">
        <f>SUMIFS(Jul!$H$5:$H$605,Jul!$Q$5:$Q$605,"Despesa",Jul!$F$5:$F$605,DRE!$D579)</f>
        <v>0</v>
      </c>
      <c r="L579" s="75">
        <f>SUMIFS(Ago!$H$5:$H$605,Ago!$Q$5:$Q$605,"Despesa",Ago!$F$5:$F$605,DRE!$D579)</f>
        <v>0</v>
      </c>
      <c r="M579" s="75">
        <f>SUMIFS(Set!$H$5:$H$605,Set!$Q$5:$Q$605,"Despesa",Set!$F$5:$F$605,DRE!$D579)</f>
        <v>0</v>
      </c>
      <c r="N579" s="75">
        <f>SUMIFS(Out!$H$5:$H$605,Out!$Q$5:$Q$605,"Despesa",Out!$F$5:$F$605,DRE!$D579)</f>
        <v>0</v>
      </c>
      <c r="O579" s="75">
        <f>SUMIFS(Nov!$H$5:$H$605,Nov!$Q$5:$Q$605,"Despesa",Nov!$F$5:$F$605,DRE!$D579)</f>
        <v>0</v>
      </c>
      <c r="P579" s="75">
        <f>SUMIFS(Dez!$H$5:$H$605,Dez!$Q$5:$Q$605,"Despesa",Dez!$F$5:$F$605,DRE!$D579)</f>
        <v>0</v>
      </c>
      <c r="Q579" s="75">
        <f t="shared" si="30"/>
        <v>0</v>
      </c>
    </row>
    <row r="580" spans="3:17" ht="28.5" customHeight="1" thickTop="1" thickBot="1">
      <c r="C580" s="65" t="str">
        <f>'PC Despesas'!O59</f>
        <v>5.5.55</v>
      </c>
      <c r="D580" s="66" t="str">
        <f>VLOOKUP(C580,'PC Despesas'!$O$5:$P$103,2,FALSE)</f>
        <v>-</v>
      </c>
      <c r="E580" s="75">
        <f>SUMIFS(Jan!$H$5:$H$605,Jan!$R$5:$R$605,"Despesa",Jan!$F$5:$F$605,DRE!$D580)</f>
        <v>0</v>
      </c>
      <c r="F580" s="75">
        <f>SUMIFS(Fev!$H$5:$H$605,Fev!$R$5:$R$605,"Despesa",Fev!$F$5:$F$605,DRE!$D580)</f>
        <v>0</v>
      </c>
      <c r="G580" s="75">
        <f>SUMIFS(Mar!$H$5:$H$605,Mar!$Q$5:$Q$605,"Despesa",Mar!$F$5:$F$605,DRE!$D580)</f>
        <v>0</v>
      </c>
      <c r="H580" s="75">
        <f>SUMIFS(Abr!$H$5:$H$605,Abr!$Q$5:$Q$605,"Despesa",Abr!$F$5:$F$605,DRE!$D580)</f>
        <v>0</v>
      </c>
      <c r="I580" s="75">
        <f>SUMIFS(Mai!$H$5:$H$605,Mai!$Q$5:$Q$605,"Despesa",Mai!$F$5:$F$605,DRE!$D580)</f>
        <v>0</v>
      </c>
      <c r="J580" s="75">
        <f>SUMIFS(Jun!$H$5:$H$605,Jun!$Q$5:$Q$605,"Despesa",Jun!$F$5:$F$605,DRE!$D580)</f>
        <v>0</v>
      </c>
      <c r="K580" s="75">
        <f>SUMIFS(Jul!$H$5:$H$605,Jul!$Q$5:$Q$605,"Despesa",Jul!$F$5:$F$605,DRE!$D580)</f>
        <v>0</v>
      </c>
      <c r="L580" s="75">
        <f>SUMIFS(Ago!$H$5:$H$605,Ago!$Q$5:$Q$605,"Despesa",Ago!$F$5:$F$605,DRE!$D580)</f>
        <v>0</v>
      </c>
      <c r="M580" s="75">
        <f>SUMIFS(Set!$H$5:$H$605,Set!$Q$5:$Q$605,"Despesa",Set!$F$5:$F$605,DRE!$D580)</f>
        <v>0</v>
      </c>
      <c r="N580" s="75">
        <f>SUMIFS(Out!$H$5:$H$605,Out!$Q$5:$Q$605,"Despesa",Out!$F$5:$F$605,DRE!$D580)</f>
        <v>0</v>
      </c>
      <c r="O580" s="75">
        <f>SUMIFS(Nov!$H$5:$H$605,Nov!$Q$5:$Q$605,"Despesa",Nov!$F$5:$F$605,DRE!$D580)</f>
        <v>0</v>
      </c>
      <c r="P580" s="75">
        <f>SUMIFS(Dez!$H$5:$H$605,Dez!$Q$5:$Q$605,"Despesa",Dez!$F$5:$F$605,DRE!$D580)</f>
        <v>0</v>
      </c>
      <c r="Q580" s="75">
        <f t="shared" si="30"/>
        <v>0</v>
      </c>
    </row>
    <row r="581" spans="3:17" ht="28.5" customHeight="1" thickTop="1" thickBot="1">
      <c r="C581" s="65" t="str">
        <f>'PC Despesas'!O60</f>
        <v>5.5.56</v>
      </c>
      <c r="D581" s="66" t="str">
        <f>VLOOKUP(C581,'PC Despesas'!$O$5:$P$103,2,FALSE)</f>
        <v>-</v>
      </c>
      <c r="E581" s="75">
        <f>SUMIFS(Jan!$H$5:$H$605,Jan!$R$5:$R$605,"Despesa",Jan!$F$5:$F$605,DRE!$D581)</f>
        <v>0</v>
      </c>
      <c r="F581" s="75">
        <f>SUMIFS(Fev!$H$5:$H$605,Fev!$R$5:$R$605,"Despesa",Fev!$F$5:$F$605,DRE!$D581)</f>
        <v>0</v>
      </c>
      <c r="G581" s="75">
        <f>SUMIFS(Mar!$H$5:$H$605,Mar!$Q$5:$Q$605,"Despesa",Mar!$F$5:$F$605,DRE!$D581)</f>
        <v>0</v>
      </c>
      <c r="H581" s="75">
        <f>SUMIFS(Abr!$H$5:$H$605,Abr!$Q$5:$Q$605,"Despesa",Abr!$F$5:$F$605,DRE!$D581)</f>
        <v>0</v>
      </c>
      <c r="I581" s="75">
        <f>SUMIFS(Mai!$H$5:$H$605,Mai!$Q$5:$Q$605,"Despesa",Mai!$F$5:$F$605,DRE!$D581)</f>
        <v>0</v>
      </c>
      <c r="J581" s="75">
        <f>SUMIFS(Jun!$H$5:$H$605,Jun!$Q$5:$Q$605,"Despesa",Jun!$F$5:$F$605,DRE!$D581)</f>
        <v>0</v>
      </c>
      <c r="K581" s="75">
        <f>SUMIFS(Jul!$H$5:$H$605,Jul!$Q$5:$Q$605,"Despesa",Jul!$F$5:$F$605,DRE!$D581)</f>
        <v>0</v>
      </c>
      <c r="L581" s="75">
        <f>SUMIFS(Ago!$H$5:$H$605,Ago!$Q$5:$Q$605,"Despesa",Ago!$F$5:$F$605,DRE!$D581)</f>
        <v>0</v>
      </c>
      <c r="M581" s="75">
        <f>SUMIFS(Set!$H$5:$H$605,Set!$Q$5:$Q$605,"Despesa",Set!$F$5:$F$605,DRE!$D581)</f>
        <v>0</v>
      </c>
      <c r="N581" s="75">
        <f>SUMIFS(Out!$H$5:$H$605,Out!$Q$5:$Q$605,"Despesa",Out!$F$5:$F$605,DRE!$D581)</f>
        <v>0</v>
      </c>
      <c r="O581" s="75">
        <f>SUMIFS(Nov!$H$5:$H$605,Nov!$Q$5:$Q$605,"Despesa",Nov!$F$5:$F$605,DRE!$D581)</f>
        <v>0</v>
      </c>
      <c r="P581" s="75">
        <f>SUMIFS(Dez!$H$5:$H$605,Dez!$Q$5:$Q$605,"Despesa",Dez!$F$5:$F$605,DRE!$D581)</f>
        <v>0</v>
      </c>
      <c r="Q581" s="75">
        <f t="shared" si="30"/>
        <v>0</v>
      </c>
    </row>
    <row r="582" spans="3:17" ht="28.5" customHeight="1" thickTop="1" thickBot="1">
      <c r="C582" s="65" t="str">
        <f>'PC Despesas'!O61</f>
        <v>5.5.57</v>
      </c>
      <c r="D582" s="66" t="str">
        <f>VLOOKUP(C582,'PC Despesas'!$O$5:$P$103,2,FALSE)</f>
        <v>-</v>
      </c>
      <c r="E582" s="75">
        <f>SUMIFS(Jan!$H$5:$H$605,Jan!$R$5:$R$605,"Despesa",Jan!$F$5:$F$605,DRE!$D582)</f>
        <v>0</v>
      </c>
      <c r="F582" s="75">
        <f>SUMIFS(Fev!$H$5:$H$605,Fev!$R$5:$R$605,"Despesa",Fev!$F$5:$F$605,DRE!$D582)</f>
        <v>0</v>
      </c>
      <c r="G582" s="75">
        <f>SUMIFS(Mar!$H$5:$H$605,Mar!$Q$5:$Q$605,"Despesa",Mar!$F$5:$F$605,DRE!$D582)</f>
        <v>0</v>
      </c>
      <c r="H582" s="75">
        <f>SUMIFS(Abr!$H$5:$H$605,Abr!$Q$5:$Q$605,"Despesa",Abr!$F$5:$F$605,DRE!$D582)</f>
        <v>0</v>
      </c>
      <c r="I582" s="75">
        <f>SUMIFS(Mai!$H$5:$H$605,Mai!$Q$5:$Q$605,"Despesa",Mai!$F$5:$F$605,DRE!$D582)</f>
        <v>0</v>
      </c>
      <c r="J582" s="75">
        <f>SUMIFS(Jun!$H$5:$H$605,Jun!$Q$5:$Q$605,"Despesa",Jun!$F$5:$F$605,DRE!$D582)</f>
        <v>0</v>
      </c>
      <c r="K582" s="75">
        <f>SUMIFS(Jul!$H$5:$H$605,Jul!$Q$5:$Q$605,"Despesa",Jul!$F$5:$F$605,DRE!$D582)</f>
        <v>0</v>
      </c>
      <c r="L582" s="75">
        <f>SUMIFS(Ago!$H$5:$H$605,Ago!$Q$5:$Q$605,"Despesa",Ago!$F$5:$F$605,DRE!$D582)</f>
        <v>0</v>
      </c>
      <c r="M582" s="75">
        <f>SUMIFS(Set!$H$5:$H$605,Set!$Q$5:$Q$605,"Despesa",Set!$F$5:$F$605,DRE!$D582)</f>
        <v>0</v>
      </c>
      <c r="N582" s="75">
        <f>SUMIFS(Out!$H$5:$H$605,Out!$Q$5:$Q$605,"Despesa",Out!$F$5:$F$605,DRE!$D582)</f>
        <v>0</v>
      </c>
      <c r="O582" s="75">
        <f>SUMIFS(Nov!$H$5:$H$605,Nov!$Q$5:$Q$605,"Despesa",Nov!$F$5:$F$605,DRE!$D582)</f>
        <v>0</v>
      </c>
      <c r="P582" s="75">
        <f>SUMIFS(Dez!$H$5:$H$605,Dez!$Q$5:$Q$605,"Despesa",Dez!$F$5:$F$605,DRE!$D582)</f>
        <v>0</v>
      </c>
      <c r="Q582" s="75">
        <f t="shared" si="30"/>
        <v>0</v>
      </c>
    </row>
    <row r="583" spans="3:17" ht="28.5" customHeight="1" thickTop="1" thickBot="1">
      <c r="C583" s="65" t="str">
        <f>'PC Despesas'!O62</f>
        <v>5.5.58</v>
      </c>
      <c r="D583" s="66" t="str">
        <f>VLOOKUP(C583,'PC Despesas'!$O$5:$P$103,2,FALSE)</f>
        <v>-</v>
      </c>
      <c r="E583" s="75">
        <f>SUMIFS(Jan!$H$5:$H$605,Jan!$R$5:$R$605,"Despesa",Jan!$F$5:$F$605,DRE!$D583)</f>
        <v>0</v>
      </c>
      <c r="F583" s="75">
        <f>SUMIFS(Fev!$H$5:$H$605,Fev!$R$5:$R$605,"Despesa",Fev!$F$5:$F$605,DRE!$D583)</f>
        <v>0</v>
      </c>
      <c r="G583" s="75">
        <f>SUMIFS(Mar!$H$5:$H$605,Mar!$Q$5:$Q$605,"Despesa",Mar!$F$5:$F$605,DRE!$D583)</f>
        <v>0</v>
      </c>
      <c r="H583" s="75">
        <f>SUMIFS(Abr!$H$5:$H$605,Abr!$Q$5:$Q$605,"Despesa",Abr!$F$5:$F$605,DRE!$D583)</f>
        <v>0</v>
      </c>
      <c r="I583" s="75">
        <f>SUMIFS(Mai!$H$5:$H$605,Mai!$Q$5:$Q$605,"Despesa",Mai!$F$5:$F$605,DRE!$D583)</f>
        <v>0</v>
      </c>
      <c r="J583" s="75">
        <f>SUMIFS(Jun!$H$5:$H$605,Jun!$Q$5:$Q$605,"Despesa",Jun!$F$5:$F$605,DRE!$D583)</f>
        <v>0</v>
      </c>
      <c r="K583" s="75">
        <f>SUMIFS(Jul!$H$5:$H$605,Jul!$Q$5:$Q$605,"Despesa",Jul!$F$5:$F$605,DRE!$D583)</f>
        <v>0</v>
      </c>
      <c r="L583" s="75">
        <f>SUMIFS(Ago!$H$5:$H$605,Ago!$Q$5:$Q$605,"Despesa",Ago!$F$5:$F$605,DRE!$D583)</f>
        <v>0</v>
      </c>
      <c r="M583" s="75">
        <f>SUMIFS(Set!$H$5:$H$605,Set!$Q$5:$Q$605,"Despesa",Set!$F$5:$F$605,DRE!$D583)</f>
        <v>0</v>
      </c>
      <c r="N583" s="75">
        <f>SUMIFS(Out!$H$5:$H$605,Out!$Q$5:$Q$605,"Despesa",Out!$F$5:$F$605,DRE!$D583)</f>
        <v>0</v>
      </c>
      <c r="O583" s="75">
        <f>SUMIFS(Nov!$H$5:$H$605,Nov!$Q$5:$Q$605,"Despesa",Nov!$F$5:$F$605,DRE!$D583)</f>
        <v>0</v>
      </c>
      <c r="P583" s="75">
        <f>SUMIFS(Dez!$H$5:$H$605,Dez!$Q$5:$Q$605,"Despesa",Dez!$F$5:$F$605,DRE!$D583)</f>
        <v>0</v>
      </c>
      <c r="Q583" s="75">
        <f t="shared" si="30"/>
        <v>0</v>
      </c>
    </row>
    <row r="584" spans="3:17" ht="28.5" customHeight="1" thickTop="1" thickBot="1">
      <c r="C584" s="65" t="str">
        <f>'PC Despesas'!O63</f>
        <v>5.5.59</v>
      </c>
      <c r="D584" s="66" t="str">
        <f>VLOOKUP(C584,'PC Despesas'!$O$5:$P$103,2,FALSE)</f>
        <v>-</v>
      </c>
      <c r="E584" s="75">
        <f>SUMIFS(Jan!$H$5:$H$605,Jan!$R$5:$R$605,"Despesa",Jan!$F$5:$F$605,DRE!$D584)</f>
        <v>0</v>
      </c>
      <c r="F584" s="75">
        <f>SUMIFS(Fev!$H$5:$H$605,Fev!$R$5:$R$605,"Despesa",Fev!$F$5:$F$605,DRE!$D584)</f>
        <v>0</v>
      </c>
      <c r="G584" s="75">
        <f>SUMIFS(Mar!$H$5:$H$605,Mar!$Q$5:$Q$605,"Despesa",Mar!$F$5:$F$605,DRE!$D584)</f>
        <v>0</v>
      </c>
      <c r="H584" s="75">
        <f>SUMIFS(Abr!$H$5:$H$605,Abr!$Q$5:$Q$605,"Despesa",Abr!$F$5:$F$605,DRE!$D584)</f>
        <v>0</v>
      </c>
      <c r="I584" s="75">
        <f>SUMIFS(Mai!$H$5:$H$605,Mai!$Q$5:$Q$605,"Despesa",Mai!$F$5:$F$605,DRE!$D584)</f>
        <v>0</v>
      </c>
      <c r="J584" s="75">
        <f>SUMIFS(Jun!$H$5:$H$605,Jun!$Q$5:$Q$605,"Despesa",Jun!$F$5:$F$605,DRE!$D584)</f>
        <v>0</v>
      </c>
      <c r="K584" s="75">
        <f>SUMIFS(Jul!$H$5:$H$605,Jul!$Q$5:$Q$605,"Despesa",Jul!$F$5:$F$605,DRE!$D584)</f>
        <v>0</v>
      </c>
      <c r="L584" s="75">
        <f>SUMIFS(Ago!$H$5:$H$605,Ago!$Q$5:$Q$605,"Despesa",Ago!$F$5:$F$605,DRE!$D584)</f>
        <v>0</v>
      </c>
      <c r="M584" s="75">
        <f>SUMIFS(Set!$H$5:$H$605,Set!$Q$5:$Q$605,"Despesa",Set!$F$5:$F$605,DRE!$D584)</f>
        <v>0</v>
      </c>
      <c r="N584" s="75">
        <f>SUMIFS(Out!$H$5:$H$605,Out!$Q$5:$Q$605,"Despesa",Out!$F$5:$F$605,DRE!$D584)</f>
        <v>0</v>
      </c>
      <c r="O584" s="75">
        <f>SUMIFS(Nov!$H$5:$H$605,Nov!$Q$5:$Q$605,"Despesa",Nov!$F$5:$F$605,DRE!$D584)</f>
        <v>0</v>
      </c>
      <c r="P584" s="75">
        <f>SUMIFS(Dez!$H$5:$H$605,Dez!$Q$5:$Q$605,"Despesa",Dez!$F$5:$F$605,DRE!$D584)</f>
        <v>0</v>
      </c>
      <c r="Q584" s="75">
        <f t="shared" si="30"/>
        <v>0</v>
      </c>
    </row>
    <row r="585" spans="3:17" ht="28.5" customHeight="1" thickTop="1" thickBot="1">
      <c r="C585" s="65" t="str">
        <f>'PC Despesas'!O64</f>
        <v>5.5.60</v>
      </c>
      <c r="D585" s="66" t="str">
        <f>VLOOKUP(C585,'PC Despesas'!$O$5:$P$103,2,FALSE)</f>
        <v>-</v>
      </c>
      <c r="E585" s="75">
        <f>SUMIFS(Jan!$H$5:$H$605,Jan!$R$5:$R$605,"Despesa",Jan!$F$5:$F$605,DRE!$D585)</f>
        <v>0</v>
      </c>
      <c r="F585" s="75">
        <f>SUMIFS(Fev!$H$5:$H$605,Fev!$R$5:$R$605,"Despesa",Fev!$F$5:$F$605,DRE!$D585)</f>
        <v>0</v>
      </c>
      <c r="G585" s="75">
        <f>SUMIFS(Mar!$H$5:$H$605,Mar!$Q$5:$Q$605,"Despesa",Mar!$F$5:$F$605,DRE!$D585)</f>
        <v>0</v>
      </c>
      <c r="H585" s="75">
        <f>SUMIFS(Abr!$H$5:$H$605,Abr!$Q$5:$Q$605,"Despesa",Abr!$F$5:$F$605,DRE!$D585)</f>
        <v>0</v>
      </c>
      <c r="I585" s="75">
        <f>SUMIFS(Mai!$H$5:$H$605,Mai!$Q$5:$Q$605,"Despesa",Mai!$F$5:$F$605,DRE!$D585)</f>
        <v>0</v>
      </c>
      <c r="J585" s="75">
        <f>SUMIFS(Jun!$H$5:$H$605,Jun!$Q$5:$Q$605,"Despesa",Jun!$F$5:$F$605,DRE!$D585)</f>
        <v>0</v>
      </c>
      <c r="K585" s="75">
        <f>SUMIFS(Jul!$H$5:$H$605,Jul!$Q$5:$Q$605,"Despesa",Jul!$F$5:$F$605,DRE!$D585)</f>
        <v>0</v>
      </c>
      <c r="L585" s="75">
        <f>SUMIFS(Ago!$H$5:$H$605,Ago!$Q$5:$Q$605,"Despesa",Ago!$F$5:$F$605,DRE!$D585)</f>
        <v>0</v>
      </c>
      <c r="M585" s="75">
        <f>SUMIFS(Set!$H$5:$H$605,Set!$Q$5:$Q$605,"Despesa",Set!$F$5:$F$605,DRE!$D585)</f>
        <v>0</v>
      </c>
      <c r="N585" s="75">
        <f>SUMIFS(Out!$H$5:$H$605,Out!$Q$5:$Q$605,"Despesa",Out!$F$5:$F$605,DRE!$D585)</f>
        <v>0</v>
      </c>
      <c r="O585" s="75">
        <f>SUMIFS(Nov!$H$5:$H$605,Nov!$Q$5:$Q$605,"Despesa",Nov!$F$5:$F$605,DRE!$D585)</f>
        <v>0</v>
      </c>
      <c r="P585" s="75">
        <f>SUMIFS(Dez!$H$5:$H$605,Dez!$Q$5:$Q$605,"Despesa",Dez!$F$5:$F$605,DRE!$D585)</f>
        <v>0</v>
      </c>
      <c r="Q585" s="75">
        <f t="shared" si="30"/>
        <v>0</v>
      </c>
    </row>
    <row r="586" spans="3:17" ht="28.5" customHeight="1" thickTop="1" thickBot="1">
      <c r="C586" s="65" t="str">
        <f>'PC Despesas'!O65</f>
        <v>5.5.61</v>
      </c>
      <c r="D586" s="66" t="str">
        <f>VLOOKUP(C586,'PC Despesas'!$O$5:$P$103,2,FALSE)</f>
        <v>-</v>
      </c>
      <c r="E586" s="75">
        <f>SUMIFS(Jan!$H$5:$H$605,Jan!$R$5:$R$605,"Despesa",Jan!$F$5:$F$605,DRE!$D586)</f>
        <v>0</v>
      </c>
      <c r="F586" s="75">
        <f>SUMIFS(Fev!$H$5:$H$605,Fev!$R$5:$R$605,"Despesa",Fev!$F$5:$F$605,DRE!$D586)</f>
        <v>0</v>
      </c>
      <c r="G586" s="75">
        <f>SUMIFS(Mar!$H$5:$H$605,Mar!$Q$5:$Q$605,"Despesa",Mar!$F$5:$F$605,DRE!$D586)</f>
        <v>0</v>
      </c>
      <c r="H586" s="75">
        <f>SUMIFS(Abr!$H$5:$H$605,Abr!$Q$5:$Q$605,"Despesa",Abr!$F$5:$F$605,DRE!$D586)</f>
        <v>0</v>
      </c>
      <c r="I586" s="75">
        <f>SUMIFS(Mai!$H$5:$H$605,Mai!$Q$5:$Q$605,"Despesa",Mai!$F$5:$F$605,DRE!$D586)</f>
        <v>0</v>
      </c>
      <c r="J586" s="75">
        <f>SUMIFS(Jun!$H$5:$H$605,Jun!$Q$5:$Q$605,"Despesa",Jun!$F$5:$F$605,DRE!$D586)</f>
        <v>0</v>
      </c>
      <c r="K586" s="75">
        <f>SUMIFS(Jul!$H$5:$H$605,Jul!$Q$5:$Q$605,"Despesa",Jul!$F$5:$F$605,DRE!$D586)</f>
        <v>0</v>
      </c>
      <c r="L586" s="75">
        <f>SUMIFS(Ago!$H$5:$H$605,Ago!$Q$5:$Q$605,"Despesa",Ago!$F$5:$F$605,DRE!$D586)</f>
        <v>0</v>
      </c>
      <c r="M586" s="75">
        <f>SUMIFS(Set!$H$5:$H$605,Set!$Q$5:$Q$605,"Despesa",Set!$F$5:$F$605,DRE!$D586)</f>
        <v>0</v>
      </c>
      <c r="N586" s="75">
        <f>SUMIFS(Out!$H$5:$H$605,Out!$Q$5:$Q$605,"Despesa",Out!$F$5:$F$605,DRE!$D586)</f>
        <v>0</v>
      </c>
      <c r="O586" s="75">
        <f>SUMIFS(Nov!$H$5:$H$605,Nov!$Q$5:$Q$605,"Despesa",Nov!$F$5:$F$605,DRE!$D586)</f>
        <v>0</v>
      </c>
      <c r="P586" s="75">
        <f>SUMIFS(Dez!$H$5:$H$605,Dez!$Q$5:$Q$605,"Despesa",Dez!$F$5:$F$605,DRE!$D586)</f>
        <v>0</v>
      </c>
      <c r="Q586" s="75">
        <f t="shared" si="30"/>
        <v>0</v>
      </c>
    </row>
    <row r="587" spans="3:17" ht="28.5" customHeight="1" thickTop="1" thickBot="1">
      <c r="C587" s="65" t="str">
        <f>'PC Despesas'!O66</f>
        <v>5.5.62</v>
      </c>
      <c r="D587" s="66" t="str">
        <f>VLOOKUP(C587,'PC Despesas'!$O$5:$P$103,2,FALSE)</f>
        <v>-</v>
      </c>
      <c r="E587" s="75">
        <f>SUMIFS(Jan!$H$5:$H$605,Jan!$R$5:$R$605,"Despesa",Jan!$F$5:$F$605,DRE!$D587)</f>
        <v>0</v>
      </c>
      <c r="F587" s="75">
        <f>SUMIFS(Fev!$H$5:$H$605,Fev!$R$5:$R$605,"Despesa",Fev!$F$5:$F$605,DRE!$D587)</f>
        <v>0</v>
      </c>
      <c r="G587" s="75">
        <f>SUMIFS(Mar!$H$5:$H$605,Mar!$Q$5:$Q$605,"Despesa",Mar!$F$5:$F$605,DRE!$D587)</f>
        <v>0</v>
      </c>
      <c r="H587" s="75">
        <f>SUMIFS(Abr!$H$5:$H$605,Abr!$Q$5:$Q$605,"Despesa",Abr!$F$5:$F$605,DRE!$D587)</f>
        <v>0</v>
      </c>
      <c r="I587" s="75">
        <f>SUMIFS(Mai!$H$5:$H$605,Mai!$Q$5:$Q$605,"Despesa",Mai!$F$5:$F$605,DRE!$D587)</f>
        <v>0</v>
      </c>
      <c r="J587" s="75">
        <f>SUMIFS(Jun!$H$5:$H$605,Jun!$Q$5:$Q$605,"Despesa",Jun!$F$5:$F$605,DRE!$D587)</f>
        <v>0</v>
      </c>
      <c r="K587" s="75">
        <f>SUMIFS(Jul!$H$5:$H$605,Jul!$Q$5:$Q$605,"Despesa",Jul!$F$5:$F$605,DRE!$D587)</f>
        <v>0</v>
      </c>
      <c r="L587" s="75">
        <f>SUMIFS(Ago!$H$5:$H$605,Ago!$Q$5:$Q$605,"Despesa",Ago!$F$5:$F$605,DRE!$D587)</f>
        <v>0</v>
      </c>
      <c r="M587" s="75">
        <f>SUMIFS(Set!$H$5:$H$605,Set!$Q$5:$Q$605,"Despesa",Set!$F$5:$F$605,DRE!$D587)</f>
        <v>0</v>
      </c>
      <c r="N587" s="75">
        <f>SUMIFS(Out!$H$5:$H$605,Out!$Q$5:$Q$605,"Despesa",Out!$F$5:$F$605,DRE!$D587)</f>
        <v>0</v>
      </c>
      <c r="O587" s="75">
        <f>SUMIFS(Nov!$H$5:$H$605,Nov!$Q$5:$Q$605,"Despesa",Nov!$F$5:$F$605,DRE!$D587)</f>
        <v>0</v>
      </c>
      <c r="P587" s="75">
        <f>SUMIFS(Dez!$H$5:$H$605,Dez!$Q$5:$Q$605,"Despesa",Dez!$F$5:$F$605,DRE!$D587)</f>
        <v>0</v>
      </c>
      <c r="Q587" s="75">
        <f t="shared" si="30"/>
        <v>0</v>
      </c>
    </row>
    <row r="588" spans="3:17" ht="28.5" customHeight="1" thickTop="1" thickBot="1">
      <c r="C588" s="65" t="str">
        <f>'PC Despesas'!O67</f>
        <v>5.5.63</v>
      </c>
      <c r="D588" s="66" t="str">
        <f>VLOOKUP(C588,'PC Despesas'!$O$5:$P$103,2,FALSE)</f>
        <v>-</v>
      </c>
      <c r="E588" s="75">
        <f>SUMIFS(Jan!$H$5:$H$605,Jan!$R$5:$R$605,"Despesa",Jan!$F$5:$F$605,DRE!$D588)</f>
        <v>0</v>
      </c>
      <c r="F588" s="75">
        <f>SUMIFS(Fev!$H$5:$H$605,Fev!$R$5:$R$605,"Despesa",Fev!$F$5:$F$605,DRE!$D588)</f>
        <v>0</v>
      </c>
      <c r="G588" s="75">
        <f>SUMIFS(Mar!$H$5:$H$605,Mar!$Q$5:$Q$605,"Despesa",Mar!$F$5:$F$605,DRE!$D588)</f>
        <v>0</v>
      </c>
      <c r="H588" s="75">
        <f>SUMIFS(Abr!$H$5:$H$605,Abr!$Q$5:$Q$605,"Despesa",Abr!$F$5:$F$605,DRE!$D588)</f>
        <v>0</v>
      </c>
      <c r="I588" s="75">
        <f>SUMIFS(Mai!$H$5:$H$605,Mai!$Q$5:$Q$605,"Despesa",Mai!$F$5:$F$605,DRE!$D588)</f>
        <v>0</v>
      </c>
      <c r="J588" s="75">
        <f>SUMIFS(Jun!$H$5:$H$605,Jun!$Q$5:$Q$605,"Despesa",Jun!$F$5:$F$605,DRE!$D588)</f>
        <v>0</v>
      </c>
      <c r="K588" s="75">
        <f>SUMIFS(Jul!$H$5:$H$605,Jul!$Q$5:$Q$605,"Despesa",Jul!$F$5:$F$605,DRE!$D588)</f>
        <v>0</v>
      </c>
      <c r="L588" s="75">
        <f>SUMIFS(Ago!$H$5:$H$605,Ago!$Q$5:$Q$605,"Despesa",Ago!$F$5:$F$605,DRE!$D588)</f>
        <v>0</v>
      </c>
      <c r="M588" s="75">
        <f>SUMIFS(Set!$H$5:$H$605,Set!$Q$5:$Q$605,"Despesa",Set!$F$5:$F$605,DRE!$D588)</f>
        <v>0</v>
      </c>
      <c r="N588" s="75">
        <f>SUMIFS(Out!$H$5:$H$605,Out!$Q$5:$Q$605,"Despesa",Out!$F$5:$F$605,DRE!$D588)</f>
        <v>0</v>
      </c>
      <c r="O588" s="75">
        <f>SUMIFS(Nov!$H$5:$H$605,Nov!$Q$5:$Q$605,"Despesa",Nov!$F$5:$F$605,DRE!$D588)</f>
        <v>0</v>
      </c>
      <c r="P588" s="75">
        <f>SUMIFS(Dez!$H$5:$H$605,Dez!$Q$5:$Q$605,"Despesa",Dez!$F$5:$F$605,DRE!$D588)</f>
        <v>0</v>
      </c>
      <c r="Q588" s="75">
        <f t="shared" si="30"/>
        <v>0</v>
      </c>
    </row>
    <row r="589" spans="3:17" ht="28.5" customHeight="1" thickTop="1" thickBot="1">
      <c r="C589" s="65" t="str">
        <f>'PC Despesas'!O68</f>
        <v>5.5.64</v>
      </c>
      <c r="D589" s="66" t="str">
        <f>VLOOKUP(C589,'PC Despesas'!$O$5:$P$103,2,FALSE)</f>
        <v>-</v>
      </c>
      <c r="E589" s="75">
        <f>SUMIFS(Jan!$H$5:$H$605,Jan!$R$5:$R$605,"Despesa",Jan!$F$5:$F$605,DRE!$D589)</f>
        <v>0</v>
      </c>
      <c r="F589" s="75">
        <f>SUMIFS(Fev!$H$5:$H$605,Fev!$R$5:$R$605,"Despesa",Fev!$F$5:$F$605,DRE!$D589)</f>
        <v>0</v>
      </c>
      <c r="G589" s="75">
        <f>SUMIFS(Mar!$H$5:$H$605,Mar!$Q$5:$Q$605,"Despesa",Mar!$F$5:$F$605,DRE!$D589)</f>
        <v>0</v>
      </c>
      <c r="H589" s="75">
        <f>SUMIFS(Abr!$H$5:$H$605,Abr!$Q$5:$Q$605,"Despesa",Abr!$F$5:$F$605,DRE!$D589)</f>
        <v>0</v>
      </c>
      <c r="I589" s="75">
        <f>SUMIFS(Mai!$H$5:$H$605,Mai!$Q$5:$Q$605,"Despesa",Mai!$F$5:$F$605,DRE!$D589)</f>
        <v>0</v>
      </c>
      <c r="J589" s="75">
        <f>SUMIFS(Jun!$H$5:$H$605,Jun!$Q$5:$Q$605,"Despesa",Jun!$F$5:$F$605,DRE!$D589)</f>
        <v>0</v>
      </c>
      <c r="K589" s="75">
        <f>SUMIFS(Jul!$H$5:$H$605,Jul!$Q$5:$Q$605,"Despesa",Jul!$F$5:$F$605,DRE!$D589)</f>
        <v>0</v>
      </c>
      <c r="L589" s="75">
        <f>SUMIFS(Ago!$H$5:$H$605,Ago!$Q$5:$Q$605,"Despesa",Ago!$F$5:$F$605,DRE!$D589)</f>
        <v>0</v>
      </c>
      <c r="M589" s="75">
        <f>SUMIFS(Set!$H$5:$H$605,Set!$Q$5:$Q$605,"Despesa",Set!$F$5:$F$605,DRE!$D589)</f>
        <v>0</v>
      </c>
      <c r="N589" s="75">
        <f>SUMIFS(Out!$H$5:$H$605,Out!$Q$5:$Q$605,"Despesa",Out!$F$5:$F$605,DRE!$D589)</f>
        <v>0</v>
      </c>
      <c r="O589" s="75">
        <f>SUMIFS(Nov!$H$5:$H$605,Nov!$Q$5:$Q$605,"Despesa",Nov!$F$5:$F$605,DRE!$D589)</f>
        <v>0</v>
      </c>
      <c r="P589" s="75">
        <f>SUMIFS(Dez!$H$5:$H$605,Dez!$Q$5:$Q$605,"Despesa",Dez!$F$5:$F$605,DRE!$D589)</f>
        <v>0</v>
      </c>
      <c r="Q589" s="75">
        <f t="shared" si="30"/>
        <v>0</v>
      </c>
    </row>
    <row r="590" spans="3:17" ht="28.5" customHeight="1" thickTop="1" thickBot="1">
      <c r="C590" s="65" t="str">
        <f>'PC Despesas'!O69</f>
        <v>5.5.65</v>
      </c>
      <c r="D590" s="66" t="str">
        <f>VLOOKUP(C590,'PC Despesas'!$O$5:$P$103,2,FALSE)</f>
        <v>-</v>
      </c>
      <c r="E590" s="75">
        <f>SUMIFS(Jan!$H$5:$H$605,Jan!$R$5:$R$605,"Despesa",Jan!$F$5:$F$605,DRE!$D590)</f>
        <v>0</v>
      </c>
      <c r="F590" s="75">
        <f>SUMIFS(Fev!$H$5:$H$605,Fev!$R$5:$R$605,"Despesa",Fev!$F$5:$F$605,DRE!$D590)</f>
        <v>0</v>
      </c>
      <c r="G590" s="75">
        <f>SUMIFS(Mar!$H$5:$H$605,Mar!$Q$5:$Q$605,"Despesa",Mar!$F$5:$F$605,DRE!$D590)</f>
        <v>0</v>
      </c>
      <c r="H590" s="75">
        <f>SUMIFS(Abr!$H$5:$H$605,Abr!$Q$5:$Q$605,"Despesa",Abr!$F$5:$F$605,DRE!$D590)</f>
        <v>0</v>
      </c>
      <c r="I590" s="75">
        <f>SUMIFS(Mai!$H$5:$H$605,Mai!$Q$5:$Q$605,"Despesa",Mai!$F$5:$F$605,DRE!$D590)</f>
        <v>0</v>
      </c>
      <c r="J590" s="75">
        <f>SUMIFS(Jun!$H$5:$H$605,Jun!$Q$5:$Q$605,"Despesa",Jun!$F$5:$F$605,DRE!$D590)</f>
        <v>0</v>
      </c>
      <c r="K590" s="75">
        <f>SUMIFS(Jul!$H$5:$H$605,Jul!$Q$5:$Q$605,"Despesa",Jul!$F$5:$F$605,DRE!$D590)</f>
        <v>0</v>
      </c>
      <c r="L590" s="75">
        <f>SUMIFS(Ago!$H$5:$H$605,Ago!$Q$5:$Q$605,"Despesa",Ago!$F$5:$F$605,DRE!$D590)</f>
        <v>0</v>
      </c>
      <c r="M590" s="75">
        <f>SUMIFS(Set!$H$5:$H$605,Set!$Q$5:$Q$605,"Despesa",Set!$F$5:$F$605,DRE!$D590)</f>
        <v>0</v>
      </c>
      <c r="N590" s="75">
        <f>SUMIFS(Out!$H$5:$H$605,Out!$Q$5:$Q$605,"Despesa",Out!$F$5:$F$605,DRE!$D590)</f>
        <v>0</v>
      </c>
      <c r="O590" s="75">
        <f>SUMIFS(Nov!$H$5:$H$605,Nov!$Q$5:$Q$605,"Despesa",Nov!$F$5:$F$605,DRE!$D590)</f>
        <v>0</v>
      </c>
      <c r="P590" s="75">
        <f>SUMIFS(Dez!$H$5:$H$605,Dez!$Q$5:$Q$605,"Despesa",Dez!$F$5:$F$605,DRE!$D590)</f>
        <v>0</v>
      </c>
      <c r="Q590" s="75">
        <f t="shared" si="30"/>
        <v>0</v>
      </c>
    </row>
    <row r="591" spans="3:17" ht="28.5" customHeight="1" thickTop="1" thickBot="1">
      <c r="C591" s="65" t="str">
        <f>'PC Despesas'!O70</f>
        <v>5.5.66</v>
      </c>
      <c r="D591" s="66" t="str">
        <f>VLOOKUP(C591,'PC Despesas'!$O$5:$P$103,2,FALSE)</f>
        <v>-</v>
      </c>
      <c r="E591" s="75">
        <f>SUMIFS(Jan!$H$5:$H$605,Jan!$R$5:$R$605,"Despesa",Jan!$F$5:$F$605,DRE!$D591)</f>
        <v>0</v>
      </c>
      <c r="F591" s="75">
        <f>SUMIFS(Fev!$H$5:$H$605,Fev!$R$5:$R$605,"Despesa",Fev!$F$5:$F$605,DRE!$D591)</f>
        <v>0</v>
      </c>
      <c r="G591" s="75">
        <f>SUMIFS(Mar!$H$5:$H$605,Mar!$Q$5:$Q$605,"Despesa",Mar!$F$5:$F$605,DRE!$D591)</f>
        <v>0</v>
      </c>
      <c r="H591" s="75">
        <f>SUMIFS(Abr!$H$5:$H$605,Abr!$Q$5:$Q$605,"Despesa",Abr!$F$5:$F$605,DRE!$D591)</f>
        <v>0</v>
      </c>
      <c r="I591" s="75">
        <f>SUMIFS(Mai!$H$5:$H$605,Mai!$Q$5:$Q$605,"Despesa",Mai!$F$5:$F$605,DRE!$D591)</f>
        <v>0</v>
      </c>
      <c r="J591" s="75">
        <f>SUMIFS(Jun!$H$5:$H$605,Jun!$Q$5:$Q$605,"Despesa",Jun!$F$5:$F$605,DRE!$D591)</f>
        <v>0</v>
      </c>
      <c r="K591" s="75">
        <f>SUMIFS(Jul!$H$5:$H$605,Jul!$Q$5:$Q$605,"Despesa",Jul!$F$5:$F$605,DRE!$D591)</f>
        <v>0</v>
      </c>
      <c r="L591" s="75">
        <f>SUMIFS(Ago!$H$5:$H$605,Ago!$Q$5:$Q$605,"Despesa",Ago!$F$5:$F$605,DRE!$D591)</f>
        <v>0</v>
      </c>
      <c r="M591" s="75">
        <f>SUMIFS(Set!$H$5:$H$605,Set!$Q$5:$Q$605,"Despesa",Set!$F$5:$F$605,DRE!$D591)</f>
        <v>0</v>
      </c>
      <c r="N591" s="75">
        <f>SUMIFS(Out!$H$5:$H$605,Out!$Q$5:$Q$605,"Despesa",Out!$F$5:$F$605,DRE!$D591)</f>
        <v>0</v>
      </c>
      <c r="O591" s="75">
        <f>SUMIFS(Nov!$H$5:$H$605,Nov!$Q$5:$Q$605,"Despesa",Nov!$F$5:$F$605,DRE!$D591)</f>
        <v>0</v>
      </c>
      <c r="P591" s="75">
        <f>SUMIFS(Dez!$H$5:$H$605,Dez!$Q$5:$Q$605,"Despesa",Dez!$F$5:$F$605,DRE!$D591)</f>
        <v>0</v>
      </c>
      <c r="Q591" s="75">
        <f t="shared" ref="Q591:Q624" si="31">SUM(E591:P591)</f>
        <v>0</v>
      </c>
    </row>
    <row r="592" spans="3:17" ht="28.5" customHeight="1" thickTop="1" thickBot="1">
      <c r="C592" s="65" t="str">
        <f>'PC Despesas'!O71</f>
        <v>5.5.67</v>
      </c>
      <c r="D592" s="66" t="str">
        <f>VLOOKUP(C592,'PC Despesas'!$O$5:$P$103,2,FALSE)</f>
        <v>-</v>
      </c>
      <c r="E592" s="75">
        <f>SUMIFS(Jan!$H$5:$H$605,Jan!$R$5:$R$605,"Despesa",Jan!$F$5:$F$605,DRE!$D592)</f>
        <v>0</v>
      </c>
      <c r="F592" s="75">
        <f>SUMIFS(Fev!$H$5:$H$605,Fev!$R$5:$R$605,"Despesa",Fev!$F$5:$F$605,DRE!$D592)</f>
        <v>0</v>
      </c>
      <c r="G592" s="75">
        <f>SUMIFS(Mar!$H$5:$H$605,Mar!$Q$5:$Q$605,"Despesa",Mar!$F$5:$F$605,DRE!$D592)</f>
        <v>0</v>
      </c>
      <c r="H592" s="75">
        <f>SUMIFS(Abr!$H$5:$H$605,Abr!$Q$5:$Q$605,"Despesa",Abr!$F$5:$F$605,DRE!$D592)</f>
        <v>0</v>
      </c>
      <c r="I592" s="75">
        <f>SUMIFS(Mai!$H$5:$H$605,Mai!$Q$5:$Q$605,"Despesa",Mai!$F$5:$F$605,DRE!$D592)</f>
        <v>0</v>
      </c>
      <c r="J592" s="75">
        <f>SUMIFS(Jun!$H$5:$H$605,Jun!$Q$5:$Q$605,"Despesa",Jun!$F$5:$F$605,DRE!$D592)</f>
        <v>0</v>
      </c>
      <c r="K592" s="75">
        <f>SUMIFS(Jul!$H$5:$H$605,Jul!$Q$5:$Q$605,"Despesa",Jul!$F$5:$F$605,DRE!$D592)</f>
        <v>0</v>
      </c>
      <c r="L592" s="75">
        <f>SUMIFS(Ago!$H$5:$H$605,Ago!$Q$5:$Q$605,"Despesa",Ago!$F$5:$F$605,DRE!$D592)</f>
        <v>0</v>
      </c>
      <c r="M592" s="75">
        <f>SUMIFS(Set!$H$5:$H$605,Set!$Q$5:$Q$605,"Despesa",Set!$F$5:$F$605,DRE!$D592)</f>
        <v>0</v>
      </c>
      <c r="N592" s="75">
        <f>SUMIFS(Out!$H$5:$H$605,Out!$Q$5:$Q$605,"Despesa",Out!$F$5:$F$605,DRE!$D592)</f>
        <v>0</v>
      </c>
      <c r="O592" s="75">
        <f>SUMIFS(Nov!$H$5:$H$605,Nov!$Q$5:$Q$605,"Despesa",Nov!$F$5:$F$605,DRE!$D592)</f>
        <v>0</v>
      </c>
      <c r="P592" s="75">
        <f>SUMIFS(Dez!$H$5:$H$605,Dez!$Q$5:$Q$605,"Despesa",Dez!$F$5:$F$605,DRE!$D592)</f>
        <v>0</v>
      </c>
      <c r="Q592" s="75">
        <f t="shared" si="31"/>
        <v>0</v>
      </c>
    </row>
    <row r="593" spans="3:17" ht="28.5" customHeight="1" thickTop="1" thickBot="1">
      <c r="C593" s="65" t="str">
        <f>'PC Despesas'!O72</f>
        <v>5.5.68</v>
      </c>
      <c r="D593" s="66" t="str">
        <f>VLOOKUP(C593,'PC Despesas'!$O$5:$P$103,2,FALSE)</f>
        <v>-</v>
      </c>
      <c r="E593" s="75">
        <f>SUMIFS(Jan!$H$5:$H$605,Jan!$R$5:$R$605,"Despesa",Jan!$F$5:$F$605,DRE!$D593)</f>
        <v>0</v>
      </c>
      <c r="F593" s="75">
        <f>SUMIFS(Fev!$H$5:$H$605,Fev!$R$5:$R$605,"Despesa",Fev!$F$5:$F$605,DRE!$D593)</f>
        <v>0</v>
      </c>
      <c r="G593" s="75">
        <f>SUMIFS(Mar!$H$5:$H$605,Mar!$Q$5:$Q$605,"Despesa",Mar!$F$5:$F$605,DRE!$D593)</f>
        <v>0</v>
      </c>
      <c r="H593" s="75">
        <f>SUMIFS(Abr!$H$5:$H$605,Abr!$Q$5:$Q$605,"Despesa",Abr!$F$5:$F$605,DRE!$D593)</f>
        <v>0</v>
      </c>
      <c r="I593" s="75">
        <f>SUMIFS(Mai!$H$5:$H$605,Mai!$Q$5:$Q$605,"Despesa",Mai!$F$5:$F$605,DRE!$D593)</f>
        <v>0</v>
      </c>
      <c r="J593" s="75">
        <f>SUMIFS(Jun!$H$5:$H$605,Jun!$Q$5:$Q$605,"Despesa",Jun!$F$5:$F$605,DRE!$D593)</f>
        <v>0</v>
      </c>
      <c r="K593" s="75">
        <f>SUMIFS(Jul!$H$5:$H$605,Jul!$Q$5:$Q$605,"Despesa",Jul!$F$5:$F$605,DRE!$D593)</f>
        <v>0</v>
      </c>
      <c r="L593" s="75">
        <f>SUMIFS(Ago!$H$5:$H$605,Ago!$Q$5:$Q$605,"Despesa",Ago!$F$5:$F$605,DRE!$D593)</f>
        <v>0</v>
      </c>
      <c r="M593" s="75">
        <f>SUMIFS(Set!$H$5:$H$605,Set!$Q$5:$Q$605,"Despesa",Set!$F$5:$F$605,DRE!$D593)</f>
        <v>0</v>
      </c>
      <c r="N593" s="75">
        <f>SUMIFS(Out!$H$5:$H$605,Out!$Q$5:$Q$605,"Despesa",Out!$F$5:$F$605,DRE!$D593)</f>
        <v>0</v>
      </c>
      <c r="O593" s="75">
        <f>SUMIFS(Nov!$H$5:$H$605,Nov!$Q$5:$Q$605,"Despesa",Nov!$F$5:$F$605,DRE!$D593)</f>
        <v>0</v>
      </c>
      <c r="P593" s="75">
        <f>SUMIFS(Dez!$H$5:$H$605,Dez!$Q$5:$Q$605,"Despesa",Dez!$F$5:$F$605,DRE!$D593)</f>
        <v>0</v>
      </c>
      <c r="Q593" s="75">
        <f t="shared" si="31"/>
        <v>0</v>
      </c>
    </row>
    <row r="594" spans="3:17" ht="28.5" customHeight="1" thickTop="1" thickBot="1">
      <c r="C594" s="65" t="str">
        <f>'PC Despesas'!O73</f>
        <v>5.5.69</v>
      </c>
      <c r="D594" s="66" t="str">
        <f>VLOOKUP(C594,'PC Despesas'!$O$5:$P$103,2,FALSE)</f>
        <v>-</v>
      </c>
      <c r="E594" s="75">
        <f>SUMIFS(Jan!$H$5:$H$605,Jan!$R$5:$R$605,"Despesa",Jan!$F$5:$F$605,DRE!$D594)</f>
        <v>0</v>
      </c>
      <c r="F594" s="75">
        <f>SUMIFS(Fev!$H$5:$H$605,Fev!$R$5:$R$605,"Despesa",Fev!$F$5:$F$605,DRE!$D594)</f>
        <v>0</v>
      </c>
      <c r="G594" s="75">
        <f>SUMIFS(Mar!$H$5:$H$605,Mar!$Q$5:$Q$605,"Despesa",Mar!$F$5:$F$605,DRE!$D594)</f>
        <v>0</v>
      </c>
      <c r="H594" s="75">
        <f>SUMIFS(Abr!$H$5:$H$605,Abr!$Q$5:$Q$605,"Despesa",Abr!$F$5:$F$605,DRE!$D594)</f>
        <v>0</v>
      </c>
      <c r="I594" s="75">
        <f>SUMIFS(Mai!$H$5:$H$605,Mai!$Q$5:$Q$605,"Despesa",Mai!$F$5:$F$605,DRE!$D594)</f>
        <v>0</v>
      </c>
      <c r="J594" s="75">
        <f>SUMIFS(Jun!$H$5:$H$605,Jun!$Q$5:$Q$605,"Despesa",Jun!$F$5:$F$605,DRE!$D594)</f>
        <v>0</v>
      </c>
      <c r="K594" s="75">
        <f>SUMIFS(Jul!$H$5:$H$605,Jul!$Q$5:$Q$605,"Despesa",Jul!$F$5:$F$605,DRE!$D594)</f>
        <v>0</v>
      </c>
      <c r="L594" s="75">
        <f>SUMIFS(Ago!$H$5:$H$605,Ago!$Q$5:$Q$605,"Despesa",Ago!$F$5:$F$605,DRE!$D594)</f>
        <v>0</v>
      </c>
      <c r="M594" s="75">
        <f>SUMIFS(Set!$H$5:$H$605,Set!$Q$5:$Q$605,"Despesa",Set!$F$5:$F$605,DRE!$D594)</f>
        <v>0</v>
      </c>
      <c r="N594" s="75">
        <f>SUMIFS(Out!$H$5:$H$605,Out!$Q$5:$Q$605,"Despesa",Out!$F$5:$F$605,DRE!$D594)</f>
        <v>0</v>
      </c>
      <c r="O594" s="75">
        <f>SUMIFS(Nov!$H$5:$H$605,Nov!$Q$5:$Q$605,"Despesa",Nov!$F$5:$F$605,DRE!$D594)</f>
        <v>0</v>
      </c>
      <c r="P594" s="75">
        <f>SUMIFS(Dez!$H$5:$H$605,Dez!$Q$5:$Q$605,"Despesa",Dez!$F$5:$F$605,DRE!$D594)</f>
        <v>0</v>
      </c>
      <c r="Q594" s="75">
        <f t="shared" si="31"/>
        <v>0</v>
      </c>
    </row>
    <row r="595" spans="3:17" ht="28.5" customHeight="1" thickTop="1" thickBot="1">
      <c r="C595" s="65" t="str">
        <f>'PC Despesas'!O74</f>
        <v>5.5.70</v>
      </c>
      <c r="D595" s="66" t="str">
        <f>VLOOKUP(C595,'PC Despesas'!$O$5:$P$103,2,FALSE)</f>
        <v>-</v>
      </c>
      <c r="E595" s="75">
        <f>SUMIFS(Jan!$H$5:$H$605,Jan!$R$5:$R$605,"Despesa",Jan!$F$5:$F$605,DRE!$D595)</f>
        <v>0</v>
      </c>
      <c r="F595" s="75">
        <f>SUMIFS(Fev!$H$5:$H$605,Fev!$R$5:$R$605,"Despesa",Fev!$F$5:$F$605,DRE!$D595)</f>
        <v>0</v>
      </c>
      <c r="G595" s="75">
        <f>SUMIFS(Mar!$H$5:$H$605,Mar!$Q$5:$Q$605,"Despesa",Mar!$F$5:$F$605,DRE!$D595)</f>
        <v>0</v>
      </c>
      <c r="H595" s="75">
        <f>SUMIFS(Abr!$H$5:$H$605,Abr!$Q$5:$Q$605,"Despesa",Abr!$F$5:$F$605,DRE!$D595)</f>
        <v>0</v>
      </c>
      <c r="I595" s="75">
        <f>SUMIFS(Mai!$H$5:$H$605,Mai!$Q$5:$Q$605,"Despesa",Mai!$F$5:$F$605,DRE!$D595)</f>
        <v>0</v>
      </c>
      <c r="J595" s="75">
        <f>SUMIFS(Jun!$H$5:$H$605,Jun!$Q$5:$Q$605,"Despesa",Jun!$F$5:$F$605,DRE!$D595)</f>
        <v>0</v>
      </c>
      <c r="K595" s="75">
        <f>SUMIFS(Jul!$H$5:$H$605,Jul!$Q$5:$Q$605,"Despesa",Jul!$F$5:$F$605,DRE!$D595)</f>
        <v>0</v>
      </c>
      <c r="L595" s="75">
        <f>SUMIFS(Ago!$H$5:$H$605,Ago!$Q$5:$Q$605,"Despesa",Ago!$F$5:$F$605,DRE!$D595)</f>
        <v>0</v>
      </c>
      <c r="M595" s="75">
        <f>SUMIFS(Set!$H$5:$H$605,Set!$Q$5:$Q$605,"Despesa",Set!$F$5:$F$605,DRE!$D595)</f>
        <v>0</v>
      </c>
      <c r="N595" s="75">
        <f>SUMIFS(Out!$H$5:$H$605,Out!$Q$5:$Q$605,"Despesa",Out!$F$5:$F$605,DRE!$D595)</f>
        <v>0</v>
      </c>
      <c r="O595" s="75">
        <f>SUMIFS(Nov!$H$5:$H$605,Nov!$Q$5:$Q$605,"Despesa",Nov!$F$5:$F$605,DRE!$D595)</f>
        <v>0</v>
      </c>
      <c r="P595" s="75">
        <f>SUMIFS(Dez!$H$5:$H$605,Dez!$Q$5:$Q$605,"Despesa",Dez!$F$5:$F$605,DRE!$D595)</f>
        <v>0</v>
      </c>
      <c r="Q595" s="75">
        <f t="shared" si="31"/>
        <v>0</v>
      </c>
    </row>
    <row r="596" spans="3:17" ht="28.5" customHeight="1" thickTop="1" thickBot="1">
      <c r="C596" s="65" t="str">
        <f>'PC Despesas'!O75</f>
        <v>5.5.71</v>
      </c>
      <c r="D596" s="66" t="str">
        <f>VLOOKUP(C596,'PC Despesas'!$O$5:$P$103,2,FALSE)</f>
        <v>-</v>
      </c>
      <c r="E596" s="75">
        <f>SUMIFS(Jan!$H$5:$H$605,Jan!$R$5:$R$605,"Despesa",Jan!$F$5:$F$605,DRE!$D596)</f>
        <v>0</v>
      </c>
      <c r="F596" s="75">
        <f>SUMIFS(Fev!$H$5:$H$605,Fev!$R$5:$R$605,"Despesa",Fev!$F$5:$F$605,DRE!$D596)</f>
        <v>0</v>
      </c>
      <c r="G596" s="75">
        <f>SUMIFS(Mar!$H$5:$H$605,Mar!$Q$5:$Q$605,"Despesa",Mar!$F$5:$F$605,DRE!$D596)</f>
        <v>0</v>
      </c>
      <c r="H596" s="75">
        <f>SUMIFS(Abr!$H$5:$H$605,Abr!$Q$5:$Q$605,"Despesa",Abr!$F$5:$F$605,DRE!$D596)</f>
        <v>0</v>
      </c>
      <c r="I596" s="75">
        <f>SUMIFS(Mai!$H$5:$H$605,Mai!$Q$5:$Q$605,"Despesa",Mai!$F$5:$F$605,DRE!$D596)</f>
        <v>0</v>
      </c>
      <c r="J596" s="75">
        <f>SUMIFS(Jun!$H$5:$H$605,Jun!$Q$5:$Q$605,"Despesa",Jun!$F$5:$F$605,DRE!$D596)</f>
        <v>0</v>
      </c>
      <c r="K596" s="75">
        <f>SUMIFS(Jul!$H$5:$H$605,Jul!$Q$5:$Q$605,"Despesa",Jul!$F$5:$F$605,DRE!$D596)</f>
        <v>0</v>
      </c>
      <c r="L596" s="75">
        <f>SUMIFS(Ago!$H$5:$H$605,Ago!$Q$5:$Q$605,"Despesa",Ago!$F$5:$F$605,DRE!$D596)</f>
        <v>0</v>
      </c>
      <c r="M596" s="75">
        <f>SUMIFS(Set!$H$5:$H$605,Set!$Q$5:$Q$605,"Despesa",Set!$F$5:$F$605,DRE!$D596)</f>
        <v>0</v>
      </c>
      <c r="N596" s="75">
        <f>SUMIFS(Out!$H$5:$H$605,Out!$Q$5:$Q$605,"Despesa",Out!$F$5:$F$605,DRE!$D596)</f>
        <v>0</v>
      </c>
      <c r="O596" s="75">
        <f>SUMIFS(Nov!$H$5:$H$605,Nov!$Q$5:$Q$605,"Despesa",Nov!$F$5:$F$605,DRE!$D596)</f>
        <v>0</v>
      </c>
      <c r="P596" s="75">
        <f>SUMIFS(Dez!$H$5:$H$605,Dez!$Q$5:$Q$605,"Despesa",Dez!$F$5:$F$605,DRE!$D596)</f>
        <v>0</v>
      </c>
      <c r="Q596" s="75">
        <f t="shared" si="31"/>
        <v>0</v>
      </c>
    </row>
    <row r="597" spans="3:17" ht="28.5" customHeight="1" thickTop="1" thickBot="1">
      <c r="C597" s="65" t="str">
        <f>'PC Despesas'!O76</f>
        <v>5.5.72</v>
      </c>
      <c r="D597" s="66" t="str">
        <f>VLOOKUP(C597,'PC Despesas'!$O$5:$P$103,2,FALSE)</f>
        <v>-</v>
      </c>
      <c r="E597" s="75">
        <f>SUMIFS(Jan!$H$5:$H$605,Jan!$R$5:$R$605,"Despesa",Jan!$F$5:$F$605,DRE!$D597)</f>
        <v>0</v>
      </c>
      <c r="F597" s="75">
        <f>SUMIFS(Fev!$H$5:$H$605,Fev!$R$5:$R$605,"Despesa",Fev!$F$5:$F$605,DRE!$D597)</f>
        <v>0</v>
      </c>
      <c r="G597" s="75">
        <f>SUMIFS(Mar!$H$5:$H$605,Mar!$Q$5:$Q$605,"Despesa",Mar!$F$5:$F$605,DRE!$D597)</f>
        <v>0</v>
      </c>
      <c r="H597" s="75">
        <f>SUMIFS(Abr!$H$5:$H$605,Abr!$Q$5:$Q$605,"Despesa",Abr!$F$5:$F$605,DRE!$D597)</f>
        <v>0</v>
      </c>
      <c r="I597" s="75">
        <f>SUMIFS(Mai!$H$5:$H$605,Mai!$Q$5:$Q$605,"Despesa",Mai!$F$5:$F$605,DRE!$D597)</f>
        <v>0</v>
      </c>
      <c r="J597" s="75">
        <f>SUMIFS(Jun!$H$5:$H$605,Jun!$Q$5:$Q$605,"Despesa",Jun!$F$5:$F$605,DRE!$D597)</f>
        <v>0</v>
      </c>
      <c r="K597" s="75">
        <f>SUMIFS(Jul!$H$5:$H$605,Jul!$Q$5:$Q$605,"Despesa",Jul!$F$5:$F$605,DRE!$D597)</f>
        <v>0</v>
      </c>
      <c r="L597" s="75">
        <f>SUMIFS(Ago!$H$5:$H$605,Ago!$Q$5:$Q$605,"Despesa",Ago!$F$5:$F$605,DRE!$D597)</f>
        <v>0</v>
      </c>
      <c r="M597" s="75">
        <f>SUMIFS(Set!$H$5:$H$605,Set!$Q$5:$Q$605,"Despesa",Set!$F$5:$F$605,DRE!$D597)</f>
        <v>0</v>
      </c>
      <c r="N597" s="75">
        <f>SUMIFS(Out!$H$5:$H$605,Out!$Q$5:$Q$605,"Despesa",Out!$F$5:$F$605,DRE!$D597)</f>
        <v>0</v>
      </c>
      <c r="O597" s="75">
        <f>SUMIFS(Nov!$H$5:$H$605,Nov!$Q$5:$Q$605,"Despesa",Nov!$F$5:$F$605,DRE!$D597)</f>
        <v>0</v>
      </c>
      <c r="P597" s="75">
        <f>SUMIFS(Dez!$H$5:$H$605,Dez!$Q$5:$Q$605,"Despesa",Dez!$F$5:$F$605,DRE!$D597)</f>
        <v>0</v>
      </c>
      <c r="Q597" s="75">
        <f t="shared" si="31"/>
        <v>0</v>
      </c>
    </row>
    <row r="598" spans="3:17" ht="28.5" customHeight="1" thickTop="1" thickBot="1">
      <c r="C598" s="65" t="str">
        <f>'PC Despesas'!O77</f>
        <v>5.5.73</v>
      </c>
      <c r="D598" s="66" t="str">
        <f>VLOOKUP(C598,'PC Despesas'!$O$5:$P$103,2,FALSE)</f>
        <v>-</v>
      </c>
      <c r="E598" s="75">
        <f>SUMIFS(Jan!$H$5:$H$605,Jan!$R$5:$R$605,"Despesa",Jan!$F$5:$F$605,DRE!$D598)</f>
        <v>0</v>
      </c>
      <c r="F598" s="75">
        <f>SUMIFS(Fev!$H$5:$H$605,Fev!$R$5:$R$605,"Despesa",Fev!$F$5:$F$605,DRE!$D598)</f>
        <v>0</v>
      </c>
      <c r="G598" s="75">
        <f>SUMIFS(Mar!$H$5:$H$605,Mar!$Q$5:$Q$605,"Despesa",Mar!$F$5:$F$605,DRE!$D598)</f>
        <v>0</v>
      </c>
      <c r="H598" s="75">
        <f>SUMIFS(Abr!$H$5:$H$605,Abr!$Q$5:$Q$605,"Despesa",Abr!$F$5:$F$605,DRE!$D598)</f>
        <v>0</v>
      </c>
      <c r="I598" s="75">
        <f>SUMIFS(Mai!$H$5:$H$605,Mai!$Q$5:$Q$605,"Despesa",Mai!$F$5:$F$605,DRE!$D598)</f>
        <v>0</v>
      </c>
      <c r="J598" s="75">
        <f>SUMIFS(Jun!$H$5:$H$605,Jun!$Q$5:$Q$605,"Despesa",Jun!$F$5:$F$605,DRE!$D598)</f>
        <v>0</v>
      </c>
      <c r="K598" s="75">
        <f>SUMIFS(Jul!$H$5:$H$605,Jul!$Q$5:$Q$605,"Despesa",Jul!$F$5:$F$605,DRE!$D598)</f>
        <v>0</v>
      </c>
      <c r="L598" s="75">
        <f>SUMIFS(Ago!$H$5:$H$605,Ago!$Q$5:$Q$605,"Despesa",Ago!$F$5:$F$605,DRE!$D598)</f>
        <v>0</v>
      </c>
      <c r="M598" s="75">
        <f>SUMIFS(Set!$H$5:$H$605,Set!$Q$5:$Q$605,"Despesa",Set!$F$5:$F$605,DRE!$D598)</f>
        <v>0</v>
      </c>
      <c r="N598" s="75">
        <f>SUMIFS(Out!$H$5:$H$605,Out!$Q$5:$Q$605,"Despesa",Out!$F$5:$F$605,DRE!$D598)</f>
        <v>0</v>
      </c>
      <c r="O598" s="75">
        <f>SUMIFS(Nov!$H$5:$H$605,Nov!$Q$5:$Q$605,"Despesa",Nov!$F$5:$F$605,DRE!$D598)</f>
        <v>0</v>
      </c>
      <c r="P598" s="75">
        <f>SUMIFS(Dez!$H$5:$H$605,Dez!$Q$5:$Q$605,"Despesa",Dez!$F$5:$F$605,DRE!$D598)</f>
        <v>0</v>
      </c>
      <c r="Q598" s="75">
        <f t="shared" si="31"/>
        <v>0</v>
      </c>
    </row>
    <row r="599" spans="3:17" ht="28.5" customHeight="1" thickTop="1" thickBot="1">
      <c r="C599" s="65" t="str">
        <f>'PC Despesas'!O78</f>
        <v>5.5.74</v>
      </c>
      <c r="D599" s="66" t="str">
        <f>VLOOKUP(C599,'PC Despesas'!$O$5:$P$103,2,FALSE)</f>
        <v>-</v>
      </c>
      <c r="E599" s="75">
        <f>SUMIFS(Jan!$H$5:$H$605,Jan!$R$5:$R$605,"Despesa",Jan!$F$5:$F$605,DRE!$D599)</f>
        <v>0</v>
      </c>
      <c r="F599" s="75">
        <f>SUMIFS(Fev!$H$5:$H$605,Fev!$R$5:$R$605,"Despesa",Fev!$F$5:$F$605,DRE!$D599)</f>
        <v>0</v>
      </c>
      <c r="G599" s="75">
        <f>SUMIFS(Mar!$H$5:$H$605,Mar!$Q$5:$Q$605,"Despesa",Mar!$F$5:$F$605,DRE!$D599)</f>
        <v>0</v>
      </c>
      <c r="H599" s="75">
        <f>SUMIFS(Abr!$H$5:$H$605,Abr!$Q$5:$Q$605,"Despesa",Abr!$F$5:$F$605,DRE!$D599)</f>
        <v>0</v>
      </c>
      <c r="I599" s="75">
        <f>SUMIFS(Mai!$H$5:$H$605,Mai!$Q$5:$Q$605,"Despesa",Mai!$F$5:$F$605,DRE!$D599)</f>
        <v>0</v>
      </c>
      <c r="J599" s="75">
        <f>SUMIFS(Jun!$H$5:$H$605,Jun!$Q$5:$Q$605,"Despesa",Jun!$F$5:$F$605,DRE!$D599)</f>
        <v>0</v>
      </c>
      <c r="K599" s="75">
        <f>SUMIFS(Jul!$H$5:$H$605,Jul!$Q$5:$Q$605,"Despesa",Jul!$F$5:$F$605,DRE!$D599)</f>
        <v>0</v>
      </c>
      <c r="L599" s="75">
        <f>SUMIFS(Ago!$H$5:$H$605,Ago!$Q$5:$Q$605,"Despesa",Ago!$F$5:$F$605,DRE!$D599)</f>
        <v>0</v>
      </c>
      <c r="M599" s="75">
        <f>SUMIFS(Set!$H$5:$H$605,Set!$Q$5:$Q$605,"Despesa",Set!$F$5:$F$605,DRE!$D599)</f>
        <v>0</v>
      </c>
      <c r="N599" s="75">
        <f>SUMIFS(Out!$H$5:$H$605,Out!$Q$5:$Q$605,"Despesa",Out!$F$5:$F$605,DRE!$D599)</f>
        <v>0</v>
      </c>
      <c r="O599" s="75">
        <f>SUMIFS(Nov!$H$5:$H$605,Nov!$Q$5:$Q$605,"Despesa",Nov!$F$5:$F$605,DRE!$D599)</f>
        <v>0</v>
      </c>
      <c r="P599" s="75">
        <f>SUMIFS(Dez!$H$5:$H$605,Dez!$Q$5:$Q$605,"Despesa",Dez!$F$5:$F$605,DRE!$D599)</f>
        <v>0</v>
      </c>
      <c r="Q599" s="75">
        <f t="shared" si="31"/>
        <v>0</v>
      </c>
    </row>
    <row r="600" spans="3:17" ht="28.5" customHeight="1" thickTop="1" thickBot="1">
      <c r="C600" s="65" t="str">
        <f>'PC Despesas'!O79</f>
        <v>5.5.75</v>
      </c>
      <c r="D600" s="66" t="str">
        <f>VLOOKUP(C600,'PC Despesas'!$O$5:$P$103,2,FALSE)</f>
        <v>-</v>
      </c>
      <c r="E600" s="75">
        <f>SUMIFS(Jan!$H$5:$H$605,Jan!$R$5:$R$605,"Despesa",Jan!$F$5:$F$605,DRE!$D600)</f>
        <v>0</v>
      </c>
      <c r="F600" s="75">
        <f>SUMIFS(Fev!$H$5:$H$605,Fev!$R$5:$R$605,"Despesa",Fev!$F$5:$F$605,DRE!$D600)</f>
        <v>0</v>
      </c>
      <c r="G600" s="75">
        <f>SUMIFS(Mar!$H$5:$H$605,Mar!$Q$5:$Q$605,"Despesa",Mar!$F$5:$F$605,DRE!$D600)</f>
        <v>0</v>
      </c>
      <c r="H600" s="75">
        <f>SUMIFS(Abr!$H$5:$H$605,Abr!$Q$5:$Q$605,"Despesa",Abr!$F$5:$F$605,DRE!$D600)</f>
        <v>0</v>
      </c>
      <c r="I600" s="75">
        <f>SUMIFS(Mai!$H$5:$H$605,Mai!$Q$5:$Q$605,"Despesa",Mai!$F$5:$F$605,DRE!$D600)</f>
        <v>0</v>
      </c>
      <c r="J600" s="75">
        <f>SUMIFS(Jun!$H$5:$H$605,Jun!$Q$5:$Q$605,"Despesa",Jun!$F$5:$F$605,DRE!$D600)</f>
        <v>0</v>
      </c>
      <c r="K600" s="75">
        <f>SUMIFS(Jul!$H$5:$H$605,Jul!$Q$5:$Q$605,"Despesa",Jul!$F$5:$F$605,DRE!$D600)</f>
        <v>0</v>
      </c>
      <c r="L600" s="75">
        <f>SUMIFS(Ago!$H$5:$H$605,Ago!$Q$5:$Q$605,"Despesa",Ago!$F$5:$F$605,DRE!$D600)</f>
        <v>0</v>
      </c>
      <c r="M600" s="75">
        <f>SUMIFS(Set!$H$5:$H$605,Set!$Q$5:$Q$605,"Despesa",Set!$F$5:$F$605,DRE!$D600)</f>
        <v>0</v>
      </c>
      <c r="N600" s="75">
        <f>SUMIFS(Out!$H$5:$H$605,Out!$Q$5:$Q$605,"Despesa",Out!$F$5:$F$605,DRE!$D600)</f>
        <v>0</v>
      </c>
      <c r="O600" s="75">
        <f>SUMIFS(Nov!$H$5:$H$605,Nov!$Q$5:$Q$605,"Despesa",Nov!$F$5:$F$605,DRE!$D600)</f>
        <v>0</v>
      </c>
      <c r="P600" s="75">
        <f>SUMIFS(Dez!$H$5:$H$605,Dez!$Q$5:$Q$605,"Despesa",Dez!$F$5:$F$605,DRE!$D600)</f>
        <v>0</v>
      </c>
      <c r="Q600" s="75">
        <f t="shared" si="31"/>
        <v>0</v>
      </c>
    </row>
    <row r="601" spans="3:17" ht="28.5" customHeight="1" thickTop="1" thickBot="1">
      <c r="C601" s="65" t="str">
        <f>'PC Despesas'!O80</f>
        <v>5.5.76</v>
      </c>
      <c r="D601" s="66" t="str">
        <f>VLOOKUP(C601,'PC Despesas'!$O$5:$P$103,2,FALSE)</f>
        <v>-</v>
      </c>
      <c r="E601" s="75">
        <f>SUMIFS(Jan!$H$5:$H$605,Jan!$R$5:$R$605,"Despesa",Jan!$F$5:$F$605,DRE!$D601)</f>
        <v>0</v>
      </c>
      <c r="F601" s="75">
        <f>SUMIFS(Fev!$H$5:$H$605,Fev!$R$5:$R$605,"Despesa",Fev!$F$5:$F$605,DRE!$D601)</f>
        <v>0</v>
      </c>
      <c r="G601" s="75">
        <f>SUMIFS(Mar!$H$5:$H$605,Mar!$Q$5:$Q$605,"Despesa",Mar!$F$5:$F$605,DRE!$D601)</f>
        <v>0</v>
      </c>
      <c r="H601" s="75">
        <f>SUMIFS(Abr!$H$5:$H$605,Abr!$Q$5:$Q$605,"Despesa",Abr!$F$5:$F$605,DRE!$D601)</f>
        <v>0</v>
      </c>
      <c r="I601" s="75">
        <f>SUMIFS(Mai!$H$5:$H$605,Mai!$Q$5:$Q$605,"Despesa",Mai!$F$5:$F$605,DRE!$D601)</f>
        <v>0</v>
      </c>
      <c r="J601" s="75">
        <f>SUMIFS(Jun!$H$5:$H$605,Jun!$Q$5:$Q$605,"Despesa",Jun!$F$5:$F$605,DRE!$D601)</f>
        <v>0</v>
      </c>
      <c r="K601" s="75">
        <f>SUMIFS(Jul!$H$5:$H$605,Jul!$Q$5:$Q$605,"Despesa",Jul!$F$5:$F$605,DRE!$D601)</f>
        <v>0</v>
      </c>
      <c r="L601" s="75">
        <f>SUMIFS(Ago!$H$5:$H$605,Ago!$Q$5:$Q$605,"Despesa",Ago!$F$5:$F$605,DRE!$D601)</f>
        <v>0</v>
      </c>
      <c r="M601" s="75">
        <f>SUMIFS(Set!$H$5:$H$605,Set!$Q$5:$Q$605,"Despesa",Set!$F$5:$F$605,DRE!$D601)</f>
        <v>0</v>
      </c>
      <c r="N601" s="75">
        <f>SUMIFS(Out!$H$5:$H$605,Out!$Q$5:$Q$605,"Despesa",Out!$F$5:$F$605,DRE!$D601)</f>
        <v>0</v>
      </c>
      <c r="O601" s="75">
        <f>SUMIFS(Nov!$H$5:$H$605,Nov!$Q$5:$Q$605,"Despesa",Nov!$F$5:$F$605,DRE!$D601)</f>
        <v>0</v>
      </c>
      <c r="P601" s="75">
        <f>SUMIFS(Dez!$H$5:$H$605,Dez!$Q$5:$Q$605,"Despesa",Dez!$F$5:$F$605,DRE!$D601)</f>
        <v>0</v>
      </c>
      <c r="Q601" s="75">
        <f t="shared" si="31"/>
        <v>0</v>
      </c>
    </row>
    <row r="602" spans="3:17" ht="28.5" customHeight="1" thickTop="1" thickBot="1">
      <c r="C602" s="65" t="str">
        <f>'PC Despesas'!O81</f>
        <v>5.5.77</v>
      </c>
      <c r="D602" s="66" t="str">
        <f>VLOOKUP(C602,'PC Despesas'!$O$5:$P$103,2,FALSE)</f>
        <v>-</v>
      </c>
      <c r="E602" s="75">
        <f>SUMIFS(Jan!$H$5:$H$605,Jan!$R$5:$R$605,"Despesa",Jan!$F$5:$F$605,DRE!$D602)</f>
        <v>0</v>
      </c>
      <c r="F602" s="75">
        <f>SUMIFS(Fev!$H$5:$H$605,Fev!$R$5:$R$605,"Despesa",Fev!$F$5:$F$605,DRE!$D602)</f>
        <v>0</v>
      </c>
      <c r="G602" s="75">
        <f>SUMIFS(Mar!$H$5:$H$605,Mar!$Q$5:$Q$605,"Despesa",Mar!$F$5:$F$605,DRE!$D602)</f>
        <v>0</v>
      </c>
      <c r="H602" s="75">
        <f>SUMIFS(Abr!$H$5:$H$605,Abr!$Q$5:$Q$605,"Despesa",Abr!$F$5:$F$605,DRE!$D602)</f>
        <v>0</v>
      </c>
      <c r="I602" s="75">
        <f>SUMIFS(Mai!$H$5:$H$605,Mai!$Q$5:$Q$605,"Despesa",Mai!$F$5:$F$605,DRE!$D602)</f>
        <v>0</v>
      </c>
      <c r="J602" s="75">
        <f>SUMIFS(Jun!$H$5:$H$605,Jun!$Q$5:$Q$605,"Despesa",Jun!$F$5:$F$605,DRE!$D602)</f>
        <v>0</v>
      </c>
      <c r="K602" s="75">
        <f>SUMIFS(Jul!$H$5:$H$605,Jul!$Q$5:$Q$605,"Despesa",Jul!$F$5:$F$605,DRE!$D602)</f>
        <v>0</v>
      </c>
      <c r="L602" s="75">
        <f>SUMIFS(Ago!$H$5:$H$605,Ago!$Q$5:$Q$605,"Despesa",Ago!$F$5:$F$605,DRE!$D602)</f>
        <v>0</v>
      </c>
      <c r="M602" s="75">
        <f>SUMIFS(Set!$H$5:$H$605,Set!$Q$5:$Q$605,"Despesa",Set!$F$5:$F$605,DRE!$D602)</f>
        <v>0</v>
      </c>
      <c r="N602" s="75">
        <f>SUMIFS(Out!$H$5:$H$605,Out!$Q$5:$Q$605,"Despesa",Out!$F$5:$F$605,DRE!$D602)</f>
        <v>0</v>
      </c>
      <c r="O602" s="75">
        <f>SUMIFS(Nov!$H$5:$H$605,Nov!$Q$5:$Q$605,"Despesa",Nov!$F$5:$F$605,DRE!$D602)</f>
        <v>0</v>
      </c>
      <c r="P602" s="75">
        <f>SUMIFS(Dez!$H$5:$H$605,Dez!$Q$5:$Q$605,"Despesa",Dez!$F$5:$F$605,DRE!$D602)</f>
        <v>0</v>
      </c>
      <c r="Q602" s="75">
        <f t="shared" si="31"/>
        <v>0</v>
      </c>
    </row>
    <row r="603" spans="3:17" ht="28.5" customHeight="1" thickTop="1" thickBot="1">
      <c r="C603" s="65" t="str">
        <f>'PC Despesas'!O82</f>
        <v>5.5.78</v>
      </c>
      <c r="D603" s="66" t="str">
        <f>VLOOKUP(C603,'PC Despesas'!$O$5:$P$103,2,FALSE)</f>
        <v>-</v>
      </c>
      <c r="E603" s="75">
        <f>SUMIFS(Jan!$H$5:$H$605,Jan!$R$5:$R$605,"Despesa",Jan!$F$5:$F$605,DRE!$D603)</f>
        <v>0</v>
      </c>
      <c r="F603" s="75">
        <f>SUMIFS(Fev!$H$5:$H$605,Fev!$R$5:$R$605,"Despesa",Fev!$F$5:$F$605,DRE!$D603)</f>
        <v>0</v>
      </c>
      <c r="G603" s="75">
        <f>SUMIFS(Mar!$H$5:$H$605,Mar!$Q$5:$Q$605,"Despesa",Mar!$F$5:$F$605,DRE!$D603)</f>
        <v>0</v>
      </c>
      <c r="H603" s="75">
        <f>SUMIFS(Abr!$H$5:$H$605,Abr!$Q$5:$Q$605,"Despesa",Abr!$F$5:$F$605,DRE!$D603)</f>
        <v>0</v>
      </c>
      <c r="I603" s="75">
        <f>SUMIFS(Mai!$H$5:$H$605,Mai!$Q$5:$Q$605,"Despesa",Mai!$F$5:$F$605,DRE!$D603)</f>
        <v>0</v>
      </c>
      <c r="J603" s="75">
        <f>SUMIFS(Jun!$H$5:$H$605,Jun!$Q$5:$Q$605,"Despesa",Jun!$F$5:$F$605,DRE!$D603)</f>
        <v>0</v>
      </c>
      <c r="K603" s="75">
        <f>SUMIFS(Jul!$H$5:$H$605,Jul!$Q$5:$Q$605,"Despesa",Jul!$F$5:$F$605,DRE!$D603)</f>
        <v>0</v>
      </c>
      <c r="L603" s="75">
        <f>SUMIFS(Ago!$H$5:$H$605,Ago!$Q$5:$Q$605,"Despesa",Ago!$F$5:$F$605,DRE!$D603)</f>
        <v>0</v>
      </c>
      <c r="M603" s="75">
        <f>SUMIFS(Set!$H$5:$H$605,Set!$Q$5:$Q$605,"Despesa",Set!$F$5:$F$605,DRE!$D603)</f>
        <v>0</v>
      </c>
      <c r="N603" s="75">
        <f>SUMIFS(Out!$H$5:$H$605,Out!$Q$5:$Q$605,"Despesa",Out!$F$5:$F$605,DRE!$D603)</f>
        <v>0</v>
      </c>
      <c r="O603" s="75">
        <f>SUMIFS(Nov!$H$5:$H$605,Nov!$Q$5:$Q$605,"Despesa",Nov!$F$5:$F$605,DRE!$D603)</f>
        <v>0</v>
      </c>
      <c r="P603" s="75">
        <f>SUMIFS(Dez!$H$5:$H$605,Dez!$Q$5:$Q$605,"Despesa",Dez!$F$5:$F$605,DRE!$D603)</f>
        <v>0</v>
      </c>
      <c r="Q603" s="75">
        <f t="shared" si="31"/>
        <v>0</v>
      </c>
    </row>
    <row r="604" spans="3:17" ht="28.5" customHeight="1" thickTop="1" thickBot="1">
      <c r="C604" s="65" t="str">
        <f>'PC Despesas'!O83</f>
        <v>5.5.79</v>
      </c>
      <c r="D604" s="66" t="str">
        <f>VLOOKUP(C604,'PC Despesas'!$O$5:$P$103,2,FALSE)</f>
        <v>-</v>
      </c>
      <c r="E604" s="75">
        <f>SUMIFS(Jan!$H$5:$H$605,Jan!$R$5:$R$605,"Despesa",Jan!$F$5:$F$605,DRE!$D604)</f>
        <v>0</v>
      </c>
      <c r="F604" s="75">
        <f>SUMIFS(Fev!$H$5:$H$605,Fev!$R$5:$R$605,"Despesa",Fev!$F$5:$F$605,DRE!$D604)</f>
        <v>0</v>
      </c>
      <c r="G604" s="75">
        <f>SUMIFS(Mar!$H$5:$H$605,Mar!$Q$5:$Q$605,"Despesa",Mar!$F$5:$F$605,DRE!$D604)</f>
        <v>0</v>
      </c>
      <c r="H604" s="75">
        <f>SUMIFS(Abr!$H$5:$H$605,Abr!$Q$5:$Q$605,"Despesa",Abr!$F$5:$F$605,DRE!$D604)</f>
        <v>0</v>
      </c>
      <c r="I604" s="75">
        <f>SUMIFS(Mai!$H$5:$H$605,Mai!$Q$5:$Q$605,"Despesa",Mai!$F$5:$F$605,DRE!$D604)</f>
        <v>0</v>
      </c>
      <c r="J604" s="75">
        <f>SUMIFS(Jun!$H$5:$H$605,Jun!$Q$5:$Q$605,"Despesa",Jun!$F$5:$F$605,DRE!$D604)</f>
        <v>0</v>
      </c>
      <c r="K604" s="75">
        <f>SUMIFS(Jul!$H$5:$H$605,Jul!$Q$5:$Q$605,"Despesa",Jul!$F$5:$F$605,DRE!$D604)</f>
        <v>0</v>
      </c>
      <c r="L604" s="75">
        <f>SUMIFS(Ago!$H$5:$H$605,Ago!$Q$5:$Q$605,"Despesa",Ago!$F$5:$F$605,DRE!$D604)</f>
        <v>0</v>
      </c>
      <c r="M604" s="75">
        <f>SUMIFS(Set!$H$5:$H$605,Set!$Q$5:$Q$605,"Despesa",Set!$F$5:$F$605,DRE!$D604)</f>
        <v>0</v>
      </c>
      <c r="N604" s="75">
        <f>SUMIFS(Out!$H$5:$H$605,Out!$Q$5:$Q$605,"Despesa",Out!$F$5:$F$605,DRE!$D604)</f>
        <v>0</v>
      </c>
      <c r="O604" s="75">
        <f>SUMIFS(Nov!$H$5:$H$605,Nov!$Q$5:$Q$605,"Despesa",Nov!$F$5:$F$605,DRE!$D604)</f>
        <v>0</v>
      </c>
      <c r="P604" s="75">
        <f>SUMIFS(Dez!$H$5:$H$605,Dez!$Q$5:$Q$605,"Despesa",Dez!$F$5:$F$605,DRE!$D604)</f>
        <v>0</v>
      </c>
      <c r="Q604" s="75">
        <f t="shared" si="31"/>
        <v>0</v>
      </c>
    </row>
    <row r="605" spans="3:17" ht="28.5" customHeight="1" thickTop="1" thickBot="1">
      <c r="C605" s="65" t="str">
        <f>'PC Despesas'!O84</f>
        <v>5.5.80</v>
      </c>
      <c r="D605" s="66" t="str">
        <f>VLOOKUP(C605,'PC Despesas'!$O$5:$P$103,2,FALSE)</f>
        <v>-</v>
      </c>
      <c r="E605" s="75">
        <f>SUMIFS(Jan!$H$5:$H$605,Jan!$R$5:$R$605,"Despesa",Jan!$F$5:$F$605,DRE!$D605)</f>
        <v>0</v>
      </c>
      <c r="F605" s="75">
        <f>SUMIFS(Fev!$H$5:$H$605,Fev!$R$5:$R$605,"Despesa",Fev!$F$5:$F$605,DRE!$D605)</f>
        <v>0</v>
      </c>
      <c r="G605" s="75">
        <f>SUMIFS(Mar!$H$5:$H$605,Mar!$Q$5:$Q$605,"Despesa",Mar!$F$5:$F$605,DRE!$D605)</f>
        <v>0</v>
      </c>
      <c r="H605" s="75">
        <f>SUMIFS(Abr!$H$5:$H$605,Abr!$Q$5:$Q$605,"Despesa",Abr!$F$5:$F$605,DRE!$D605)</f>
        <v>0</v>
      </c>
      <c r="I605" s="75">
        <f>SUMIFS(Mai!$H$5:$H$605,Mai!$Q$5:$Q$605,"Despesa",Mai!$F$5:$F$605,DRE!$D605)</f>
        <v>0</v>
      </c>
      <c r="J605" s="75">
        <f>SUMIFS(Jun!$H$5:$H$605,Jun!$Q$5:$Q$605,"Despesa",Jun!$F$5:$F$605,DRE!$D605)</f>
        <v>0</v>
      </c>
      <c r="K605" s="75">
        <f>SUMIFS(Jul!$H$5:$H$605,Jul!$Q$5:$Q$605,"Despesa",Jul!$F$5:$F$605,DRE!$D605)</f>
        <v>0</v>
      </c>
      <c r="L605" s="75">
        <f>SUMIFS(Ago!$H$5:$H$605,Ago!$Q$5:$Q$605,"Despesa",Ago!$F$5:$F$605,DRE!$D605)</f>
        <v>0</v>
      </c>
      <c r="M605" s="75">
        <f>SUMIFS(Set!$H$5:$H$605,Set!$Q$5:$Q$605,"Despesa",Set!$F$5:$F$605,DRE!$D605)</f>
        <v>0</v>
      </c>
      <c r="N605" s="75">
        <f>SUMIFS(Out!$H$5:$H$605,Out!$Q$5:$Q$605,"Despesa",Out!$F$5:$F$605,DRE!$D605)</f>
        <v>0</v>
      </c>
      <c r="O605" s="75">
        <f>SUMIFS(Nov!$H$5:$H$605,Nov!$Q$5:$Q$605,"Despesa",Nov!$F$5:$F$605,DRE!$D605)</f>
        <v>0</v>
      </c>
      <c r="P605" s="75">
        <f>SUMIFS(Dez!$H$5:$H$605,Dez!$Q$5:$Q$605,"Despesa",Dez!$F$5:$F$605,DRE!$D605)</f>
        <v>0</v>
      </c>
      <c r="Q605" s="75">
        <f t="shared" si="31"/>
        <v>0</v>
      </c>
    </row>
    <row r="606" spans="3:17" ht="28.5" customHeight="1" thickTop="1" thickBot="1">
      <c r="C606" s="65" t="str">
        <f>'PC Despesas'!O85</f>
        <v>5.5.81</v>
      </c>
      <c r="D606" s="66" t="str">
        <f>VLOOKUP(C606,'PC Despesas'!$O$5:$P$103,2,FALSE)</f>
        <v>-</v>
      </c>
      <c r="E606" s="75">
        <f>SUMIFS(Jan!$H$5:$H$605,Jan!$R$5:$R$605,"Despesa",Jan!$F$5:$F$605,DRE!$D606)</f>
        <v>0</v>
      </c>
      <c r="F606" s="75">
        <f>SUMIFS(Fev!$H$5:$H$605,Fev!$R$5:$R$605,"Despesa",Fev!$F$5:$F$605,DRE!$D606)</f>
        <v>0</v>
      </c>
      <c r="G606" s="75">
        <f>SUMIFS(Mar!$H$5:$H$605,Mar!$Q$5:$Q$605,"Despesa",Mar!$F$5:$F$605,DRE!$D606)</f>
        <v>0</v>
      </c>
      <c r="H606" s="75">
        <f>SUMIFS(Abr!$H$5:$H$605,Abr!$Q$5:$Q$605,"Despesa",Abr!$F$5:$F$605,DRE!$D606)</f>
        <v>0</v>
      </c>
      <c r="I606" s="75">
        <f>SUMIFS(Mai!$H$5:$H$605,Mai!$Q$5:$Q$605,"Despesa",Mai!$F$5:$F$605,DRE!$D606)</f>
        <v>0</v>
      </c>
      <c r="J606" s="75">
        <f>SUMIFS(Jun!$H$5:$H$605,Jun!$Q$5:$Q$605,"Despesa",Jun!$F$5:$F$605,DRE!$D606)</f>
        <v>0</v>
      </c>
      <c r="K606" s="75">
        <f>SUMIFS(Jul!$H$5:$H$605,Jul!$Q$5:$Q$605,"Despesa",Jul!$F$5:$F$605,DRE!$D606)</f>
        <v>0</v>
      </c>
      <c r="L606" s="75">
        <f>SUMIFS(Ago!$H$5:$H$605,Ago!$Q$5:$Q$605,"Despesa",Ago!$F$5:$F$605,DRE!$D606)</f>
        <v>0</v>
      </c>
      <c r="M606" s="75">
        <f>SUMIFS(Set!$H$5:$H$605,Set!$Q$5:$Q$605,"Despesa",Set!$F$5:$F$605,DRE!$D606)</f>
        <v>0</v>
      </c>
      <c r="N606" s="75">
        <f>SUMIFS(Out!$H$5:$H$605,Out!$Q$5:$Q$605,"Despesa",Out!$F$5:$F$605,DRE!$D606)</f>
        <v>0</v>
      </c>
      <c r="O606" s="75">
        <f>SUMIFS(Nov!$H$5:$H$605,Nov!$Q$5:$Q$605,"Despesa",Nov!$F$5:$F$605,DRE!$D606)</f>
        <v>0</v>
      </c>
      <c r="P606" s="75">
        <f>SUMIFS(Dez!$H$5:$H$605,Dez!$Q$5:$Q$605,"Despesa",Dez!$F$5:$F$605,DRE!$D606)</f>
        <v>0</v>
      </c>
      <c r="Q606" s="75">
        <f t="shared" si="31"/>
        <v>0</v>
      </c>
    </row>
    <row r="607" spans="3:17" ht="28.5" customHeight="1" thickTop="1" thickBot="1">
      <c r="C607" s="65" t="str">
        <f>'PC Despesas'!O86</f>
        <v>5.5.82</v>
      </c>
      <c r="D607" s="66" t="str">
        <f>VLOOKUP(C607,'PC Despesas'!$O$5:$P$103,2,FALSE)</f>
        <v>-</v>
      </c>
      <c r="E607" s="75">
        <f>SUMIFS(Jan!$H$5:$H$605,Jan!$R$5:$R$605,"Despesa",Jan!$F$5:$F$605,DRE!$D607)</f>
        <v>0</v>
      </c>
      <c r="F607" s="75">
        <f>SUMIFS(Fev!$H$5:$H$605,Fev!$R$5:$R$605,"Despesa",Fev!$F$5:$F$605,DRE!$D607)</f>
        <v>0</v>
      </c>
      <c r="G607" s="75">
        <f>SUMIFS(Mar!$H$5:$H$605,Mar!$Q$5:$Q$605,"Despesa",Mar!$F$5:$F$605,DRE!$D607)</f>
        <v>0</v>
      </c>
      <c r="H607" s="75">
        <f>SUMIFS(Abr!$H$5:$H$605,Abr!$Q$5:$Q$605,"Despesa",Abr!$F$5:$F$605,DRE!$D607)</f>
        <v>0</v>
      </c>
      <c r="I607" s="75">
        <f>SUMIFS(Mai!$H$5:$H$605,Mai!$Q$5:$Q$605,"Despesa",Mai!$F$5:$F$605,DRE!$D607)</f>
        <v>0</v>
      </c>
      <c r="J607" s="75">
        <f>SUMIFS(Jun!$H$5:$H$605,Jun!$Q$5:$Q$605,"Despesa",Jun!$F$5:$F$605,DRE!$D607)</f>
        <v>0</v>
      </c>
      <c r="K607" s="75">
        <f>SUMIFS(Jul!$H$5:$H$605,Jul!$Q$5:$Q$605,"Despesa",Jul!$F$5:$F$605,DRE!$D607)</f>
        <v>0</v>
      </c>
      <c r="L607" s="75">
        <f>SUMIFS(Ago!$H$5:$H$605,Ago!$Q$5:$Q$605,"Despesa",Ago!$F$5:$F$605,DRE!$D607)</f>
        <v>0</v>
      </c>
      <c r="M607" s="75">
        <f>SUMIFS(Set!$H$5:$H$605,Set!$Q$5:$Q$605,"Despesa",Set!$F$5:$F$605,DRE!$D607)</f>
        <v>0</v>
      </c>
      <c r="N607" s="75">
        <f>SUMIFS(Out!$H$5:$H$605,Out!$Q$5:$Q$605,"Despesa",Out!$F$5:$F$605,DRE!$D607)</f>
        <v>0</v>
      </c>
      <c r="O607" s="75">
        <f>SUMIFS(Nov!$H$5:$H$605,Nov!$Q$5:$Q$605,"Despesa",Nov!$F$5:$F$605,DRE!$D607)</f>
        <v>0</v>
      </c>
      <c r="P607" s="75">
        <f>SUMIFS(Dez!$H$5:$H$605,Dez!$Q$5:$Q$605,"Despesa",Dez!$F$5:$F$605,DRE!$D607)</f>
        <v>0</v>
      </c>
      <c r="Q607" s="75">
        <f t="shared" si="31"/>
        <v>0</v>
      </c>
    </row>
    <row r="608" spans="3:17" ht="28.5" customHeight="1" thickTop="1" thickBot="1">
      <c r="C608" s="65" t="str">
        <f>'PC Despesas'!O87</f>
        <v>5.5.83</v>
      </c>
      <c r="D608" s="66" t="str">
        <f>VLOOKUP(C608,'PC Despesas'!$O$5:$P$103,2,FALSE)</f>
        <v>-</v>
      </c>
      <c r="E608" s="75">
        <f>SUMIFS(Jan!$H$5:$H$605,Jan!$R$5:$R$605,"Despesa",Jan!$F$5:$F$605,DRE!$D608)</f>
        <v>0</v>
      </c>
      <c r="F608" s="75">
        <f>SUMIFS(Fev!$H$5:$H$605,Fev!$R$5:$R$605,"Despesa",Fev!$F$5:$F$605,DRE!$D608)</f>
        <v>0</v>
      </c>
      <c r="G608" s="75">
        <f>SUMIFS(Mar!$H$5:$H$605,Mar!$Q$5:$Q$605,"Despesa",Mar!$F$5:$F$605,DRE!$D608)</f>
        <v>0</v>
      </c>
      <c r="H608" s="75">
        <f>SUMIFS(Abr!$H$5:$H$605,Abr!$Q$5:$Q$605,"Despesa",Abr!$F$5:$F$605,DRE!$D608)</f>
        <v>0</v>
      </c>
      <c r="I608" s="75">
        <f>SUMIFS(Mai!$H$5:$H$605,Mai!$Q$5:$Q$605,"Despesa",Mai!$F$5:$F$605,DRE!$D608)</f>
        <v>0</v>
      </c>
      <c r="J608" s="75">
        <f>SUMIFS(Jun!$H$5:$H$605,Jun!$Q$5:$Q$605,"Despesa",Jun!$F$5:$F$605,DRE!$D608)</f>
        <v>0</v>
      </c>
      <c r="K608" s="75">
        <f>SUMIFS(Jul!$H$5:$H$605,Jul!$Q$5:$Q$605,"Despesa",Jul!$F$5:$F$605,DRE!$D608)</f>
        <v>0</v>
      </c>
      <c r="L608" s="75">
        <f>SUMIFS(Ago!$H$5:$H$605,Ago!$Q$5:$Q$605,"Despesa",Ago!$F$5:$F$605,DRE!$D608)</f>
        <v>0</v>
      </c>
      <c r="M608" s="75">
        <f>SUMIFS(Set!$H$5:$H$605,Set!$Q$5:$Q$605,"Despesa",Set!$F$5:$F$605,DRE!$D608)</f>
        <v>0</v>
      </c>
      <c r="N608" s="75">
        <f>SUMIFS(Out!$H$5:$H$605,Out!$Q$5:$Q$605,"Despesa",Out!$F$5:$F$605,DRE!$D608)</f>
        <v>0</v>
      </c>
      <c r="O608" s="75">
        <f>SUMIFS(Nov!$H$5:$H$605,Nov!$Q$5:$Q$605,"Despesa",Nov!$F$5:$F$605,DRE!$D608)</f>
        <v>0</v>
      </c>
      <c r="P608" s="75">
        <f>SUMIFS(Dez!$H$5:$H$605,Dez!$Q$5:$Q$605,"Despesa",Dez!$F$5:$F$605,DRE!$D608)</f>
        <v>0</v>
      </c>
      <c r="Q608" s="75">
        <f t="shared" si="31"/>
        <v>0</v>
      </c>
    </row>
    <row r="609" spans="3:17" ht="28.5" customHeight="1" thickTop="1" thickBot="1">
      <c r="C609" s="65" t="str">
        <f>'PC Despesas'!O88</f>
        <v>5.5.84</v>
      </c>
      <c r="D609" s="66" t="str">
        <f>VLOOKUP(C609,'PC Despesas'!$O$5:$P$103,2,FALSE)</f>
        <v>-</v>
      </c>
      <c r="E609" s="75">
        <f>SUMIFS(Jan!$H$5:$H$605,Jan!$R$5:$R$605,"Despesa",Jan!$F$5:$F$605,DRE!$D609)</f>
        <v>0</v>
      </c>
      <c r="F609" s="75">
        <f>SUMIFS(Fev!$H$5:$H$605,Fev!$R$5:$R$605,"Despesa",Fev!$F$5:$F$605,DRE!$D609)</f>
        <v>0</v>
      </c>
      <c r="G609" s="75">
        <f>SUMIFS(Mar!$H$5:$H$605,Mar!$Q$5:$Q$605,"Despesa",Mar!$F$5:$F$605,DRE!$D609)</f>
        <v>0</v>
      </c>
      <c r="H609" s="75">
        <f>SUMIFS(Abr!$H$5:$H$605,Abr!$Q$5:$Q$605,"Despesa",Abr!$F$5:$F$605,DRE!$D609)</f>
        <v>0</v>
      </c>
      <c r="I609" s="75">
        <f>SUMIFS(Mai!$H$5:$H$605,Mai!$Q$5:$Q$605,"Despesa",Mai!$F$5:$F$605,DRE!$D609)</f>
        <v>0</v>
      </c>
      <c r="J609" s="75">
        <f>SUMIFS(Jun!$H$5:$H$605,Jun!$Q$5:$Q$605,"Despesa",Jun!$F$5:$F$605,DRE!$D609)</f>
        <v>0</v>
      </c>
      <c r="K609" s="75">
        <f>SUMIFS(Jul!$H$5:$H$605,Jul!$Q$5:$Q$605,"Despesa",Jul!$F$5:$F$605,DRE!$D609)</f>
        <v>0</v>
      </c>
      <c r="L609" s="75">
        <f>SUMIFS(Ago!$H$5:$H$605,Ago!$Q$5:$Q$605,"Despesa",Ago!$F$5:$F$605,DRE!$D609)</f>
        <v>0</v>
      </c>
      <c r="M609" s="75">
        <f>SUMIFS(Set!$H$5:$H$605,Set!$Q$5:$Q$605,"Despesa",Set!$F$5:$F$605,DRE!$D609)</f>
        <v>0</v>
      </c>
      <c r="N609" s="75">
        <f>SUMIFS(Out!$H$5:$H$605,Out!$Q$5:$Q$605,"Despesa",Out!$F$5:$F$605,DRE!$D609)</f>
        <v>0</v>
      </c>
      <c r="O609" s="75">
        <f>SUMIFS(Nov!$H$5:$H$605,Nov!$Q$5:$Q$605,"Despesa",Nov!$F$5:$F$605,DRE!$D609)</f>
        <v>0</v>
      </c>
      <c r="P609" s="75">
        <f>SUMIFS(Dez!$H$5:$H$605,Dez!$Q$5:$Q$605,"Despesa",Dez!$F$5:$F$605,DRE!$D609)</f>
        <v>0</v>
      </c>
      <c r="Q609" s="75">
        <f t="shared" si="31"/>
        <v>0</v>
      </c>
    </row>
    <row r="610" spans="3:17" ht="28.5" customHeight="1" thickTop="1" thickBot="1">
      <c r="C610" s="65" t="str">
        <f>'PC Despesas'!O89</f>
        <v>5.5.85</v>
      </c>
      <c r="D610" s="66" t="str">
        <f>VLOOKUP(C610,'PC Despesas'!$O$5:$P$103,2,FALSE)</f>
        <v>-</v>
      </c>
      <c r="E610" s="75">
        <f>SUMIFS(Jan!$H$5:$H$605,Jan!$R$5:$R$605,"Despesa",Jan!$F$5:$F$605,DRE!$D610)</f>
        <v>0</v>
      </c>
      <c r="F610" s="75">
        <f>SUMIFS(Fev!$H$5:$H$605,Fev!$R$5:$R$605,"Despesa",Fev!$F$5:$F$605,DRE!$D610)</f>
        <v>0</v>
      </c>
      <c r="G610" s="75">
        <f>SUMIFS(Mar!$H$5:$H$605,Mar!$Q$5:$Q$605,"Despesa",Mar!$F$5:$F$605,DRE!$D610)</f>
        <v>0</v>
      </c>
      <c r="H610" s="75">
        <f>SUMIFS(Abr!$H$5:$H$605,Abr!$Q$5:$Q$605,"Despesa",Abr!$F$5:$F$605,DRE!$D610)</f>
        <v>0</v>
      </c>
      <c r="I610" s="75">
        <f>SUMIFS(Mai!$H$5:$H$605,Mai!$Q$5:$Q$605,"Despesa",Mai!$F$5:$F$605,DRE!$D610)</f>
        <v>0</v>
      </c>
      <c r="J610" s="75">
        <f>SUMIFS(Jun!$H$5:$H$605,Jun!$Q$5:$Q$605,"Despesa",Jun!$F$5:$F$605,DRE!$D610)</f>
        <v>0</v>
      </c>
      <c r="K610" s="75">
        <f>SUMIFS(Jul!$H$5:$H$605,Jul!$Q$5:$Q$605,"Despesa",Jul!$F$5:$F$605,DRE!$D610)</f>
        <v>0</v>
      </c>
      <c r="L610" s="75">
        <f>SUMIFS(Ago!$H$5:$H$605,Ago!$Q$5:$Q$605,"Despesa",Ago!$F$5:$F$605,DRE!$D610)</f>
        <v>0</v>
      </c>
      <c r="M610" s="75">
        <f>SUMIFS(Set!$H$5:$H$605,Set!$Q$5:$Q$605,"Despesa",Set!$F$5:$F$605,DRE!$D610)</f>
        <v>0</v>
      </c>
      <c r="N610" s="75">
        <f>SUMIFS(Out!$H$5:$H$605,Out!$Q$5:$Q$605,"Despesa",Out!$F$5:$F$605,DRE!$D610)</f>
        <v>0</v>
      </c>
      <c r="O610" s="75">
        <f>SUMIFS(Nov!$H$5:$H$605,Nov!$Q$5:$Q$605,"Despesa",Nov!$F$5:$F$605,DRE!$D610)</f>
        <v>0</v>
      </c>
      <c r="P610" s="75">
        <f>SUMIFS(Dez!$H$5:$H$605,Dez!$Q$5:$Q$605,"Despesa",Dez!$F$5:$F$605,DRE!$D610)</f>
        <v>0</v>
      </c>
      <c r="Q610" s="75">
        <f t="shared" si="31"/>
        <v>0</v>
      </c>
    </row>
    <row r="611" spans="3:17" ht="27.75" customHeight="1" thickTop="1" thickBot="1">
      <c r="C611" s="65" t="str">
        <f>'PC Despesas'!O90</f>
        <v>5.5.86</v>
      </c>
      <c r="D611" s="66" t="str">
        <f>VLOOKUP(C611,'PC Despesas'!$O$5:$P$103,2,FALSE)</f>
        <v>-</v>
      </c>
      <c r="E611" s="75">
        <f>SUMIFS(Jan!$H$5:$H$605,Jan!$R$5:$R$605,"Despesa",Jan!$F$5:$F$605,DRE!$D611)</f>
        <v>0</v>
      </c>
      <c r="F611" s="75">
        <f>SUMIFS(Fev!$H$5:$H$605,Fev!$R$5:$R$605,"Despesa",Fev!$F$5:$F$605,DRE!$D611)</f>
        <v>0</v>
      </c>
      <c r="G611" s="75">
        <f>SUMIFS(Mar!$H$5:$H$605,Mar!$Q$5:$Q$605,"Despesa",Mar!$F$5:$F$605,DRE!$D611)</f>
        <v>0</v>
      </c>
      <c r="H611" s="75">
        <f>SUMIFS(Abr!$H$5:$H$605,Abr!$Q$5:$Q$605,"Despesa",Abr!$F$5:$F$605,DRE!$D611)</f>
        <v>0</v>
      </c>
      <c r="I611" s="75">
        <f>SUMIFS(Mai!$H$5:$H$605,Mai!$Q$5:$Q$605,"Despesa",Mai!$F$5:$F$605,DRE!$D611)</f>
        <v>0</v>
      </c>
      <c r="J611" s="75">
        <f>SUMIFS(Jun!$H$5:$H$605,Jun!$Q$5:$Q$605,"Despesa",Jun!$F$5:$F$605,DRE!$D611)</f>
        <v>0</v>
      </c>
      <c r="K611" s="75">
        <f>SUMIFS(Jul!$H$5:$H$605,Jul!$Q$5:$Q$605,"Despesa",Jul!$F$5:$F$605,DRE!$D611)</f>
        <v>0</v>
      </c>
      <c r="L611" s="75">
        <f>SUMIFS(Ago!$H$5:$H$605,Ago!$Q$5:$Q$605,"Despesa",Ago!$F$5:$F$605,DRE!$D611)</f>
        <v>0</v>
      </c>
      <c r="M611" s="75">
        <f>SUMIFS(Set!$H$5:$H$605,Set!$Q$5:$Q$605,"Despesa",Set!$F$5:$F$605,DRE!$D611)</f>
        <v>0</v>
      </c>
      <c r="N611" s="75">
        <f>SUMIFS(Out!$H$5:$H$605,Out!$Q$5:$Q$605,"Despesa",Out!$F$5:$F$605,DRE!$D611)</f>
        <v>0</v>
      </c>
      <c r="O611" s="75">
        <f>SUMIFS(Nov!$H$5:$H$605,Nov!$Q$5:$Q$605,"Despesa",Nov!$F$5:$F$605,DRE!$D611)</f>
        <v>0</v>
      </c>
      <c r="P611" s="75">
        <f>SUMIFS(Dez!$H$5:$H$605,Dez!$Q$5:$Q$605,"Despesa",Dez!$F$5:$F$605,DRE!$D611)</f>
        <v>0</v>
      </c>
      <c r="Q611" s="75">
        <f t="shared" si="31"/>
        <v>0</v>
      </c>
    </row>
    <row r="612" spans="3:17" ht="27.75" customHeight="1" thickTop="1" thickBot="1">
      <c r="C612" s="65" t="str">
        <f>'PC Despesas'!O91</f>
        <v>5.5.87</v>
      </c>
      <c r="D612" s="66" t="str">
        <f>VLOOKUP(C612,'PC Despesas'!$O$5:$P$103,2,FALSE)</f>
        <v>-</v>
      </c>
      <c r="E612" s="75">
        <f>SUMIFS(Jan!$H$5:$H$605,Jan!$R$5:$R$605,"Despesa",Jan!$F$5:$F$605,DRE!$D612)</f>
        <v>0</v>
      </c>
      <c r="F612" s="75">
        <f>SUMIFS(Fev!$H$5:$H$605,Fev!$R$5:$R$605,"Despesa",Fev!$F$5:$F$605,DRE!$D612)</f>
        <v>0</v>
      </c>
      <c r="G612" s="75">
        <f>SUMIFS(Mar!$H$5:$H$605,Mar!$Q$5:$Q$605,"Despesa",Mar!$F$5:$F$605,DRE!$D612)</f>
        <v>0</v>
      </c>
      <c r="H612" s="75">
        <f>SUMIFS(Abr!$H$5:$H$605,Abr!$Q$5:$Q$605,"Despesa",Abr!$F$5:$F$605,DRE!$D612)</f>
        <v>0</v>
      </c>
      <c r="I612" s="75">
        <f>SUMIFS(Mai!$H$5:$H$605,Mai!$Q$5:$Q$605,"Despesa",Mai!$F$5:$F$605,DRE!$D612)</f>
        <v>0</v>
      </c>
      <c r="J612" s="75">
        <f>SUMIFS(Jun!$H$5:$H$605,Jun!$Q$5:$Q$605,"Despesa",Jun!$F$5:$F$605,DRE!$D612)</f>
        <v>0</v>
      </c>
      <c r="K612" s="75">
        <f>SUMIFS(Jul!$H$5:$H$605,Jul!$Q$5:$Q$605,"Despesa",Jul!$F$5:$F$605,DRE!$D612)</f>
        <v>0</v>
      </c>
      <c r="L612" s="75">
        <f>SUMIFS(Ago!$H$5:$H$605,Ago!$Q$5:$Q$605,"Despesa",Ago!$F$5:$F$605,DRE!$D612)</f>
        <v>0</v>
      </c>
      <c r="M612" s="75">
        <f>SUMIFS(Set!$H$5:$H$605,Set!$Q$5:$Q$605,"Despesa",Set!$F$5:$F$605,DRE!$D612)</f>
        <v>0</v>
      </c>
      <c r="N612" s="75">
        <f>SUMIFS(Out!$H$5:$H$605,Out!$Q$5:$Q$605,"Despesa",Out!$F$5:$F$605,DRE!$D612)</f>
        <v>0</v>
      </c>
      <c r="O612" s="75">
        <f>SUMIFS(Nov!$H$5:$H$605,Nov!$Q$5:$Q$605,"Despesa",Nov!$F$5:$F$605,DRE!$D612)</f>
        <v>0</v>
      </c>
      <c r="P612" s="75">
        <f>SUMIFS(Dez!$H$5:$H$605,Dez!$Q$5:$Q$605,"Despesa",Dez!$F$5:$F$605,DRE!$D612)</f>
        <v>0</v>
      </c>
      <c r="Q612" s="75">
        <f t="shared" si="31"/>
        <v>0</v>
      </c>
    </row>
    <row r="613" spans="3:17" ht="27.75" customHeight="1" thickTop="1" thickBot="1">
      <c r="C613" s="65" t="str">
        <f>'PC Despesas'!O92</f>
        <v>5.5.88</v>
      </c>
      <c r="D613" s="66" t="str">
        <f>VLOOKUP(C613,'PC Despesas'!$O$5:$P$103,2,FALSE)</f>
        <v>-</v>
      </c>
      <c r="E613" s="75">
        <f>SUMIFS(Jan!$H$5:$H$605,Jan!$R$5:$R$605,"Despesa",Jan!$F$5:$F$605,DRE!$D613)</f>
        <v>0</v>
      </c>
      <c r="F613" s="75">
        <f>SUMIFS(Fev!$H$5:$H$605,Fev!$R$5:$R$605,"Despesa",Fev!$F$5:$F$605,DRE!$D613)</f>
        <v>0</v>
      </c>
      <c r="G613" s="75">
        <f>SUMIFS(Mar!$H$5:$H$605,Mar!$Q$5:$Q$605,"Despesa",Mar!$F$5:$F$605,DRE!$D613)</f>
        <v>0</v>
      </c>
      <c r="H613" s="75">
        <f>SUMIFS(Abr!$H$5:$H$605,Abr!$Q$5:$Q$605,"Despesa",Abr!$F$5:$F$605,DRE!$D613)</f>
        <v>0</v>
      </c>
      <c r="I613" s="75">
        <f>SUMIFS(Mai!$H$5:$H$605,Mai!$Q$5:$Q$605,"Despesa",Mai!$F$5:$F$605,DRE!$D613)</f>
        <v>0</v>
      </c>
      <c r="J613" s="75">
        <f>SUMIFS(Jun!$H$5:$H$605,Jun!$Q$5:$Q$605,"Despesa",Jun!$F$5:$F$605,DRE!$D613)</f>
        <v>0</v>
      </c>
      <c r="K613" s="75">
        <f>SUMIFS(Jul!$H$5:$H$605,Jul!$Q$5:$Q$605,"Despesa",Jul!$F$5:$F$605,DRE!$D613)</f>
        <v>0</v>
      </c>
      <c r="L613" s="75">
        <f>SUMIFS(Ago!$H$5:$H$605,Ago!$Q$5:$Q$605,"Despesa",Ago!$F$5:$F$605,DRE!$D613)</f>
        <v>0</v>
      </c>
      <c r="M613" s="75">
        <f>SUMIFS(Set!$H$5:$H$605,Set!$Q$5:$Q$605,"Despesa",Set!$F$5:$F$605,DRE!$D613)</f>
        <v>0</v>
      </c>
      <c r="N613" s="75">
        <f>SUMIFS(Out!$H$5:$H$605,Out!$Q$5:$Q$605,"Despesa",Out!$F$5:$F$605,DRE!$D613)</f>
        <v>0</v>
      </c>
      <c r="O613" s="75">
        <f>SUMIFS(Nov!$H$5:$H$605,Nov!$Q$5:$Q$605,"Despesa",Nov!$F$5:$F$605,DRE!$D613)</f>
        <v>0</v>
      </c>
      <c r="P613" s="75">
        <f>SUMIFS(Dez!$H$5:$H$605,Dez!$Q$5:$Q$605,"Despesa",Dez!$F$5:$F$605,DRE!$D613)</f>
        <v>0</v>
      </c>
      <c r="Q613" s="75">
        <f t="shared" si="31"/>
        <v>0</v>
      </c>
    </row>
    <row r="614" spans="3:17" ht="27.75" customHeight="1" thickTop="1" thickBot="1">
      <c r="C614" s="65" t="str">
        <f>'PC Despesas'!O93</f>
        <v>5.5.89</v>
      </c>
      <c r="D614" s="66" t="str">
        <f>VLOOKUP(C614,'PC Despesas'!$O$5:$P$103,2,FALSE)</f>
        <v>-</v>
      </c>
      <c r="E614" s="75">
        <f>SUMIFS(Jan!$H$5:$H$605,Jan!$R$5:$R$605,"Despesa",Jan!$F$5:$F$605,DRE!$D614)</f>
        <v>0</v>
      </c>
      <c r="F614" s="75">
        <f>SUMIFS(Fev!$H$5:$H$605,Fev!$R$5:$R$605,"Despesa",Fev!$F$5:$F$605,DRE!$D614)</f>
        <v>0</v>
      </c>
      <c r="G614" s="75">
        <f>SUMIFS(Mar!$H$5:$H$605,Mar!$Q$5:$Q$605,"Despesa",Mar!$F$5:$F$605,DRE!$D614)</f>
        <v>0</v>
      </c>
      <c r="H614" s="75">
        <f>SUMIFS(Abr!$H$5:$H$605,Abr!$Q$5:$Q$605,"Despesa",Abr!$F$5:$F$605,DRE!$D614)</f>
        <v>0</v>
      </c>
      <c r="I614" s="75">
        <f>SUMIFS(Mai!$H$5:$H$605,Mai!$Q$5:$Q$605,"Despesa",Mai!$F$5:$F$605,DRE!$D614)</f>
        <v>0</v>
      </c>
      <c r="J614" s="75">
        <f>SUMIFS(Jun!$H$5:$H$605,Jun!$Q$5:$Q$605,"Despesa",Jun!$F$5:$F$605,DRE!$D614)</f>
        <v>0</v>
      </c>
      <c r="K614" s="75">
        <f>SUMIFS(Jul!$H$5:$H$605,Jul!$Q$5:$Q$605,"Despesa",Jul!$F$5:$F$605,DRE!$D614)</f>
        <v>0</v>
      </c>
      <c r="L614" s="75">
        <f>SUMIFS(Ago!$H$5:$H$605,Ago!$Q$5:$Q$605,"Despesa",Ago!$F$5:$F$605,DRE!$D614)</f>
        <v>0</v>
      </c>
      <c r="M614" s="75">
        <f>SUMIFS(Set!$H$5:$H$605,Set!$Q$5:$Q$605,"Despesa",Set!$F$5:$F$605,DRE!$D614)</f>
        <v>0</v>
      </c>
      <c r="N614" s="75">
        <f>SUMIFS(Out!$H$5:$H$605,Out!$Q$5:$Q$605,"Despesa",Out!$F$5:$F$605,DRE!$D614)</f>
        <v>0</v>
      </c>
      <c r="O614" s="75">
        <f>SUMIFS(Nov!$H$5:$H$605,Nov!$Q$5:$Q$605,"Despesa",Nov!$F$5:$F$605,DRE!$D614)</f>
        <v>0</v>
      </c>
      <c r="P614" s="75">
        <f>SUMIFS(Dez!$H$5:$H$605,Dez!$Q$5:$Q$605,"Despesa",Dez!$F$5:$F$605,DRE!$D614)</f>
        <v>0</v>
      </c>
      <c r="Q614" s="75">
        <f t="shared" si="31"/>
        <v>0</v>
      </c>
    </row>
    <row r="615" spans="3:17" ht="27.75" customHeight="1" thickTop="1" thickBot="1">
      <c r="C615" s="65" t="str">
        <f>'PC Despesas'!O94</f>
        <v>5.5.90</v>
      </c>
      <c r="D615" s="66" t="str">
        <f>VLOOKUP(C615,'PC Despesas'!$O$5:$P$103,2,FALSE)</f>
        <v>-</v>
      </c>
      <c r="E615" s="75">
        <f>SUMIFS(Jan!$H$5:$H$605,Jan!$R$5:$R$605,"Despesa",Jan!$F$5:$F$605,DRE!$D615)</f>
        <v>0</v>
      </c>
      <c r="F615" s="75">
        <f>SUMIFS(Fev!$H$5:$H$605,Fev!$R$5:$R$605,"Despesa",Fev!$F$5:$F$605,DRE!$D615)</f>
        <v>0</v>
      </c>
      <c r="G615" s="75">
        <f>SUMIFS(Mar!$H$5:$H$605,Mar!$Q$5:$Q$605,"Despesa",Mar!$F$5:$F$605,DRE!$D615)</f>
        <v>0</v>
      </c>
      <c r="H615" s="75">
        <f>SUMIFS(Abr!$H$5:$H$605,Abr!$Q$5:$Q$605,"Despesa",Abr!$F$5:$F$605,DRE!$D615)</f>
        <v>0</v>
      </c>
      <c r="I615" s="75">
        <f>SUMIFS(Mai!$H$5:$H$605,Mai!$Q$5:$Q$605,"Despesa",Mai!$F$5:$F$605,DRE!$D615)</f>
        <v>0</v>
      </c>
      <c r="J615" s="75">
        <f>SUMIFS(Jun!$H$5:$H$605,Jun!$Q$5:$Q$605,"Despesa",Jun!$F$5:$F$605,DRE!$D615)</f>
        <v>0</v>
      </c>
      <c r="K615" s="75">
        <f>SUMIFS(Jul!$H$5:$H$605,Jul!$Q$5:$Q$605,"Despesa",Jul!$F$5:$F$605,DRE!$D615)</f>
        <v>0</v>
      </c>
      <c r="L615" s="75">
        <f>SUMIFS(Ago!$H$5:$H$605,Ago!$Q$5:$Q$605,"Despesa",Ago!$F$5:$F$605,DRE!$D615)</f>
        <v>0</v>
      </c>
      <c r="M615" s="75">
        <f>SUMIFS(Set!$H$5:$H$605,Set!$Q$5:$Q$605,"Despesa",Set!$F$5:$F$605,DRE!$D615)</f>
        <v>0</v>
      </c>
      <c r="N615" s="75">
        <f>SUMIFS(Out!$H$5:$H$605,Out!$Q$5:$Q$605,"Despesa",Out!$F$5:$F$605,DRE!$D615)</f>
        <v>0</v>
      </c>
      <c r="O615" s="75">
        <f>SUMIFS(Nov!$H$5:$H$605,Nov!$Q$5:$Q$605,"Despesa",Nov!$F$5:$F$605,DRE!$D615)</f>
        <v>0</v>
      </c>
      <c r="P615" s="75">
        <f>SUMIFS(Dez!$H$5:$H$605,Dez!$Q$5:$Q$605,"Despesa",Dez!$F$5:$F$605,DRE!$D615)</f>
        <v>0</v>
      </c>
      <c r="Q615" s="75">
        <f t="shared" si="31"/>
        <v>0</v>
      </c>
    </row>
    <row r="616" spans="3:17" ht="27.75" customHeight="1" thickTop="1" thickBot="1">
      <c r="C616" s="65" t="str">
        <f>'PC Despesas'!O95</f>
        <v>5.5.91</v>
      </c>
      <c r="D616" s="66" t="str">
        <f>VLOOKUP(C616,'PC Despesas'!$O$5:$P$103,2,FALSE)</f>
        <v>-</v>
      </c>
      <c r="E616" s="75">
        <f>SUMIFS(Jan!$H$5:$H$605,Jan!$R$5:$R$605,"Despesa",Jan!$F$5:$F$605,DRE!$D616)</f>
        <v>0</v>
      </c>
      <c r="F616" s="75">
        <f>SUMIFS(Fev!$H$5:$H$605,Fev!$R$5:$R$605,"Despesa",Fev!$F$5:$F$605,DRE!$D616)</f>
        <v>0</v>
      </c>
      <c r="G616" s="75">
        <f>SUMIFS(Mar!$H$5:$H$605,Mar!$Q$5:$Q$605,"Despesa",Mar!$F$5:$F$605,DRE!$D616)</f>
        <v>0</v>
      </c>
      <c r="H616" s="75">
        <f>SUMIFS(Abr!$H$5:$H$605,Abr!$Q$5:$Q$605,"Despesa",Abr!$F$5:$F$605,DRE!$D616)</f>
        <v>0</v>
      </c>
      <c r="I616" s="75">
        <f>SUMIFS(Mai!$H$5:$H$605,Mai!$Q$5:$Q$605,"Despesa",Mai!$F$5:$F$605,DRE!$D616)</f>
        <v>0</v>
      </c>
      <c r="J616" s="75">
        <f>SUMIFS(Jun!$H$5:$H$605,Jun!$Q$5:$Q$605,"Despesa",Jun!$F$5:$F$605,DRE!$D616)</f>
        <v>0</v>
      </c>
      <c r="K616" s="75">
        <f>SUMIFS(Jul!$H$5:$H$605,Jul!$Q$5:$Q$605,"Despesa",Jul!$F$5:$F$605,DRE!$D616)</f>
        <v>0</v>
      </c>
      <c r="L616" s="75">
        <f>SUMIFS(Ago!$H$5:$H$605,Ago!$Q$5:$Q$605,"Despesa",Ago!$F$5:$F$605,DRE!$D616)</f>
        <v>0</v>
      </c>
      <c r="M616" s="75">
        <f>SUMIFS(Set!$H$5:$H$605,Set!$Q$5:$Q$605,"Despesa",Set!$F$5:$F$605,DRE!$D616)</f>
        <v>0</v>
      </c>
      <c r="N616" s="75">
        <f>SUMIFS(Out!$H$5:$H$605,Out!$Q$5:$Q$605,"Despesa",Out!$F$5:$F$605,DRE!$D616)</f>
        <v>0</v>
      </c>
      <c r="O616" s="75">
        <f>SUMIFS(Nov!$H$5:$H$605,Nov!$Q$5:$Q$605,"Despesa",Nov!$F$5:$F$605,DRE!$D616)</f>
        <v>0</v>
      </c>
      <c r="P616" s="75">
        <f>SUMIFS(Dez!$H$5:$H$605,Dez!$Q$5:$Q$605,"Despesa",Dez!$F$5:$F$605,DRE!$D616)</f>
        <v>0</v>
      </c>
      <c r="Q616" s="75">
        <f t="shared" si="31"/>
        <v>0</v>
      </c>
    </row>
    <row r="617" spans="3:17" ht="27.75" customHeight="1" thickTop="1" thickBot="1">
      <c r="C617" s="65" t="str">
        <f>'PC Despesas'!O96</f>
        <v>5.5.92</v>
      </c>
      <c r="D617" s="66" t="str">
        <f>VLOOKUP(C617,'PC Despesas'!$O$5:$P$103,2,FALSE)</f>
        <v>-</v>
      </c>
      <c r="E617" s="75">
        <f>SUMIFS(Jan!$H$5:$H$605,Jan!$R$5:$R$605,"Despesa",Jan!$F$5:$F$605,DRE!$D617)</f>
        <v>0</v>
      </c>
      <c r="F617" s="75">
        <f>SUMIFS(Fev!$H$5:$H$605,Fev!$R$5:$R$605,"Despesa",Fev!$F$5:$F$605,DRE!$D617)</f>
        <v>0</v>
      </c>
      <c r="G617" s="75">
        <f>SUMIFS(Mar!$H$5:$H$605,Mar!$Q$5:$Q$605,"Despesa",Mar!$F$5:$F$605,DRE!$D617)</f>
        <v>0</v>
      </c>
      <c r="H617" s="75">
        <f>SUMIFS(Abr!$H$5:$H$605,Abr!$Q$5:$Q$605,"Despesa",Abr!$F$5:$F$605,DRE!$D617)</f>
        <v>0</v>
      </c>
      <c r="I617" s="75">
        <f>SUMIFS(Mai!$H$5:$H$605,Mai!$Q$5:$Q$605,"Despesa",Mai!$F$5:$F$605,DRE!$D617)</f>
        <v>0</v>
      </c>
      <c r="J617" s="75">
        <f>SUMIFS(Jun!$H$5:$H$605,Jun!$Q$5:$Q$605,"Despesa",Jun!$F$5:$F$605,DRE!$D617)</f>
        <v>0</v>
      </c>
      <c r="K617" s="75">
        <f>SUMIFS(Jul!$H$5:$H$605,Jul!$Q$5:$Q$605,"Despesa",Jul!$F$5:$F$605,DRE!$D617)</f>
        <v>0</v>
      </c>
      <c r="L617" s="75">
        <f>SUMIFS(Ago!$H$5:$H$605,Ago!$Q$5:$Q$605,"Despesa",Ago!$F$5:$F$605,DRE!$D617)</f>
        <v>0</v>
      </c>
      <c r="M617" s="75">
        <f>SUMIFS(Set!$H$5:$H$605,Set!$Q$5:$Q$605,"Despesa",Set!$F$5:$F$605,DRE!$D617)</f>
        <v>0</v>
      </c>
      <c r="N617" s="75">
        <f>SUMIFS(Out!$H$5:$H$605,Out!$Q$5:$Q$605,"Despesa",Out!$F$5:$F$605,DRE!$D617)</f>
        <v>0</v>
      </c>
      <c r="O617" s="75">
        <f>SUMIFS(Nov!$H$5:$H$605,Nov!$Q$5:$Q$605,"Despesa",Nov!$F$5:$F$605,DRE!$D617)</f>
        <v>0</v>
      </c>
      <c r="P617" s="75">
        <f>SUMIFS(Dez!$H$5:$H$605,Dez!$Q$5:$Q$605,"Despesa",Dez!$F$5:$F$605,DRE!$D617)</f>
        <v>0</v>
      </c>
      <c r="Q617" s="75">
        <f t="shared" si="31"/>
        <v>0</v>
      </c>
    </row>
    <row r="618" spans="3:17" ht="27.75" customHeight="1" thickTop="1" thickBot="1">
      <c r="C618" s="65" t="str">
        <f>'PC Despesas'!O97</f>
        <v>5.5.93</v>
      </c>
      <c r="D618" s="66" t="str">
        <f>VLOOKUP(C618,'PC Despesas'!$O$5:$P$103,2,FALSE)</f>
        <v>-</v>
      </c>
      <c r="E618" s="75">
        <f>SUMIFS(Jan!$H$5:$H$605,Jan!$R$5:$R$605,"Despesa",Jan!$F$5:$F$605,DRE!$D618)</f>
        <v>0</v>
      </c>
      <c r="F618" s="75">
        <f>SUMIFS(Fev!$H$5:$H$605,Fev!$R$5:$R$605,"Despesa",Fev!$F$5:$F$605,DRE!$D618)</f>
        <v>0</v>
      </c>
      <c r="G618" s="75">
        <f>SUMIFS(Mar!$H$5:$H$605,Mar!$Q$5:$Q$605,"Despesa",Mar!$F$5:$F$605,DRE!$D618)</f>
        <v>0</v>
      </c>
      <c r="H618" s="75">
        <f>SUMIFS(Abr!$H$5:$H$605,Abr!$Q$5:$Q$605,"Despesa",Abr!$F$5:$F$605,DRE!$D618)</f>
        <v>0</v>
      </c>
      <c r="I618" s="75">
        <f>SUMIFS(Mai!$H$5:$H$605,Mai!$Q$5:$Q$605,"Despesa",Mai!$F$5:$F$605,DRE!$D618)</f>
        <v>0</v>
      </c>
      <c r="J618" s="75">
        <f>SUMIFS(Jun!$H$5:$H$605,Jun!$Q$5:$Q$605,"Despesa",Jun!$F$5:$F$605,DRE!$D618)</f>
        <v>0</v>
      </c>
      <c r="K618" s="75">
        <f>SUMIFS(Jul!$H$5:$H$605,Jul!$Q$5:$Q$605,"Despesa",Jul!$F$5:$F$605,DRE!$D618)</f>
        <v>0</v>
      </c>
      <c r="L618" s="75">
        <f>SUMIFS(Ago!$H$5:$H$605,Ago!$Q$5:$Q$605,"Despesa",Ago!$F$5:$F$605,DRE!$D618)</f>
        <v>0</v>
      </c>
      <c r="M618" s="75">
        <f>SUMIFS(Set!$H$5:$H$605,Set!$Q$5:$Q$605,"Despesa",Set!$F$5:$F$605,DRE!$D618)</f>
        <v>0</v>
      </c>
      <c r="N618" s="75">
        <f>SUMIFS(Out!$H$5:$H$605,Out!$Q$5:$Q$605,"Despesa",Out!$F$5:$F$605,DRE!$D618)</f>
        <v>0</v>
      </c>
      <c r="O618" s="75">
        <f>SUMIFS(Nov!$H$5:$H$605,Nov!$Q$5:$Q$605,"Despesa",Nov!$F$5:$F$605,DRE!$D618)</f>
        <v>0</v>
      </c>
      <c r="P618" s="75">
        <f>SUMIFS(Dez!$H$5:$H$605,Dez!$Q$5:$Q$605,"Despesa",Dez!$F$5:$F$605,DRE!$D618)</f>
        <v>0</v>
      </c>
      <c r="Q618" s="75">
        <f t="shared" si="31"/>
        <v>0</v>
      </c>
    </row>
    <row r="619" spans="3:17" ht="27.75" customHeight="1" thickTop="1" thickBot="1">
      <c r="C619" s="65" t="str">
        <f>'PC Despesas'!O98</f>
        <v>5.5.94</v>
      </c>
      <c r="D619" s="66" t="str">
        <f>VLOOKUP(C619,'PC Despesas'!$O$5:$P$103,2,FALSE)</f>
        <v>-</v>
      </c>
      <c r="E619" s="75">
        <f>SUMIFS(Jan!$H$5:$H$605,Jan!$R$5:$R$605,"Despesa",Jan!$F$5:$F$605,DRE!$D619)</f>
        <v>0</v>
      </c>
      <c r="F619" s="75">
        <f>SUMIFS(Fev!$H$5:$H$605,Fev!$R$5:$R$605,"Despesa",Fev!$F$5:$F$605,DRE!$D619)</f>
        <v>0</v>
      </c>
      <c r="G619" s="75">
        <f>SUMIFS(Mar!$H$5:$H$605,Mar!$Q$5:$Q$605,"Despesa",Mar!$F$5:$F$605,DRE!$D619)</f>
        <v>0</v>
      </c>
      <c r="H619" s="75">
        <f>SUMIFS(Abr!$H$5:$H$605,Abr!$Q$5:$Q$605,"Despesa",Abr!$F$5:$F$605,DRE!$D619)</f>
        <v>0</v>
      </c>
      <c r="I619" s="75">
        <f>SUMIFS(Mai!$H$5:$H$605,Mai!$Q$5:$Q$605,"Despesa",Mai!$F$5:$F$605,DRE!$D619)</f>
        <v>0</v>
      </c>
      <c r="J619" s="75">
        <f>SUMIFS(Jun!$H$5:$H$605,Jun!$Q$5:$Q$605,"Despesa",Jun!$F$5:$F$605,DRE!$D619)</f>
        <v>0</v>
      </c>
      <c r="K619" s="75">
        <f>SUMIFS(Jul!$H$5:$H$605,Jul!$Q$5:$Q$605,"Despesa",Jul!$F$5:$F$605,DRE!$D619)</f>
        <v>0</v>
      </c>
      <c r="L619" s="75">
        <f>SUMIFS(Ago!$H$5:$H$605,Ago!$Q$5:$Q$605,"Despesa",Ago!$F$5:$F$605,DRE!$D619)</f>
        <v>0</v>
      </c>
      <c r="M619" s="75">
        <f>SUMIFS(Set!$H$5:$H$605,Set!$Q$5:$Q$605,"Despesa",Set!$F$5:$F$605,DRE!$D619)</f>
        <v>0</v>
      </c>
      <c r="N619" s="75">
        <f>SUMIFS(Out!$H$5:$H$605,Out!$Q$5:$Q$605,"Despesa",Out!$F$5:$F$605,DRE!$D619)</f>
        <v>0</v>
      </c>
      <c r="O619" s="75">
        <f>SUMIFS(Nov!$H$5:$H$605,Nov!$Q$5:$Q$605,"Despesa",Nov!$F$5:$F$605,DRE!$D619)</f>
        <v>0</v>
      </c>
      <c r="P619" s="75">
        <f>SUMIFS(Dez!$H$5:$H$605,Dez!$Q$5:$Q$605,"Despesa",Dez!$F$5:$F$605,DRE!$D619)</f>
        <v>0</v>
      </c>
      <c r="Q619" s="75">
        <f t="shared" si="31"/>
        <v>0</v>
      </c>
    </row>
    <row r="620" spans="3:17" ht="27.75" customHeight="1" thickTop="1" thickBot="1">
      <c r="C620" s="65" t="str">
        <f>'PC Despesas'!O99</f>
        <v>5.5.95</v>
      </c>
      <c r="D620" s="66" t="str">
        <f>VLOOKUP(C620,'PC Despesas'!$O$5:$P$103,2,FALSE)</f>
        <v>-</v>
      </c>
      <c r="E620" s="75">
        <f>SUMIFS(Jan!$H$5:$H$605,Jan!$R$5:$R$605,"Despesa",Jan!$F$5:$F$605,DRE!$D620)</f>
        <v>0</v>
      </c>
      <c r="F620" s="75">
        <f>SUMIFS(Fev!$H$5:$H$605,Fev!$R$5:$R$605,"Despesa",Fev!$F$5:$F$605,DRE!$D620)</f>
        <v>0</v>
      </c>
      <c r="G620" s="75">
        <f>SUMIFS(Mar!$H$5:$H$605,Mar!$Q$5:$Q$605,"Despesa",Mar!$F$5:$F$605,DRE!$D620)</f>
        <v>0</v>
      </c>
      <c r="H620" s="75">
        <f>SUMIFS(Abr!$H$5:$H$605,Abr!$Q$5:$Q$605,"Despesa",Abr!$F$5:$F$605,DRE!$D620)</f>
        <v>0</v>
      </c>
      <c r="I620" s="75">
        <f>SUMIFS(Mai!$H$5:$H$605,Mai!$Q$5:$Q$605,"Despesa",Mai!$F$5:$F$605,DRE!$D620)</f>
        <v>0</v>
      </c>
      <c r="J620" s="75">
        <f>SUMIFS(Jun!$H$5:$H$605,Jun!$Q$5:$Q$605,"Despesa",Jun!$F$5:$F$605,DRE!$D620)</f>
        <v>0</v>
      </c>
      <c r="K620" s="75">
        <f>SUMIFS(Jul!$H$5:$H$605,Jul!$Q$5:$Q$605,"Despesa",Jul!$F$5:$F$605,DRE!$D620)</f>
        <v>0</v>
      </c>
      <c r="L620" s="75">
        <f>SUMIFS(Ago!$H$5:$H$605,Ago!$Q$5:$Q$605,"Despesa",Ago!$F$5:$F$605,DRE!$D620)</f>
        <v>0</v>
      </c>
      <c r="M620" s="75">
        <f>SUMIFS(Set!$H$5:$H$605,Set!$Q$5:$Q$605,"Despesa",Set!$F$5:$F$605,DRE!$D620)</f>
        <v>0</v>
      </c>
      <c r="N620" s="75">
        <f>SUMIFS(Out!$H$5:$H$605,Out!$Q$5:$Q$605,"Despesa",Out!$F$5:$F$605,DRE!$D620)</f>
        <v>0</v>
      </c>
      <c r="O620" s="75">
        <f>SUMIFS(Nov!$H$5:$H$605,Nov!$Q$5:$Q$605,"Despesa",Nov!$F$5:$F$605,DRE!$D620)</f>
        <v>0</v>
      </c>
      <c r="P620" s="75">
        <f>SUMIFS(Dez!$H$5:$H$605,Dez!$Q$5:$Q$605,"Despesa",Dez!$F$5:$F$605,DRE!$D620)</f>
        <v>0</v>
      </c>
      <c r="Q620" s="75">
        <f t="shared" si="31"/>
        <v>0</v>
      </c>
    </row>
    <row r="621" spans="3:17" ht="27.75" customHeight="1" thickTop="1" thickBot="1">
      <c r="C621" s="65" t="str">
        <f>'PC Despesas'!O100</f>
        <v>5.5.96</v>
      </c>
      <c r="D621" s="66" t="str">
        <f>VLOOKUP(C621,'PC Despesas'!$O$5:$P$103,2,FALSE)</f>
        <v>-</v>
      </c>
      <c r="E621" s="75">
        <f>SUMIFS(Jan!$H$5:$H$605,Jan!$R$5:$R$605,"Despesa",Jan!$F$5:$F$605,DRE!$D621)</f>
        <v>0</v>
      </c>
      <c r="F621" s="75">
        <f>SUMIFS(Fev!$H$5:$H$605,Fev!$R$5:$R$605,"Despesa",Fev!$F$5:$F$605,DRE!$D621)</f>
        <v>0</v>
      </c>
      <c r="G621" s="75">
        <f>SUMIFS(Mar!$H$5:$H$605,Mar!$Q$5:$Q$605,"Despesa",Mar!$F$5:$F$605,DRE!$D621)</f>
        <v>0</v>
      </c>
      <c r="H621" s="75">
        <f>SUMIFS(Abr!$H$5:$H$605,Abr!$Q$5:$Q$605,"Despesa",Abr!$F$5:$F$605,DRE!$D621)</f>
        <v>0</v>
      </c>
      <c r="I621" s="75">
        <f>SUMIFS(Mai!$H$5:$H$605,Mai!$Q$5:$Q$605,"Despesa",Mai!$F$5:$F$605,DRE!$D621)</f>
        <v>0</v>
      </c>
      <c r="J621" s="75">
        <f>SUMIFS(Jun!$H$5:$H$605,Jun!$Q$5:$Q$605,"Despesa",Jun!$F$5:$F$605,DRE!$D621)</f>
        <v>0</v>
      </c>
      <c r="K621" s="75">
        <f>SUMIFS(Jul!$H$5:$H$605,Jul!$Q$5:$Q$605,"Despesa",Jul!$F$5:$F$605,DRE!$D621)</f>
        <v>0</v>
      </c>
      <c r="L621" s="75">
        <f>SUMIFS(Ago!$H$5:$H$605,Ago!$Q$5:$Q$605,"Despesa",Ago!$F$5:$F$605,DRE!$D621)</f>
        <v>0</v>
      </c>
      <c r="M621" s="75">
        <f>SUMIFS(Set!$H$5:$H$605,Set!$Q$5:$Q$605,"Despesa",Set!$F$5:$F$605,DRE!$D621)</f>
        <v>0</v>
      </c>
      <c r="N621" s="75">
        <f>SUMIFS(Out!$H$5:$H$605,Out!$Q$5:$Q$605,"Despesa",Out!$F$5:$F$605,DRE!$D621)</f>
        <v>0</v>
      </c>
      <c r="O621" s="75">
        <f>SUMIFS(Nov!$H$5:$H$605,Nov!$Q$5:$Q$605,"Despesa",Nov!$F$5:$F$605,DRE!$D621)</f>
        <v>0</v>
      </c>
      <c r="P621" s="75">
        <f>SUMIFS(Dez!$H$5:$H$605,Dez!$Q$5:$Q$605,"Despesa",Dez!$F$5:$F$605,DRE!$D621)</f>
        <v>0</v>
      </c>
      <c r="Q621" s="75">
        <f t="shared" si="31"/>
        <v>0</v>
      </c>
    </row>
    <row r="622" spans="3:17" ht="27.75" customHeight="1" thickTop="1" thickBot="1">
      <c r="C622" s="65" t="str">
        <f>'PC Despesas'!O101</f>
        <v>5.5.97</v>
      </c>
      <c r="D622" s="66" t="str">
        <f>VLOOKUP(C622,'PC Despesas'!$O$5:$P$103,2,FALSE)</f>
        <v>-</v>
      </c>
      <c r="E622" s="75">
        <f>SUMIFS(Jan!$H$5:$H$605,Jan!$R$5:$R$605,"Despesa",Jan!$F$5:$F$605,DRE!$D622)</f>
        <v>0</v>
      </c>
      <c r="F622" s="75">
        <f>SUMIFS(Fev!$H$5:$H$605,Fev!$R$5:$R$605,"Despesa",Fev!$F$5:$F$605,DRE!$D622)</f>
        <v>0</v>
      </c>
      <c r="G622" s="75">
        <f>SUMIFS(Mar!$H$5:$H$605,Mar!$Q$5:$Q$605,"Despesa",Mar!$F$5:$F$605,DRE!$D622)</f>
        <v>0</v>
      </c>
      <c r="H622" s="75">
        <f>SUMIFS(Abr!$H$5:$H$605,Abr!$Q$5:$Q$605,"Despesa",Abr!$F$5:$F$605,DRE!$D622)</f>
        <v>0</v>
      </c>
      <c r="I622" s="75">
        <f>SUMIFS(Mai!$H$5:$H$605,Mai!$Q$5:$Q$605,"Despesa",Mai!$F$5:$F$605,DRE!$D622)</f>
        <v>0</v>
      </c>
      <c r="J622" s="75">
        <f>SUMIFS(Jun!$H$5:$H$605,Jun!$Q$5:$Q$605,"Despesa",Jun!$F$5:$F$605,DRE!$D622)</f>
        <v>0</v>
      </c>
      <c r="K622" s="75">
        <f>SUMIFS(Jul!$H$5:$H$605,Jul!$Q$5:$Q$605,"Despesa",Jul!$F$5:$F$605,DRE!$D622)</f>
        <v>0</v>
      </c>
      <c r="L622" s="75">
        <f>SUMIFS(Ago!$H$5:$H$605,Ago!$Q$5:$Q$605,"Despesa",Ago!$F$5:$F$605,DRE!$D622)</f>
        <v>0</v>
      </c>
      <c r="M622" s="75">
        <f>SUMIFS(Set!$H$5:$H$605,Set!$Q$5:$Q$605,"Despesa",Set!$F$5:$F$605,DRE!$D622)</f>
        <v>0</v>
      </c>
      <c r="N622" s="75">
        <f>SUMIFS(Out!$H$5:$H$605,Out!$Q$5:$Q$605,"Despesa",Out!$F$5:$F$605,DRE!$D622)</f>
        <v>0</v>
      </c>
      <c r="O622" s="75">
        <f>SUMIFS(Nov!$H$5:$H$605,Nov!$Q$5:$Q$605,"Despesa",Nov!$F$5:$F$605,DRE!$D622)</f>
        <v>0</v>
      </c>
      <c r="P622" s="75">
        <f>SUMIFS(Dez!$H$5:$H$605,Dez!$Q$5:$Q$605,"Despesa",Dez!$F$5:$F$605,DRE!$D622)</f>
        <v>0</v>
      </c>
      <c r="Q622" s="75">
        <f t="shared" si="31"/>
        <v>0</v>
      </c>
    </row>
    <row r="623" spans="3:17" ht="27.75" customHeight="1" thickTop="1" thickBot="1">
      <c r="C623" s="65" t="str">
        <f>'PC Despesas'!O102</f>
        <v>5.5.98</v>
      </c>
      <c r="D623" s="66" t="str">
        <f>VLOOKUP(C623,'PC Despesas'!$O$5:$P$103,2,FALSE)</f>
        <v>-</v>
      </c>
      <c r="E623" s="75">
        <f>SUMIFS(Jan!$H$5:$H$605,Jan!$R$5:$R$605,"Despesa",Jan!$F$5:$F$605,DRE!$D623)</f>
        <v>0</v>
      </c>
      <c r="F623" s="75">
        <f>SUMIFS(Fev!$H$5:$H$605,Fev!$R$5:$R$605,"Despesa",Fev!$F$5:$F$605,DRE!$D623)</f>
        <v>0</v>
      </c>
      <c r="G623" s="75">
        <f>SUMIFS(Mar!$H$5:$H$605,Mar!$Q$5:$Q$605,"Despesa",Mar!$F$5:$F$605,DRE!$D623)</f>
        <v>0</v>
      </c>
      <c r="H623" s="75">
        <f>SUMIFS(Abr!$H$5:$H$605,Abr!$Q$5:$Q$605,"Despesa",Abr!$F$5:$F$605,DRE!$D623)</f>
        <v>0</v>
      </c>
      <c r="I623" s="75">
        <f>SUMIFS(Mai!$H$5:$H$605,Mai!$Q$5:$Q$605,"Despesa",Mai!$F$5:$F$605,DRE!$D623)</f>
        <v>0</v>
      </c>
      <c r="J623" s="75">
        <f>SUMIFS(Jun!$H$5:$H$605,Jun!$Q$5:$Q$605,"Despesa",Jun!$F$5:$F$605,DRE!$D623)</f>
        <v>0</v>
      </c>
      <c r="K623" s="75">
        <f>SUMIFS(Jul!$H$5:$H$605,Jul!$Q$5:$Q$605,"Despesa",Jul!$F$5:$F$605,DRE!$D623)</f>
        <v>0</v>
      </c>
      <c r="L623" s="75">
        <f>SUMIFS(Ago!$H$5:$H$605,Ago!$Q$5:$Q$605,"Despesa",Ago!$F$5:$F$605,DRE!$D623)</f>
        <v>0</v>
      </c>
      <c r="M623" s="75">
        <f>SUMIFS(Set!$H$5:$H$605,Set!$Q$5:$Q$605,"Despesa",Set!$F$5:$F$605,DRE!$D623)</f>
        <v>0</v>
      </c>
      <c r="N623" s="75">
        <f>SUMIFS(Out!$H$5:$H$605,Out!$Q$5:$Q$605,"Despesa",Out!$F$5:$F$605,DRE!$D623)</f>
        <v>0</v>
      </c>
      <c r="O623" s="75">
        <f>SUMIFS(Nov!$H$5:$H$605,Nov!$Q$5:$Q$605,"Despesa",Nov!$F$5:$F$605,DRE!$D623)</f>
        <v>0</v>
      </c>
      <c r="P623" s="75">
        <f>SUMIFS(Dez!$H$5:$H$605,Dez!$Q$5:$Q$605,"Despesa",Dez!$F$5:$F$605,DRE!$D623)</f>
        <v>0</v>
      </c>
      <c r="Q623" s="75">
        <f t="shared" si="31"/>
        <v>0</v>
      </c>
    </row>
    <row r="624" spans="3:17" ht="27.75" customHeight="1" thickTop="1" thickBot="1">
      <c r="C624" s="65" t="str">
        <f>'PC Despesas'!O103</f>
        <v>5.5.99</v>
      </c>
      <c r="D624" s="66" t="str">
        <f>VLOOKUP(C624,'PC Despesas'!$O$5:$P$103,2,FALSE)</f>
        <v>Outras despesas Operacionais</v>
      </c>
      <c r="E624" s="75">
        <f>SUMIFS(Jan!$H$5:$H$605,Jan!$R$5:$R$605,"Despesa",Jan!$F$5:$F$605,DRE!$D624)</f>
        <v>0</v>
      </c>
      <c r="F624" s="75">
        <f>SUMIFS(Fev!$H$5:$H$605,Fev!$R$5:$R$605,"Despesa",Fev!$F$5:$F$605,DRE!$D624)</f>
        <v>0</v>
      </c>
      <c r="G624" s="75">
        <f>SUMIFS(Mar!$H$5:$H$605,Mar!$Q$5:$Q$605,"Despesa",Mar!$F$5:$F$605,DRE!$D624)</f>
        <v>0</v>
      </c>
      <c r="H624" s="75">
        <f>SUMIFS(Abr!$H$5:$H$605,Abr!$Q$5:$Q$605,"Despesa",Abr!$F$5:$F$605,DRE!$D624)</f>
        <v>0</v>
      </c>
      <c r="I624" s="75">
        <f>SUMIFS(Mai!$H$5:$H$605,Mai!$Q$5:$Q$605,"Despesa",Mai!$F$5:$F$605,DRE!$D624)</f>
        <v>0</v>
      </c>
      <c r="J624" s="75">
        <f>SUMIFS(Jun!$H$5:$H$605,Jun!$Q$5:$Q$605,"Despesa",Jun!$F$5:$F$605,DRE!$D624)</f>
        <v>0</v>
      </c>
      <c r="K624" s="75">
        <f>SUMIFS(Jul!$H$5:$H$605,Jul!$Q$5:$Q$605,"Despesa",Jul!$F$5:$F$605,DRE!$D624)</f>
        <v>0</v>
      </c>
      <c r="L624" s="75">
        <f>SUMIFS(Ago!$H$5:$H$605,Ago!$Q$5:$Q$605,"Despesa",Ago!$F$5:$F$605,DRE!$D624)</f>
        <v>0</v>
      </c>
      <c r="M624" s="75">
        <f>SUMIFS(Set!$H$5:$H$605,Set!$Q$5:$Q$605,"Despesa",Set!$F$5:$F$605,DRE!$D624)</f>
        <v>0</v>
      </c>
      <c r="N624" s="75">
        <f>SUMIFS(Out!$H$5:$H$605,Out!$Q$5:$Q$605,"Despesa",Out!$F$5:$F$605,DRE!$D624)</f>
        <v>0</v>
      </c>
      <c r="O624" s="75">
        <f>SUMIFS(Nov!$H$5:$H$605,Nov!$Q$5:$Q$605,"Despesa",Nov!$F$5:$F$605,DRE!$D624)</f>
        <v>0</v>
      </c>
      <c r="P624" s="75">
        <f>SUMIFS(Dez!$H$5:$H$605,Dez!$Q$5:$Q$605,"Despesa",Dez!$F$5:$F$605,DRE!$D624)</f>
        <v>0</v>
      </c>
      <c r="Q624" s="75">
        <f t="shared" si="31"/>
        <v>0</v>
      </c>
    </row>
    <row r="625" spans="3:17" ht="35.25" customHeight="1" thickTop="1" thickBot="1">
      <c r="C625" s="63" t="str">
        <f>'PC Despesas'!R4</f>
        <v>5.6</v>
      </c>
      <c r="D625" s="64" t="str">
        <f>VLOOKUP(C625,'PC Despesas'!$R$4:$S$103,2,FALSE)</f>
        <v>DESPESAS DE MARKETING</v>
      </c>
      <c r="E625" s="86">
        <f>SUM(E626:E724)</f>
        <v>0</v>
      </c>
      <c r="F625" s="86">
        <f t="shared" ref="F625:O625" si="32">SUM(F626:F724)</f>
        <v>0</v>
      </c>
      <c r="G625" s="86">
        <f t="shared" si="32"/>
        <v>0</v>
      </c>
      <c r="H625" s="86">
        <f t="shared" si="32"/>
        <v>0</v>
      </c>
      <c r="I625" s="86">
        <f t="shared" si="32"/>
        <v>0</v>
      </c>
      <c r="J625" s="86">
        <f t="shared" si="32"/>
        <v>0</v>
      </c>
      <c r="K625" s="86">
        <f t="shared" si="32"/>
        <v>0</v>
      </c>
      <c r="L625" s="86">
        <f t="shared" si="32"/>
        <v>0</v>
      </c>
      <c r="M625" s="86">
        <f t="shared" si="32"/>
        <v>0</v>
      </c>
      <c r="N625" s="86">
        <f t="shared" si="32"/>
        <v>0</v>
      </c>
      <c r="O625" s="86">
        <f t="shared" si="32"/>
        <v>0</v>
      </c>
      <c r="P625" s="86">
        <f>SUM(P626:P724)</f>
        <v>0</v>
      </c>
      <c r="Q625" s="86">
        <f>SUM(Q626:Q724)</f>
        <v>0</v>
      </c>
    </row>
    <row r="626" spans="3:17" ht="27.75" customHeight="1" thickTop="1" thickBot="1">
      <c r="C626" s="65" t="str">
        <f>'PC Despesas'!R5</f>
        <v>5.6.1</v>
      </c>
      <c r="D626" s="66" t="str">
        <f>VLOOKUP(C626,'PC Despesas'!$R$5:$S$103,2,FALSE)</f>
        <v>Produtos Online</v>
      </c>
      <c r="E626" s="75">
        <f>SUMIFS(Jan!$H$5:$H$605,Jan!$R$5:$R$605,"Despesa",Jan!$F$5:$F$605,DRE!$D626)</f>
        <v>0</v>
      </c>
      <c r="F626" s="75">
        <f>SUMIFS(Fev!$H$5:$H$605,Fev!$R$5:$R$605,"Despesa",Fev!$F$5:$F$605,DRE!$D626)</f>
        <v>0</v>
      </c>
      <c r="G626" s="75">
        <f>SUMIFS(Mar!$H$5:$H$605,Mar!$R$5:$R$605,"Despesa",Mar!$F$5:$F$605,DRE!$D626)</f>
        <v>0</v>
      </c>
      <c r="H626" s="75">
        <f>SUMIFS(Abr!$H$5:$H$605,Abr!$R$5:$R$605,"Despesa",Abr!$F$5:$F$605,DRE!$D626)</f>
        <v>0</v>
      </c>
      <c r="I626" s="75">
        <f>SUMIFS(Mai!$H$5:$H$605,Mai!$R$5:$R$605,"Despesa",Mai!$F$5:$F$605,DRE!$D626)</f>
        <v>0</v>
      </c>
      <c r="J626" s="75">
        <f>SUMIFS(Jun!$H$5:$H$605,Jun!$R$5:$R$605,"Despesa",Jun!$F$5:$F$605,DRE!$D626)</f>
        <v>0</v>
      </c>
      <c r="K626" s="75">
        <f>SUMIFS(Jul!$H$5:$H$605,Jul!$R$5:$R$605,"Despesa",Jul!$F$5:$F$605,DRE!$D626)</f>
        <v>0</v>
      </c>
      <c r="L626" s="75">
        <f>SUMIFS(Ago!$H$5:$H$605,Ago!$R$5:$R$605,"Despesa",Ago!$F$5:$F$605,DRE!$D626)</f>
        <v>0</v>
      </c>
      <c r="M626" s="75">
        <f>SUMIFS(Set!$H$5:$H$605,Set!$R$5:$R$605,"Despesa",Set!$F$5:$F$605,DRE!$D626)</f>
        <v>0</v>
      </c>
      <c r="N626" s="75">
        <f>SUMIFS(Out!$H$5:$H$605,Out!$R$5:$R$605,"Despesa",Out!$F$5:$F$605,DRE!$D626)</f>
        <v>0</v>
      </c>
      <c r="O626" s="75">
        <f>SUMIFS(Nov!$H$5:$H$605,Nov!$R$5:$R$605,"Despesa",Nov!$F$5:$F$605,DRE!$D626)</f>
        <v>0</v>
      </c>
      <c r="P626" s="75">
        <f>SUMIFS(Dez!$H$5:$H$605,Dez!$R$5:$R$605,"Despesa",Dez!$F$5:$F$605,DRE!$D626)</f>
        <v>0</v>
      </c>
      <c r="Q626" s="75">
        <f>SUM(E626:P626)</f>
        <v>0</v>
      </c>
    </row>
    <row r="627" spans="3:17" ht="28.5" customHeight="1" thickTop="1" thickBot="1">
      <c r="C627" s="65" t="str">
        <f>'PC Despesas'!R6</f>
        <v>5.6.2</v>
      </c>
      <c r="D627" s="66" t="str">
        <f>VLOOKUP(C627,'PC Despesas'!$R$5:$S$103,2,FALSE)</f>
        <v>Produtos Offline</v>
      </c>
      <c r="E627" s="75">
        <f>SUMIFS(Jan!$H$5:$H$605,Jan!$R$5:$R$605,"Despesa",Jan!$F$5:$F$605,DRE!$D627)</f>
        <v>0</v>
      </c>
      <c r="F627" s="75">
        <f>SUMIFS(Fev!$H$5:$H$605,Fev!$R$5:$R$605,"Despesa",Fev!$F$5:$F$605,DRE!$D627)</f>
        <v>0</v>
      </c>
      <c r="G627" s="75">
        <f>SUMIFS(Mar!$H$5:$H$605,Mar!$R$5:$R$605,"Despesa",Mar!$F$5:$F$605,DRE!$D627)</f>
        <v>0</v>
      </c>
      <c r="H627" s="75">
        <f>SUMIFS(Abr!$H$5:$H$605,Abr!$R$5:$R$605,"Despesa",Abr!$F$5:$F$605,DRE!$D627)</f>
        <v>0</v>
      </c>
      <c r="I627" s="75">
        <f>SUMIFS(Mai!$H$5:$H$605,Mai!$R$5:$R$605,"Despesa",Mai!$F$5:$F$605,DRE!$D627)</f>
        <v>0</v>
      </c>
      <c r="J627" s="75">
        <f>SUMIFS(Jun!$H$5:$H$605,Jun!$R$5:$R$605,"Despesa",Jun!$F$5:$F$605,DRE!$D627)</f>
        <v>0</v>
      </c>
      <c r="K627" s="75">
        <f>SUMIFS(Jul!$H$5:$H$605,Jul!$R$5:$R$605,"Despesa",Jul!$F$5:$F$605,DRE!$D627)</f>
        <v>0</v>
      </c>
      <c r="L627" s="75">
        <f>SUMIFS(Ago!$H$5:$H$605,Ago!$R$5:$R$605,"Despesa",Ago!$F$5:$F$605,DRE!$D627)</f>
        <v>0</v>
      </c>
      <c r="M627" s="75">
        <f>SUMIFS(Set!$H$5:$H$605,Set!$R$5:$R$605,"Despesa",Set!$F$5:$F$605,DRE!$D627)</f>
        <v>0</v>
      </c>
      <c r="N627" s="75">
        <f>SUMIFS(Out!$H$5:$H$605,Out!$R$5:$R$605,"Despesa",Out!$F$5:$F$605,DRE!$D627)</f>
        <v>0</v>
      </c>
      <c r="O627" s="75">
        <f>SUMIFS(Nov!$H$5:$H$605,Nov!$R$5:$R$605,"Despesa",Nov!$F$5:$F$605,DRE!$D627)</f>
        <v>0</v>
      </c>
      <c r="P627" s="75">
        <f>SUMIFS(Dez!$H$5:$H$605,Dez!$R$5:$R$605,"Despesa",Dez!$F$5:$F$605,DRE!$D627)</f>
        <v>0</v>
      </c>
      <c r="Q627" s="75">
        <f t="shared" ref="Q627:Q690" si="33">SUM(E627:P627)</f>
        <v>0</v>
      </c>
    </row>
    <row r="628" spans="3:17" ht="28.5" customHeight="1" thickTop="1" thickBot="1">
      <c r="C628" s="65" t="str">
        <f>'PC Despesas'!R7</f>
        <v>5.6.3</v>
      </c>
      <c r="D628" s="66" t="str">
        <f>VLOOKUP(C628,'PC Despesas'!$R$5:$S$103,2,FALSE)</f>
        <v>-</v>
      </c>
      <c r="E628" s="75">
        <f>SUMIFS(Jan!$H$5:$H$605,Jan!$R$5:$R$605,"Despesa",Jan!$F$5:$F$605,DRE!$D628)</f>
        <v>0</v>
      </c>
      <c r="F628" s="75">
        <f>SUMIFS(Fev!$H$5:$H$605,Fev!$R$5:$R$605,"Despesa",Fev!$F$5:$F$605,DRE!$D628)</f>
        <v>0</v>
      </c>
      <c r="G628" s="75">
        <f>SUMIFS(Mar!$H$5:$H$605,Mar!$R$5:$R$605,"Despesa",Mar!$F$5:$F$605,DRE!$D628)</f>
        <v>0</v>
      </c>
      <c r="H628" s="75">
        <f>SUMIFS(Abr!$H$5:$H$605,Abr!$R$5:$R$605,"Despesa",Abr!$F$5:$F$605,DRE!$D628)</f>
        <v>0</v>
      </c>
      <c r="I628" s="75">
        <f>SUMIFS(Mai!$H$5:$H$605,Mai!$R$5:$R$605,"Despesa",Mai!$F$5:$F$605,DRE!$D628)</f>
        <v>0</v>
      </c>
      <c r="J628" s="75">
        <f>SUMIFS(Jun!$H$5:$H$605,Jun!$R$5:$R$605,"Despesa",Jun!$F$5:$F$605,DRE!$D628)</f>
        <v>0</v>
      </c>
      <c r="K628" s="75">
        <f>SUMIFS(Jul!$H$5:$H$605,Jul!$R$5:$R$605,"Despesa",Jul!$F$5:$F$605,DRE!$D628)</f>
        <v>0</v>
      </c>
      <c r="L628" s="75">
        <f>SUMIFS(Ago!$H$5:$H$605,Ago!$R$5:$R$605,"Despesa",Ago!$F$5:$F$605,DRE!$D628)</f>
        <v>0</v>
      </c>
      <c r="M628" s="75">
        <f>SUMIFS(Set!$H$5:$H$605,Set!$R$5:$R$605,"Despesa",Set!$F$5:$F$605,DRE!$D628)</f>
        <v>0</v>
      </c>
      <c r="N628" s="75">
        <f>SUMIFS(Out!$H$5:$H$605,Out!$R$5:$R$605,"Despesa",Out!$F$5:$F$605,DRE!$D628)</f>
        <v>0</v>
      </c>
      <c r="O628" s="75">
        <f>SUMIFS(Nov!$H$5:$H$605,Nov!$R$5:$R$605,"Despesa",Nov!$F$5:$F$605,DRE!$D628)</f>
        <v>0</v>
      </c>
      <c r="P628" s="75">
        <f>SUMIFS(Dez!$H$5:$H$605,Dez!$R$5:$R$605,"Despesa",Dez!$F$5:$F$605,DRE!$D628)</f>
        <v>0</v>
      </c>
      <c r="Q628" s="75">
        <f t="shared" si="33"/>
        <v>0</v>
      </c>
    </row>
    <row r="629" spans="3:17" ht="28.5" customHeight="1" thickTop="1" thickBot="1">
      <c r="C629" s="65" t="str">
        <f>'PC Despesas'!R8</f>
        <v>5.6.4</v>
      </c>
      <c r="D629" s="66" t="str">
        <f>VLOOKUP(C629,'PC Despesas'!$R$5:$S$103,2,FALSE)</f>
        <v>-</v>
      </c>
      <c r="E629" s="75">
        <f>SUMIFS(Jan!$H$5:$H$605,Jan!$R$5:$R$605,"Despesa",Jan!$F$5:$F$605,DRE!$D629)</f>
        <v>0</v>
      </c>
      <c r="F629" s="75">
        <f>SUMIFS(Fev!$H$5:$H$605,Fev!$R$5:$R$605,"Despesa",Fev!$F$5:$F$605,DRE!$D629)</f>
        <v>0</v>
      </c>
      <c r="G629" s="75">
        <f>SUMIFS(Mar!$H$5:$H$605,Mar!$R$5:$R$605,"Despesa",Mar!$F$5:$F$605,DRE!$D629)</f>
        <v>0</v>
      </c>
      <c r="H629" s="75">
        <f>SUMIFS(Abr!$H$5:$H$605,Abr!$R$5:$R$605,"Despesa",Abr!$F$5:$F$605,DRE!$D629)</f>
        <v>0</v>
      </c>
      <c r="I629" s="75">
        <f>SUMIFS(Mai!$H$5:$H$605,Mai!$R$5:$R$605,"Despesa",Mai!$F$5:$F$605,DRE!$D629)</f>
        <v>0</v>
      </c>
      <c r="J629" s="75">
        <f>SUMIFS(Jun!$H$5:$H$605,Jun!$R$5:$R$605,"Despesa",Jun!$F$5:$F$605,DRE!$D629)</f>
        <v>0</v>
      </c>
      <c r="K629" s="75">
        <f>SUMIFS(Jul!$H$5:$H$605,Jul!$R$5:$R$605,"Despesa",Jul!$F$5:$F$605,DRE!$D629)</f>
        <v>0</v>
      </c>
      <c r="L629" s="75">
        <f>SUMIFS(Ago!$H$5:$H$605,Ago!$R$5:$R$605,"Despesa",Ago!$F$5:$F$605,DRE!$D629)</f>
        <v>0</v>
      </c>
      <c r="M629" s="75">
        <f>SUMIFS(Set!$H$5:$H$605,Set!$R$5:$R$605,"Despesa",Set!$F$5:$F$605,DRE!$D629)</f>
        <v>0</v>
      </c>
      <c r="N629" s="75">
        <f>SUMIFS(Out!$H$5:$H$605,Out!$R$5:$R$605,"Despesa",Out!$F$5:$F$605,DRE!$D629)</f>
        <v>0</v>
      </c>
      <c r="O629" s="75">
        <f>SUMIFS(Nov!$H$5:$H$605,Nov!$R$5:$R$605,"Despesa",Nov!$F$5:$F$605,DRE!$D629)</f>
        <v>0</v>
      </c>
      <c r="P629" s="75">
        <f>SUMIFS(Dez!$H$5:$H$605,Dez!$R$5:$R$605,"Despesa",Dez!$F$5:$F$605,DRE!$D629)</f>
        <v>0</v>
      </c>
      <c r="Q629" s="75">
        <f t="shared" si="33"/>
        <v>0</v>
      </c>
    </row>
    <row r="630" spans="3:17" ht="28.5" customHeight="1" thickTop="1" thickBot="1">
      <c r="C630" s="65" t="str">
        <f>'PC Despesas'!R9</f>
        <v>5.6.5</v>
      </c>
      <c r="D630" s="66" t="str">
        <f>VLOOKUP(C630,'PC Despesas'!$R$5:$S$103,2,FALSE)</f>
        <v>-</v>
      </c>
      <c r="E630" s="75">
        <f>SUMIFS(Jan!$H$5:$H$605,Jan!$R$5:$R$605,"Despesa",Jan!$F$5:$F$605,DRE!$D630)</f>
        <v>0</v>
      </c>
      <c r="F630" s="75">
        <f>SUMIFS(Fev!$H$5:$H$605,Fev!$R$5:$R$605,"Despesa",Fev!$F$5:$F$605,DRE!$D630)</f>
        <v>0</v>
      </c>
      <c r="G630" s="75">
        <f>SUMIFS(Mar!$H$5:$H$605,Mar!$R$5:$R$605,"Despesa",Mar!$F$5:$F$605,DRE!$D630)</f>
        <v>0</v>
      </c>
      <c r="H630" s="75">
        <f>SUMIFS(Abr!$H$5:$H$605,Abr!$R$5:$R$605,"Despesa",Abr!$F$5:$F$605,DRE!$D630)</f>
        <v>0</v>
      </c>
      <c r="I630" s="75">
        <f>SUMIFS(Mai!$H$5:$H$605,Mai!$R$5:$R$605,"Despesa",Mai!$F$5:$F$605,DRE!$D630)</f>
        <v>0</v>
      </c>
      <c r="J630" s="75">
        <f>SUMIFS(Jun!$H$5:$H$605,Jun!$R$5:$R$605,"Despesa",Jun!$F$5:$F$605,DRE!$D630)</f>
        <v>0</v>
      </c>
      <c r="K630" s="75">
        <f>SUMIFS(Jul!$H$5:$H$605,Jul!$R$5:$R$605,"Despesa",Jul!$F$5:$F$605,DRE!$D630)</f>
        <v>0</v>
      </c>
      <c r="L630" s="75">
        <f>SUMIFS(Ago!$H$5:$H$605,Ago!$R$5:$R$605,"Despesa",Ago!$F$5:$F$605,DRE!$D630)</f>
        <v>0</v>
      </c>
      <c r="M630" s="75">
        <f>SUMIFS(Set!$H$5:$H$605,Set!$R$5:$R$605,"Despesa",Set!$F$5:$F$605,DRE!$D630)</f>
        <v>0</v>
      </c>
      <c r="N630" s="75">
        <f>SUMIFS(Out!$H$5:$H$605,Out!$R$5:$R$605,"Despesa",Out!$F$5:$F$605,DRE!$D630)</f>
        <v>0</v>
      </c>
      <c r="O630" s="75">
        <f>SUMIFS(Nov!$H$5:$H$605,Nov!$R$5:$R$605,"Despesa",Nov!$F$5:$F$605,DRE!$D630)</f>
        <v>0</v>
      </c>
      <c r="P630" s="75">
        <f>SUMIFS(Dez!$H$5:$H$605,Dez!$R$5:$R$605,"Despesa",Dez!$F$5:$F$605,DRE!$D630)</f>
        <v>0</v>
      </c>
      <c r="Q630" s="75">
        <f t="shared" si="33"/>
        <v>0</v>
      </c>
    </row>
    <row r="631" spans="3:17" ht="28.5" customHeight="1" thickTop="1" thickBot="1">
      <c r="C631" s="65" t="str">
        <f>'PC Despesas'!R10</f>
        <v>5.6.6</v>
      </c>
      <c r="D631" s="66" t="str">
        <f>VLOOKUP(C631,'PC Despesas'!$R$5:$S$103,2,FALSE)</f>
        <v>-</v>
      </c>
      <c r="E631" s="75">
        <f>SUMIFS(Jan!$H$5:$H$605,Jan!$R$5:$R$605,"Despesa",Jan!$F$5:$F$605,DRE!$D631)</f>
        <v>0</v>
      </c>
      <c r="F631" s="75">
        <f>SUMIFS(Fev!$H$5:$H$605,Fev!$R$5:$R$605,"Despesa",Fev!$F$5:$F$605,DRE!$D631)</f>
        <v>0</v>
      </c>
      <c r="G631" s="75">
        <f>SUMIFS(Mar!$H$5:$H$605,Mar!$R$5:$R$605,"Despesa",Mar!$F$5:$F$605,DRE!$D631)</f>
        <v>0</v>
      </c>
      <c r="H631" s="75">
        <f>SUMIFS(Abr!$H$5:$H$605,Abr!$R$5:$R$605,"Despesa",Abr!$F$5:$F$605,DRE!$D631)</f>
        <v>0</v>
      </c>
      <c r="I631" s="75">
        <f>SUMIFS(Mai!$H$5:$H$605,Mai!$R$5:$R$605,"Despesa",Mai!$F$5:$F$605,DRE!$D631)</f>
        <v>0</v>
      </c>
      <c r="J631" s="75">
        <f>SUMIFS(Jun!$H$5:$H$605,Jun!$R$5:$R$605,"Despesa",Jun!$F$5:$F$605,DRE!$D631)</f>
        <v>0</v>
      </c>
      <c r="K631" s="75">
        <f>SUMIFS(Jul!$H$5:$H$605,Jul!$R$5:$R$605,"Despesa",Jul!$F$5:$F$605,DRE!$D631)</f>
        <v>0</v>
      </c>
      <c r="L631" s="75">
        <f>SUMIFS(Ago!$H$5:$H$605,Ago!$R$5:$R$605,"Despesa",Ago!$F$5:$F$605,DRE!$D631)</f>
        <v>0</v>
      </c>
      <c r="M631" s="75">
        <f>SUMIFS(Set!$H$5:$H$605,Set!$R$5:$R$605,"Despesa",Set!$F$5:$F$605,DRE!$D631)</f>
        <v>0</v>
      </c>
      <c r="N631" s="75">
        <f>SUMIFS(Out!$H$5:$H$605,Out!$R$5:$R$605,"Despesa",Out!$F$5:$F$605,DRE!$D631)</f>
        <v>0</v>
      </c>
      <c r="O631" s="75">
        <f>SUMIFS(Nov!$H$5:$H$605,Nov!$R$5:$R$605,"Despesa",Nov!$F$5:$F$605,DRE!$D631)</f>
        <v>0</v>
      </c>
      <c r="P631" s="75">
        <f>SUMIFS(Dez!$H$5:$H$605,Dez!$R$5:$R$605,"Despesa",Dez!$F$5:$F$605,DRE!$D631)</f>
        <v>0</v>
      </c>
      <c r="Q631" s="75">
        <f t="shared" si="33"/>
        <v>0</v>
      </c>
    </row>
    <row r="632" spans="3:17" ht="28.5" customHeight="1" thickTop="1" thickBot="1">
      <c r="C632" s="65" t="str">
        <f>'PC Despesas'!R11</f>
        <v>5.6.7</v>
      </c>
      <c r="D632" s="66" t="str">
        <f>VLOOKUP(C632,'PC Despesas'!$R$5:$S$103,2,FALSE)</f>
        <v>-</v>
      </c>
      <c r="E632" s="75">
        <f>SUMIFS(Jan!$H$5:$H$605,Jan!$R$5:$R$605,"Despesa",Jan!$F$5:$F$605,DRE!$D632)</f>
        <v>0</v>
      </c>
      <c r="F632" s="75">
        <f>SUMIFS(Fev!$H$5:$H$605,Fev!$R$5:$R$605,"Despesa",Fev!$F$5:$F$605,DRE!$D632)</f>
        <v>0</v>
      </c>
      <c r="G632" s="75">
        <f>SUMIFS(Mar!$H$5:$H$605,Mar!$R$5:$R$605,"Despesa",Mar!$F$5:$F$605,DRE!$D632)</f>
        <v>0</v>
      </c>
      <c r="H632" s="75">
        <f>SUMIFS(Abr!$H$5:$H$605,Abr!$R$5:$R$605,"Despesa",Abr!$F$5:$F$605,DRE!$D632)</f>
        <v>0</v>
      </c>
      <c r="I632" s="75">
        <f>SUMIFS(Mai!$H$5:$H$605,Mai!$R$5:$R$605,"Despesa",Mai!$F$5:$F$605,DRE!$D632)</f>
        <v>0</v>
      </c>
      <c r="J632" s="75">
        <f>SUMIFS(Jun!$H$5:$H$605,Jun!$R$5:$R$605,"Despesa",Jun!$F$5:$F$605,DRE!$D632)</f>
        <v>0</v>
      </c>
      <c r="K632" s="75">
        <f>SUMIFS(Jul!$H$5:$H$605,Jul!$R$5:$R$605,"Despesa",Jul!$F$5:$F$605,DRE!$D632)</f>
        <v>0</v>
      </c>
      <c r="L632" s="75">
        <f>SUMIFS(Ago!$H$5:$H$605,Ago!$R$5:$R$605,"Despesa",Ago!$F$5:$F$605,DRE!$D632)</f>
        <v>0</v>
      </c>
      <c r="M632" s="75">
        <f>SUMIFS(Set!$H$5:$H$605,Set!$R$5:$R$605,"Despesa",Set!$F$5:$F$605,DRE!$D632)</f>
        <v>0</v>
      </c>
      <c r="N632" s="75">
        <f>SUMIFS(Out!$H$5:$H$605,Out!$R$5:$R$605,"Despesa",Out!$F$5:$F$605,DRE!$D632)</f>
        <v>0</v>
      </c>
      <c r="O632" s="75">
        <f>SUMIFS(Nov!$H$5:$H$605,Nov!$R$5:$R$605,"Despesa",Nov!$F$5:$F$605,DRE!$D632)</f>
        <v>0</v>
      </c>
      <c r="P632" s="75">
        <f>SUMIFS(Dez!$H$5:$H$605,Dez!$R$5:$R$605,"Despesa",Dez!$F$5:$F$605,DRE!$D632)</f>
        <v>0</v>
      </c>
      <c r="Q632" s="75">
        <f t="shared" si="33"/>
        <v>0</v>
      </c>
    </row>
    <row r="633" spans="3:17" ht="28.5" customHeight="1" thickTop="1" thickBot="1">
      <c r="C633" s="65" t="str">
        <f>'PC Despesas'!R12</f>
        <v>5.6.8</v>
      </c>
      <c r="D633" s="66" t="str">
        <f>VLOOKUP(C633,'PC Despesas'!$R$5:$S$103,2,FALSE)</f>
        <v>-</v>
      </c>
      <c r="E633" s="75">
        <f>SUMIFS(Jan!$H$5:$H$605,Jan!$R$5:$R$605,"Despesa",Jan!$F$5:$F$605,DRE!$D633)</f>
        <v>0</v>
      </c>
      <c r="F633" s="75">
        <f>SUMIFS(Fev!$H$5:$H$605,Fev!$R$5:$R$605,"Despesa",Fev!$F$5:$F$605,DRE!$D633)</f>
        <v>0</v>
      </c>
      <c r="G633" s="75">
        <f>SUMIFS(Mar!$H$5:$H$605,Mar!$R$5:$R$605,"Despesa",Mar!$F$5:$F$605,DRE!$D633)</f>
        <v>0</v>
      </c>
      <c r="H633" s="75">
        <f>SUMIFS(Abr!$H$5:$H$605,Abr!$R$5:$R$605,"Despesa",Abr!$F$5:$F$605,DRE!$D633)</f>
        <v>0</v>
      </c>
      <c r="I633" s="75">
        <f>SUMIFS(Mai!$H$5:$H$605,Mai!$R$5:$R$605,"Despesa",Mai!$F$5:$F$605,DRE!$D633)</f>
        <v>0</v>
      </c>
      <c r="J633" s="75">
        <f>SUMIFS(Jun!$H$5:$H$605,Jun!$R$5:$R$605,"Despesa",Jun!$F$5:$F$605,DRE!$D633)</f>
        <v>0</v>
      </c>
      <c r="K633" s="75">
        <f>SUMIFS(Jul!$H$5:$H$605,Jul!$R$5:$R$605,"Despesa",Jul!$F$5:$F$605,DRE!$D633)</f>
        <v>0</v>
      </c>
      <c r="L633" s="75">
        <f>SUMIFS(Ago!$H$5:$H$605,Ago!$R$5:$R$605,"Despesa",Ago!$F$5:$F$605,DRE!$D633)</f>
        <v>0</v>
      </c>
      <c r="M633" s="75">
        <f>SUMIFS(Set!$H$5:$H$605,Set!$R$5:$R$605,"Despesa",Set!$F$5:$F$605,DRE!$D633)</f>
        <v>0</v>
      </c>
      <c r="N633" s="75">
        <f>SUMIFS(Out!$H$5:$H$605,Out!$R$5:$R$605,"Despesa",Out!$F$5:$F$605,DRE!$D633)</f>
        <v>0</v>
      </c>
      <c r="O633" s="75">
        <f>SUMIFS(Nov!$H$5:$H$605,Nov!$R$5:$R$605,"Despesa",Nov!$F$5:$F$605,DRE!$D633)</f>
        <v>0</v>
      </c>
      <c r="P633" s="75">
        <f>SUMIFS(Dez!$H$5:$H$605,Dez!$R$5:$R$605,"Despesa",Dez!$F$5:$F$605,DRE!$D633)</f>
        <v>0</v>
      </c>
      <c r="Q633" s="75">
        <f t="shared" si="33"/>
        <v>0</v>
      </c>
    </row>
    <row r="634" spans="3:17" ht="28.5" customHeight="1" thickTop="1" thickBot="1">
      <c r="C634" s="65" t="str">
        <f>'PC Despesas'!R13</f>
        <v>5.6.9</v>
      </c>
      <c r="D634" s="66" t="str">
        <f>VLOOKUP(C634,'PC Despesas'!$R$5:$S$103,2,FALSE)</f>
        <v>-</v>
      </c>
      <c r="E634" s="75">
        <f>SUMIFS(Jan!$H$5:$H$605,Jan!$R$5:$R$605,"Despesa",Jan!$F$5:$F$605,DRE!$D634)</f>
        <v>0</v>
      </c>
      <c r="F634" s="75">
        <f>SUMIFS(Fev!$H$5:$H$605,Fev!$R$5:$R$605,"Despesa",Fev!$F$5:$F$605,DRE!$D634)</f>
        <v>0</v>
      </c>
      <c r="G634" s="75">
        <f>SUMIFS(Mar!$H$5:$H$605,Mar!$R$5:$R$605,"Despesa",Mar!$F$5:$F$605,DRE!$D634)</f>
        <v>0</v>
      </c>
      <c r="H634" s="75">
        <f>SUMIFS(Abr!$H$5:$H$605,Abr!$R$5:$R$605,"Despesa",Abr!$F$5:$F$605,DRE!$D634)</f>
        <v>0</v>
      </c>
      <c r="I634" s="75">
        <f>SUMIFS(Mai!$H$5:$H$605,Mai!$R$5:$R$605,"Despesa",Mai!$F$5:$F$605,DRE!$D634)</f>
        <v>0</v>
      </c>
      <c r="J634" s="75">
        <f>SUMIFS(Jun!$H$5:$H$605,Jun!$R$5:$R$605,"Despesa",Jun!$F$5:$F$605,DRE!$D634)</f>
        <v>0</v>
      </c>
      <c r="K634" s="75">
        <f>SUMIFS(Jul!$H$5:$H$605,Jul!$R$5:$R$605,"Despesa",Jul!$F$5:$F$605,DRE!$D634)</f>
        <v>0</v>
      </c>
      <c r="L634" s="75">
        <f>SUMIFS(Ago!$H$5:$H$605,Ago!$R$5:$R$605,"Despesa",Ago!$F$5:$F$605,DRE!$D634)</f>
        <v>0</v>
      </c>
      <c r="M634" s="75">
        <f>SUMIFS(Set!$H$5:$H$605,Set!$R$5:$R$605,"Despesa",Set!$F$5:$F$605,DRE!$D634)</f>
        <v>0</v>
      </c>
      <c r="N634" s="75">
        <f>SUMIFS(Out!$H$5:$H$605,Out!$R$5:$R$605,"Despesa",Out!$F$5:$F$605,DRE!$D634)</f>
        <v>0</v>
      </c>
      <c r="O634" s="75">
        <f>SUMIFS(Nov!$H$5:$H$605,Nov!$R$5:$R$605,"Despesa",Nov!$F$5:$F$605,DRE!$D634)</f>
        <v>0</v>
      </c>
      <c r="P634" s="75">
        <f>SUMIFS(Dez!$H$5:$H$605,Dez!$R$5:$R$605,"Despesa",Dez!$F$5:$F$605,DRE!$D634)</f>
        <v>0</v>
      </c>
      <c r="Q634" s="75">
        <f t="shared" si="33"/>
        <v>0</v>
      </c>
    </row>
    <row r="635" spans="3:17" ht="28.5" customHeight="1" thickTop="1" thickBot="1">
      <c r="C635" s="65" t="str">
        <f>'PC Despesas'!R14</f>
        <v>5.6.10</v>
      </c>
      <c r="D635" s="66" t="str">
        <f>VLOOKUP(C635,'PC Despesas'!$R$5:$S$103,2,FALSE)</f>
        <v>-</v>
      </c>
      <c r="E635" s="75">
        <f>SUMIFS(Jan!$H$5:$H$605,Jan!$R$5:$R$605,"Despesa",Jan!$F$5:$F$605,DRE!$D635)</f>
        <v>0</v>
      </c>
      <c r="F635" s="75">
        <f>SUMIFS(Fev!$H$5:$H$605,Fev!$R$5:$R$605,"Despesa",Fev!$F$5:$F$605,DRE!$D635)</f>
        <v>0</v>
      </c>
      <c r="G635" s="75">
        <f>SUMIFS(Mar!$H$5:$H$605,Mar!$R$5:$R$605,"Despesa",Mar!$F$5:$F$605,DRE!$D635)</f>
        <v>0</v>
      </c>
      <c r="H635" s="75">
        <f>SUMIFS(Abr!$H$5:$H$605,Abr!$R$5:$R$605,"Despesa",Abr!$F$5:$F$605,DRE!$D635)</f>
        <v>0</v>
      </c>
      <c r="I635" s="75">
        <f>SUMIFS(Mai!$H$5:$H$605,Mai!$R$5:$R$605,"Despesa",Mai!$F$5:$F$605,DRE!$D635)</f>
        <v>0</v>
      </c>
      <c r="J635" s="75">
        <f>SUMIFS(Jun!$H$5:$H$605,Jun!$R$5:$R$605,"Despesa",Jun!$F$5:$F$605,DRE!$D635)</f>
        <v>0</v>
      </c>
      <c r="K635" s="75">
        <f>SUMIFS(Jul!$H$5:$H$605,Jul!$R$5:$R$605,"Despesa",Jul!$F$5:$F$605,DRE!$D635)</f>
        <v>0</v>
      </c>
      <c r="L635" s="75">
        <f>SUMIFS(Ago!$H$5:$H$605,Ago!$R$5:$R$605,"Despesa",Ago!$F$5:$F$605,DRE!$D635)</f>
        <v>0</v>
      </c>
      <c r="M635" s="75">
        <f>SUMIFS(Set!$H$5:$H$605,Set!$R$5:$R$605,"Despesa",Set!$F$5:$F$605,DRE!$D635)</f>
        <v>0</v>
      </c>
      <c r="N635" s="75">
        <f>SUMIFS(Out!$H$5:$H$605,Out!$R$5:$R$605,"Despesa",Out!$F$5:$F$605,DRE!$D635)</f>
        <v>0</v>
      </c>
      <c r="O635" s="75">
        <f>SUMIFS(Nov!$H$5:$H$605,Nov!$R$5:$R$605,"Despesa",Nov!$F$5:$F$605,DRE!$D635)</f>
        <v>0</v>
      </c>
      <c r="P635" s="75">
        <f>SUMIFS(Dez!$H$5:$H$605,Dez!$R$5:$R$605,"Despesa",Dez!$F$5:$F$605,DRE!$D635)</f>
        <v>0</v>
      </c>
      <c r="Q635" s="75">
        <f t="shared" si="33"/>
        <v>0</v>
      </c>
    </row>
    <row r="636" spans="3:17" ht="28.5" customHeight="1" thickTop="1" thickBot="1">
      <c r="C636" s="65" t="str">
        <f>'PC Despesas'!R15</f>
        <v>5.6.11</v>
      </c>
      <c r="D636" s="66" t="str">
        <f>VLOOKUP(C636,'PC Despesas'!$R$5:$S$103,2,FALSE)</f>
        <v>-</v>
      </c>
      <c r="E636" s="75">
        <f>SUMIFS(Jan!$H$5:$H$605,Jan!$R$5:$R$605,"Despesa",Jan!$F$5:$F$605,DRE!$D636)</f>
        <v>0</v>
      </c>
      <c r="F636" s="75">
        <f>SUMIFS(Fev!$H$5:$H$605,Fev!$R$5:$R$605,"Despesa",Fev!$F$5:$F$605,DRE!$D636)</f>
        <v>0</v>
      </c>
      <c r="G636" s="75">
        <f>SUMIFS(Mar!$H$5:$H$605,Mar!$R$5:$R$605,"Despesa",Mar!$F$5:$F$605,DRE!$D636)</f>
        <v>0</v>
      </c>
      <c r="H636" s="75">
        <f>SUMIFS(Abr!$H$5:$H$605,Abr!$R$5:$R$605,"Despesa",Abr!$F$5:$F$605,DRE!$D636)</f>
        <v>0</v>
      </c>
      <c r="I636" s="75">
        <f>SUMIFS(Mai!$H$5:$H$605,Mai!$R$5:$R$605,"Despesa",Mai!$F$5:$F$605,DRE!$D636)</f>
        <v>0</v>
      </c>
      <c r="J636" s="75">
        <f>SUMIFS(Jun!$H$5:$H$605,Jun!$R$5:$R$605,"Despesa",Jun!$F$5:$F$605,DRE!$D636)</f>
        <v>0</v>
      </c>
      <c r="K636" s="75">
        <f>SUMIFS(Jul!$H$5:$H$605,Jul!$R$5:$R$605,"Despesa",Jul!$F$5:$F$605,DRE!$D636)</f>
        <v>0</v>
      </c>
      <c r="L636" s="75">
        <f>SUMIFS(Ago!$H$5:$H$605,Ago!$R$5:$R$605,"Despesa",Ago!$F$5:$F$605,DRE!$D636)</f>
        <v>0</v>
      </c>
      <c r="M636" s="75">
        <f>SUMIFS(Set!$H$5:$H$605,Set!$R$5:$R$605,"Despesa",Set!$F$5:$F$605,DRE!$D636)</f>
        <v>0</v>
      </c>
      <c r="N636" s="75">
        <f>SUMIFS(Out!$H$5:$H$605,Out!$R$5:$R$605,"Despesa",Out!$F$5:$F$605,DRE!$D636)</f>
        <v>0</v>
      </c>
      <c r="O636" s="75">
        <f>SUMIFS(Nov!$H$5:$H$605,Nov!$R$5:$R$605,"Despesa",Nov!$F$5:$F$605,DRE!$D636)</f>
        <v>0</v>
      </c>
      <c r="P636" s="75">
        <f>SUMIFS(Dez!$H$5:$H$605,Dez!$R$5:$R$605,"Despesa",Dez!$F$5:$F$605,DRE!$D636)</f>
        <v>0</v>
      </c>
      <c r="Q636" s="75">
        <f t="shared" si="33"/>
        <v>0</v>
      </c>
    </row>
    <row r="637" spans="3:17" ht="28.5" customHeight="1" thickTop="1" thickBot="1">
      <c r="C637" s="65" t="str">
        <f>'PC Despesas'!R16</f>
        <v>5.6.12</v>
      </c>
      <c r="D637" s="66" t="str">
        <f>VLOOKUP(C637,'PC Despesas'!$R$5:$S$103,2,FALSE)</f>
        <v>-</v>
      </c>
      <c r="E637" s="75">
        <f>SUMIFS(Jan!$H$5:$H$605,Jan!$R$5:$R$605,"Despesa",Jan!$F$5:$F$605,DRE!$D637)</f>
        <v>0</v>
      </c>
      <c r="F637" s="75">
        <f>SUMIFS(Fev!$H$5:$H$605,Fev!$R$5:$R$605,"Despesa",Fev!$F$5:$F$605,DRE!$D637)</f>
        <v>0</v>
      </c>
      <c r="G637" s="75">
        <f>SUMIFS(Mar!$H$5:$H$605,Mar!$R$5:$R$605,"Despesa",Mar!$F$5:$F$605,DRE!$D637)</f>
        <v>0</v>
      </c>
      <c r="H637" s="75">
        <f>SUMIFS(Abr!$H$5:$H$605,Abr!$R$5:$R$605,"Despesa",Abr!$F$5:$F$605,DRE!$D637)</f>
        <v>0</v>
      </c>
      <c r="I637" s="75">
        <f>SUMIFS(Mai!$H$5:$H$605,Mai!$R$5:$R$605,"Despesa",Mai!$F$5:$F$605,DRE!$D637)</f>
        <v>0</v>
      </c>
      <c r="J637" s="75">
        <f>SUMIFS(Jun!$H$5:$H$605,Jun!$R$5:$R$605,"Despesa",Jun!$F$5:$F$605,DRE!$D637)</f>
        <v>0</v>
      </c>
      <c r="K637" s="75">
        <f>SUMIFS(Jul!$H$5:$H$605,Jul!$R$5:$R$605,"Despesa",Jul!$F$5:$F$605,DRE!$D637)</f>
        <v>0</v>
      </c>
      <c r="L637" s="75">
        <f>SUMIFS(Ago!$H$5:$H$605,Ago!$R$5:$R$605,"Despesa",Ago!$F$5:$F$605,DRE!$D637)</f>
        <v>0</v>
      </c>
      <c r="M637" s="75">
        <f>SUMIFS(Set!$H$5:$H$605,Set!$R$5:$R$605,"Despesa",Set!$F$5:$F$605,DRE!$D637)</f>
        <v>0</v>
      </c>
      <c r="N637" s="75">
        <f>SUMIFS(Out!$H$5:$H$605,Out!$R$5:$R$605,"Despesa",Out!$F$5:$F$605,DRE!$D637)</f>
        <v>0</v>
      </c>
      <c r="O637" s="75">
        <f>SUMIFS(Nov!$H$5:$H$605,Nov!$R$5:$R$605,"Despesa",Nov!$F$5:$F$605,DRE!$D637)</f>
        <v>0</v>
      </c>
      <c r="P637" s="75">
        <f>SUMIFS(Dez!$H$5:$H$605,Dez!$R$5:$R$605,"Despesa",Dez!$F$5:$F$605,DRE!$D637)</f>
        <v>0</v>
      </c>
      <c r="Q637" s="75">
        <f t="shared" si="33"/>
        <v>0</v>
      </c>
    </row>
    <row r="638" spans="3:17" ht="28.5" customHeight="1" thickTop="1" thickBot="1">
      <c r="C638" s="65" t="str">
        <f>'PC Despesas'!R17</f>
        <v>5.6.13</v>
      </c>
      <c r="D638" s="66" t="str">
        <f>VLOOKUP(C638,'PC Despesas'!$R$5:$S$103,2,FALSE)</f>
        <v>-</v>
      </c>
      <c r="E638" s="75">
        <f>SUMIFS(Jan!$H$5:$H$605,Jan!$R$5:$R$605,"Despesa",Jan!$F$5:$F$605,DRE!$D638)</f>
        <v>0</v>
      </c>
      <c r="F638" s="75">
        <f>SUMIFS(Fev!$H$5:$H$605,Fev!$R$5:$R$605,"Despesa",Fev!$F$5:$F$605,DRE!$D638)</f>
        <v>0</v>
      </c>
      <c r="G638" s="75">
        <f>SUMIFS(Mar!$H$5:$H$605,Mar!$R$5:$R$605,"Despesa",Mar!$F$5:$F$605,DRE!$D638)</f>
        <v>0</v>
      </c>
      <c r="H638" s="75">
        <f>SUMIFS(Abr!$H$5:$H$605,Abr!$R$5:$R$605,"Despesa",Abr!$F$5:$F$605,DRE!$D638)</f>
        <v>0</v>
      </c>
      <c r="I638" s="75">
        <f>SUMIFS(Mai!$H$5:$H$605,Mai!$R$5:$R$605,"Despesa",Mai!$F$5:$F$605,DRE!$D638)</f>
        <v>0</v>
      </c>
      <c r="J638" s="75">
        <f>SUMIFS(Jun!$H$5:$H$605,Jun!$R$5:$R$605,"Despesa",Jun!$F$5:$F$605,DRE!$D638)</f>
        <v>0</v>
      </c>
      <c r="K638" s="75">
        <f>SUMIFS(Jul!$H$5:$H$605,Jul!$R$5:$R$605,"Despesa",Jul!$F$5:$F$605,DRE!$D638)</f>
        <v>0</v>
      </c>
      <c r="L638" s="75">
        <f>SUMIFS(Ago!$H$5:$H$605,Ago!$R$5:$R$605,"Despesa",Ago!$F$5:$F$605,DRE!$D638)</f>
        <v>0</v>
      </c>
      <c r="M638" s="75">
        <f>SUMIFS(Set!$H$5:$H$605,Set!$R$5:$R$605,"Despesa",Set!$F$5:$F$605,DRE!$D638)</f>
        <v>0</v>
      </c>
      <c r="N638" s="75">
        <f>SUMIFS(Out!$H$5:$H$605,Out!$R$5:$R$605,"Despesa",Out!$F$5:$F$605,DRE!$D638)</f>
        <v>0</v>
      </c>
      <c r="O638" s="75">
        <f>SUMIFS(Nov!$H$5:$H$605,Nov!$R$5:$R$605,"Despesa",Nov!$F$5:$F$605,DRE!$D638)</f>
        <v>0</v>
      </c>
      <c r="P638" s="75">
        <f>SUMIFS(Dez!$H$5:$H$605,Dez!$R$5:$R$605,"Despesa",Dez!$F$5:$F$605,DRE!$D638)</f>
        <v>0</v>
      </c>
      <c r="Q638" s="75">
        <f t="shared" si="33"/>
        <v>0</v>
      </c>
    </row>
    <row r="639" spans="3:17" ht="28.5" customHeight="1" thickTop="1" thickBot="1">
      <c r="C639" s="65" t="str">
        <f>'PC Despesas'!R18</f>
        <v>5.6.14</v>
      </c>
      <c r="D639" s="66" t="str">
        <f>VLOOKUP(C639,'PC Despesas'!$R$5:$S$103,2,FALSE)</f>
        <v>-</v>
      </c>
      <c r="E639" s="75">
        <f>SUMIFS(Jan!$H$5:$H$605,Jan!$R$5:$R$605,"Despesa",Jan!$F$5:$F$605,DRE!$D639)</f>
        <v>0</v>
      </c>
      <c r="F639" s="75">
        <f>SUMIFS(Fev!$H$5:$H$605,Fev!$R$5:$R$605,"Despesa",Fev!$F$5:$F$605,DRE!$D639)</f>
        <v>0</v>
      </c>
      <c r="G639" s="75">
        <f>SUMIFS(Mar!$H$5:$H$605,Mar!$R$5:$R$605,"Despesa",Mar!$F$5:$F$605,DRE!$D639)</f>
        <v>0</v>
      </c>
      <c r="H639" s="75">
        <f>SUMIFS(Abr!$H$5:$H$605,Abr!$R$5:$R$605,"Despesa",Abr!$F$5:$F$605,DRE!$D639)</f>
        <v>0</v>
      </c>
      <c r="I639" s="75">
        <f>SUMIFS(Mai!$H$5:$H$605,Mai!$R$5:$R$605,"Despesa",Mai!$F$5:$F$605,DRE!$D639)</f>
        <v>0</v>
      </c>
      <c r="J639" s="75">
        <f>SUMIFS(Jun!$H$5:$H$605,Jun!$R$5:$R$605,"Despesa",Jun!$F$5:$F$605,DRE!$D639)</f>
        <v>0</v>
      </c>
      <c r="K639" s="75">
        <f>SUMIFS(Jul!$H$5:$H$605,Jul!$R$5:$R$605,"Despesa",Jul!$F$5:$F$605,DRE!$D639)</f>
        <v>0</v>
      </c>
      <c r="L639" s="75">
        <f>SUMIFS(Ago!$H$5:$H$605,Ago!$R$5:$R$605,"Despesa",Ago!$F$5:$F$605,DRE!$D639)</f>
        <v>0</v>
      </c>
      <c r="M639" s="75">
        <f>SUMIFS(Set!$H$5:$H$605,Set!$R$5:$R$605,"Despesa",Set!$F$5:$F$605,DRE!$D639)</f>
        <v>0</v>
      </c>
      <c r="N639" s="75">
        <f>SUMIFS(Out!$H$5:$H$605,Out!$R$5:$R$605,"Despesa",Out!$F$5:$F$605,DRE!$D639)</f>
        <v>0</v>
      </c>
      <c r="O639" s="75">
        <f>SUMIFS(Nov!$H$5:$H$605,Nov!$R$5:$R$605,"Despesa",Nov!$F$5:$F$605,DRE!$D639)</f>
        <v>0</v>
      </c>
      <c r="P639" s="75">
        <f>SUMIFS(Dez!$H$5:$H$605,Dez!$R$5:$R$605,"Despesa",Dez!$F$5:$F$605,DRE!$D639)</f>
        <v>0</v>
      </c>
      <c r="Q639" s="75">
        <f t="shared" si="33"/>
        <v>0</v>
      </c>
    </row>
    <row r="640" spans="3:17" ht="28.5" customHeight="1" thickTop="1" thickBot="1">
      <c r="C640" s="65" t="str">
        <f>'PC Despesas'!R19</f>
        <v>5.6.15</v>
      </c>
      <c r="D640" s="66" t="str">
        <f>VLOOKUP(C640,'PC Despesas'!$R$5:$S$103,2,FALSE)</f>
        <v>-</v>
      </c>
      <c r="E640" s="75">
        <f>SUMIFS(Jan!$H$5:$H$605,Jan!$R$5:$R$605,"Despesa",Jan!$F$5:$F$605,DRE!$D640)</f>
        <v>0</v>
      </c>
      <c r="F640" s="75">
        <f>SUMIFS(Fev!$H$5:$H$605,Fev!$R$5:$R$605,"Despesa",Fev!$F$5:$F$605,DRE!$D640)</f>
        <v>0</v>
      </c>
      <c r="G640" s="75">
        <f>SUMIFS(Mar!$H$5:$H$605,Mar!$R$5:$R$605,"Despesa",Mar!$F$5:$F$605,DRE!$D640)</f>
        <v>0</v>
      </c>
      <c r="H640" s="75">
        <f>SUMIFS(Abr!$H$5:$H$605,Abr!$R$5:$R$605,"Despesa",Abr!$F$5:$F$605,DRE!$D640)</f>
        <v>0</v>
      </c>
      <c r="I640" s="75">
        <f>SUMIFS(Mai!$H$5:$H$605,Mai!$R$5:$R$605,"Despesa",Mai!$F$5:$F$605,DRE!$D640)</f>
        <v>0</v>
      </c>
      <c r="J640" s="75">
        <f>SUMIFS(Jun!$H$5:$H$605,Jun!$R$5:$R$605,"Despesa",Jun!$F$5:$F$605,DRE!$D640)</f>
        <v>0</v>
      </c>
      <c r="K640" s="75">
        <f>SUMIFS(Jul!$H$5:$H$605,Jul!$R$5:$R$605,"Despesa",Jul!$F$5:$F$605,DRE!$D640)</f>
        <v>0</v>
      </c>
      <c r="L640" s="75">
        <f>SUMIFS(Ago!$H$5:$H$605,Ago!$R$5:$R$605,"Despesa",Ago!$F$5:$F$605,DRE!$D640)</f>
        <v>0</v>
      </c>
      <c r="M640" s="75">
        <f>SUMIFS(Set!$H$5:$H$605,Set!$R$5:$R$605,"Despesa",Set!$F$5:$F$605,DRE!$D640)</f>
        <v>0</v>
      </c>
      <c r="N640" s="75">
        <f>SUMIFS(Out!$H$5:$H$605,Out!$R$5:$R$605,"Despesa",Out!$F$5:$F$605,DRE!$D640)</f>
        <v>0</v>
      </c>
      <c r="O640" s="75">
        <f>SUMIFS(Nov!$H$5:$H$605,Nov!$R$5:$R$605,"Despesa",Nov!$F$5:$F$605,DRE!$D640)</f>
        <v>0</v>
      </c>
      <c r="P640" s="75">
        <f>SUMIFS(Dez!$H$5:$H$605,Dez!$R$5:$R$605,"Despesa",Dez!$F$5:$F$605,DRE!$D640)</f>
        <v>0</v>
      </c>
      <c r="Q640" s="75">
        <f t="shared" si="33"/>
        <v>0</v>
      </c>
    </row>
    <row r="641" spans="3:17" ht="28.5" customHeight="1" thickTop="1" thickBot="1">
      <c r="C641" s="65" t="str">
        <f>'PC Despesas'!R20</f>
        <v>5.6.16</v>
      </c>
      <c r="D641" s="66" t="str">
        <f>VLOOKUP(C641,'PC Despesas'!$R$5:$S$103,2,FALSE)</f>
        <v>-</v>
      </c>
      <c r="E641" s="75">
        <f>SUMIFS(Jan!$H$5:$H$605,Jan!$R$5:$R$605,"Despesa",Jan!$F$5:$F$605,DRE!$D641)</f>
        <v>0</v>
      </c>
      <c r="F641" s="75">
        <f>SUMIFS(Fev!$H$5:$H$605,Fev!$R$5:$R$605,"Despesa",Fev!$F$5:$F$605,DRE!$D641)</f>
        <v>0</v>
      </c>
      <c r="G641" s="75">
        <f>SUMIFS(Mar!$H$5:$H$605,Mar!$R$5:$R$605,"Despesa",Mar!$F$5:$F$605,DRE!$D641)</f>
        <v>0</v>
      </c>
      <c r="H641" s="75">
        <f>SUMIFS(Abr!$H$5:$H$605,Abr!$R$5:$R$605,"Despesa",Abr!$F$5:$F$605,DRE!$D641)</f>
        <v>0</v>
      </c>
      <c r="I641" s="75">
        <f>SUMIFS(Mai!$H$5:$H$605,Mai!$R$5:$R$605,"Despesa",Mai!$F$5:$F$605,DRE!$D641)</f>
        <v>0</v>
      </c>
      <c r="J641" s="75">
        <f>SUMIFS(Jun!$H$5:$H$605,Jun!$R$5:$R$605,"Despesa",Jun!$F$5:$F$605,DRE!$D641)</f>
        <v>0</v>
      </c>
      <c r="K641" s="75">
        <f>SUMIFS(Jul!$H$5:$H$605,Jul!$R$5:$R$605,"Despesa",Jul!$F$5:$F$605,DRE!$D641)</f>
        <v>0</v>
      </c>
      <c r="L641" s="75">
        <f>SUMIFS(Ago!$H$5:$H$605,Ago!$R$5:$R$605,"Despesa",Ago!$F$5:$F$605,DRE!$D641)</f>
        <v>0</v>
      </c>
      <c r="M641" s="75">
        <f>SUMIFS(Set!$H$5:$H$605,Set!$R$5:$R$605,"Despesa",Set!$F$5:$F$605,DRE!$D641)</f>
        <v>0</v>
      </c>
      <c r="N641" s="75">
        <f>SUMIFS(Out!$H$5:$H$605,Out!$R$5:$R$605,"Despesa",Out!$F$5:$F$605,DRE!$D641)</f>
        <v>0</v>
      </c>
      <c r="O641" s="75">
        <f>SUMIFS(Nov!$H$5:$H$605,Nov!$R$5:$R$605,"Despesa",Nov!$F$5:$F$605,DRE!$D641)</f>
        <v>0</v>
      </c>
      <c r="P641" s="75">
        <f>SUMIFS(Dez!$H$5:$H$605,Dez!$R$5:$R$605,"Despesa",Dez!$F$5:$F$605,DRE!$D641)</f>
        <v>0</v>
      </c>
      <c r="Q641" s="75">
        <f t="shared" si="33"/>
        <v>0</v>
      </c>
    </row>
    <row r="642" spans="3:17" ht="28.5" customHeight="1" thickTop="1" thickBot="1">
      <c r="C642" s="65" t="str">
        <f>'PC Despesas'!R21</f>
        <v>5.6.17</v>
      </c>
      <c r="D642" s="66" t="str">
        <f>VLOOKUP(C642,'PC Despesas'!$R$5:$S$103,2,FALSE)</f>
        <v>-</v>
      </c>
      <c r="E642" s="75">
        <f>SUMIFS(Jan!$H$5:$H$605,Jan!$R$5:$R$605,"Despesa",Jan!$F$5:$F$605,DRE!$D642)</f>
        <v>0</v>
      </c>
      <c r="F642" s="75">
        <f>SUMIFS(Fev!$H$5:$H$605,Fev!$R$5:$R$605,"Despesa",Fev!$F$5:$F$605,DRE!$D642)</f>
        <v>0</v>
      </c>
      <c r="G642" s="75">
        <f>SUMIFS(Mar!$H$5:$H$605,Mar!$R$5:$R$605,"Despesa",Mar!$F$5:$F$605,DRE!$D642)</f>
        <v>0</v>
      </c>
      <c r="H642" s="75">
        <f>SUMIFS(Abr!$H$5:$H$605,Abr!$R$5:$R$605,"Despesa",Abr!$F$5:$F$605,DRE!$D642)</f>
        <v>0</v>
      </c>
      <c r="I642" s="75">
        <f>SUMIFS(Mai!$H$5:$H$605,Mai!$R$5:$R$605,"Despesa",Mai!$F$5:$F$605,DRE!$D642)</f>
        <v>0</v>
      </c>
      <c r="J642" s="75">
        <f>SUMIFS(Jun!$H$5:$H$605,Jun!$R$5:$R$605,"Despesa",Jun!$F$5:$F$605,DRE!$D642)</f>
        <v>0</v>
      </c>
      <c r="K642" s="75">
        <f>SUMIFS(Jul!$H$5:$H$605,Jul!$R$5:$R$605,"Despesa",Jul!$F$5:$F$605,DRE!$D642)</f>
        <v>0</v>
      </c>
      <c r="L642" s="75">
        <f>SUMIFS(Ago!$H$5:$H$605,Ago!$R$5:$R$605,"Despesa",Ago!$F$5:$F$605,DRE!$D642)</f>
        <v>0</v>
      </c>
      <c r="M642" s="75">
        <f>SUMIFS(Set!$H$5:$H$605,Set!$R$5:$R$605,"Despesa",Set!$F$5:$F$605,DRE!$D642)</f>
        <v>0</v>
      </c>
      <c r="N642" s="75">
        <f>SUMIFS(Out!$H$5:$H$605,Out!$R$5:$R$605,"Despesa",Out!$F$5:$F$605,DRE!$D642)</f>
        <v>0</v>
      </c>
      <c r="O642" s="75">
        <f>SUMIFS(Nov!$H$5:$H$605,Nov!$R$5:$R$605,"Despesa",Nov!$F$5:$F$605,DRE!$D642)</f>
        <v>0</v>
      </c>
      <c r="P642" s="75">
        <f>SUMIFS(Dez!$H$5:$H$605,Dez!$R$5:$R$605,"Despesa",Dez!$F$5:$F$605,DRE!$D642)</f>
        <v>0</v>
      </c>
      <c r="Q642" s="75">
        <f t="shared" si="33"/>
        <v>0</v>
      </c>
    </row>
    <row r="643" spans="3:17" ht="28.5" customHeight="1" thickTop="1" thickBot="1">
      <c r="C643" s="65" t="str">
        <f>'PC Despesas'!R22</f>
        <v>5.6.18</v>
      </c>
      <c r="D643" s="66" t="str">
        <f>VLOOKUP(C643,'PC Despesas'!$R$5:$S$103,2,FALSE)</f>
        <v>-</v>
      </c>
      <c r="E643" s="75">
        <f>SUMIFS(Jan!$H$5:$H$605,Jan!$R$5:$R$605,"Despesa",Jan!$F$5:$F$605,DRE!$D643)</f>
        <v>0</v>
      </c>
      <c r="F643" s="75">
        <f>SUMIFS(Fev!$H$5:$H$605,Fev!$R$5:$R$605,"Despesa",Fev!$F$5:$F$605,DRE!$D643)</f>
        <v>0</v>
      </c>
      <c r="G643" s="75">
        <f>SUMIFS(Mar!$H$5:$H$605,Mar!$R$5:$R$605,"Despesa",Mar!$F$5:$F$605,DRE!$D643)</f>
        <v>0</v>
      </c>
      <c r="H643" s="75">
        <f>SUMIFS(Abr!$H$5:$H$605,Abr!$R$5:$R$605,"Despesa",Abr!$F$5:$F$605,DRE!$D643)</f>
        <v>0</v>
      </c>
      <c r="I643" s="75">
        <f>SUMIFS(Mai!$H$5:$H$605,Mai!$R$5:$R$605,"Despesa",Mai!$F$5:$F$605,DRE!$D643)</f>
        <v>0</v>
      </c>
      <c r="J643" s="75">
        <f>SUMIFS(Jun!$H$5:$H$605,Jun!$R$5:$R$605,"Despesa",Jun!$F$5:$F$605,DRE!$D643)</f>
        <v>0</v>
      </c>
      <c r="K643" s="75">
        <f>SUMIFS(Jul!$H$5:$H$605,Jul!$R$5:$R$605,"Despesa",Jul!$F$5:$F$605,DRE!$D643)</f>
        <v>0</v>
      </c>
      <c r="L643" s="75">
        <f>SUMIFS(Ago!$H$5:$H$605,Ago!$R$5:$R$605,"Despesa",Ago!$F$5:$F$605,DRE!$D643)</f>
        <v>0</v>
      </c>
      <c r="M643" s="75">
        <f>SUMIFS(Set!$H$5:$H$605,Set!$R$5:$R$605,"Despesa",Set!$F$5:$F$605,DRE!$D643)</f>
        <v>0</v>
      </c>
      <c r="N643" s="75">
        <f>SUMIFS(Out!$H$5:$H$605,Out!$R$5:$R$605,"Despesa",Out!$F$5:$F$605,DRE!$D643)</f>
        <v>0</v>
      </c>
      <c r="O643" s="75">
        <f>SUMIFS(Nov!$H$5:$H$605,Nov!$R$5:$R$605,"Despesa",Nov!$F$5:$F$605,DRE!$D643)</f>
        <v>0</v>
      </c>
      <c r="P643" s="75">
        <f>SUMIFS(Dez!$H$5:$H$605,Dez!$R$5:$R$605,"Despesa",Dez!$F$5:$F$605,DRE!$D643)</f>
        <v>0</v>
      </c>
      <c r="Q643" s="75">
        <f t="shared" si="33"/>
        <v>0</v>
      </c>
    </row>
    <row r="644" spans="3:17" ht="28.5" customHeight="1" thickTop="1" thickBot="1">
      <c r="C644" s="65" t="str">
        <f>'PC Despesas'!R23</f>
        <v>5.6.19</v>
      </c>
      <c r="D644" s="66" t="str">
        <f>VLOOKUP(C644,'PC Despesas'!$R$5:$S$103,2,FALSE)</f>
        <v>-</v>
      </c>
      <c r="E644" s="75">
        <f>SUMIFS(Jan!$H$5:$H$605,Jan!$R$5:$R$605,"Despesa",Jan!$F$5:$F$605,DRE!$D644)</f>
        <v>0</v>
      </c>
      <c r="F644" s="75">
        <f>SUMIFS(Fev!$H$5:$H$605,Fev!$R$5:$R$605,"Despesa",Fev!$F$5:$F$605,DRE!$D644)</f>
        <v>0</v>
      </c>
      <c r="G644" s="75">
        <f>SUMIFS(Mar!$H$5:$H$605,Mar!$R$5:$R$605,"Despesa",Mar!$F$5:$F$605,DRE!$D644)</f>
        <v>0</v>
      </c>
      <c r="H644" s="75">
        <f>SUMIFS(Abr!$H$5:$H$605,Abr!$R$5:$R$605,"Despesa",Abr!$F$5:$F$605,DRE!$D644)</f>
        <v>0</v>
      </c>
      <c r="I644" s="75">
        <f>SUMIFS(Mai!$H$5:$H$605,Mai!$R$5:$R$605,"Despesa",Mai!$F$5:$F$605,DRE!$D644)</f>
        <v>0</v>
      </c>
      <c r="J644" s="75">
        <f>SUMIFS(Jun!$H$5:$H$605,Jun!$R$5:$R$605,"Despesa",Jun!$F$5:$F$605,DRE!$D644)</f>
        <v>0</v>
      </c>
      <c r="K644" s="75">
        <f>SUMIFS(Jul!$H$5:$H$605,Jul!$R$5:$R$605,"Despesa",Jul!$F$5:$F$605,DRE!$D644)</f>
        <v>0</v>
      </c>
      <c r="L644" s="75">
        <f>SUMIFS(Ago!$H$5:$H$605,Ago!$R$5:$R$605,"Despesa",Ago!$F$5:$F$605,DRE!$D644)</f>
        <v>0</v>
      </c>
      <c r="M644" s="75">
        <f>SUMIFS(Set!$H$5:$H$605,Set!$R$5:$R$605,"Despesa",Set!$F$5:$F$605,DRE!$D644)</f>
        <v>0</v>
      </c>
      <c r="N644" s="75">
        <f>SUMIFS(Out!$H$5:$H$605,Out!$R$5:$R$605,"Despesa",Out!$F$5:$F$605,DRE!$D644)</f>
        <v>0</v>
      </c>
      <c r="O644" s="75">
        <f>SUMIFS(Nov!$H$5:$H$605,Nov!$R$5:$R$605,"Despesa",Nov!$F$5:$F$605,DRE!$D644)</f>
        <v>0</v>
      </c>
      <c r="P644" s="75">
        <f>SUMIFS(Dez!$H$5:$H$605,Dez!$R$5:$R$605,"Despesa",Dez!$F$5:$F$605,DRE!$D644)</f>
        <v>0</v>
      </c>
      <c r="Q644" s="75">
        <f t="shared" si="33"/>
        <v>0</v>
      </c>
    </row>
    <row r="645" spans="3:17" ht="28.5" customHeight="1" thickTop="1" thickBot="1">
      <c r="C645" s="65" t="str">
        <f>'PC Despesas'!R24</f>
        <v>5.6.20</v>
      </c>
      <c r="D645" s="66" t="str">
        <f>VLOOKUP(C645,'PC Despesas'!$R$5:$S$103,2,FALSE)</f>
        <v>-</v>
      </c>
      <c r="E645" s="75">
        <f>SUMIFS(Jan!$H$5:$H$605,Jan!$R$5:$R$605,"Despesa",Jan!$F$5:$F$605,DRE!$D645)</f>
        <v>0</v>
      </c>
      <c r="F645" s="75">
        <f>SUMIFS(Fev!$H$5:$H$605,Fev!$R$5:$R$605,"Despesa",Fev!$F$5:$F$605,DRE!$D645)</f>
        <v>0</v>
      </c>
      <c r="G645" s="75">
        <f>SUMIFS(Mar!$H$5:$H$605,Mar!$R$5:$R$605,"Despesa",Mar!$F$5:$F$605,DRE!$D645)</f>
        <v>0</v>
      </c>
      <c r="H645" s="75">
        <f>SUMIFS(Abr!$H$5:$H$605,Abr!$R$5:$R$605,"Despesa",Abr!$F$5:$F$605,DRE!$D645)</f>
        <v>0</v>
      </c>
      <c r="I645" s="75">
        <f>SUMIFS(Mai!$H$5:$H$605,Mai!$R$5:$R$605,"Despesa",Mai!$F$5:$F$605,DRE!$D645)</f>
        <v>0</v>
      </c>
      <c r="J645" s="75">
        <f>SUMIFS(Jun!$H$5:$H$605,Jun!$R$5:$R$605,"Despesa",Jun!$F$5:$F$605,DRE!$D645)</f>
        <v>0</v>
      </c>
      <c r="K645" s="75">
        <f>SUMIFS(Jul!$H$5:$H$605,Jul!$R$5:$R$605,"Despesa",Jul!$F$5:$F$605,DRE!$D645)</f>
        <v>0</v>
      </c>
      <c r="L645" s="75">
        <f>SUMIFS(Ago!$H$5:$H$605,Ago!$R$5:$R$605,"Despesa",Ago!$F$5:$F$605,DRE!$D645)</f>
        <v>0</v>
      </c>
      <c r="M645" s="75">
        <f>SUMIFS(Set!$H$5:$H$605,Set!$R$5:$R$605,"Despesa",Set!$F$5:$F$605,DRE!$D645)</f>
        <v>0</v>
      </c>
      <c r="N645" s="75">
        <f>SUMIFS(Out!$H$5:$H$605,Out!$R$5:$R$605,"Despesa",Out!$F$5:$F$605,DRE!$D645)</f>
        <v>0</v>
      </c>
      <c r="O645" s="75">
        <f>SUMIFS(Nov!$H$5:$H$605,Nov!$R$5:$R$605,"Despesa",Nov!$F$5:$F$605,DRE!$D645)</f>
        <v>0</v>
      </c>
      <c r="P645" s="75">
        <f>SUMIFS(Dez!$H$5:$H$605,Dez!$R$5:$R$605,"Despesa",Dez!$F$5:$F$605,DRE!$D645)</f>
        <v>0</v>
      </c>
      <c r="Q645" s="75">
        <f t="shared" si="33"/>
        <v>0</v>
      </c>
    </row>
    <row r="646" spans="3:17" ht="28.5" customHeight="1" thickTop="1" thickBot="1">
      <c r="C646" s="65" t="str">
        <f>'PC Despesas'!R25</f>
        <v>5.6.21</v>
      </c>
      <c r="D646" s="66" t="str">
        <f>VLOOKUP(C646,'PC Despesas'!$R$5:$S$103,2,FALSE)</f>
        <v>-</v>
      </c>
      <c r="E646" s="75">
        <f>SUMIFS(Jan!$H$5:$H$605,Jan!$R$5:$R$605,"Despesa",Jan!$F$5:$F$605,DRE!$D646)</f>
        <v>0</v>
      </c>
      <c r="F646" s="75">
        <f>SUMIFS(Fev!$H$5:$H$605,Fev!$R$5:$R$605,"Despesa",Fev!$F$5:$F$605,DRE!$D646)</f>
        <v>0</v>
      </c>
      <c r="G646" s="75">
        <f>SUMIFS(Mar!$H$5:$H$605,Mar!$R$5:$R$605,"Despesa",Mar!$F$5:$F$605,DRE!$D646)</f>
        <v>0</v>
      </c>
      <c r="H646" s="75">
        <f>SUMIFS(Abr!$H$5:$H$605,Abr!$R$5:$R$605,"Despesa",Abr!$F$5:$F$605,DRE!$D646)</f>
        <v>0</v>
      </c>
      <c r="I646" s="75">
        <f>SUMIFS(Mai!$H$5:$H$605,Mai!$R$5:$R$605,"Despesa",Mai!$F$5:$F$605,DRE!$D646)</f>
        <v>0</v>
      </c>
      <c r="J646" s="75">
        <f>SUMIFS(Jun!$H$5:$H$605,Jun!$R$5:$R$605,"Despesa",Jun!$F$5:$F$605,DRE!$D646)</f>
        <v>0</v>
      </c>
      <c r="K646" s="75">
        <f>SUMIFS(Jul!$H$5:$H$605,Jul!$R$5:$R$605,"Despesa",Jul!$F$5:$F$605,DRE!$D646)</f>
        <v>0</v>
      </c>
      <c r="L646" s="75">
        <f>SUMIFS(Ago!$H$5:$H$605,Ago!$R$5:$R$605,"Despesa",Ago!$F$5:$F$605,DRE!$D646)</f>
        <v>0</v>
      </c>
      <c r="M646" s="75">
        <f>SUMIFS(Set!$H$5:$H$605,Set!$R$5:$R$605,"Despesa",Set!$F$5:$F$605,DRE!$D646)</f>
        <v>0</v>
      </c>
      <c r="N646" s="75">
        <f>SUMIFS(Out!$H$5:$H$605,Out!$R$5:$R$605,"Despesa",Out!$F$5:$F$605,DRE!$D646)</f>
        <v>0</v>
      </c>
      <c r="O646" s="75">
        <f>SUMIFS(Nov!$H$5:$H$605,Nov!$R$5:$R$605,"Despesa",Nov!$F$5:$F$605,DRE!$D646)</f>
        <v>0</v>
      </c>
      <c r="P646" s="75">
        <f>SUMIFS(Dez!$H$5:$H$605,Dez!$R$5:$R$605,"Despesa",Dez!$F$5:$F$605,DRE!$D646)</f>
        <v>0</v>
      </c>
      <c r="Q646" s="75">
        <f t="shared" si="33"/>
        <v>0</v>
      </c>
    </row>
    <row r="647" spans="3:17" ht="28.5" customHeight="1" thickTop="1" thickBot="1">
      <c r="C647" s="65" t="str">
        <f>'PC Despesas'!R26</f>
        <v>5.6.22</v>
      </c>
      <c r="D647" s="66" t="str">
        <f>VLOOKUP(C647,'PC Despesas'!$R$5:$S$103,2,FALSE)</f>
        <v>-</v>
      </c>
      <c r="E647" s="75">
        <f>SUMIFS(Jan!$H$5:$H$605,Jan!$R$5:$R$605,"Despesa",Jan!$F$5:$F$605,DRE!$D647)</f>
        <v>0</v>
      </c>
      <c r="F647" s="75">
        <f>SUMIFS(Fev!$H$5:$H$605,Fev!$R$5:$R$605,"Despesa",Fev!$F$5:$F$605,DRE!$D647)</f>
        <v>0</v>
      </c>
      <c r="G647" s="75">
        <f>SUMIFS(Mar!$H$5:$H$605,Mar!$R$5:$R$605,"Despesa",Mar!$F$5:$F$605,DRE!$D647)</f>
        <v>0</v>
      </c>
      <c r="H647" s="75">
        <f>SUMIFS(Abr!$H$5:$H$605,Abr!$R$5:$R$605,"Despesa",Abr!$F$5:$F$605,DRE!$D647)</f>
        <v>0</v>
      </c>
      <c r="I647" s="75">
        <f>SUMIFS(Mai!$H$5:$H$605,Mai!$R$5:$R$605,"Despesa",Mai!$F$5:$F$605,DRE!$D647)</f>
        <v>0</v>
      </c>
      <c r="J647" s="75">
        <f>SUMIFS(Jun!$H$5:$H$605,Jun!$R$5:$R$605,"Despesa",Jun!$F$5:$F$605,DRE!$D647)</f>
        <v>0</v>
      </c>
      <c r="K647" s="75">
        <f>SUMIFS(Jul!$H$5:$H$605,Jul!$R$5:$R$605,"Despesa",Jul!$F$5:$F$605,DRE!$D647)</f>
        <v>0</v>
      </c>
      <c r="L647" s="75">
        <f>SUMIFS(Ago!$H$5:$H$605,Ago!$R$5:$R$605,"Despesa",Ago!$F$5:$F$605,DRE!$D647)</f>
        <v>0</v>
      </c>
      <c r="M647" s="75">
        <f>SUMIFS(Set!$H$5:$H$605,Set!$R$5:$R$605,"Despesa",Set!$F$5:$F$605,DRE!$D647)</f>
        <v>0</v>
      </c>
      <c r="N647" s="75">
        <f>SUMIFS(Out!$H$5:$H$605,Out!$R$5:$R$605,"Despesa",Out!$F$5:$F$605,DRE!$D647)</f>
        <v>0</v>
      </c>
      <c r="O647" s="75">
        <f>SUMIFS(Nov!$H$5:$H$605,Nov!$R$5:$R$605,"Despesa",Nov!$F$5:$F$605,DRE!$D647)</f>
        <v>0</v>
      </c>
      <c r="P647" s="75">
        <f>SUMIFS(Dez!$H$5:$H$605,Dez!$R$5:$R$605,"Despesa",Dez!$F$5:$F$605,DRE!$D647)</f>
        <v>0</v>
      </c>
      <c r="Q647" s="75">
        <f t="shared" si="33"/>
        <v>0</v>
      </c>
    </row>
    <row r="648" spans="3:17" ht="28.5" customHeight="1" thickTop="1" thickBot="1">
      <c r="C648" s="65" t="str">
        <f>'PC Despesas'!R27</f>
        <v>5.6.23</v>
      </c>
      <c r="D648" s="66" t="str">
        <f>VLOOKUP(C648,'PC Despesas'!$R$5:$S$103,2,FALSE)</f>
        <v>-</v>
      </c>
      <c r="E648" s="75">
        <f>SUMIFS(Jan!$H$5:$H$605,Jan!$R$5:$R$605,"Despesa",Jan!$F$5:$F$605,DRE!$D648)</f>
        <v>0</v>
      </c>
      <c r="F648" s="75">
        <f>SUMIFS(Fev!$H$5:$H$605,Fev!$R$5:$R$605,"Despesa",Fev!$F$5:$F$605,DRE!$D648)</f>
        <v>0</v>
      </c>
      <c r="G648" s="75">
        <f>SUMIFS(Mar!$H$5:$H$605,Mar!$R$5:$R$605,"Despesa",Mar!$F$5:$F$605,DRE!$D648)</f>
        <v>0</v>
      </c>
      <c r="H648" s="75">
        <f>SUMIFS(Abr!$H$5:$H$605,Abr!$R$5:$R$605,"Despesa",Abr!$F$5:$F$605,DRE!$D648)</f>
        <v>0</v>
      </c>
      <c r="I648" s="75">
        <f>SUMIFS(Mai!$H$5:$H$605,Mai!$R$5:$R$605,"Despesa",Mai!$F$5:$F$605,DRE!$D648)</f>
        <v>0</v>
      </c>
      <c r="J648" s="75">
        <f>SUMIFS(Jun!$H$5:$H$605,Jun!$R$5:$R$605,"Despesa",Jun!$F$5:$F$605,DRE!$D648)</f>
        <v>0</v>
      </c>
      <c r="K648" s="75">
        <f>SUMIFS(Jul!$H$5:$H$605,Jul!$R$5:$R$605,"Despesa",Jul!$F$5:$F$605,DRE!$D648)</f>
        <v>0</v>
      </c>
      <c r="L648" s="75">
        <f>SUMIFS(Ago!$H$5:$H$605,Ago!$R$5:$R$605,"Despesa",Ago!$F$5:$F$605,DRE!$D648)</f>
        <v>0</v>
      </c>
      <c r="M648" s="75">
        <f>SUMIFS(Set!$H$5:$H$605,Set!$R$5:$R$605,"Despesa",Set!$F$5:$F$605,DRE!$D648)</f>
        <v>0</v>
      </c>
      <c r="N648" s="75">
        <f>SUMIFS(Out!$H$5:$H$605,Out!$R$5:$R$605,"Despesa",Out!$F$5:$F$605,DRE!$D648)</f>
        <v>0</v>
      </c>
      <c r="O648" s="75">
        <f>SUMIFS(Nov!$H$5:$H$605,Nov!$R$5:$R$605,"Despesa",Nov!$F$5:$F$605,DRE!$D648)</f>
        <v>0</v>
      </c>
      <c r="P648" s="75">
        <f>SUMIFS(Dez!$H$5:$H$605,Dez!$R$5:$R$605,"Despesa",Dez!$F$5:$F$605,DRE!$D648)</f>
        <v>0</v>
      </c>
      <c r="Q648" s="75">
        <f t="shared" si="33"/>
        <v>0</v>
      </c>
    </row>
    <row r="649" spans="3:17" ht="28.5" customHeight="1" thickTop="1" thickBot="1">
      <c r="C649" s="65" t="str">
        <f>'PC Despesas'!R28</f>
        <v>5.6.24</v>
      </c>
      <c r="D649" s="66" t="str">
        <f>VLOOKUP(C649,'PC Despesas'!$R$5:$S$103,2,FALSE)</f>
        <v>-</v>
      </c>
      <c r="E649" s="75">
        <f>SUMIFS(Jan!$H$5:$H$605,Jan!$R$5:$R$605,"Despesa",Jan!$F$5:$F$605,DRE!$D649)</f>
        <v>0</v>
      </c>
      <c r="F649" s="75">
        <f>SUMIFS(Fev!$H$5:$H$605,Fev!$R$5:$R$605,"Despesa",Fev!$F$5:$F$605,DRE!$D649)</f>
        <v>0</v>
      </c>
      <c r="G649" s="75">
        <f>SUMIFS(Mar!$H$5:$H$605,Mar!$R$5:$R$605,"Despesa",Mar!$F$5:$F$605,DRE!$D649)</f>
        <v>0</v>
      </c>
      <c r="H649" s="75">
        <f>SUMIFS(Abr!$H$5:$H$605,Abr!$R$5:$R$605,"Despesa",Abr!$F$5:$F$605,DRE!$D649)</f>
        <v>0</v>
      </c>
      <c r="I649" s="75">
        <f>SUMIFS(Mai!$H$5:$H$605,Mai!$R$5:$R$605,"Despesa",Mai!$F$5:$F$605,DRE!$D649)</f>
        <v>0</v>
      </c>
      <c r="J649" s="75">
        <f>SUMIFS(Jun!$H$5:$H$605,Jun!$R$5:$R$605,"Despesa",Jun!$F$5:$F$605,DRE!$D649)</f>
        <v>0</v>
      </c>
      <c r="K649" s="75">
        <f>SUMIFS(Jul!$H$5:$H$605,Jul!$R$5:$R$605,"Despesa",Jul!$F$5:$F$605,DRE!$D649)</f>
        <v>0</v>
      </c>
      <c r="L649" s="75">
        <f>SUMIFS(Ago!$H$5:$H$605,Ago!$R$5:$R$605,"Despesa",Ago!$F$5:$F$605,DRE!$D649)</f>
        <v>0</v>
      </c>
      <c r="M649" s="75">
        <f>SUMIFS(Set!$H$5:$H$605,Set!$R$5:$R$605,"Despesa",Set!$F$5:$F$605,DRE!$D649)</f>
        <v>0</v>
      </c>
      <c r="N649" s="75">
        <f>SUMIFS(Out!$H$5:$H$605,Out!$R$5:$R$605,"Despesa",Out!$F$5:$F$605,DRE!$D649)</f>
        <v>0</v>
      </c>
      <c r="O649" s="75">
        <f>SUMIFS(Nov!$H$5:$H$605,Nov!$R$5:$R$605,"Despesa",Nov!$F$5:$F$605,DRE!$D649)</f>
        <v>0</v>
      </c>
      <c r="P649" s="75">
        <f>SUMIFS(Dez!$H$5:$H$605,Dez!$R$5:$R$605,"Despesa",Dez!$F$5:$F$605,DRE!$D649)</f>
        <v>0</v>
      </c>
      <c r="Q649" s="75">
        <f t="shared" si="33"/>
        <v>0</v>
      </c>
    </row>
    <row r="650" spans="3:17" ht="28.5" customHeight="1" thickTop="1" thickBot="1">
      <c r="C650" s="65" t="str">
        <f>'PC Despesas'!R29</f>
        <v>5.6.25</v>
      </c>
      <c r="D650" s="66" t="str">
        <f>VLOOKUP(C650,'PC Despesas'!$R$5:$S$103,2,FALSE)</f>
        <v>-</v>
      </c>
      <c r="E650" s="75">
        <f>SUMIFS(Jan!$H$5:$H$605,Jan!$R$5:$R$605,"Despesa",Jan!$F$5:$F$605,DRE!$D650)</f>
        <v>0</v>
      </c>
      <c r="F650" s="75">
        <f>SUMIFS(Fev!$H$5:$H$605,Fev!$R$5:$R$605,"Despesa",Fev!$F$5:$F$605,DRE!$D650)</f>
        <v>0</v>
      </c>
      <c r="G650" s="75">
        <f>SUMIFS(Mar!$H$5:$H$605,Mar!$R$5:$R$605,"Despesa",Mar!$F$5:$F$605,DRE!$D650)</f>
        <v>0</v>
      </c>
      <c r="H650" s="75">
        <f>SUMIFS(Abr!$H$5:$H$605,Abr!$R$5:$R$605,"Despesa",Abr!$F$5:$F$605,DRE!$D650)</f>
        <v>0</v>
      </c>
      <c r="I650" s="75">
        <f>SUMIFS(Mai!$H$5:$H$605,Mai!$R$5:$R$605,"Despesa",Mai!$F$5:$F$605,DRE!$D650)</f>
        <v>0</v>
      </c>
      <c r="J650" s="75">
        <f>SUMIFS(Jun!$H$5:$H$605,Jun!$R$5:$R$605,"Despesa",Jun!$F$5:$F$605,DRE!$D650)</f>
        <v>0</v>
      </c>
      <c r="K650" s="75">
        <f>SUMIFS(Jul!$H$5:$H$605,Jul!$R$5:$R$605,"Despesa",Jul!$F$5:$F$605,DRE!$D650)</f>
        <v>0</v>
      </c>
      <c r="L650" s="75">
        <f>SUMIFS(Ago!$H$5:$H$605,Ago!$R$5:$R$605,"Despesa",Ago!$F$5:$F$605,DRE!$D650)</f>
        <v>0</v>
      </c>
      <c r="M650" s="75">
        <f>SUMIFS(Set!$H$5:$H$605,Set!$R$5:$R$605,"Despesa",Set!$F$5:$F$605,DRE!$D650)</f>
        <v>0</v>
      </c>
      <c r="N650" s="75">
        <f>SUMIFS(Out!$H$5:$H$605,Out!$R$5:$R$605,"Despesa",Out!$F$5:$F$605,DRE!$D650)</f>
        <v>0</v>
      </c>
      <c r="O650" s="75">
        <f>SUMIFS(Nov!$H$5:$H$605,Nov!$R$5:$R$605,"Despesa",Nov!$F$5:$F$605,DRE!$D650)</f>
        <v>0</v>
      </c>
      <c r="P650" s="75">
        <f>SUMIFS(Dez!$H$5:$H$605,Dez!$R$5:$R$605,"Despesa",Dez!$F$5:$F$605,DRE!$D650)</f>
        <v>0</v>
      </c>
      <c r="Q650" s="75">
        <f t="shared" si="33"/>
        <v>0</v>
      </c>
    </row>
    <row r="651" spans="3:17" ht="28.5" customHeight="1" thickTop="1" thickBot="1">
      <c r="C651" s="65" t="str">
        <f>'PC Despesas'!R30</f>
        <v>5.6.26</v>
      </c>
      <c r="D651" s="66" t="str">
        <f>VLOOKUP(C651,'PC Despesas'!$R$5:$S$103,2,FALSE)</f>
        <v>-</v>
      </c>
      <c r="E651" s="75">
        <f>SUMIFS(Jan!$H$5:$H$605,Jan!$R$5:$R$605,"Despesa",Jan!$F$5:$F$605,DRE!$D651)</f>
        <v>0</v>
      </c>
      <c r="F651" s="75">
        <f>SUMIFS(Fev!$H$5:$H$605,Fev!$R$5:$R$605,"Despesa",Fev!$F$5:$F$605,DRE!$D651)</f>
        <v>0</v>
      </c>
      <c r="G651" s="75">
        <f>SUMIFS(Mar!$H$5:$H$605,Mar!$R$5:$R$605,"Despesa",Mar!$F$5:$F$605,DRE!$D651)</f>
        <v>0</v>
      </c>
      <c r="H651" s="75">
        <f>SUMIFS(Abr!$H$5:$H$605,Abr!$R$5:$R$605,"Despesa",Abr!$F$5:$F$605,DRE!$D651)</f>
        <v>0</v>
      </c>
      <c r="I651" s="75">
        <f>SUMIFS(Mai!$H$5:$H$605,Mai!$R$5:$R$605,"Despesa",Mai!$F$5:$F$605,DRE!$D651)</f>
        <v>0</v>
      </c>
      <c r="J651" s="75">
        <f>SUMIFS(Jun!$H$5:$H$605,Jun!$R$5:$R$605,"Despesa",Jun!$F$5:$F$605,DRE!$D651)</f>
        <v>0</v>
      </c>
      <c r="K651" s="75">
        <f>SUMIFS(Jul!$H$5:$H$605,Jul!$R$5:$R$605,"Despesa",Jul!$F$5:$F$605,DRE!$D651)</f>
        <v>0</v>
      </c>
      <c r="L651" s="75">
        <f>SUMIFS(Ago!$H$5:$H$605,Ago!$R$5:$R$605,"Despesa",Ago!$F$5:$F$605,DRE!$D651)</f>
        <v>0</v>
      </c>
      <c r="M651" s="75">
        <f>SUMIFS(Set!$H$5:$H$605,Set!$R$5:$R$605,"Despesa",Set!$F$5:$F$605,DRE!$D651)</f>
        <v>0</v>
      </c>
      <c r="N651" s="75">
        <f>SUMIFS(Out!$H$5:$H$605,Out!$R$5:$R$605,"Despesa",Out!$F$5:$F$605,DRE!$D651)</f>
        <v>0</v>
      </c>
      <c r="O651" s="75">
        <f>SUMIFS(Nov!$H$5:$H$605,Nov!$R$5:$R$605,"Despesa",Nov!$F$5:$F$605,DRE!$D651)</f>
        <v>0</v>
      </c>
      <c r="P651" s="75">
        <f>SUMIFS(Dez!$H$5:$H$605,Dez!$R$5:$R$605,"Despesa",Dez!$F$5:$F$605,DRE!$D651)</f>
        <v>0</v>
      </c>
      <c r="Q651" s="75">
        <f t="shared" si="33"/>
        <v>0</v>
      </c>
    </row>
    <row r="652" spans="3:17" ht="28.5" customHeight="1" thickTop="1" thickBot="1">
      <c r="C652" s="65" t="str">
        <f>'PC Despesas'!R31</f>
        <v>5.6.27</v>
      </c>
      <c r="D652" s="66" t="str">
        <f>VLOOKUP(C652,'PC Despesas'!$R$5:$S$103,2,FALSE)</f>
        <v>-</v>
      </c>
      <c r="E652" s="75">
        <f>SUMIFS(Jan!$H$5:$H$605,Jan!$R$5:$R$605,"Despesa",Jan!$F$5:$F$605,DRE!$D652)</f>
        <v>0</v>
      </c>
      <c r="F652" s="75">
        <f>SUMIFS(Fev!$H$5:$H$605,Fev!$R$5:$R$605,"Despesa",Fev!$F$5:$F$605,DRE!$D652)</f>
        <v>0</v>
      </c>
      <c r="G652" s="75">
        <f>SUMIFS(Mar!$H$5:$H$605,Mar!$R$5:$R$605,"Despesa",Mar!$F$5:$F$605,DRE!$D652)</f>
        <v>0</v>
      </c>
      <c r="H652" s="75">
        <f>SUMIFS(Abr!$H$5:$H$605,Abr!$R$5:$R$605,"Despesa",Abr!$F$5:$F$605,DRE!$D652)</f>
        <v>0</v>
      </c>
      <c r="I652" s="75">
        <f>SUMIFS(Mai!$H$5:$H$605,Mai!$R$5:$R$605,"Despesa",Mai!$F$5:$F$605,DRE!$D652)</f>
        <v>0</v>
      </c>
      <c r="J652" s="75">
        <f>SUMIFS(Jun!$H$5:$H$605,Jun!$R$5:$R$605,"Despesa",Jun!$F$5:$F$605,DRE!$D652)</f>
        <v>0</v>
      </c>
      <c r="K652" s="75">
        <f>SUMIFS(Jul!$H$5:$H$605,Jul!$R$5:$R$605,"Despesa",Jul!$F$5:$F$605,DRE!$D652)</f>
        <v>0</v>
      </c>
      <c r="L652" s="75">
        <f>SUMIFS(Ago!$H$5:$H$605,Ago!$R$5:$R$605,"Despesa",Ago!$F$5:$F$605,DRE!$D652)</f>
        <v>0</v>
      </c>
      <c r="M652" s="75">
        <f>SUMIFS(Set!$H$5:$H$605,Set!$R$5:$R$605,"Despesa",Set!$F$5:$F$605,DRE!$D652)</f>
        <v>0</v>
      </c>
      <c r="N652" s="75">
        <f>SUMIFS(Out!$H$5:$H$605,Out!$R$5:$R$605,"Despesa",Out!$F$5:$F$605,DRE!$D652)</f>
        <v>0</v>
      </c>
      <c r="O652" s="75">
        <f>SUMIFS(Nov!$H$5:$H$605,Nov!$R$5:$R$605,"Despesa",Nov!$F$5:$F$605,DRE!$D652)</f>
        <v>0</v>
      </c>
      <c r="P652" s="75">
        <f>SUMIFS(Dez!$H$5:$H$605,Dez!$R$5:$R$605,"Despesa",Dez!$F$5:$F$605,DRE!$D652)</f>
        <v>0</v>
      </c>
      <c r="Q652" s="75">
        <f t="shared" si="33"/>
        <v>0</v>
      </c>
    </row>
    <row r="653" spans="3:17" ht="28.5" customHeight="1" thickTop="1" thickBot="1">
      <c r="C653" s="65" t="str">
        <f>'PC Despesas'!R32</f>
        <v>5.6.28</v>
      </c>
      <c r="D653" s="66" t="str">
        <f>VLOOKUP(C653,'PC Despesas'!$R$5:$S$103,2,FALSE)</f>
        <v>-</v>
      </c>
      <c r="E653" s="75">
        <f>SUMIFS(Jan!$H$5:$H$605,Jan!$R$5:$R$605,"Despesa",Jan!$F$5:$F$605,DRE!$D653)</f>
        <v>0</v>
      </c>
      <c r="F653" s="75">
        <f>SUMIFS(Fev!$H$5:$H$605,Fev!$R$5:$R$605,"Despesa",Fev!$F$5:$F$605,DRE!$D653)</f>
        <v>0</v>
      </c>
      <c r="G653" s="75">
        <f>SUMIFS(Mar!$H$5:$H$605,Mar!$R$5:$R$605,"Despesa",Mar!$F$5:$F$605,DRE!$D653)</f>
        <v>0</v>
      </c>
      <c r="H653" s="75">
        <f>SUMIFS(Abr!$H$5:$H$605,Abr!$R$5:$R$605,"Despesa",Abr!$F$5:$F$605,DRE!$D653)</f>
        <v>0</v>
      </c>
      <c r="I653" s="75">
        <f>SUMIFS(Mai!$H$5:$H$605,Mai!$R$5:$R$605,"Despesa",Mai!$F$5:$F$605,DRE!$D653)</f>
        <v>0</v>
      </c>
      <c r="J653" s="75">
        <f>SUMIFS(Jun!$H$5:$H$605,Jun!$R$5:$R$605,"Despesa",Jun!$F$5:$F$605,DRE!$D653)</f>
        <v>0</v>
      </c>
      <c r="K653" s="75">
        <f>SUMIFS(Jul!$H$5:$H$605,Jul!$R$5:$R$605,"Despesa",Jul!$F$5:$F$605,DRE!$D653)</f>
        <v>0</v>
      </c>
      <c r="L653" s="75">
        <f>SUMIFS(Ago!$H$5:$H$605,Ago!$R$5:$R$605,"Despesa",Ago!$F$5:$F$605,DRE!$D653)</f>
        <v>0</v>
      </c>
      <c r="M653" s="75">
        <f>SUMIFS(Set!$H$5:$H$605,Set!$R$5:$R$605,"Despesa",Set!$F$5:$F$605,DRE!$D653)</f>
        <v>0</v>
      </c>
      <c r="N653" s="75">
        <f>SUMIFS(Out!$H$5:$H$605,Out!$R$5:$R$605,"Despesa",Out!$F$5:$F$605,DRE!$D653)</f>
        <v>0</v>
      </c>
      <c r="O653" s="75">
        <f>SUMIFS(Nov!$H$5:$H$605,Nov!$R$5:$R$605,"Despesa",Nov!$F$5:$F$605,DRE!$D653)</f>
        <v>0</v>
      </c>
      <c r="P653" s="75">
        <f>SUMIFS(Dez!$H$5:$H$605,Dez!$R$5:$R$605,"Despesa",Dez!$F$5:$F$605,DRE!$D653)</f>
        <v>0</v>
      </c>
      <c r="Q653" s="75">
        <f t="shared" si="33"/>
        <v>0</v>
      </c>
    </row>
    <row r="654" spans="3:17" ht="28.5" customHeight="1" thickTop="1" thickBot="1">
      <c r="C654" s="65" t="str">
        <f>'PC Despesas'!R33</f>
        <v>5.6.29</v>
      </c>
      <c r="D654" s="66" t="str">
        <f>VLOOKUP(C654,'PC Despesas'!$R$5:$S$103,2,FALSE)</f>
        <v>-</v>
      </c>
      <c r="E654" s="75">
        <f>SUMIFS(Jan!$H$5:$H$605,Jan!$R$5:$R$605,"Despesa",Jan!$F$5:$F$605,DRE!$D654)</f>
        <v>0</v>
      </c>
      <c r="F654" s="75">
        <f>SUMIFS(Fev!$H$5:$H$605,Fev!$R$5:$R$605,"Despesa",Fev!$F$5:$F$605,DRE!$D654)</f>
        <v>0</v>
      </c>
      <c r="G654" s="75">
        <f>SUMIFS(Mar!$H$5:$H$605,Mar!$R$5:$R$605,"Despesa",Mar!$F$5:$F$605,DRE!$D654)</f>
        <v>0</v>
      </c>
      <c r="H654" s="75">
        <f>SUMIFS(Abr!$H$5:$H$605,Abr!$R$5:$R$605,"Despesa",Abr!$F$5:$F$605,DRE!$D654)</f>
        <v>0</v>
      </c>
      <c r="I654" s="75">
        <f>SUMIFS(Mai!$H$5:$H$605,Mai!$R$5:$R$605,"Despesa",Mai!$F$5:$F$605,DRE!$D654)</f>
        <v>0</v>
      </c>
      <c r="J654" s="75">
        <f>SUMIFS(Jun!$H$5:$H$605,Jun!$R$5:$R$605,"Despesa",Jun!$F$5:$F$605,DRE!$D654)</f>
        <v>0</v>
      </c>
      <c r="K654" s="75">
        <f>SUMIFS(Jul!$H$5:$H$605,Jul!$R$5:$R$605,"Despesa",Jul!$F$5:$F$605,DRE!$D654)</f>
        <v>0</v>
      </c>
      <c r="L654" s="75">
        <f>SUMIFS(Ago!$H$5:$H$605,Ago!$R$5:$R$605,"Despesa",Ago!$F$5:$F$605,DRE!$D654)</f>
        <v>0</v>
      </c>
      <c r="M654" s="75">
        <f>SUMIFS(Set!$H$5:$H$605,Set!$R$5:$R$605,"Despesa",Set!$F$5:$F$605,DRE!$D654)</f>
        <v>0</v>
      </c>
      <c r="N654" s="75">
        <f>SUMIFS(Out!$H$5:$H$605,Out!$R$5:$R$605,"Despesa",Out!$F$5:$F$605,DRE!$D654)</f>
        <v>0</v>
      </c>
      <c r="O654" s="75">
        <f>SUMIFS(Nov!$H$5:$H$605,Nov!$R$5:$R$605,"Despesa",Nov!$F$5:$F$605,DRE!$D654)</f>
        <v>0</v>
      </c>
      <c r="P654" s="75">
        <f>SUMIFS(Dez!$H$5:$H$605,Dez!$R$5:$R$605,"Despesa",Dez!$F$5:$F$605,DRE!$D654)</f>
        <v>0</v>
      </c>
      <c r="Q654" s="75">
        <f t="shared" si="33"/>
        <v>0</v>
      </c>
    </row>
    <row r="655" spans="3:17" ht="28.5" customHeight="1" thickTop="1" thickBot="1">
      <c r="C655" s="65" t="str">
        <f>'PC Despesas'!R34</f>
        <v>5.6.30</v>
      </c>
      <c r="D655" s="66" t="str">
        <f>VLOOKUP(C655,'PC Despesas'!$R$5:$S$103,2,FALSE)</f>
        <v>-</v>
      </c>
      <c r="E655" s="75">
        <f>SUMIFS(Jan!$H$5:$H$605,Jan!$R$5:$R$605,"Despesa",Jan!$F$5:$F$605,DRE!$D655)</f>
        <v>0</v>
      </c>
      <c r="F655" s="75">
        <f>SUMIFS(Fev!$H$5:$H$605,Fev!$R$5:$R$605,"Despesa",Fev!$F$5:$F$605,DRE!$D655)</f>
        <v>0</v>
      </c>
      <c r="G655" s="75">
        <f>SUMIFS(Mar!$H$5:$H$605,Mar!$R$5:$R$605,"Despesa",Mar!$F$5:$F$605,DRE!$D655)</f>
        <v>0</v>
      </c>
      <c r="H655" s="75">
        <f>SUMIFS(Abr!$H$5:$H$605,Abr!$R$5:$R$605,"Despesa",Abr!$F$5:$F$605,DRE!$D655)</f>
        <v>0</v>
      </c>
      <c r="I655" s="75">
        <f>SUMIFS(Mai!$H$5:$H$605,Mai!$R$5:$R$605,"Despesa",Mai!$F$5:$F$605,DRE!$D655)</f>
        <v>0</v>
      </c>
      <c r="J655" s="75">
        <f>SUMIFS(Jun!$H$5:$H$605,Jun!$R$5:$R$605,"Despesa",Jun!$F$5:$F$605,DRE!$D655)</f>
        <v>0</v>
      </c>
      <c r="K655" s="75">
        <f>SUMIFS(Jul!$H$5:$H$605,Jul!$R$5:$R$605,"Despesa",Jul!$F$5:$F$605,DRE!$D655)</f>
        <v>0</v>
      </c>
      <c r="L655" s="75">
        <f>SUMIFS(Ago!$H$5:$H$605,Ago!$R$5:$R$605,"Despesa",Ago!$F$5:$F$605,DRE!$D655)</f>
        <v>0</v>
      </c>
      <c r="M655" s="75">
        <f>SUMIFS(Set!$H$5:$H$605,Set!$R$5:$R$605,"Despesa",Set!$F$5:$F$605,DRE!$D655)</f>
        <v>0</v>
      </c>
      <c r="N655" s="75">
        <f>SUMIFS(Out!$H$5:$H$605,Out!$R$5:$R$605,"Despesa",Out!$F$5:$F$605,DRE!$D655)</f>
        <v>0</v>
      </c>
      <c r="O655" s="75">
        <f>SUMIFS(Nov!$H$5:$H$605,Nov!$R$5:$R$605,"Despesa",Nov!$F$5:$F$605,DRE!$D655)</f>
        <v>0</v>
      </c>
      <c r="P655" s="75">
        <f>SUMIFS(Dez!$H$5:$H$605,Dez!$R$5:$R$605,"Despesa",Dez!$F$5:$F$605,DRE!$D655)</f>
        <v>0</v>
      </c>
      <c r="Q655" s="75">
        <f t="shared" si="33"/>
        <v>0</v>
      </c>
    </row>
    <row r="656" spans="3:17" ht="28.5" customHeight="1" thickTop="1" thickBot="1">
      <c r="C656" s="65" t="str">
        <f>'PC Despesas'!R35</f>
        <v>5.6.31</v>
      </c>
      <c r="D656" s="66" t="str">
        <f>VLOOKUP(C656,'PC Despesas'!$R$5:$S$103,2,FALSE)</f>
        <v>-</v>
      </c>
      <c r="E656" s="75">
        <f>SUMIFS(Jan!$H$5:$H$605,Jan!$R$5:$R$605,"Despesa",Jan!$F$5:$F$605,DRE!$D656)</f>
        <v>0</v>
      </c>
      <c r="F656" s="75">
        <f>SUMIFS(Fev!$H$5:$H$605,Fev!$R$5:$R$605,"Despesa",Fev!$F$5:$F$605,DRE!$D656)</f>
        <v>0</v>
      </c>
      <c r="G656" s="75">
        <f>SUMIFS(Mar!$H$5:$H$605,Mar!$R$5:$R$605,"Despesa",Mar!$F$5:$F$605,DRE!$D656)</f>
        <v>0</v>
      </c>
      <c r="H656" s="75">
        <f>SUMIFS(Abr!$H$5:$H$605,Abr!$R$5:$R$605,"Despesa",Abr!$F$5:$F$605,DRE!$D656)</f>
        <v>0</v>
      </c>
      <c r="I656" s="75">
        <f>SUMIFS(Mai!$H$5:$H$605,Mai!$R$5:$R$605,"Despesa",Mai!$F$5:$F$605,DRE!$D656)</f>
        <v>0</v>
      </c>
      <c r="J656" s="75">
        <f>SUMIFS(Jun!$H$5:$H$605,Jun!$R$5:$R$605,"Despesa",Jun!$F$5:$F$605,DRE!$D656)</f>
        <v>0</v>
      </c>
      <c r="K656" s="75">
        <f>SUMIFS(Jul!$H$5:$H$605,Jul!$R$5:$R$605,"Despesa",Jul!$F$5:$F$605,DRE!$D656)</f>
        <v>0</v>
      </c>
      <c r="L656" s="75">
        <f>SUMIFS(Ago!$H$5:$H$605,Ago!$R$5:$R$605,"Despesa",Ago!$F$5:$F$605,DRE!$D656)</f>
        <v>0</v>
      </c>
      <c r="M656" s="75">
        <f>SUMIFS(Set!$H$5:$H$605,Set!$R$5:$R$605,"Despesa",Set!$F$5:$F$605,DRE!$D656)</f>
        <v>0</v>
      </c>
      <c r="N656" s="75">
        <f>SUMIFS(Out!$H$5:$H$605,Out!$R$5:$R$605,"Despesa",Out!$F$5:$F$605,DRE!$D656)</f>
        <v>0</v>
      </c>
      <c r="O656" s="75">
        <f>SUMIFS(Nov!$H$5:$H$605,Nov!$R$5:$R$605,"Despesa",Nov!$F$5:$F$605,DRE!$D656)</f>
        <v>0</v>
      </c>
      <c r="P656" s="75">
        <f>SUMIFS(Dez!$H$5:$H$605,Dez!$R$5:$R$605,"Despesa",Dez!$F$5:$F$605,DRE!$D656)</f>
        <v>0</v>
      </c>
      <c r="Q656" s="75">
        <f t="shared" si="33"/>
        <v>0</v>
      </c>
    </row>
    <row r="657" spans="3:17" ht="28.5" customHeight="1" thickTop="1" thickBot="1">
      <c r="C657" s="65" t="str">
        <f>'PC Despesas'!R36</f>
        <v>5.6.32</v>
      </c>
      <c r="D657" s="66" t="str">
        <f>VLOOKUP(C657,'PC Despesas'!$R$5:$S$103,2,FALSE)</f>
        <v>-</v>
      </c>
      <c r="E657" s="75">
        <f>SUMIFS(Jan!$H$5:$H$605,Jan!$R$5:$R$605,"Despesa",Jan!$F$5:$F$605,DRE!$D657)</f>
        <v>0</v>
      </c>
      <c r="F657" s="75">
        <f>SUMIFS(Fev!$H$5:$H$605,Fev!$R$5:$R$605,"Despesa",Fev!$F$5:$F$605,DRE!$D657)</f>
        <v>0</v>
      </c>
      <c r="G657" s="75">
        <f>SUMIFS(Mar!$H$5:$H$605,Mar!$R$5:$R$605,"Despesa",Mar!$F$5:$F$605,DRE!$D657)</f>
        <v>0</v>
      </c>
      <c r="H657" s="75">
        <f>SUMIFS(Abr!$H$5:$H$605,Abr!$R$5:$R$605,"Despesa",Abr!$F$5:$F$605,DRE!$D657)</f>
        <v>0</v>
      </c>
      <c r="I657" s="75">
        <f>SUMIFS(Mai!$H$5:$H$605,Mai!$R$5:$R$605,"Despesa",Mai!$F$5:$F$605,DRE!$D657)</f>
        <v>0</v>
      </c>
      <c r="J657" s="75">
        <f>SUMIFS(Jun!$H$5:$H$605,Jun!$R$5:$R$605,"Despesa",Jun!$F$5:$F$605,DRE!$D657)</f>
        <v>0</v>
      </c>
      <c r="K657" s="75">
        <f>SUMIFS(Jul!$H$5:$H$605,Jul!$R$5:$R$605,"Despesa",Jul!$F$5:$F$605,DRE!$D657)</f>
        <v>0</v>
      </c>
      <c r="L657" s="75">
        <f>SUMIFS(Ago!$H$5:$H$605,Ago!$R$5:$R$605,"Despesa",Ago!$F$5:$F$605,DRE!$D657)</f>
        <v>0</v>
      </c>
      <c r="M657" s="75">
        <f>SUMIFS(Set!$H$5:$H$605,Set!$R$5:$R$605,"Despesa",Set!$F$5:$F$605,DRE!$D657)</f>
        <v>0</v>
      </c>
      <c r="N657" s="75">
        <f>SUMIFS(Out!$H$5:$H$605,Out!$R$5:$R$605,"Despesa",Out!$F$5:$F$605,DRE!$D657)</f>
        <v>0</v>
      </c>
      <c r="O657" s="75">
        <f>SUMIFS(Nov!$H$5:$H$605,Nov!$R$5:$R$605,"Despesa",Nov!$F$5:$F$605,DRE!$D657)</f>
        <v>0</v>
      </c>
      <c r="P657" s="75">
        <f>SUMIFS(Dez!$H$5:$H$605,Dez!$R$5:$R$605,"Despesa",Dez!$F$5:$F$605,DRE!$D657)</f>
        <v>0</v>
      </c>
      <c r="Q657" s="75">
        <f t="shared" si="33"/>
        <v>0</v>
      </c>
    </row>
    <row r="658" spans="3:17" ht="28.5" customHeight="1" thickTop="1" thickBot="1">
      <c r="C658" s="65" t="str">
        <f>'PC Despesas'!R37</f>
        <v>5.6.33</v>
      </c>
      <c r="D658" s="66" t="str">
        <f>VLOOKUP(C658,'PC Despesas'!$R$5:$S$103,2,FALSE)</f>
        <v>-</v>
      </c>
      <c r="E658" s="75">
        <f>SUMIFS(Jan!$H$5:$H$605,Jan!$R$5:$R$605,"Despesa",Jan!$F$5:$F$605,DRE!$D658)</f>
        <v>0</v>
      </c>
      <c r="F658" s="75">
        <f>SUMIFS(Fev!$H$5:$H$605,Fev!$R$5:$R$605,"Despesa",Fev!$F$5:$F$605,DRE!$D658)</f>
        <v>0</v>
      </c>
      <c r="G658" s="75">
        <f>SUMIFS(Mar!$H$5:$H$605,Mar!$R$5:$R$605,"Despesa",Mar!$F$5:$F$605,DRE!$D658)</f>
        <v>0</v>
      </c>
      <c r="H658" s="75">
        <f>SUMIFS(Abr!$H$5:$H$605,Abr!$R$5:$R$605,"Despesa",Abr!$F$5:$F$605,DRE!$D658)</f>
        <v>0</v>
      </c>
      <c r="I658" s="75">
        <f>SUMIFS(Mai!$H$5:$H$605,Mai!$R$5:$R$605,"Despesa",Mai!$F$5:$F$605,DRE!$D658)</f>
        <v>0</v>
      </c>
      <c r="J658" s="75">
        <f>SUMIFS(Jun!$H$5:$H$605,Jun!$R$5:$R$605,"Despesa",Jun!$F$5:$F$605,DRE!$D658)</f>
        <v>0</v>
      </c>
      <c r="K658" s="75">
        <f>SUMIFS(Jul!$H$5:$H$605,Jul!$R$5:$R$605,"Despesa",Jul!$F$5:$F$605,DRE!$D658)</f>
        <v>0</v>
      </c>
      <c r="L658" s="75">
        <f>SUMIFS(Ago!$H$5:$H$605,Ago!$R$5:$R$605,"Despesa",Ago!$F$5:$F$605,DRE!$D658)</f>
        <v>0</v>
      </c>
      <c r="M658" s="75">
        <f>SUMIFS(Set!$H$5:$H$605,Set!$R$5:$R$605,"Despesa",Set!$F$5:$F$605,DRE!$D658)</f>
        <v>0</v>
      </c>
      <c r="N658" s="75">
        <f>SUMIFS(Out!$H$5:$H$605,Out!$R$5:$R$605,"Despesa",Out!$F$5:$F$605,DRE!$D658)</f>
        <v>0</v>
      </c>
      <c r="O658" s="75">
        <f>SUMIFS(Nov!$H$5:$H$605,Nov!$R$5:$R$605,"Despesa",Nov!$F$5:$F$605,DRE!$D658)</f>
        <v>0</v>
      </c>
      <c r="P658" s="75">
        <f>SUMIFS(Dez!$H$5:$H$605,Dez!$R$5:$R$605,"Despesa",Dez!$F$5:$F$605,DRE!$D658)</f>
        <v>0</v>
      </c>
      <c r="Q658" s="75">
        <f t="shared" si="33"/>
        <v>0</v>
      </c>
    </row>
    <row r="659" spans="3:17" ht="28.5" customHeight="1" thickTop="1" thickBot="1">
      <c r="C659" s="65" t="str">
        <f>'PC Despesas'!R38</f>
        <v>5.6.34</v>
      </c>
      <c r="D659" s="66" t="str">
        <f>VLOOKUP(C659,'PC Despesas'!$R$5:$S$103,2,FALSE)</f>
        <v>-</v>
      </c>
      <c r="E659" s="75">
        <f>SUMIFS(Jan!$H$5:$H$605,Jan!$R$5:$R$605,"Despesa",Jan!$F$5:$F$605,DRE!$D659)</f>
        <v>0</v>
      </c>
      <c r="F659" s="75">
        <f>SUMIFS(Fev!$H$5:$H$605,Fev!$R$5:$R$605,"Despesa",Fev!$F$5:$F$605,DRE!$D659)</f>
        <v>0</v>
      </c>
      <c r="G659" s="75">
        <f>SUMIFS(Mar!$H$5:$H$605,Mar!$R$5:$R$605,"Despesa",Mar!$F$5:$F$605,DRE!$D659)</f>
        <v>0</v>
      </c>
      <c r="H659" s="75">
        <f>SUMIFS(Abr!$H$5:$H$605,Abr!$R$5:$R$605,"Despesa",Abr!$F$5:$F$605,DRE!$D659)</f>
        <v>0</v>
      </c>
      <c r="I659" s="75">
        <f>SUMIFS(Mai!$H$5:$H$605,Mai!$R$5:$R$605,"Despesa",Mai!$F$5:$F$605,DRE!$D659)</f>
        <v>0</v>
      </c>
      <c r="J659" s="75">
        <f>SUMIFS(Jun!$H$5:$H$605,Jun!$R$5:$R$605,"Despesa",Jun!$F$5:$F$605,DRE!$D659)</f>
        <v>0</v>
      </c>
      <c r="K659" s="75">
        <f>SUMIFS(Jul!$H$5:$H$605,Jul!$R$5:$R$605,"Despesa",Jul!$F$5:$F$605,DRE!$D659)</f>
        <v>0</v>
      </c>
      <c r="L659" s="75">
        <f>SUMIFS(Ago!$H$5:$H$605,Ago!$R$5:$R$605,"Despesa",Ago!$F$5:$F$605,DRE!$D659)</f>
        <v>0</v>
      </c>
      <c r="M659" s="75">
        <f>SUMIFS(Set!$H$5:$H$605,Set!$R$5:$R$605,"Despesa",Set!$F$5:$F$605,DRE!$D659)</f>
        <v>0</v>
      </c>
      <c r="N659" s="75">
        <f>SUMIFS(Out!$H$5:$H$605,Out!$R$5:$R$605,"Despesa",Out!$F$5:$F$605,DRE!$D659)</f>
        <v>0</v>
      </c>
      <c r="O659" s="75">
        <f>SUMIFS(Nov!$H$5:$H$605,Nov!$R$5:$R$605,"Despesa",Nov!$F$5:$F$605,DRE!$D659)</f>
        <v>0</v>
      </c>
      <c r="P659" s="75">
        <f>SUMIFS(Dez!$H$5:$H$605,Dez!$R$5:$R$605,"Despesa",Dez!$F$5:$F$605,DRE!$D659)</f>
        <v>0</v>
      </c>
      <c r="Q659" s="75">
        <f t="shared" si="33"/>
        <v>0</v>
      </c>
    </row>
    <row r="660" spans="3:17" ht="28.5" customHeight="1" thickTop="1" thickBot="1">
      <c r="C660" s="65" t="str">
        <f>'PC Despesas'!R39</f>
        <v>5.6.35</v>
      </c>
      <c r="D660" s="66" t="str">
        <f>VLOOKUP(C660,'PC Despesas'!$R$5:$S$103,2,FALSE)</f>
        <v>-</v>
      </c>
      <c r="E660" s="75">
        <f>SUMIFS(Jan!$H$5:$H$605,Jan!$R$5:$R$605,"Despesa",Jan!$F$5:$F$605,DRE!$D660)</f>
        <v>0</v>
      </c>
      <c r="F660" s="75">
        <f>SUMIFS(Fev!$H$5:$H$605,Fev!$R$5:$R$605,"Despesa",Fev!$F$5:$F$605,DRE!$D660)</f>
        <v>0</v>
      </c>
      <c r="G660" s="75">
        <f>SUMIFS(Mar!$H$5:$H$605,Mar!$R$5:$R$605,"Despesa",Mar!$F$5:$F$605,DRE!$D660)</f>
        <v>0</v>
      </c>
      <c r="H660" s="75">
        <f>SUMIFS(Abr!$H$5:$H$605,Abr!$R$5:$R$605,"Despesa",Abr!$F$5:$F$605,DRE!$D660)</f>
        <v>0</v>
      </c>
      <c r="I660" s="75">
        <f>SUMIFS(Mai!$H$5:$H$605,Mai!$R$5:$R$605,"Despesa",Mai!$F$5:$F$605,DRE!$D660)</f>
        <v>0</v>
      </c>
      <c r="J660" s="75">
        <f>SUMIFS(Jun!$H$5:$H$605,Jun!$R$5:$R$605,"Despesa",Jun!$F$5:$F$605,DRE!$D660)</f>
        <v>0</v>
      </c>
      <c r="K660" s="75">
        <f>SUMIFS(Jul!$H$5:$H$605,Jul!$R$5:$R$605,"Despesa",Jul!$F$5:$F$605,DRE!$D660)</f>
        <v>0</v>
      </c>
      <c r="L660" s="75">
        <f>SUMIFS(Ago!$H$5:$H$605,Ago!$R$5:$R$605,"Despesa",Ago!$F$5:$F$605,DRE!$D660)</f>
        <v>0</v>
      </c>
      <c r="M660" s="75">
        <f>SUMIFS(Set!$H$5:$H$605,Set!$R$5:$R$605,"Despesa",Set!$F$5:$F$605,DRE!$D660)</f>
        <v>0</v>
      </c>
      <c r="N660" s="75">
        <f>SUMIFS(Out!$H$5:$H$605,Out!$R$5:$R$605,"Despesa",Out!$F$5:$F$605,DRE!$D660)</f>
        <v>0</v>
      </c>
      <c r="O660" s="75">
        <f>SUMIFS(Nov!$H$5:$H$605,Nov!$R$5:$R$605,"Despesa",Nov!$F$5:$F$605,DRE!$D660)</f>
        <v>0</v>
      </c>
      <c r="P660" s="75">
        <f>SUMIFS(Dez!$H$5:$H$605,Dez!$R$5:$R$605,"Despesa",Dez!$F$5:$F$605,DRE!$D660)</f>
        <v>0</v>
      </c>
      <c r="Q660" s="75">
        <f t="shared" si="33"/>
        <v>0</v>
      </c>
    </row>
    <row r="661" spans="3:17" ht="28.5" customHeight="1" thickTop="1" thickBot="1">
      <c r="C661" s="65" t="str">
        <f>'PC Despesas'!R40</f>
        <v>5.6.36</v>
      </c>
      <c r="D661" s="66" t="str">
        <f>VLOOKUP(C661,'PC Despesas'!$R$5:$S$103,2,FALSE)</f>
        <v>-</v>
      </c>
      <c r="E661" s="75">
        <f>SUMIFS(Jan!$H$5:$H$605,Jan!$R$5:$R$605,"Despesa",Jan!$F$5:$F$605,DRE!$D661)</f>
        <v>0</v>
      </c>
      <c r="F661" s="75">
        <f>SUMIFS(Fev!$H$5:$H$605,Fev!$R$5:$R$605,"Despesa",Fev!$F$5:$F$605,DRE!$D661)</f>
        <v>0</v>
      </c>
      <c r="G661" s="75">
        <f>SUMIFS(Mar!$H$5:$H$605,Mar!$R$5:$R$605,"Despesa",Mar!$F$5:$F$605,DRE!$D661)</f>
        <v>0</v>
      </c>
      <c r="H661" s="75">
        <f>SUMIFS(Abr!$H$5:$H$605,Abr!$R$5:$R$605,"Despesa",Abr!$F$5:$F$605,DRE!$D661)</f>
        <v>0</v>
      </c>
      <c r="I661" s="75">
        <f>SUMIFS(Mai!$H$5:$H$605,Mai!$R$5:$R$605,"Despesa",Mai!$F$5:$F$605,DRE!$D661)</f>
        <v>0</v>
      </c>
      <c r="J661" s="75">
        <f>SUMIFS(Jun!$H$5:$H$605,Jun!$R$5:$R$605,"Despesa",Jun!$F$5:$F$605,DRE!$D661)</f>
        <v>0</v>
      </c>
      <c r="K661" s="75">
        <f>SUMIFS(Jul!$H$5:$H$605,Jul!$R$5:$R$605,"Despesa",Jul!$F$5:$F$605,DRE!$D661)</f>
        <v>0</v>
      </c>
      <c r="L661" s="75">
        <f>SUMIFS(Ago!$H$5:$H$605,Ago!$R$5:$R$605,"Despesa",Ago!$F$5:$F$605,DRE!$D661)</f>
        <v>0</v>
      </c>
      <c r="M661" s="75">
        <f>SUMIFS(Set!$H$5:$H$605,Set!$R$5:$R$605,"Despesa",Set!$F$5:$F$605,DRE!$D661)</f>
        <v>0</v>
      </c>
      <c r="N661" s="75">
        <f>SUMIFS(Out!$H$5:$H$605,Out!$R$5:$R$605,"Despesa",Out!$F$5:$F$605,DRE!$D661)</f>
        <v>0</v>
      </c>
      <c r="O661" s="75">
        <f>SUMIFS(Nov!$H$5:$H$605,Nov!$R$5:$R$605,"Despesa",Nov!$F$5:$F$605,DRE!$D661)</f>
        <v>0</v>
      </c>
      <c r="P661" s="75">
        <f>SUMIFS(Dez!$H$5:$H$605,Dez!$R$5:$R$605,"Despesa",Dez!$F$5:$F$605,DRE!$D661)</f>
        <v>0</v>
      </c>
      <c r="Q661" s="75">
        <f t="shared" si="33"/>
        <v>0</v>
      </c>
    </row>
    <row r="662" spans="3:17" ht="28.5" customHeight="1" thickTop="1" thickBot="1">
      <c r="C662" s="65" t="str">
        <f>'PC Despesas'!R41</f>
        <v>5.6.37</v>
      </c>
      <c r="D662" s="66" t="str">
        <f>VLOOKUP(C662,'PC Despesas'!$R$5:$S$103,2,FALSE)</f>
        <v>-</v>
      </c>
      <c r="E662" s="75">
        <f>SUMIFS(Jan!$H$5:$H$605,Jan!$R$5:$R$605,"Despesa",Jan!$F$5:$F$605,DRE!$D662)</f>
        <v>0</v>
      </c>
      <c r="F662" s="75">
        <f>SUMIFS(Fev!$H$5:$H$605,Fev!$R$5:$R$605,"Despesa",Fev!$F$5:$F$605,DRE!$D662)</f>
        <v>0</v>
      </c>
      <c r="G662" s="75">
        <f>SUMIFS(Mar!$H$5:$H$605,Mar!$R$5:$R$605,"Despesa",Mar!$F$5:$F$605,DRE!$D662)</f>
        <v>0</v>
      </c>
      <c r="H662" s="75">
        <f>SUMIFS(Abr!$H$5:$H$605,Abr!$R$5:$R$605,"Despesa",Abr!$F$5:$F$605,DRE!$D662)</f>
        <v>0</v>
      </c>
      <c r="I662" s="75">
        <f>SUMIFS(Mai!$H$5:$H$605,Mai!$R$5:$R$605,"Despesa",Mai!$F$5:$F$605,DRE!$D662)</f>
        <v>0</v>
      </c>
      <c r="J662" s="75">
        <f>SUMIFS(Jun!$H$5:$H$605,Jun!$R$5:$R$605,"Despesa",Jun!$F$5:$F$605,DRE!$D662)</f>
        <v>0</v>
      </c>
      <c r="K662" s="75">
        <f>SUMIFS(Jul!$H$5:$H$605,Jul!$R$5:$R$605,"Despesa",Jul!$F$5:$F$605,DRE!$D662)</f>
        <v>0</v>
      </c>
      <c r="L662" s="75">
        <f>SUMIFS(Ago!$H$5:$H$605,Ago!$R$5:$R$605,"Despesa",Ago!$F$5:$F$605,DRE!$D662)</f>
        <v>0</v>
      </c>
      <c r="M662" s="75">
        <f>SUMIFS(Set!$H$5:$H$605,Set!$R$5:$R$605,"Despesa",Set!$F$5:$F$605,DRE!$D662)</f>
        <v>0</v>
      </c>
      <c r="N662" s="75">
        <f>SUMIFS(Out!$H$5:$H$605,Out!$R$5:$R$605,"Despesa",Out!$F$5:$F$605,DRE!$D662)</f>
        <v>0</v>
      </c>
      <c r="O662" s="75">
        <f>SUMIFS(Nov!$H$5:$H$605,Nov!$R$5:$R$605,"Despesa",Nov!$F$5:$F$605,DRE!$D662)</f>
        <v>0</v>
      </c>
      <c r="P662" s="75">
        <f>SUMIFS(Dez!$H$5:$H$605,Dez!$R$5:$R$605,"Despesa",Dez!$F$5:$F$605,DRE!$D662)</f>
        <v>0</v>
      </c>
      <c r="Q662" s="75">
        <f t="shared" si="33"/>
        <v>0</v>
      </c>
    </row>
    <row r="663" spans="3:17" ht="28.5" customHeight="1" thickTop="1" thickBot="1">
      <c r="C663" s="65" t="str">
        <f>'PC Despesas'!R42</f>
        <v>5.6.38</v>
      </c>
      <c r="D663" s="66" t="str">
        <f>VLOOKUP(C663,'PC Despesas'!$R$5:$S$103,2,FALSE)</f>
        <v>-</v>
      </c>
      <c r="E663" s="75">
        <f>SUMIFS(Jan!$H$5:$H$605,Jan!$R$5:$R$605,"Despesa",Jan!$F$5:$F$605,DRE!$D663)</f>
        <v>0</v>
      </c>
      <c r="F663" s="75">
        <f>SUMIFS(Fev!$H$5:$H$605,Fev!$R$5:$R$605,"Despesa",Fev!$F$5:$F$605,DRE!$D663)</f>
        <v>0</v>
      </c>
      <c r="G663" s="75">
        <f>SUMIFS(Mar!$H$5:$H$605,Mar!$R$5:$R$605,"Despesa",Mar!$F$5:$F$605,DRE!$D663)</f>
        <v>0</v>
      </c>
      <c r="H663" s="75">
        <f>SUMIFS(Abr!$H$5:$H$605,Abr!$R$5:$R$605,"Despesa",Abr!$F$5:$F$605,DRE!$D663)</f>
        <v>0</v>
      </c>
      <c r="I663" s="75">
        <f>SUMIFS(Mai!$H$5:$H$605,Mai!$R$5:$R$605,"Despesa",Mai!$F$5:$F$605,DRE!$D663)</f>
        <v>0</v>
      </c>
      <c r="J663" s="75">
        <f>SUMIFS(Jun!$H$5:$H$605,Jun!$R$5:$R$605,"Despesa",Jun!$F$5:$F$605,DRE!$D663)</f>
        <v>0</v>
      </c>
      <c r="K663" s="75">
        <f>SUMIFS(Jul!$H$5:$H$605,Jul!$R$5:$R$605,"Despesa",Jul!$F$5:$F$605,DRE!$D663)</f>
        <v>0</v>
      </c>
      <c r="L663" s="75">
        <f>SUMIFS(Ago!$H$5:$H$605,Ago!$R$5:$R$605,"Despesa",Ago!$F$5:$F$605,DRE!$D663)</f>
        <v>0</v>
      </c>
      <c r="M663" s="75">
        <f>SUMIFS(Set!$H$5:$H$605,Set!$R$5:$R$605,"Despesa",Set!$F$5:$F$605,DRE!$D663)</f>
        <v>0</v>
      </c>
      <c r="N663" s="75">
        <f>SUMIFS(Out!$H$5:$H$605,Out!$R$5:$R$605,"Despesa",Out!$F$5:$F$605,DRE!$D663)</f>
        <v>0</v>
      </c>
      <c r="O663" s="75">
        <f>SUMIFS(Nov!$H$5:$H$605,Nov!$R$5:$R$605,"Despesa",Nov!$F$5:$F$605,DRE!$D663)</f>
        <v>0</v>
      </c>
      <c r="P663" s="75">
        <f>SUMIFS(Dez!$H$5:$H$605,Dez!$R$5:$R$605,"Despesa",Dez!$F$5:$F$605,DRE!$D663)</f>
        <v>0</v>
      </c>
      <c r="Q663" s="75">
        <f t="shared" si="33"/>
        <v>0</v>
      </c>
    </row>
    <row r="664" spans="3:17" ht="28.5" customHeight="1" thickTop="1" thickBot="1">
      <c r="C664" s="65" t="str">
        <f>'PC Despesas'!R43</f>
        <v>5.6.39</v>
      </c>
      <c r="D664" s="66" t="str">
        <f>VLOOKUP(C664,'PC Despesas'!$R$5:$S$103,2,FALSE)</f>
        <v>-</v>
      </c>
      <c r="E664" s="75">
        <f>SUMIFS(Jan!$H$5:$H$605,Jan!$R$5:$R$605,"Despesa",Jan!$F$5:$F$605,DRE!$D664)</f>
        <v>0</v>
      </c>
      <c r="F664" s="75">
        <f>SUMIFS(Fev!$H$5:$H$605,Fev!$R$5:$R$605,"Despesa",Fev!$F$5:$F$605,DRE!$D664)</f>
        <v>0</v>
      </c>
      <c r="G664" s="75">
        <f>SUMIFS(Mar!$H$5:$H$605,Mar!$R$5:$R$605,"Despesa",Mar!$F$5:$F$605,DRE!$D664)</f>
        <v>0</v>
      </c>
      <c r="H664" s="75">
        <f>SUMIFS(Abr!$H$5:$H$605,Abr!$R$5:$R$605,"Despesa",Abr!$F$5:$F$605,DRE!$D664)</f>
        <v>0</v>
      </c>
      <c r="I664" s="75">
        <f>SUMIFS(Mai!$H$5:$H$605,Mai!$R$5:$R$605,"Despesa",Mai!$F$5:$F$605,DRE!$D664)</f>
        <v>0</v>
      </c>
      <c r="J664" s="75">
        <f>SUMIFS(Jun!$H$5:$H$605,Jun!$R$5:$R$605,"Despesa",Jun!$F$5:$F$605,DRE!$D664)</f>
        <v>0</v>
      </c>
      <c r="K664" s="75">
        <f>SUMIFS(Jul!$H$5:$H$605,Jul!$R$5:$R$605,"Despesa",Jul!$F$5:$F$605,DRE!$D664)</f>
        <v>0</v>
      </c>
      <c r="L664" s="75">
        <f>SUMIFS(Ago!$H$5:$H$605,Ago!$R$5:$R$605,"Despesa",Ago!$F$5:$F$605,DRE!$D664)</f>
        <v>0</v>
      </c>
      <c r="M664" s="75">
        <f>SUMIFS(Set!$H$5:$H$605,Set!$R$5:$R$605,"Despesa",Set!$F$5:$F$605,DRE!$D664)</f>
        <v>0</v>
      </c>
      <c r="N664" s="75">
        <f>SUMIFS(Out!$H$5:$H$605,Out!$R$5:$R$605,"Despesa",Out!$F$5:$F$605,DRE!$D664)</f>
        <v>0</v>
      </c>
      <c r="O664" s="75">
        <f>SUMIFS(Nov!$H$5:$H$605,Nov!$R$5:$R$605,"Despesa",Nov!$F$5:$F$605,DRE!$D664)</f>
        <v>0</v>
      </c>
      <c r="P664" s="75">
        <f>SUMIFS(Dez!$H$5:$H$605,Dez!$R$5:$R$605,"Despesa",Dez!$F$5:$F$605,DRE!$D664)</f>
        <v>0</v>
      </c>
      <c r="Q664" s="75">
        <f t="shared" si="33"/>
        <v>0</v>
      </c>
    </row>
    <row r="665" spans="3:17" ht="28.5" customHeight="1" thickTop="1" thickBot="1">
      <c r="C665" s="65" t="str">
        <f>'PC Despesas'!R44</f>
        <v>5.6.40</v>
      </c>
      <c r="D665" s="66" t="str">
        <f>VLOOKUP(C665,'PC Despesas'!$R$5:$S$103,2,FALSE)</f>
        <v>-</v>
      </c>
      <c r="E665" s="75">
        <f>SUMIFS(Jan!$H$5:$H$605,Jan!$R$5:$R$605,"Despesa",Jan!$F$5:$F$605,DRE!$D665)</f>
        <v>0</v>
      </c>
      <c r="F665" s="75">
        <f>SUMIFS(Fev!$H$5:$H$605,Fev!$R$5:$R$605,"Despesa",Fev!$F$5:$F$605,DRE!$D665)</f>
        <v>0</v>
      </c>
      <c r="G665" s="75">
        <f>SUMIFS(Mar!$H$5:$H$605,Mar!$R$5:$R$605,"Despesa",Mar!$F$5:$F$605,DRE!$D665)</f>
        <v>0</v>
      </c>
      <c r="H665" s="75">
        <f>SUMIFS(Abr!$H$5:$H$605,Abr!$R$5:$R$605,"Despesa",Abr!$F$5:$F$605,DRE!$D665)</f>
        <v>0</v>
      </c>
      <c r="I665" s="75">
        <f>SUMIFS(Mai!$H$5:$H$605,Mai!$R$5:$R$605,"Despesa",Mai!$F$5:$F$605,DRE!$D665)</f>
        <v>0</v>
      </c>
      <c r="J665" s="75">
        <f>SUMIFS(Jun!$H$5:$H$605,Jun!$R$5:$R$605,"Despesa",Jun!$F$5:$F$605,DRE!$D665)</f>
        <v>0</v>
      </c>
      <c r="K665" s="75">
        <f>SUMIFS(Jul!$H$5:$H$605,Jul!$R$5:$R$605,"Despesa",Jul!$F$5:$F$605,DRE!$D665)</f>
        <v>0</v>
      </c>
      <c r="L665" s="75">
        <f>SUMIFS(Ago!$H$5:$H$605,Ago!$R$5:$R$605,"Despesa",Ago!$F$5:$F$605,DRE!$D665)</f>
        <v>0</v>
      </c>
      <c r="M665" s="75">
        <f>SUMIFS(Set!$H$5:$H$605,Set!$R$5:$R$605,"Despesa",Set!$F$5:$F$605,DRE!$D665)</f>
        <v>0</v>
      </c>
      <c r="N665" s="75">
        <f>SUMIFS(Out!$H$5:$H$605,Out!$R$5:$R$605,"Despesa",Out!$F$5:$F$605,DRE!$D665)</f>
        <v>0</v>
      </c>
      <c r="O665" s="75">
        <f>SUMIFS(Nov!$H$5:$H$605,Nov!$R$5:$R$605,"Despesa",Nov!$F$5:$F$605,DRE!$D665)</f>
        <v>0</v>
      </c>
      <c r="P665" s="75">
        <f>SUMIFS(Dez!$H$5:$H$605,Dez!$R$5:$R$605,"Despesa",Dez!$F$5:$F$605,DRE!$D665)</f>
        <v>0</v>
      </c>
      <c r="Q665" s="75">
        <f t="shared" si="33"/>
        <v>0</v>
      </c>
    </row>
    <row r="666" spans="3:17" ht="28.5" customHeight="1" thickTop="1" thickBot="1">
      <c r="C666" s="65" t="str">
        <f>'PC Despesas'!R45</f>
        <v>5.6.41</v>
      </c>
      <c r="D666" s="66" t="str">
        <f>VLOOKUP(C666,'PC Despesas'!$R$5:$S$103,2,FALSE)</f>
        <v>-</v>
      </c>
      <c r="E666" s="75">
        <f>SUMIFS(Jan!$H$5:$H$605,Jan!$R$5:$R$605,"Despesa",Jan!$F$5:$F$605,DRE!$D666)</f>
        <v>0</v>
      </c>
      <c r="F666" s="75">
        <f>SUMIFS(Fev!$H$5:$H$605,Fev!$R$5:$R$605,"Despesa",Fev!$F$5:$F$605,DRE!$D666)</f>
        <v>0</v>
      </c>
      <c r="G666" s="75">
        <f>SUMIFS(Mar!$H$5:$H$605,Mar!$R$5:$R$605,"Despesa",Mar!$F$5:$F$605,DRE!$D666)</f>
        <v>0</v>
      </c>
      <c r="H666" s="75">
        <f>SUMIFS(Abr!$H$5:$H$605,Abr!$R$5:$R$605,"Despesa",Abr!$F$5:$F$605,DRE!$D666)</f>
        <v>0</v>
      </c>
      <c r="I666" s="75">
        <f>SUMIFS(Mai!$H$5:$H$605,Mai!$R$5:$R$605,"Despesa",Mai!$F$5:$F$605,DRE!$D666)</f>
        <v>0</v>
      </c>
      <c r="J666" s="75">
        <f>SUMIFS(Jun!$H$5:$H$605,Jun!$R$5:$R$605,"Despesa",Jun!$F$5:$F$605,DRE!$D666)</f>
        <v>0</v>
      </c>
      <c r="K666" s="75">
        <f>SUMIFS(Jul!$H$5:$H$605,Jul!$R$5:$R$605,"Despesa",Jul!$F$5:$F$605,DRE!$D666)</f>
        <v>0</v>
      </c>
      <c r="L666" s="75">
        <f>SUMIFS(Ago!$H$5:$H$605,Ago!$R$5:$R$605,"Despesa",Ago!$F$5:$F$605,DRE!$D666)</f>
        <v>0</v>
      </c>
      <c r="M666" s="75">
        <f>SUMIFS(Set!$H$5:$H$605,Set!$R$5:$R$605,"Despesa",Set!$F$5:$F$605,DRE!$D666)</f>
        <v>0</v>
      </c>
      <c r="N666" s="75">
        <f>SUMIFS(Out!$H$5:$H$605,Out!$R$5:$R$605,"Despesa",Out!$F$5:$F$605,DRE!$D666)</f>
        <v>0</v>
      </c>
      <c r="O666" s="75">
        <f>SUMIFS(Nov!$H$5:$H$605,Nov!$R$5:$R$605,"Despesa",Nov!$F$5:$F$605,DRE!$D666)</f>
        <v>0</v>
      </c>
      <c r="P666" s="75">
        <f>SUMIFS(Dez!$H$5:$H$605,Dez!$R$5:$R$605,"Despesa",Dez!$F$5:$F$605,DRE!$D666)</f>
        <v>0</v>
      </c>
      <c r="Q666" s="75">
        <f t="shared" si="33"/>
        <v>0</v>
      </c>
    </row>
    <row r="667" spans="3:17" ht="28.5" customHeight="1" thickTop="1" thickBot="1">
      <c r="C667" s="65" t="str">
        <f>'PC Despesas'!R46</f>
        <v>5.6.42</v>
      </c>
      <c r="D667" s="66" t="str">
        <f>VLOOKUP(C667,'PC Despesas'!$R$5:$S$103,2,FALSE)</f>
        <v>-</v>
      </c>
      <c r="E667" s="75">
        <f>SUMIFS(Jan!$H$5:$H$605,Jan!$R$5:$R$605,"Despesa",Jan!$F$5:$F$605,DRE!$D667)</f>
        <v>0</v>
      </c>
      <c r="F667" s="75">
        <f>SUMIFS(Fev!$H$5:$H$605,Fev!$R$5:$R$605,"Despesa",Fev!$F$5:$F$605,DRE!$D667)</f>
        <v>0</v>
      </c>
      <c r="G667" s="75">
        <f>SUMIFS(Mar!$H$5:$H$605,Mar!$R$5:$R$605,"Despesa",Mar!$F$5:$F$605,DRE!$D667)</f>
        <v>0</v>
      </c>
      <c r="H667" s="75">
        <f>SUMIFS(Abr!$H$5:$H$605,Abr!$R$5:$R$605,"Despesa",Abr!$F$5:$F$605,DRE!$D667)</f>
        <v>0</v>
      </c>
      <c r="I667" s="75">
        <f>SUMIFS(Mai!$H$5:$H$605,Mai!$R$5:$R$605,"Despesa",Mai!$F$5:$F$605,DRE!$D667)</f>
        <v>0</v>
      </c>
      <c r="J667" s="75">
        <f>SUMIFS(Jun!$H$5:$H$605,Jun!$R$5:$R$605,"Despesa",Jun!$F$5:$F$605,DRE!$D667)</f>
        <v>0</v>
      </c>
      <c r="K667" s="75">
        <f>SUMIFS(Jul!$H$5:$H$605,Jul!$R$5:$R$605,"Despesa",Jul!$F$5:$F$605,DRE!$D667)</f>
        <v>0</v>
      </c>
      <c r="L667" s="75">
        <f>SUMIFS(Ago!$H$5:$H$605,Ago!$R$5:$R$605,"Despesa",Ago!$F$5:$F$605,DRE!$D667)</f>
        <v>0</v>
      </c>
      <c r="M667" s="75">
        <f>SUMIFS(Set!$H$5:$H$605,Set!$R$5:$R$605,"Despesa",Set!$F$5:$F$605,DRE!$D667)</f>
        <v>0</v>
      </c>
      <c r="N667" s="75">
        <f>SUMIFS(Out!$H$5:$H$605,Out!$R$5:$R$605,"Despesa",Out!$F$5:$F$605,DRE!$D667)</f>
        <v>0</v>
      </c>
      <c r="O667" s="75">
        <f>SUMIFS(Nov!$H$5:$H$605,Nov!$R$5:$R$605,"Despesa",Nov!$F$5:$F$605,DRE!$D667)</f>
        <v>0</v>
      </c>
      <c r="P667" s="75">
        <f>SUMIFS(Dez!$H$5:$H$605,Dez!$R$5:$R$605,"Despesa",Dez!$F$5:$F$605,DRE!$D667)</f>
        <v>0</v>
      </c>
      <c r="Q667" s="75">
        <f t="shared" si="33"/>
        <v>0</v>
      </c>
    </row>
    <row r="668" spans="3:17" ht="28.5" customHeight="1" thickTop="1" thickBot="1">
      <c r="C668" s="65" t="str">
        <f>'PC Despesas'!R47</f>
        <v>5.6.43</v>
      </c>
      <c r="D668" s="66" t="str">
        <f>VLOOKUP(C668,'PC Despesas'!$R$5:$S$103,2,FALSE)</f>
        <v>-</v>
      </c>
      <c r="E668" s="75">
        <f>SUMIFS(Jan!$H$5:$H$605,Jan!$R$5:$R$605,"Despesa",Jan!$F$5:$F$605,DRE!$D668)</f>
        <v>0</v>
      </c>
      <c r="F668" s="75">
        <f>SUMIFS(Fev!$H$5:$H$605,Fev!$R$5:$R$605,"Despesa",Fev!$F$5:$F$605,DRE!$D668)</f>
        <v>0</v>
      </c>
      <c r="G668" s="75">
        <f>SUMIFS(Mar!$H$5:$H$605,Mar!$R$5:$R$605,"Despesa",Mar!$F$5:$F$605,DRE!$D668)</f>
        <v>0</v>
      </c>
      <c r="H668" s="75">
        <f>SUMIFS(Abr!$H$5:$H$605,Abr!$R$5:$R$605,"Despesa",Abr!$F$5:$F$605,DRE!$D668)</f>
        <v>0</v>
      </c>
      <c r="I668" s="75">
        <f>SUMIFS(Mai!$H$5:$H$605,Mai!$R$5:$R$605,"Despesa",Mai!$F$5:$F$605,DRE!$D668)</f>
        <v>0</v>
      </c>
      <c r="J668" s="75">
        <f>SUMIFS(Jun!$H$5:$H$605,Jun!$R$5:$R$605,"Despesa",Jun!$F$5:$F$605,DRE!$D668)</f>
        <v>0</v>
      </c>
      <c r="K668" s="75">
        <f>SUMIFS(Jul!$H$5:$H$605,Jul!$R$5:$R$605,"Despesa",Jul!$F$5:$F$605,DRE!$D668)</f>
        <v>0</v>
      </c>
      <c r="L668" s="75">
        <f>SUMIFS(Ago!$H$5:$H$605,Ago!$R$5:$R$605,"Despesa",Ago!$F$5:$F$605,DRE!$D668)</f>
        <v>0</v>
      </c>
      <c r="M668" s="75">
        <f>SUMIFS(Set!$H$5:$H$605,Set!$R$5:$R$605,"Despesa",Set!$F$5:$F$605,DRE!$D668)</f>
        <v>0</v>
      </c>
      <c r="N668" s="75">
        <f>SUMIFS(Out!$H$5:$H$605,Out!$R$5:$R$605,"Despesa",Out!$F$5:$F$605,DRE!$D668)</f>
        <v>0</v>
      </c>
      <c r="O668" s="75">
        <f>SUMIFS(Nov!$H$5:$H$605,Nov!$R$5:$R$605,"Despesa",Nov!$F$5:$F$605,DRE!$D668)</f>
        <v>0</v>
      </c>
      <c r="P668" s="75">
        <f>SUMIFS(Dez!$H$5:$H$605,Dez!$R$5:$R$605,"Despesa",Dez!$F$5:$F$605,DRE!$D668)</f>
        <v>0</v>
      </c>
      <c r="Q668" s="75">
        <f t="shared" si="33"/>
        <v>0</v>
      </c>
    </row>
    <row r="669" spans="3:17" ht="28.5" customHeight="1" thickTop="1" thickBot="1">
      <c r="C669" s="65" t="str">
        <f>'PC Despesas'!R48</f>
        <v>5.6.44</v>
      </c>
      <c r="D669" s="66" t="str">
        <f>VLOOKUP(C669,'PC Despesas'!$R$5:$S$103,2,FALSE)</f>
        <v>-</v>
      </c>
      <c r="E669" s="75">
        <f>SUMIFS(Jan!$H$5:$H$605,Jan!$R$5:$R$605,"Despesa",Jan!$F$5:$F$605,DRE!$D669)</f>
        <v>0</v>
      </c>
      <c r="F669" s="75">
        <f>SUMIFS(Fev!$H$5:$H$605,Fev!$R$5:$R$605,"Despesa",Fev!$F$5:$F$605,DRE!$D669)</f>
        <v>0</v>
      </c>
      <c r="G669" s="75">
        <f>SUMIFS(Mar!$H$5:$H$605,Mar!$R$5:$R$605,"Despesa",Mar!$F$5:$F$605,DRE!$D669)</f>
        <v>0</v>
      </c>
      <c r="H669" s="75">
        <f>SUMIFS(Abr!$H$5:$H$605,Abr!$R$5:$R$605,"Despesa",Abr!$F$5:$F$605,DRE!$D669)</f>
        <v>0</v>
      </c>
      <c r="I669" s="75">
        <f>SUMIFS(Mai!$H$5:$H$605,Mai!$R$5:$R$605,"Despesa",Mai!$F$5:$F$605,DRE!$D669)</f>
        <v>0</v>
      </c>
      <c r="J669" s="75">
        <f>SUMIFS(Jun!$H$5:$H$605,Jun!$R$5:$R$605,"Despesa",Jun!$F$5:$F$605,DRE!$D669)</f>
        <v>0</v>
      </c>
      <c r="K669" s="75">
        <f>SUMIFS(Jul!$H$5:$H$605,Jul!$R$5:$R$605,"Despesa",Jul!$F$5:$F$605,DRE!$D669)</f>
        <v>0</v>
      </c>
      <c r="L669" s="75">
        <f>SUMIFS(Ago!$H$5:$H$605,Ago!$R$5:$R$605,"Despesa",Ago!$F$5:$F$605,DRE!$D669)</f>
        <v>0</v>
      </c>
      <c r="M669" s="75">
        <f>SUMIFS(Set!$H$5:$H$605,Set!$R$5:$R$605,"Despesa",Set!$F$5:$F$605,DRE!$D669)</f>
        <v>0</v>
      </c>
      <c r="N669" s="75">
        <f>SUMIFS(Out!$H$5:$H$605,Out!$R$5:$R$605,"Despesa",Out!$F$5:$F$605,DRE!$D669)</f>
        <v>0</v>
      </c>
      <c r="O669" s="75">
        <f>SUMIFS(Nov!$H$5:$H$605,Nov!$R$5:$R$605,"Despesa",Nov!$F$5:$F$605,DRE!$D669)</f>
        <v>0</v>
      </c>
      <c r="P669" s="75">
        <f>SUMIFS(Dez!$H$5:$H$605,Dez!$R$5:$R$605,"Despesa",Dez!$F$5:$F$605,DRE!$D669)</f>
        <v>0</v>
      </c>
      <c r="Q669" s="75">
        <f t="shared" si="33"/>
        <v>0</v>
      </c>
    </row>
    <row r="670" spans="3:17" ht="28.5" customHeight="1" thickTop="1" thickBot="1">
      <c r="C670" s="65" t="str">
        <f>'PC Despesas'!R49</f>
        <v>5.6.45</v>
      </c>
      <c r="D670" s="66" t="str">
        <f>VLOOKUP(C670,'PC Despesas'!$R$5:$S$103,2,FALSE)</f>
        <v>-</v>
      </c>
      <c r="E670" s="75">
        <f>SUMIFS(Jan!$H$5:$H$605,Jan!$R$5:$R$605,"Despesa",Jan!$F$5:$F$605,DRE!$D670)</f>
        <v>0</v>
      </c>
      <c r="F670" s="75">
        <f>SUMIFS(Fev!$H$5:$H$605,Fev!$R$5:$R$605,"Despesa",Fev!$F$5:$F$605,DRE!$D670)</f>
        <v>0</v>
      </c>
      <c r="G670" s="75">
        <f>SUMIFS(Mar!$H$5:$H$605,Mar!$R$5:$R$605,"Despesa",Mar!$F$5:$F$605,DRE!$D670)</f>
        <v>0</v>
      </c>
      <c r="H670" s="75">
        <f>SUMIFS(Abr!$H$5:$H$605,Abr!$R$5:$R$605,"Despesa",Abr!$F$5:$F$605,DRE!$D670)</f>
        <v>0</v>
      </c>
      <c r="I670" s="75">
        <f>SUMIFS(Mai!$H$5:$H$605,Mai!$R$5:$R$605,"Despesa",Mai!$F$5:$F$605,DRE!$D670)</f>
        <v>0</v>
      </c>
      <c r="J670" s="75">
        <f>SUMIFS(Jun!$H$5:$H$605,Jun!$R$5:$R$605,"Despesa",Jun!$F$5:$F$605,DRE!$D670)</f>
        <v>0</v>
      </c>
      <c r="K670" s="75">
        <f>SUMIFS(Jul!$H$5:$H$605,Jul!$R$5:$R$605,"Despesa",Jul!$F$5:$F$605,DRE!$D670)</f>
        <v>0</v>
      </c>
      <c r="L670" s="75">
        <f>SUMIFS(Ago!$H$5:$H$605,Ago!$R$5:$R$605,"Despesa",Ago!$F$5:$F$605,DRE!$D670)</f>
        <v>0</v>
      </c>
      <c r="M670" s="75">
        <f>SUMIFS(Set!$H$5:$H$605,Set!$R$5:$R$605,"Despesa",Set!$F$5:$F$605,DRE!$D670)</f>
        <v>0</v>
      </c>
      <c r="N670" s="75">
        <f>SUMIFS(Out!$H$5:$H$605,Out!$R$5:$R$605,"Despesa",Out!$F$5:$F$605,DRE!$D670)</f>
        <v>0</v>
      </c>
      <c r="O670" s="75">
        <f>SUMIFS(Nov!$H$5:$H$605,Nov!$R$5:$R$605,"Despesa",Nov!$F$5:$F$605,DRE!$D670)</f>
        <v>0</v>
      </c>
      <c r="P670" s="75">
        <f>SUMIFS(Dez!$H$5:$H$605,Dez!$R$5:$R$605,"Despesa",Dez!$F$5:$F$605,DRE!$D670)</f>
        <v>0</v>
      </c>
      <c r="Q670" s="75">
        <f t="shared" si="33"/>
        <v>0</v>
      </c>
    </row>
    <row r="671" spans="3:17" ht="28.5" customHeight="1" thickTop="1" thickBot="1">
      <c r="C671" s="65" t="str">
        <f>'PC Despesas'!R50</f>
        <v>5.6.46</v>
      </c>
      <c r="D671" s="66" t="str">
        <f>VLOOKUP(C671,'PC Despesas'!$R$5:$S$103,2,FALSE)</f>
        <v>-</v>
      </c>
      <c r="E671" s="75">
        <f>SUMIFS(Jan!$H$5:$H$605,Jan!$R$5:$R$605,"Despesa",Jan!$F$5:$F$605,DRE!$D671)</f>
        <v>0</v>
      </c>
      <c r="F671" s="75">
        <f>SUMIFS(Fev!$H$5:$H$605,Fev!$R$5:$R$605,"Despesa",Fev!$F$5:$F$605,DRE!$D671)</f>
        <v>0</v>
      </c>
      <c r="G671" s="75">
        <f>SUMIFS(Mar!$H$5:$H$605,Mar!$R$5:$R$605,"Despesa",Mar!$F$5:$F$605,DRE!$D671)</f>
        <v>0</v>
      </c>
      <c r="H671" s="75">
        <f>SUMIFS(Abr!$H$5:$H$605,Abr!$R$5:$R$605,"Despesa",Abr!$F$5:$F$605,DRE!$D671)</f>
        <v>0</v>
      </c>
      <c r="I671" s="75">
        <f>SUMIFS(Mai!$H$5:$H$605,Mai!$R$5:$R$605,"Despesa",Mai!$F$5:$F$605,DRE!$D671)</f>
        <v>0</v>
      </c>
      <c r="J671" s="75">
        <f>SUMIFS(Jun!$H$5:$H$605,Jun!$R$5:$R$605,"Despesa",Jun!$F$5:$F$605,DRE!$D671)</f>
        <v>0</v>
      </c>
      <c r="K671" s="75">
        <f>SUMIFS(Jul!$H$5:$H$605,Jul!$R$5:$R$605,"Despesa",Jul!$F$5:$F$605,DRE!$D671)</f>
        <v>0</v>
      </c>
      <c r="L671" s="75">
        <f>SUMIFS(Ago!$H$5:$H$605,Ago!$R$5:$R$605,"Despesa",Ago!$F$5:$F$605,DRE!$D671)</f>
        <v>0</v>
      </c>
      <c r="M671" s="75">
        <f>SUMIFS(Set!$H$5:$H$605,Set!$R$5:$R$605,"Despesa",Set!$F$5:$F$605,DRE!$D671)</f>
        <v>0</v>
      </c>
      <c r="N671" s="75">
        <f>SUMIFS(Out!$H$5:$H$605,Out!$R$5:$R$605,"Despesa",Out!$F$5:$F$605,DRE!$D671)</f>
        <v>0</v>
      </c>
      <c r="O671" s="75">
        <f>SUMIFS(Nov!$H$5:$H$605,Nov!$R$5:$R$605,"Despesa",Nov!$F$5:$F$605,DRE!$D671)</f>
        <v>0</v>
      </c>
      <c r="P671" s="75">
        <f>SUMIFS(Dez!$H$5:$H$605,Dez!$R$5:$R$605,"Despesa",Dez!$F$5:$F$605,DRE!$D671)</f>
        <v>0</v>
      </c>
      <c r="Q671" s="75">
        <f t="shared" si="33"/>
        <v>0</v>
      </c>
    </row>
    <row r="672" spans="3:17" ht="28.5" customHeight="1" thickTop="1" thickBot="1">
      <c r="C672" s="65" t="str">
        <f>'PC Despesas'!R51</f>
        <v>5.6.47</v>
      </c>
      <c r="D672" s="66" t="str">
        <f>VLOOKUP(C672,'PC Despesas'!$R$5:$S$103,2,FALSE)</f>
        <v>-</v>
      </c>
      <c r="E672" s="75">
        <f>SUMIFS(Jan!$H$5:$H$605,Jan!$R$5:$R$605,"Despesa",Jan!$F$5:$F$605,DRE!$D672)</f>
        <v>0</v>
      </c>
      <c r="F672" s="75">
        <f>SUMIFS(Fev!$H$5:$H$605,Fev!$R$5:$R$605,"Despesa",Fev!$F$5:$F$605,DRE!$D672)</f>
        <v>0</v>
      </c>
      <c r="G672" s="75">
        <f>SUMIFS(Mar!$H$5:$H$605,Mar!$R$5:$R$605,"Despesa",Mar!$F$5:$F$605,DRE!$D672)</f>
        <v>0</v>
      </c>
      <c r="H672" s="75">
        <f>SUMIFS(Abr!$H$5:$H$605,Abr!$R$5:$R$605,"Despesa",Abr!$F$5:$F$605,DRE!$D672)</f>
        <v>0</v>
      </c>
      <c r="I672" s="75">
        <f>SUMIFS(Mai!$H$5:$H$605,Mai!$R$5:$R$605,"Despesa",Mai!$F$5:$F$605,DRE!$D672)</f>
        <v>0</v>
      </c>
      <c r="J672" s="75">
        <f>SUMIFS(Jun!$H$5:$H$605,Jun!$R$5:$R$605,"Despesa",Jun!$F$5:$F$605,DRE!$D672)</f>
        <v>0</v>
      </c>
      <c r="K672" s="75">
        <f>SUMIFS(Jul!$H$5:$H$605,Jul!$R$5:$R$605,"Despesa",Jul!$F$5:$F$605,DRE!$D672)</f>
        <v>0</v>
      </c>
      <c r="L672" s="75">
        <f>SUMIFS(Ago!$H$5:$H$605,Ago!$R$5:$R$605,"Despesa",Ago!$F$5:$F$605,DRE!$D672)</f>
        <v>0</v>
      </c>
      <c r="M672" s="75">
        <f>SUMIFS(Set!$H$5:$H$605,Set!$R$5:$R$605,"Despesa",Set!$F$5:$F$605,DRE!$D672)</f>
        <v>0</v>
      </c>
      <c r="N672" s="75">
        <f>SUMIFS(Out!$H$5:$H$605,Out!$R$5:$R$605,"Despesa",Out!$F$5:$F$605,DRE!$D672)</f>
        <v>0</v>
      </c>
      <c r="O672" s="75">
        <f>SUMIFS(Nov!$H$5:$H$605,Nov!$R$5:$R$605,"Despesa",Nov!$F$5:$F$605,DRE!$D672)</f>
        <v>0</v>
      </c>
      <c r="P672" s="75">
        <f>SUMIFS(Dez!$H$5:$H$605,Dez!$R$5:$R$605,"Despesa",Dez!$F$5:$F$605,DRE!$D672)</f>
        <v>0</v>
      </c>
      <c r="Q672" s="75">
        <f t="shared" si="33"/>
        <v>0</v>
      </c>
    </row>
    <row r="673" spans="3:17" ht="28.5" customHeight="1" thickTop="1" thickBot="1">
      <c r="C673" s="65" t="str">
        <f>'PC Despesas'!R52</f>
        <v>5.6.48</v>
      </c>
      <c r="D673" s="66" t="str">
        <f>VLOOKUP(C673,'PC Despesas'!$R$5:$S$103,2,FALSE)</f>
        <v>-</v>
      </c>
      <c r="E673" s="75">
        <f>SUMIFS(Jan!$H$5:$H$605,Jan!$R$5:$R$605,"Despesa",Jan!$F$5:$F$605,DRE!$D673)</f>
        <v>0</v>
      </c>
      <c r="F673" s="75">
        <f>SUMIFS(Fev!$H$5:$H$605,Fev!$R$5:$R$605,"Despesa",Fev!$F$5:$F$605,DRE!$D673)</f>
        <v>0</v>
      </c>
      <c r="G673" s="75">
        <f>SUMIFS(Mar!$H$5:$H$605,Mar!$R$5:$R$605,"Despesa",Mar!$F$5:$F$605,DRE!$D673)</f>
        <v>0</v>
      </c>
      <c r="H673" s="75">
        <f>SUMIFS(Abr!$H$5:$H$605,Abr!$R$5:$R$605,"Despesa",Abr!$F$5:$F$605,DRE!$D673)</f>
        <v>0</v>
      </c>
      <c r="I673" s="75">
        <f>SUMIFS(Mai!$H$5:$H$605,Mai!$R$5:$R$605,"Despesa",Mai!$F$5:$F$605,DRE!$D673)</f>
        <v>0</v>
      </c>
      <c r="J673" s="75">
        <f>SUMIFS(Jun!$H$5:$H$605,Jun!$R$5:$R$605,"Despesa",Jun!$F$5:$F$605,DRE!$D673)</f>
        <v>0</v>
      </c>
      <c r="K673" s="75">
        <f>SUMIFS(Jul!$H$5:$H$605,Jul!$R$5:$R$605,"Despesa",Jul!$F$5:$F$605,DRE!$D673)</f>
        <v>0</v>
      </c>
      <c r="L673" s="75">
        <f>SUMIFS(Ago!$H$5:$H$605,Ago!$R$5:$R$605,"Despesa",Ago!$F$5:$F$605,DRE!$D673)</f>
        <v>0</v>
      </c>
      <c r="M673" s="75">
        <f>SUMIFS(Set!$H$5:$H$605,Set!$R$5:$R$605,"Despesa",Set!$F$5:$F$605,DRE!$D673)</f>
        <v>0</v>
      </c>
      <c r="N673" s="75">
        <f>SUMIFS(Out!$H$5:$H$605,Out!$R$5:$R$605,"Despesa",Out!$F$5:$F$605,DRE!$D673)</f>
        <v>0</v>
      </c>
      <c r="O673" s="75">
        <f>SUMIFS(Nov!$H$5:$H$605,Nov!$R$5:$R$605,"Despesa",Nov!$F$5:$F$605,DRE!$D673)</f>
        <v>0</v>
      </c>
      <c r="P673" s="75">
        <f>SUMIFS(Dez!$H$5:$H$605,Dez!$R$5:$R$605,"Despesa",Dez!$F$5:$F$605,DRE!$D673)</f>
        <v>0</v>
      </c>
      <c r="Q673" s="75">
        <f t="shared" si="33"/>
        <v>0</v>
      </c>
    </row>
    <row r="674" spans="3:17" ht="28.5" customHeight="1" thickTop="1" thickBot="1">
      <c r="C674" s="65" t="str">
        <f>'PC Despesas'!R53</f>
        <v>5.6.49</v>
      </c>
      <c r="D674" s="66" t="str">
        <f>VLOOKUP(C674,'PC Despesas'!$R$5:$S$103,2,FALSE)</f>
        <v>-</v>
      </c>
      <c r="E674" s="75">
        <f>SUMIFS(Jan!$H$5:$H$605,Jan!$R$5:$R$605,"Despesa",Jan!$F$5:$F$605,DRE!$D674)</f>
        <v>0</v>
      </c>
      <c r="F674" s="75">
        <f>SUMIFS(Fev!$H$5:$H$605,Fev!$R$5:$R$605,"Despesa",Fev!$F$5:$F$605,DRE!$D674)</f>
        <v>0</v>
      </c>
      <c r="G674" s="75">
        <f>SUMIFS(Mar!$H$5:$H$605,Mar!$R$5:$R$605,"Despesa",Mar!$F$5:$F$605,DRE!$D674)</f>
        <v>0</v>
      </c>
      <c r="H674" s="75">
        <f>SUMIFS(Abr!$H$5:$H$605,Abr!$R$5:$R$605,"Despesa",Abr!$F$5:$F$605,DRE!$D674)</f>
        <v>0</v>
      </c>
      <c r="I674" s="75">
        <f>SUMIFS(Mai!$H$5:$H$605,Mai!$R$5:$R$605,"Despesa",Mai!$F$5:$F$605,DRE!$D674)</f>
        <v>0</v>
      </c>
      <c r="J674" s="75">
        <f>SUMIFS(Jun!$H$5:$H$605,Jun!$R$5:$R$605,"Despesa",Jun!$F$5:$F$605,DRE!$D674)</f>
        <v>0</v>
      </c>
      <c r="K674" s="75">
        <f>SUMIFS(Jul!$H$5:$H$605,Jul!$R$5:$R$605,"Despesa",Jul!$F$5:$F$605,DRE!$D674)</f>
        <v>0</v>
      </c>
      <c r="L674" s="75">
        <f>SUMIFS(Ago!$H$5:$H$605,Ago!$R$5:$R$605,"Despesa",Ago!$F$5:$F$605,DRE!$D674)</f>
        <v>0</v>
      </c>
      <c r="M674" s="75">
        <f>SUMIFS(Set!$H$5:$H$605,Set!$R$5:$R$605,"Despesa",Set!$F$5:$F$605,DRE!$D674)</f>
        <v>0</v>
      </c>
      <c r="N674" s="75">
        <f>SUMIFS(Out!$H$5:$H$605,Out!$R$5:$R$605,"Despesa",Out!$F$5:$F$605,DRE!$D674)</f>
        <v>0</v>
      </c>
      <c r="O674" s="75">
        <f>SUMIFS(Nov!$H$5:$H$605,Nov!$R$5:$R$605,"Despesa",Nov!$F$5:$F$605,DRE!$D674)</f>
        <v>0</v>
      </c>
      <c r="P674" s="75">
        <f>SUMIFS(Dez!$H$5:$H$605,Dez!$R$5:$R$605,"Despesa",Dez!$F$5:$F$605,DRE!$D674)</f>
        <v>0</v>
      </c>
      <c r="Q674" s="75">
        <f t="shared" si="33"/>
        <v>0</v>
      </c>
    </row>
    <row r="675" spans="3:17" ht="28.5" customHeight="1" thickTop="1" thickBot="1">
      <c r="C675" s="65" t="str">
        <f>'PC Despesas'!R54</f>
        <v>5.6.50</v>
      </c>
      <c r="D675" s="66" t="str">
        <f>VLOOKUP(C675,'PC Despesas'!$R$5:$S$103,2,FALSE)</f>
        <v>-</v>
      </c>
      <c r="E675" s="75">
        <f>SUMIFS(Jan!$H$5:$H$605,Jan!$R$5:$R$605,"Despesa",Jan!$F$5:$F$605,DRE!$D675)</f>
        <v>0</v>
      </c>
      <c r="F675" s="75">
        <f>SUMIFS(Fev!$H$5:$H$605,Fev!$R$5:$R$605,"Despesa",Fev!$F$5:$F$605,DRE!$D675)</f>
        <v>0</v>
      </c>
      <c r="G675" s="75">
        <f>SUMIFS(Mar!$H$5:$H$605,Mar!$R$5:$R$605,"Despesa",Mar!$F$5:$F$605,DRE!$D675)</f>
        <v>0</v>
      </c>
      <c r="H675" s="75">
        <f>SUMIFS(Abr!$H$5:$H$605,Abr!$R$5:$R$605,"Despesa",Abr!$F$5:$F$605,DRE!$D675)</f>
        <v>0</v>
      </c>
      <c r="I675" s="75">
        <f>SUMIFS(Mai!$H$5:$H$605,Mai!$R$5:$R$605,"Despesa",Mai!$F$5:$F$605,DRE!$D675)</f>
        <v>0</v>
      </c>
      <c r="J675" s="75">
        <f>SUMIFS(Jun!$H$5:$H$605,Jun!$R$5:$R$605,"Despesa",Jun!$F$5:$F$605,DRE!$D675)</f>
        <v>0</v>
      </c>
      <c r="K675" s="75">
        <f>SUMIFS(Jul!$H$5:$H$605,Jul!$R$5:$R$605,"Despesa",Jul!$F$5:$F$605,DRE!$D675)</f>
        <v>0</v>
      </c>
      <c r="L675" s="75">
        <f>SUMIFS(Ago!$H$5:$H$605,Ago!$R$5:$R$605,"Despesa",Ago!$F$5:$F$605,DRE!$D675)</f>
        <v>0</v>
      </c>
      <c r="M675" s="75">
        <f>SUMIFS(Set!$H$5:$H$605,Set!$R$5:$R$605,"Despesa",Set!$F$5:$F$605,DRE!$D675)</f>
        <v>0</v>
      </c>
      <c r="N675" s="75">
        <f>SUMIFS(Out!$H$5:$H$605,Out!$R$5:$R$605,"Despesa",Out!$F$5:$F$605,DRE!$D675)</f>
        <v>0</v>
      </c>
      <c r="O675" s="75">
        <f>SUMIFS(Nov!$H$5:$H$605,Nov!$R$5:$R$605,"Despesa",Nov!$F$5:$F$605,DRE!$D675)</f>
        <v>0</v>
      </c>
      <c r="P675" s="75">
        <f>SUMIFS(Dez!$H$5:$H$605,Dez!$R$5:$R$605,"Despesa",Dez!$F$5:$F$605,DRE!$D675)</f>
        <v>0</v>
      </c>
      <c r="Q675" s="75">
        <f t="shared" si="33"/>
        <v>0</v>
      </c>
    </row>
    <row r="676" spans="3:17" ht="28.5" customHeight="1" thickTop="1" thickBot="1">
      <c r="C676" s="65" t="str">
        <f>'PC Despesas'!R55</f>
        <v>5.6.51</v>
      </c>
      <c r="D676" s="66" t="str">
        <f>VLOOKUP(C676,'PC Despesas'!$R$5:$S$103,2,FALSE)</f>
        <v>-</v>
      </c>
      <c r="E676" s="75">
        <f>SUMIFS(Jan!$H$5:$H$605,Jan!$R$5:$R$605,"Despesa",Jan!$F$5:$F$605,DRE!$D676)</f>
        <v>0</v>
      </c>
      <c r="F676" s="75">
        <f>SUMIFS(Fev!$H$5:$H$605,Fev!$R$5:$R$605,"Despesa",Fev!$F$5:$F$605,DRE!$D676)</f>
        <v>0</v>
      </c>
      <c r="G676" s="75">
        <f>SUMIFS(Mar!$H$5:$H$605,Mar!$R$5:$R$605,"Despesa",Mar!$F$5:$F$605,DRE!$D676)</f>
        <v>0</v>
      </c>
      <c r="H676" s="75">
        <f>SUMIFS(Abr!$H$5:$H$605,Abr!$R$5:$R$605,"Despesa",Abr!$F$5:$F$605,DRE!$D676)</f>
        <v>0</v>
      </c>
      <c r="I676" s="75">
        <f>SUMIFS(Mai!$H$5:$H$605,Mai!$R$5:$R$605,"Despesa",Mai!$F$5:$F$605,DRE!$D676)</f>
        <v>0</v>
      </c>
      <c r="J676" s="75">
        <f>SUMIFS(Jun!$H$5:$H$605,Jun!$R$5:$R$605,"Despesa",Jun!$F$5:$F$605,DRE!$D676)</f>
        <v>0</v>
      </c>
      <c r="K676" s="75">
        <f>SUMIFS(Jul!$H$5:$H$605,Jul!$R$5:$R$605,"Despesa",Jul!$F$5:$F$605,DRE!$D676)</f>
        <v>0</v>
      </c>
      <c r="L676" s="75">
        <f>SUMIFS(Ago!$H$5:$H$605,Ago!$R$5:$R$605,"Despesa",Ago!$F$5:$F$605,DRE!$D676)</f>
        <v>0</v>
      </c>
      <c r="M676" s="75">
        <f>SUMIFS(Set!$H$5:$H$605,Set!$R$5:$R$605,"Despesa",Set!$F$5:$F$605,DRE!$D676)</f>
        <v>0</v>
      </c>
      <c r="N676" s="75">
        <f>SUMIFS(Out!$H$5:$H$605,Out!$R$5:$R$605,"Despesa",Out!$F$5:$F$605,DRE!$D676)</f>
        <v>0</v>
      </c>
      <c r="O676" s="75">
        <f>SUMIFS(Nov!$H$5:$H$605,Nov!$R$5:$R$605,"Despesa",Nov!$F$5:$F$605,DRE!$D676)</f>
        <v>0</v>
      </c>
      <c r="P676" s="75">
        <f>SUMIFS(Dez!$H$5:$H$605,Dez!$R$5:$R$605,"Despesa",Dez!$F$5:$F$605,DRE!$D676)</f>
        <v>0</v>
      </c>
      <c r="Q676" s="75">
        <f t="shared" si="33"/>
        <v>0</v>
      </c>
    </row>
    <row r="677" spans="3:17" ht="28.5" customHeight="1" thickTop="1" thickBot="1">
      <c r="C677" s="65" t="str">
        <f>'PC Despesas'!R56</f>
        <v>5.6.52</v>
      </c>
      <c r="D677" s="66" t="str">
        <f>VLOOKUP(C677,'PC Despesas'!$R$5:$S$103,2,FALSE)</f>
        <v>-</v>
      </c>
      <c r="E677" s="75">
        <f>SUMIFS(Jan!$H$5:$H$605,Jan!$R$5:$R$605,"Despesa",Jan!$F$5:$F$605,DRE!$D677)</f>
        <v>0</v>
      </c>
      <c r="F677" s="75">
        <f>SUMIFS(Fev!$H$5:$H$605,Fev!$R$5:$R$605,"Despesa",Fev!$F$5:$F$605,DRE!$D677)</f>
        <v>0</v>
      </c>
      <c r="G677" s="75">
        <f>SUMIFS(Mar!$H$5:$H$605,Mar!$R$5:$R$605,"Despesa",Mar!$F$5:$F$605,DRE!$D677)</f>
        <v>0</v>
      </c>
      <c r="H677" s="75">
        <f>SUMIFS(Abr!$H$5:$H$605,Abr!$R$5:$R$605,"Despesa",Abr!$F$5:$F$605,DRE!$D677)</f>
        <v>0</v>
      </c>
      <c r="I677" s="75">
        <f>SUMIFS(Mai!$H$5:$H$605,Mai!$R$5:$R$605,"Despesa",Mai!$F$5:$F$605,DRE!$D677)</f>
        <v>0</v>
      </c>
      <c r="J677" s="75">
        <f>SUMIFS(Jun!$H$5:$H$605,Jun!$R$5:$R$605,"Despesa",Jun!$F$5:$F$605,DRE!$D677)</f>
        <v>0</v>
      </c>
      <c r="K677" s="75">
        <f>SUMIFS(Jul!$H$5:$H$605,Jul!$R$5:$R$605,"Despesa",Jul!$F$5:$F$605,DRE!$D677)</f>
        <v>0</v>
      </c>
      <c r="L677" s="75">
        <f>SUMIFS(Ago!$H$5:$H$605,Ago!$R$5:$R$605,"Despesa",Ago!$F$5:$F$605,DRE!$D677)</f>
        <v>0</v>
      </c>
      <c r="M677" s="75">
        <f>SUMIFS(Set!$H$5:$H$605,Set!$R$5:$R$605,"Despesa",Set!$F$5:$F$605,DRE!$D677)</f>
        <v>0</v>
      </c>
      <c r="N677" s="75">
        <f>SUMIFS(Out!$H$5:$H$605,Out!$R$5:$R$605,"Despesa",Out!$F$5:$F$605,DRE!$D677)</f>
        <v>0</v>
      </c>
      <c r="O677" s="75">
        <f>SUMIFS(Nov!$H$5:$H$605,Nov!$R$5:$R$605,"Despesa",Nov!$F$5:$F$605,DRE!$D677)</f>
        <v>0</v>
      </c>
      <c r="P677" s="75">
        <f>SUMIFS(Dez!$H$5:$H$605,Dez!$R$5:$R$605,"Despesa",Dez!$F$5:$F$605,DRE!$D677)</f>
        <v>0</v>
      </c>
      <c r="Q677" s="75">
        <f t="shared" si="33"/>
        <v>0</v>
      </c>
    </row>
    <row r="678" spans="3:17" ht="28.5" customHeight="1" thickTop="1" thickBot="1">
      <c r="C678" s="65" t="str">
        <f>'PC Despesas'!R57</f>
        <v>5.6.53</v>
      </c>
      <c r="D678" s="66" t="str">
        <f>VLOOKUP(C678,'PC Despesas'!$R$5:$S$103,2,FALSE)</f>
        <v>-</v>
      </c>
      <c r="E678" s="75">
        <f>SUMIFS(Jan!$H$5:$H$605,Jan!$R$5:$R$605,"Despesa",Jan!$F$5:$F$605,DRE!$D678)</f>
        <v>0</v>
      </c>
      <c r="F678" s="75">
        <f>SUMIFS(Fev!$H$5:$H$605,Fev!$R$5:$R$605,"Despesa",Fev!$F$5:$F$605,DRE!$D678)</f>
        <v>0</v>
      </c>
      <c r="G678" s="75">
        <f>SUMIFS(Mar!$H$5:$H$605,Mar!$R$5:$R$605,"Despesa",Mar!$F$5:$F$605,DRE!$D678)</f>
        <v>0</v>
      </c>
      <c r="H678" s="75">
        <f>SUMIFS(Abr!$H$5:$H$605,Abr!$R$5:$R$605,"Despesa",Abr!$F$5:$F$605,DRE!$D678)</f>
        <v>0</v>
      </c>
      <c r="I678" s="75">
        <f>SUMIFS(Mai!$H$5:$H$605,Mai!$R$5:$R$605,"Despesa",Mai!$F$5:$F$605,DRE!$D678)</f>
        <v>0</v>
      </c>
      <c r="J678" s="75">
        <f>SUMIFS(Jun!$H$5:$H$605,Jun!$R$5:$R$605,"Despesa",Jun!$F$5:$F$605,DRE!$D678)</f>
        <v>0</v>
      </c>
      <c r="K678" s="75">
        <f>SUMIFS(Jul!$H$5:$H$605,Jul!$R$5:$R$605,"Despesa",Jul!$F$5:$F$605,DRE!$D678)</f>
        <v>0</v>
      </c>
      <c r="L678" s="75">
        <f>SUMIFS(Ago!$H$5:$H$605,Ago!$R$5:$R$605,"Despesa",Ago!$F$5:$F$605,DRE!$D678)</f>
        <v>0</v>
      </c>
      <c r="M678" s="75">
        <f>SUMIFS(Set!$H$5:$H$605,Set!$R$5:$R$605,"Despesa",Set!$F$5:$F$605,DRE!$D678)</f>
        <v>0</v>
      </c>
      <c r="N678" s="75">
        <f>SUMIFS(Out!$H$5:$H$605,Out!$R$5:$R$605,"Despesa",Out!$F$5:$F$605,DRE!$D678)</f>
        <v>0</v>
      </c>
      <c r="O678" s="75">
        <f>SUMIFS(Nov!$H$5:$H$605,Nov!$R$5:$R$605,"Despesa",Nov!$F$5:$F$605,DRE!$D678)</f>
        <v>0</v>
      </c>
      <c r="P678" s="75">
        <f>SUMIFS(Dez!$H$5:$H$605,Dez!$R$5:$R$605,"Despesa",Dez!$F$5:$F$605,DRE!$D678)</f>
        <v>0</v>
      </c>
      <c r="Q678" s="75">
        <f t="shared" si="33"/>
        <v>0</v>
      </c>
    </row>
    <row r="679" spans="3:17" ht="28.5" customHeight="1" thickTop="1" thickBot="1">
      <c r="C679" s="65" t="str">
        <f>'PC Despesas'!R58</f>
        <v>5.6.54</v>
      </c>
      <c r="D679" s="66" t="str">
        <f>VLOOKUP(C679,'PC Despesas'!$R$5:$S$103,2,FALSE)</f>
        <v>-</v>
      </c>
      <c r="E679" s="75">
        <f>SUMIFS(Jan!$H$5:$H$605,Jan!$R$5:$R$605,"Despesa",Jan!$F$5:$F$605,DRE!$D679)</f>
        <v>0</v>
      </c>
      <c r="F679" s="75">
        <f>SUMIFS(Fev!$H$5:$H$605,Fev!$R$5:$R$605,"Despesa",Fev!$F$5:$F$605,DRE!$D679)</f>
        <v>0</v>
      </c>
      <c r="G679" s="75">
        <f>SUMIFS(Mar!$H$5:$H$605,Mar!$R$5:$R$605,"Despesa",Mar!$F$5:$F$605,DRE!$D679)</f>
        <v>0</v>
      </c>
      <c r="H679" s="75">
        <f>SUMIFS(Abr!$H$5:$H$605,Abr!$R$5:$R$605,"Despesa",Abr!$F$5:$F$605,DRE!$D679)</f>
        <v>0</v>
      </c>
      <c r="I679" s="75">
        <f>SUMIFS(Mai!$H$5:$H$605,Mai!$R$5:$R$605,"Despesa",Mai!$F$5:$F$605,DRE!$D679)</f>
        <v>0</v>
      </c>
      <c r="J679" s="75">
        <f>SUMIFS(Jun!$H$5:$H$605,Jun!$R$5:$R$605,"Despesa",Jun!$F$5:$F$605,DRE!$D679)</f>
        <v>0</v>
      </c>
      <c r="K679" s="75">
        <f>SUMIFS(Jul!$H$5:$H$605,Jul!$R$5:$R$605,"Despesa",Jul!$F$5:$F$605,DRE!$D679)</f>
        <v>0</v>
      </c>
      <c r="L679" s="75">
        <f>SUMIFS(Ago!$H$5:$H$605,Ago!$R$5:$R$605,"Despesa",Ago!$F$5:$F$605,DRE!$D679)</f>
        <v>0</v>
      </c>
      <c r="M679" s="75">
        <f>SUMIFS(Set!$H$5:$H$605,Set!$R$5:$R$605,"Despesa",Set!$F$5:$F$605,DRE!$D679)</f>
        <v>0</v>
      </c>
      <c r="N679" s="75">
        <f>SUMIFS(Out!$H$5:$H$605,Out!$R$5:$R$605,"Despesa",Out!$F$5:$F$605,DRE!$D679)</f>
        <v>0</v>
      </c>
      <c r="O679" s="75">
        <f>SUMIFS(Nov!$H$5:$H$605,Nov!$R$5:$R$605,"Despesa",Nov!$F$5:$F$605,DRE!$D679)</f>
        <v>0</v>
      </c>
      <c r="P679" s="75">
        <f>SUMIFS(Dez!$H$5:$H$605,Dez!$R$5:$R$605,"Despesa",Dez!$F$5:$F$605,DRE!$D679)</f>
        <v>0</v>
      </c>
      <c r="Q679" s="75">
        <f t="shared" si="33"/>
        <v>0</v>
      </c>
    </row>
    <row r="680" spans="3:17" ht="28.5" customHeight="1" thickTop="1" thickBot="1">
      <c r="C680" s="65" t="str">
        <f>'PC Despesas'!R59</f>
        <v>5.6.55</v>
      </c>
      <c r="D680" s="66" t="str">
        <f>VLOOKUP(C680,'PC Despesas'!$R$5:$S$103,2,FALSE)</f>
        <v>-</v>
      </c>
      <c r="E680" s="75">
        <f>SUMIFS(Jan!$H$5:$H$605,Jan!$R$5:$R$605,"Despesa",Jan!$F$5:$F$605,DRE!$D680)</f>
        <v>0</v>
      </c>
      <c r="F680" s="75">
        <f>SUMIFS(Fev!$H$5:$H$605,Fev!$R$5:$R$605,"Despesa",Fev!$F$5:$F$605,DRE!$D680)</f>
        <v>0</v>
      </c>
      <c r="G680" s="75">
        <f>SUMIFS(Mar!$H$5:$H$605,Mar!$R$5:$R$605,"Despesa",Mar!$F$5:$F$605,DRE!$D680)</f>
        <v>0</v>
      </c>
      <c r="H680" s="75">
        <f>SUMIFS(Abr!$H$5:$H$605,Abr!$R$5:$R$605,"Despesa",Abr!$F$5:$F$605,DRE!$D680)</f>
        <v>0</v>
      </c>
      <c r="I680" s="75">
        <f>SUMIFS(Mai!$H$5:$H$605,Mai!$R$5:$R$605,"Despesa",Mai!$F$5:$F$605,DRE!$D680)</f>
        <v>0</v>
      </c>
      <c r="J680" s="75">
        <f>SUMIFS(Jun!$H$5:$H$605,Jun!$R$5:$R$605,"Despesa",Jun!$F$5:$F$605,DRE!$D680)</f>
        <v>0</v>
      </c>
      <c r="K680" s="75">
        <f>SUMIFS(Jul!$H$5:$H$605,Jul!$R$5:$R$605,"Despesa",Jul!$F$5:$F$605,DRE!$D680)</f>
        <v>0</v>
      </c>
      <c r="L680" s="75">
        <f>SUMIFS(Ago!$H$5:$H$605,Ago!$R$5:$R$605,"Despesa",Ago!$F$5:$F$605,DRE!$D680)</f>
        <v>0</v>
      </c>
      <c r="M680" s="75">
        <f>SUMIFS(Set!$H$5:$H$605,Set!$R$5:$R$605,"Despesa",Set!$F$5:$F$605,DRE!$D680)</f>
        <v>0</v>
      </c>
      <c r="N680" s="75">
        <f>SUMIFS(Out!$H$5:$H$605,Out!$R$5:$R$605,"Despesa",Out!$F$5:$F$605,DRE!$D680)</f>
        <v>0</v>
      </c>
      <c r="O680" s="75">
        <f>SUMIFS(Nov!$H$5:$H$605,Nov!$R$5:$R$605,"Despesa",Nov!$F$5:$F$605,DRE!$D680)</f>
        <v>0</v>
      </c>
      <c r="P680" s="75">
        <f>SUMIFS(Dez!$H$5:$H$605,Dez!$R$5:$R$605,"Despesa",Dez!$F$5:$F$605,DRE!$D680)</f>
        <v>0</v>
      </c>
      <c r="Q680" s="75">
        <f t="shared" si="33"/>
        <v>0</v>
      </c>
    </row>
    <row r="681" spans="3:17" ht="28.5" customHeight="1" thickTop="1" thickBot="1">
      <c r="C681" s="65" t="str">
        <f>'PC Despesas'!R60</f>
        <v>5.6.56</v>
      </c>
      <c r="D681" s="66" t="str">
        <f>VLOOKUP(C681,'PC Despesas'!$R$5:$S$103,2,FALSE)</f>
        <v>-</v>
      </c>
      <c r="E681" s="75">
        <f>SUMIFS(Jan!$H$5:$H$605,Jan!$R$5:$R$605,"Despesa",Jan!$F$5:$F$605,DRE!$D681)</f>
        <v>0</v>
      </c>
      <c r="F681" s="75">
        <f>SUMIFS(Fev!$H$5:$H$605,Fev!$R$5:$R$605,"Despesa",Fev!$F$5:$F$605,DRE!$D681)</f>
        <v>0</v>
      </c>
      <c r="G681" s="75">
        <f>SUMIFS(Mar!$H$5:$H$605,Mar!$R$5:$R$605,"Despesa",Mar!$F$5:$F$605,DRE!$D681)</f>
        <v>0</v>
      </c>
      <c r="H681" s="75">
        <f>SUMIFS(Abr!$H$5:$H$605,Abr!$R$5:$R$605,"Despesa",Abr!$F$5:$F$605,DRE!$D681)</f>
        <v>0</v>
      </c>
      <c r="I681" s="75">
        <f>SUMIFS(Mai!$H$5:$H$605,Mai!$R$5:$R$605,"Despesa",Mai!$F$5:$F$605,DRE!$D681)</f>
        <v>0</v>
      </c>
      <c r="J681" s="75">
        <f>SUMIFS(Jun!$H$5:$H$605,Jun!$R$5:$R$605,"Despesa",Jun!$F$5:$F$605,DRE!$D681)</f>
        <v>0</v>
      </c>
      <c r="K681" s="75">
        <f>SUMIFS(Jul!$H$5:$H$605,Jul!$R$5:$R$605,"Despesa",Jul!$F$5:$F$605,DRE!$D681)</f>
        <v>0</v>
      </c>
      <c r="L681" s="75">
        <f>SUMIFS(Ago!$H$5:$H$605,Ago!$R$5:$R$605,"Despesa",Ago!$F$5:$F$605,DRE!$D681)</f>
        <v>0</v>
      </c>
      <c r="M681" s="75">
        <f>SUMIFS(Set!$H$5:$H$605,Set!$R$5:$R$605,"Despesa",Set!$F$5:$F$605,DRE!$D681)</f>
        <v>0</v>
      </c>
      <c r="N681" s="75">
        <f>SUMIFS(Out!$H$5:$H$605,Out!$R$5:$R$605,"Despesa",Out!$F$5:$F$605,DRE!$D681)</f>
        <v>0</v>
      </c>
      <c r="O681" s="75">
        <f>SUMIFS(Nov!$H$5:$H$605,Nov!$R$5:$R$605,"Despesa",Nov!$F$5:$F$605,DRE!$D681)</f>
        <v>0</v>
      </c>
      <c r="P681" s="75">
        <f>SUMIFS(Dez!$H$5:$H$605,Dez!$R$5:$R$605,"Despesa",Dez!$F$5:$F$605,DRE!$D681)</f>
        <v>0</v>
      </c>
      <c r="Q681" s="75">
        <f t="shared" si="33"/>
        <v>0</v>
      </c>
    </row>
    <row r="682" spans="3:17" ht="28.5" customHeight="1" thickTop="1" thickBot="1">
      <c r="C682" s="65" t="str">
        <f>'PC Despesas'!R61</f>
        <v>5.6.57</v>
      </c>
      <c r="D682" s="66" t="str">
        <f>VLOOKUP(C682,'PC Despesas'!$R$5:$S$103,2,FALSE)</f>
        <v>-</v>
      </c>
      <c r="E682" s="75">
        <f>SUMIFS(Jan!$H$5:$H$605,Jan!$R$5:$R$605,"Despesa",Jan!$F$5:$F$605,DRE!$D682)</f>
        <v>0</v>
      </c>
      <c r="F682" s="75">
        <f>SUMIFS(Fev!$H$5:$H$605,Fev!$R$5:$R$605,"Despesa",Fev!$F$5:$F$605,DRE!$D682)</f>
        <v>0</v>
      </c>
      <c r="G682" s="75">
        <f>SUMIFS(Mar!$H$5:$H$605,Mar!$R$5:$R$605,"Despesa",Mar!$F$5:$F$605,DRE!$D682)</f>
        <v>0</v>
      </c>
      <c r="H682" s="75">
        <f>SUMIFS(Abr!$H$5:$H$605,Abr!$R$5:$R$605,"Despesa",Abr!$F$5:$F$605,DRE!$D682)</f>
        <v>0</v>
      </c>
      <c r="I682" s="75">
        <f>SUMIFS(Mai!$H$5:$H$605,Mai!$R$5:$R$605,"Despesa",Mai!$F$5:$F$605,DRE!$D682)</f>
        <v>0</v>
      </c>
      <c r="J682" s="75">
        <f>SUMIFS(Jun!$H$5:$H$605,Jun!$R$5:$R$605,"Despesa",Jun!$F$5:$F$605,DRE!$D682)</f>
        <v>0</v>
      </c>
      <c r="K682" s="75">
        <f>SUMIFS(Jul!$H$5:$H$605,Jul!$R$5:$R$605,"Despesa",Jul!$F$5:$F$605,DRE!$D682)</f>
        <v>0</v>
      </c>
      <c r="L682" s="75">
        <f>SUMIFS(Ago!$H$5:$H$605,Ago!$R$5:$R$605,"Despesa",Ago!$F$5:$F$605,DRE!$D682)</f>
        <v>0</v>
      </c>
      <c r="M682" s="75">
        <f>SUMIFS(Set!$H$5:$H$605,Set!$R$5:$R$605,"Despesa",Set!$F$5:$F$605,DRE!$D682)</f>
        <v>0</v>
      </c>
      <c r="N682" s="75">
        <f>SUMIFS(Out!$H$5:$H$605,Out!$R$5:$R$605,"Despesa",Out!$F$5:$F$605,DRE!$D682)</f>
        <v>0</v>
      </c>
      <c r="O682" s="75">
        <f>SUMIFS(Nov!$H$5:$H$605,Nov!$R$5:$R$605,"Despesa",Nov!$F$5:$F$605,DRE!$D682)</f>
        <v>0</v>
      </c>
      <c r="P682" s="75">
        <f>SUMIFS(Dez!$H$5:$H$605,Dez!$R$5:$R$605,"Despesa",Dez!$F$5:$F$605,DRE!$D682)</f>
        <v>0</v>
      </c>
      <c r="Q682" s="75">
        <f t="shared" si="33"/>
        <v>0</v>
      </c>
    </row>
    <row r="683" spans="3:17" ht="28.5" customHeight="1" thickTop="1" thickBot="1">
      <c r="C683" s="65" t="str">
        <f>'PC Despesas'!R62</f>
        <v>5.6.58</v>
      </c>
      <c r="D683" s="66" t="str">
        <f>VLOOKUP(C683,'PC Despesas'!$R$5:$S$103,2,FALSE)</f>
        <v>-</v>
      </c>
      <c r="E683" s="75">
        <f>SUMIFS(Jan!$H$5:$H$605,Jan!$R$5:$R$605,"Despesa",Jan!$F$5:$F$605,DRE!$D683)</f>
        <v>0</v>
      </c>
      <c r="F683" s="75">
        <f>SUMIFS(Fev!$H$5:$H$605,Fev!$R$5:$R$605,"Despesa",Fev!$F$5:$F$605,DRE!$D683)</f>
        <v>0</v>
      </c>
      <c r="G683" s="75">
        <f>SUMIFS(Mar!$H$5:$H$605,Mar!$R$5:$R$605,"Despesa",Mar!$F$5:$F$605,DRE!$D683)</f>
        <v>0</v>
      </c>
      <c r="H683" s="75">
        <f>SUMIFS(Abr!$H$5:$H$605,Abr!$R$5:$R$605,"Despesa",Abr!$F$5:$F$605,DRE!$D683)</f>
        <v>0</v>
      </c>
      <c r="I683" s="75">
        <f>SUMIFS(Mai!$H$5:$H$605,Mai!$R$5:$R$605,"Despesa",Mai!$F$5:$F$605,DRE!$D683)</f>
        <v>0</v>
      </c>
      <c r="J683" s="75">
        <f>SUMIFS(Jun!$H$5:$H$605,Jun!$R$5:$R$605,"Despesa",Jun!$F$5:$F$605,DRE!$D683)</f>
        <v>0</v>
      </c>
      <c r="K683" s="75">
        <f>SUMIFS(Jul!$H$5:$H$605,Jul!$R$5:$R$605,"Despesa",Jul!$F$5:$F$605,DRE!$D683)</f>
        <v>0</v>
      </c>
      <c r="L683" s="75">
        <f>SUMIFS(Ago!$H$5:$H$605,Ago!$R$5:$R$605,"Despesa",Ago!$F$5:$F$605,DRE!$D683)</f>
        <v>0</v>
      </c>
      <c r="M683" s="75">
        <f>SUMIFS(Set!$H$5:$H$605,Set!$R$5:$R$605,"Despesa",Set!$F$5:$F$605,DRE!$D683)</f>
        <v>0</v>
      </c>
      <c r="N683" s="75">
        <f>SUMIFS(Out!$H$5:$H$605,Out!$R$5:$R$605,"Despesa",Out!$F$5:$F$605,DRE!$D683)</f>
        <v>0</v>
      </c>
      <c r="O683" s="75">
        <f>SUMIFS(Nov!$H$5:$H$605,Nov!$R$5:$R$605,"Despesa",Nov!$F$5:$F$605,DRE!$D683)</f>
        <v>0</v>
      </c>
      <c r="P683" s="75">
        <f>SUMIFS(Dez!$H$5:$H$605,Dez!$R$5:$R$605,"Despesa",Dez!$F$5:$F$605,DRE!$D683)</f>
        <v>0</v>
      </c>
      <c r="Q683" s="75">
        <f t="shared" si="33"/>
        <v>0</v>
      </c>
    </row>
    <row r="684" spans="3:17" ht="28.5" customHeight="1" thickTop="1" thickBot="1">
      <c r="C684" s="65" t="str">
        <f>'PC Despesas'!R63</f>
        <v>5.6.59</v>
      </c>
      <c r="D684" s="66" t="str">
        <f>VLOOKUP(C684,'PC Despesas'!$R$5:$S$103,2,FALSE)</f>
        <v>-</v>
      </c>
      <c r="E684" s="75">
        <f>SUMIFS(Jan!$H$5:$H$605,Jan!$R$5:$R$605,"Despesa",Jan!$F$5:$F$605,DRE!$D684)</f>
        <v>0</v>
      </c>
      <c r="F684" s="75">
        <f>SUMIFS(Fev!$H$5:$H$605,Fev!$R$5:$R$605,"Despesa",Fev!$F$5:$F$605,DRE!$D684)</f>
        <v>0</v>
      </c>
      <c r="G684" s="75">
        <f>SUMIFS(Mar!$H$5:$H$605,Mar!$R$5:$R$605,"Despesa",Mar!$F$5:$F$605,DRE!$D684)</f>
        <v>0</v>
      </c>
      <c r="H684" s="75">
        <f>SUMIFS(Abr!$H$5:$H$605,Abr!$R$5:$R$605,"Despesa",Abr!$F$5:$F$605,DRE!$D684)</f>
        <v>0</v>
      </c>
      <c r="I684" s="75">
        <f>SUMIFS(Mai!$H$5:$H$605,Mai!$R$5:$R$605,"Despesa",Mai!$F$5:$F$605,DRE!$D684)</f>
        <v>0</v>
      </c>
      <c r="J684" s="75">
        <f>SUMIFS(Jun!$H$5:$H$605,Jun!$R$5:$R$605,"Despesa",Jun!$F$5:$F$605,DRE!$D684)</f>
        <v>0</v>
      </c>
      <c r="K684" s="75">
        <f>SUMIFS(Jul!$H$5:$H$605,Jul!$R$5:$R$605,"Despesa",Jul!$F$5:$F$605,DRE!$D684)</f>
        <v>0</v>
      </c>
      <c r="L684" s="75">
        <f>SUMIFS(Ago!$H$5:$H$605,Ago!$R$5:$R$605,"Despesa",Ago!$F$5:$F$605,DRE!$D684)</f>
        <v>0</v>
      </c>
      <c r="M684" s="75">
        <f>SUMIFS(Set!$H$5:$H$605,Set!$R$5:$R$605,"Despesa",Set!$F$5:$F$605,DRE!$D684)</f>
        <v>0</v>
      </c>
      <c r="N684" s="75">
        <f>SUMIFS(Out!$H$5:$H$605,Out!$R$5:$R$605,"Despesa",Out!$F$5:$F$605,DRE!$D684)</f>
        <v>0</v>
      </c>
      <c r="O684" s="75">
        <f>SUMIFS(Nov!$H$5:$H$605,Nov!$R$5:$R$605,"Despesa",Nov!$F$5:$F$605,DRE!$D684)</f>
        <v>0</v>
      </c>
      <c r="P684" s="75">
        <f>SUMIFS(Dez!$H$5:$H$605,Dez!$R$5:$R$605,"Despesa",Dez!$F$5:$F$605,DRE!$D684)</f>
        <v>0</v>
      </c>
      <c r="Q684" s="75">
        <f t="shared" si="33"/>
        <v>0</v>
      </c>
    </row>
    <row r="685" spans="3:17" ht="28.5" customHeight="1" thickTop="1" thickBot="1">
      <c r="C685" s="65" t="str">
        <f>'PC Despesas'!R64</f>
        <v>5.6.60</v>
      </c>
      <c r="D685" s="66" t="str">
        <f>VLOOKUP(C685,'PC Despesas'!$R$5:$S$103,2,FALSE)</f>
        <v>-</v>
      </c>
      <c r="E685" s="75">
        <f>SUMIFS(Jan!$H$5:$H$605,Jan!$R$5:$R$605,"Despesa",Jan!$F$5:$F$605,DRE!$D685)</f>
        <v>0</v>
      </c>
      <c r="F685" s="75">
        <f>SUMIFS(Fev!$H$5:$H$605,Fev!$R$5:$R$605,"Despesa",Fev!$F$5:$F$605,DRE!$D685)</f>
        <v>0</v>
      </c>
      <c r="G685" s="75">
        <f>SUMIFS(Mar!$H$5:$H$605,Mar!$R$5:$R$605,"Despesa",Mar!$F$5:$F$605,DRE!$D685)</f>
        <v>0</v>
      </c>
      <c r="H685" s="75">
        <f>SUMIFS(Abr!$H$5:$H$605,Abr!$R$5:$R$605,"Despesa",Abr!$F$5:$F$605,DRE!$D685)</f>
        <v>0</v>
      </c>
      <c r="I685" s="75">
        <f>SUMIFS(Mai!$H$5:$H$605,Mai!$R$5:$R$605,"Despesa",Mai!$F$5:$F$605,DRE!$D685)</f>
        <v>0</v>
      </c>
      <c r="J685" s="75">
        <f>SUMIFS(Jun!$H$5:$H$605,Jun!$R$5:$R$605,"Despesa",Jun!$F$5:$F$605,DRE!$D685)</f>
        <v>0</v>
      </c>
      <c r="K685" s="75">
        <f>SUMIFS(Jul!$H$5:$H$605,Jul!$R$5:$R$605,"Despesa",Jul!$F$5:$F$605,DRE!$D685)</f>
        <v>0</v>
      </c>
      <c r="L685" s="75">
        <f>SUMIFS(Ago!$H$5:$H$605,Ago!$R$5:$R$605,"Despesa",Ago!$F$5:$F$605,DRE!$D685)</f>
        <v>0</v>
      </c>
      <c r="M685" s="75">
        <f>SUMIFS(Set!$H$5:$H$605,Set!$R$5:$R$605,"Despesa",Set!$F$5:$F$605,DRE!$D685)</f>
        <v>0</v>
      </c>
      <c r="N685" s="75">
        <f>SUMIFS(Out!$H$5:$H$605,Out!$R$5:$R$605,"Despesa",Out!$F$5:$F$605,DRE!$D685)</f>
        <v>0</v>
      </c>
      <c r="O685" s="75">
        <f>SUMIFS(Nov!$H$5:$H$605,Nov!$R$5:$R$605,"Despesa",Nov!$F$5:$F$605,DRE!$D685)</f>
        <v>0</v>
      </c>
      <c r="P685" s="75">
        <f>SUMIFS(Dez!$H$5:$H$605,Dez!$R$5:$R$605,"Despesa",Dez!$F$5:$F$605,DRE!$D685)</f>
        <v>0</v>
      </c>
      <c r="Q685" s="75">
        <f t="shared" si="33"/>
        <v>0</v>
      </c>
    </row>
    <row r="686" spans="3:17" ht="28.5" customHeight="1" thickTop="1" thickBot="1">
      <c r="C686" s="65" t="str">
        <f>'PC Despesas'!R65</f>
        <v>5.6.61</v>
      </c>
      <c r="D686" s="66" t="str">
        <f>VLOOKUP(C686,'PC Despesas'!$R$5:$S$103,2,FALSE)</f>
        <v>-</v>
      </c>
      <c r="E686" s="75">
        <f>SUMIFS(Jan!$H$5:$H$605,Jan!$R$5:$R$605,"Despesa",Jan!$F$5:$F$605,DRE!$D686)</f>
        <v>0</v>
      </c>
      <c r="F686" s="75">
        <f>SUMIFS(Fev!$H$5:$H$605,Fev!$R$5:$R$605,"Despesa",Fev!$F$5:$F$605,DRE!$D686)</f>
        <v>0</v>
      </c>
      <c r="G686" s="75">
        <f>SUMIFS(Mar!$H$5:$H$605,Mar!$R$5:$R$605,"Despesa",Mar!$F$5:$F$605,DRE!$D686)</f>
        <v>0</v>
      </c>
      <c r="H686" s="75">
        <f>SUMIFS(Abr!$H$5:$H$605,Abr!$R$5:$R$605,"Despesa",Abr!$F$5:$F$605,DRE!$D686)</f>
        <v>0</v>
      </c>
      <c r="I686" s="75">
        <f>SUMIFS(Mai!$H$5:$H$605,Mai!$R$5:$R$605,"Despesa",Mai!$F$5:$F$605,DRE!$D686)</f>
        <v>0</v>
      </c>
      <c r="J686" s="75">
        <f>SUMIFS(Jun!$H$5:$H$605,Jun!$R$5:$R$605,"Despesa",Jun!$F$5:$F$605,DRE!$D686)</f>
        <v>0</v>
      </c>
      <c r="K686" s="75">
        <f>SUMIFS(Jul!$H$5:$H$605,Jul!$R$5:$R$605,"Despesa",Jul!$F$5:$F$605,DRE!$D686)</f>
        <v>0</v>
      </c>
      <c r="L686" s="75">
        <f>SUMIFS(Ago!$H$5:$H$605,Ago!$R$5:$R$605,"Despesa",Ago!$F$5:$F$605,DRE!$D686)</f>
        <v>0</v>
      </c>
      <c r="M686" s="75">
        <f>SUMIFS(Set!$H$5:$H$605,Set!$R$5:$R$605,"Despesa",Set!$F$5:$F$605,DRE!$D686)</f>
        <v>0</v>
      </c>
      <c r="N686" s="75">
        <f>SUMIFS(Out!$H$5:$H$605,Out!$R$5:$R$605,"Despesa",Out!$F$5:$F$605,DRE!$D686)</f>
        <v>0</v>
      </c>
      <c r="O686" s="75">
        <f>SUMIFS(Nov!$H$5:$H$605,Nov!$R$5:$R$605,"Despesa",Nov!$F$5:$F$605,DRE!$D686)</f>
        <v>0</v>
      </c>
      <c r="P686" s="75">
        <f>SUMIFS(Dez!$H$5:$H$605,Dez!$R$5:$R$605,"Despesa",Dez!$F$5:$F$605,DRE!$D686)</f>
        <v>0</v>
      </c>
      <c r="Q686" s="75">
        <f t="shared" si="33"/>
        <v>0</v>
      </c>
    </row>
    <row r="687" spans="3:17" ht="28.5" customHeight="1" thickTop="1" thickBot="1">
      <c r="C687" s="65" t="str">
        <f>'PC Despesas'!R66</f>
        <v>5.6.62</v>
      </c>
      <c r="D687" s="66" t="str">
        <f>VLOOKUP(C687,'PC Despesas'!$R$5:$S$103,2,FALSE)</f>
        <v>-</v>
      </c>
      <c r="E687" s="75">
        <f>SUMIFS(Jan!$H$5:$H$605,Jan!$R$5:$R$605,"Despesa",Jan!$F$5:$F$605,DRE!$D687)</f>
        <v>0</v>
      </c>
      <c r="F687" s="75">
        <f>SUMIFS(Fev!$H$5:$H$605,Fev!$R$5:$R$605,"Despesa",Fev!$F$5:$F$605,DRE!$D687)</f>
        <v>0</v>
      </c>
      <c r="G687" s="75">
        <f>SUMIFS(Mar!$H$5:$H$605,Mar!$R$5:$R$605,"Despesa",Mar!$F$5:$F$605,DRE!$D687)</f>
        <v>0</v>
      </c>
      <c r="H687" s="75">
        <f>SUMIFS(Abr!$H$5:$H$605,Abr!$R$5:$R$605,"Despesa",Abr!$F$5:$F$605,DRE!$D687)</f>
        <v>0</v>
      </c>
      <c r="I687" s="75">
        <f>SUMIFS(Mai!$H$5:$H$605,Mai!$R$5:$R$605,"Despesa",Mai!$F$5:$F$605,DRE!$D687)</f>
        <v>0</v>
      </c>
      <c r="J687" s="75">
        <f>SUMIFS(Jun!$H$5:$H$605,Jun!$R$5:$R$605,"Despesa",Jun!$F$5:$F$605,DRE!$D687)</f>
        <v>0</v>
      </c>
      <c r="K687" s="75">
        <f>SUMIFS(Jul!$H$5:$H$605,Jul!$R$5:$R$605,"Despesa",Jul!$F$5:$F$605,DRE!$D687)</f>
        <v>0</v>
      </c>
      <c r="L687" s="75">
        <f>SUMIFS(Ago!$H$5:$H$605,Ago!$R$5:$R$605,"Despesa",Ago!$F$5:$F$605,DRE!$D687)</f>
        <v>0</v>
      </c>
      <c r="M687" s="75">
        <f>SUMIFS(Set!$H$5:$H$605,Set!$R$5:$R$605,"Despesa",Set!$F$5:$F$605,DRE!$D687)</f>
        <v>0</v>
      </c>
      <c r="N687" s="75">
        <f>SUMIFS(Out!$H$5:$H$605,Out!$R$5:$R$605,"Despesa",Out!$F$5:$F$605,DRE!$D687)</f>
        <v>0</v>
      </c>
      <c r="O687" s="75">
        <f>SUMIFS(Nov!$H$5:$H$605,Nov!$R$5:$R$605,"Despesa",Nov!$F$5:$F$605,DRE!$D687)</f>
        <v>0</v>
      </c>
      <c r="P687" s="75">
        <f>SUMIFS(Dez!$H$5:$H$605,Dez!$R$5:$R$605,"Despesa",Dez!$F$5:$F$605,DRE!$D687)</f>
        <v>0</v>
      </c>
      <c r="Q687" s="75">
        <f t="shared" si="33"/>
        <v>0</v>
      </c>
    </row>
    <row r="688" spans="3:17" ht="28.5" customHeight="1" thickTop="1" thickBot="1">
      <c r="C688" s="65" t="str">
        <f>'PC Despesas'!R67</f>
        <v>5.6.63</v>
      </c>
      <c r="D688" s="66" t="str">
        <f>VLOOKUP(C688,'PC Despesas'!$R$5:$S$103,2,FALSE)</f>
        <v>-</v>
      </c>
      <c r="E688" s="75">
        <f>SUMIFS(Jan!$H$5:$H$605,Jan!$R$5:$R$605,"Despesa",Jan!$F$5:$F$605,DRE!$D688)</f>
        <v>0</v>
      </c>
      <c r="F688" s="75">
        <f>SUMIFS(Fev!$H$5:$H$605,Fev!$R$5:$R$605,"Despesa",Fev!$F$5:$F$605,DRE!$D688)</f>
        <v>0</v>
      </c>
      <c r="G688" s="75">
        <f>SUMIFS(Mar!$H$5:$H$605,Mar!$R$5:$R$605,"Despesa",Mar!$F$5:$F$605,DRE!$D688)</f>
        <v>0</v>
      </c>
      <c r="H688" s="75">
        <f>SUMIFS(Abr!$H$5:$H$605,Abr!$R$5:$R$605,"Despesa",Abr!$F$5:$F$605,DRE!$D688)</f>
        <v>0</v>
      </c>
      <c r="I688" s="75">
        <f>SUMIFS(Mai!$H$5:$H$605,Mai!$R$5:$R$605,"Despesa",Mai!$F$5:$F$605,DRE!$D688)</f>
        <v>0</v>
      </c>
      <c r="J688" s="75">
        <f>SUMIFS(Jun!$H$5:$H$605,Jun!$R$5:$R$605,"Despesa",Jun!$F$5:$F$605,DRE!$D688)</f>
        <v>0</v>
      </c>
      <c r="K688" s="75">
        <f>SUMIFS(Jul!$H$5:$H$605,Jul!$R$5:$R$605,"Despesa",Jul!$F$5:$F$605,DRE!$D688)</f>
        <v>0</v>
      </c>
      <c r="L688" s="75">
        <f>SUMIFS(Ago!$H$5:$H$605,Ago!$R$5:$R$605,"Despesa",Ago!$F$5:$F$605,DRE!$D688)</f>
        <v>0</v>
      </c>
      <c r="M688" s="75">
        <f>SUMIFS(Set!$H$5:$H$605,Set!$R$5:$R$605,"Despesa",Set!$F$5:$F$605,DRE!$D688)</f>
        <v>0</v>
      </c>
      <c r="N688" s="75">
        <f>SUMIFS(Out!$H$5:$H$605,Out!$R$5:$R$605,"Despesa",Out!$F$5:$F$605,DRE!$D688)</f>
        <v>0</v>
      </c>
      <c r="O688" s="75">
        <f>SUMIFS(Nov!$H$5:$H$605,Nov!$R$5:$R$605,"Despesa",Nov!$F$5:$F$605,DRE!$D688)</f>
        <v>0</v>
      </c>
      <c r="P688" s="75">
        <f>SUMIFS(Dez!$H$5:$H$605,Dez!$R$5:$R$605,"Despesa",Dez!$F$5:$F$605,DRE!$D688)</f>
        <v>0</v>
      </c>
      <c r="Q688" s="75">
        <f t="shared" si="33"/>
        <v>0</v>
      </c>
    </row>
    <row r="689" spans="3:17" ht="28.5" customHeight="1" thickTop="1" thickBot="1">
      <c r="C689" s="65" t="str">
        <f>'PC Despesas'!R68</f>
        <v>5.6.64</v>
      </c>
      <c r="D689" s="66" t="str">
        <f>VLOOKUP(C689,'PC Despesas'!$R$5:$S$103,2,FALSE)</f>
        <v>-</v>
      </c>
      <c r="E689" s="75">
        <f>SUMIFS(Jan!$H$5:$H$605,Jan!$R$5:$R$605,"Despesa",Jan!$F$5:$F$605,DRE!$D689)</f>
        <v>0</v>
      </c>
      <c r="F689" s="75">
        <f>SUMIFS(Fev!$H$5:$H$605,Fev!$R$5:$R$605,"Despesa",Fev!$F$5:$F$605,DRE!$D689)</f>
        <v>0</v>
      </c>
      <c r="G689" s="75">
        <f>SUMIFS(Mar!$H$5:$H$605,Mar!$R$5:$R$605,"Despesa",Mar!$F$5:$F$605,DRE!$D689)</f>
        <v>0</v>
      </c>
      <c r="H689" s="75">
        <f>SUMIFS(Abr!$H$5:$H$605,Abr!$R$5:$R$605,"Despesa",Abr!$F$5:$F$605,DRE!$D689)</f>
        <v>0</v>
      </c>
      <c r="I689" s="75">
        <f>SUMIFS(Mai!$H$5:$H$605,Mai!$R$5:$R$605,"Despesa",Mai!$F$5:$F$605,DRE!$D689)</f>
        <v>0</v>
      </c>
      <c r="J689" s="75">
        <f>SUMIFS(Jun!$H$5:$H$605,Jun!$R$5:$R$605,"Despesa",Jun!$F$5:$F$605,DRE!$D689)</f>
        <v>0</v>
      </c>
      <c r="K689" s="75">
        <f>SUMIFS(Jul!$H$5:$H$605,Jul!$R$5:$R$605,"Despesa",Jul!$F$5:$F$605,DRE!$D689)</f>
        <v>0</v>
      </c>
      <c r="L689" s="75">
        <f>SUMIFS(Ago!$H$5:$H$605,Ago!$R$5:$R$605,"Despesa",Ago!$F$5:$F$605,DRE!$D689)</f>
        <v>0</v>
      </c>
      <c r="M689" s="75">
        <f>SUMIFS(Set!$H$5:$H$605,Set!$R$5:$R$605,"Despesa",Set!$F$5:$F$605,DRE!$D689)</f>
        <v>0</v>
      </c>
      <c r="N689" s="75">
        <f>SUMIFS(Out!$H$5:$H$605,Out!$R$5:$R$605,"Despesa",Out!$F$5:$F$605,DRE!$D689)</f>
        <v>0</v>
      </c>
      <c r="O689" s="75">
        <f>SUMIFS(Nov!$H$5:$H$605,Nov!$R$5:$R$605,"Despesa",Nov!$F$5:$F$605,DRE!$D689)</f>
        <v>0</v>
      </c>
      <c r="P689" s="75">
        <f>SUMIFS(Dez!$H$5:$H$605,Dez!$R$5:$R$605,"Despesa",Dez!$F$5:$F$605,DRE!$D689)</f>
        <v>0</v>
      </c>
      <c r="Q689" s="75">
        <f t="shared" si="33"/>
        <v>0</v>
      </c>
    </row>
    <row r="690" spans="3:17" ht="28.5" customHeight="1" thickTop="1" thickBot="1">
      <c r="C690" s="65" t="str">
        <f>'PC Despesas'!R69</f>
        <v>5.6.65</v>
      </c>
      <c r="D690" s="66" t="str">
        <f>VLOOKUP(C690,'PC Despesas'!$R$5:$S$103,2,FALSE)</f>
        <v>-</v>
      </c>
      <c r="E690" s="75">
        <f>SUMIFS(Jan!$H$5:$H$605,Jan!$R$5:$R$605,"Despesa",Jan!$F$5:$F$605,DRE!$D690)</f>
        <v>0</v>
      </c>
      <c r="F690" s="75">
        <f>SUMIFS(Fev!$H$5:$H$605,Fev!$R$5:$R$605,"Despesa",Fev!$F$5:$F$605,DRE!$D690)</f>
        <v>0</v>
      </c>
      <c r="G690" s="75">
        <f>SUMIFS(Mar!$H$5:$H$605,Mar!$R$5:$R$605,"Despesa",Mar!$F$5:$F$605,DRE!$D690)</f>
        <v>0</v>
      </c>
      <c r="H690" s="75">
        <f>SUMIFS(Abr!$H$5:$H$605,Abr!$R$5:$R$605,"Despesa",Abr!$F$5:$F$605,DRE!$D690)</f>
        <v>0</v>
      </c>
      <c r="I690" s="75">
        <f>SUMIFS(Mai!$H$5:$H$605,Mai!$R$5:$R$605,"Despesa",Mai!$F$5:$F$605,DRE!$D690)</f>
        <v>0</v>
      </c>
      <c r="J690" s="75">
        <f>SUMIFS(Jun!$H$5:$H$605,Jun!$R$5:$R$605,"Despesa",Jun!$F$5:$F$605,DRE!$D690)</f>
        <v>0</v>
      </c>
      <c r="K690" s="75">
        <f>SUMIFS(Jul!$H$5:$H$605,Jul!$R$5:$R$605,"Despesa",Jul!$F$5:$F$605,DRE!$D690)</f>
        <v>0</v>
      </c>
      <c r="L690" s="75">
        <f>SUMIFS(Ago!$H$5:$H$605,Ago!$R$5:$R$605,"Despesa",Ago!$F$5:$F$605,DRE!$D690)</f>
        <v>0</v>
      </c>
      <c r="M690" s="75">
        <f>SUMIFS(Set!$H$5:$H$605,Set!$R$5:$R$605,"Despesa",Set!$F$5:$F$605,DRE!$D690)</f>
        <v>0</v>
      </c>
      <c r="N690" s="75">
        <f>SUMIFS(Out!$H$5:$H$605,Out!$R$5:$R$605,"Despesa",Out!$F$5:$F$605,DRE!$D690)</f>
        <v>0</v>
      </c>
      <c r="O690" s="75">
        <f>SUMIFS(Nov!$H$5:$H$605,Nov!$R$5:$R$605,"Despesa",Nov!$F$5:$F$605,DRE!$D690)</f>
        <v>0</v>
      </c>
      <c r="P690" s="75">
        <f>SUMIFS(Dez!$H$5:$H$605,Dez!$R$5:$R$605,"Despesa",Dez!$F$5:$F$605,DRE!$D690)</f>
        <v>0</v>
      </c>
      <c r="Q690" s="75">
        <f t="shared" si="33"/>
        <v>0</v>
      </c>
    </row>
    <row r="691" spans="3:17" ht="28.5" customHeight="1" thickTop="1" thickBot="1">
      <c r="C691" s="65" t="str">
        <f>'PC Despesas'!R70</f>
        <v>5.6.66</v>
      </c>
      <c r="D691" s="66" t="str">
        <f>VLOOKUP(C691,'PC Despesas'!$R$5:$S$103,2,FALSE)</f>
        <v>-</v>
      </c>
      <c r="E691" s="75">
        <f>SUMIFS(Jan!$H$5:$H$605,Jan!$R$5:$R$605,"Despesa",Jan!$F$5:$F$605,DRE!$D691)</f>
        <v>0</v>
      </c>
      <c r="F691" s="75">
        <f>SUMIFS(Fev!$H$5:$H$605,Fev!$R$5:$R$605,"Despesa",Fev!$F$5:$F$605,DRE!$D691)</f>
        <v>0</v>
      </c>
      <c r="G691" s="75">
        <f>SUMIFS(Mar!$H$5:$H$605,Mar!$R$5:$R$605,"Despesa",Mar!$F$5:$F$605,DRE!$D691)</f>
        <v>0</v>
      </c>
      <c r="H691" s="75">
        <f>SUMIFS(Abr!$H$5:$H$605,Abr!$R$5:$R$605,"Despesa",Abr!$F$5:$F$605,DRE!$D691)</f>
        <v>0</v>
      </c>
      <c r="I691" s="75">
        <f>SUMIFS(Mai!$H$5:$H$605,Mai!$R$5:$R$605,"Despesa",Mai!$F$5:$F$605,DRE!$D691)</f>
        <v>0</v>
      </c>
      <c r="J691" s="75">
        <f>SUMIFS(Jun!$H$5:$H$605,Jun!$R$5:$R$605,"Despesa",Jun!$F$5:$F$605,DRE!$D691)</f>
        <v>0</v>
      </c>
      <c r="K691" s="75">
        <f>SUMIFS(Jul!$H$5:$H$605,Jul!$R$5:$R$605,"Despesa",Jul!$F$5:$F$605,DRE!$D691)</f>
        <v>0</v>
      </c>
      <c r="L691" s="75">
        <f>SUMIFS(Ago!$H$5:$H$605,Ago!$R$5:$R$605,"Despesa",Ago!$F$5:$F$605,DRE!$D691)</f>
        <v>0</v>
      </c>
      <c r="M691" s="75">
        <f>SUMIFS(Set!$H$5:$H$605,Set!$R$5:$R$605,"Despesa",Set!$F$5:$F$605,DRE!$D691)</f>
        <v>0</v>
      </c>
      <c r="N691" s="75">
        <f>SUMIFS(Out!$H$5:$H$605,Out!$R$5:$R$605,"Despesa",Out!$F$5:$F$605,DRE!$D691)</f>
        <v>0</v>
      </c>
      <c r="O691" s="75">
        <f>SUMIFS(Nov!$H$5:$H$605,Nov!$R$5:$R$605,"Despesa",Nov!$F$5:$F$605,DRE!$D691)</f>
        <v>0</v>
      </c>
      <c r="P691" s="75">
        <f>SUMIFS(Dez!$H$5:$H$605,Dez!$R$5:$R$605,"Despesa",Dez!$F$5:$F$605,DRE!$D691)</f>
        <v>0</v>
      </c>
      <c r="Q691" s="75">
        <f t="shared" ref="Q691:Q724" si="34">SUM(E691:P691)</f>
        <v>0</v>
      </c>
    </row>
    <row r="692" spans="3:17" ht="28.5" customHeight="1" thickTop="1" thickBot="1">
      <c r="C692" s="65" t="str">
        <f>'PC Despesas'!R71</f>
        <v>5.6.67</v>
      </c>
      <c r="D692" s="66" t="str">
        <f>VLOOKUP(C692,'PC Despesas'!$R$5:$S$103,2,FALSE)</f>
        <v>-</v>
      </c>
      <c r="E692" s="75">
        <f>SUMIFS(Jan!$H$5:$H$605,Jan!$R$5:$R$605,"Despesa",Jan!$F$5:$F$605,DRE!$D692)</f>
        <v>0</v>
      </c>
      <c r="F692" s="75">
        <f>SUMIFS(Fev!$H$5:$H$605,Fev!$R$5:$R$605,"Despesa",Fev!$F$5:$F$605,DRE!$D692)</f>
        <v>0</v>
      </c>
      <c r="G692" s="75">
        <f>SUMIFS(Mar!$H$5:$H$605,Mar!$R$5:$R$605,"Despesa",Mar!$F$5:$F$605,DRE!$D692)</f>
        <v>0</v>
      </c>
      <c r="H692" s="75">
        <f>SUMIFS(Abr!$H$5:$H$605,Abr!$R$5:$R$605,"Despesa",Abr!$F$5:$F$605,DRE!$D692)</f>
        <v>0</v>
      </c>
      <c r="I692" s="75">
        <f>SUMIFS(Mai!$H$5:$H$605,Mai!$R$5:$R$605,"Despesa",Mai!$F$5:$F$605,DRE!$D692)</f>
        <v>0</v>
      </c>
      <c r="J692" s="75">
        <f>SUMIFS(Jun!$H$5:$H$605,Jun!$R$5:$R$605,"Despesa",Jun!$F$5:$F$605,DRE!$D692)</f>
        <v>0</v>
      </c>
      <c r="K692" s="75">
        <f>SUMIFS(Jul!$H$5:$H$605,Jul!$R$5:$R$605,"Despesa",Jul!$F$5:$F$605,DRE!$D692)</f>
        <v>0</v>
      </c>
      <c r="L692" s="75">
        <f>SUMIFS(Ago!$H$5:$H$605,Ago!$R$5:$R$605,"Despesa",Ago!$F$5:$F$605,DRE!$D692)</f>
        <v>0</v>
      </c>
      <c r="M692" s="75">
        <f>SUMIFS(Set!$H$5:$H$605,Set!$R$5:$R$605,"Despesa",Set!$F$5:$F$605,DRE!$D692)</f>
        <v>0</v>
      </c>
      <c r="N692" s="75">
        <f>SUMIFS(Out!$H$5:$H$605,Out!$R$5:$R$605,"Despesa",Out!$F$5:$F$605,DRE!$D692)</f>
        <v>0</v>
      </c>
      <c r="O692" s="75">
        <f>SUMIFS(Nov!$H$5:$H$605,Nov!$R$5:$R$605,"Despesa",Nov!$F$5:$F$605,DRE!$D692)</f>
        <v>0</v>
      </c>
      <c r="P692" s="75">
        <f>SUMIFS(Dez!$H$5:$H$605,Dez!$R$5:$R$605,"Despesa",Dez!$F$5:$F$605,DRE!$D692)</f>
        <v>0</v>
      </c>
      <c r="Q692" s="75">
        <f t="shared" si="34"/>
        <v>0</v>
      </c>
    </row>
    <row r="693" spans="3:17" ht="28.5" customHeight="1" thickTop="1" thickBot="1">
      <c r="C693" s="65" t="str">
        <f>'PC Despesas'!R72</f>
        <v>5.6.68</v>
      </c>
      <c r="D693" s="66" t="str">
        <f>VLOOKUP(C693,'PC Despesas'!$R$5:$S$103,2,FALSE)</f>
        <v>-</v>
      </c>
      <c r="E693" s="75">
        <f>SUMIFS(Jan!$H$5:$H$605,Jan!$R$5:$R$605,"Despesa",Jan!$F$5:$F$605,DRE!$D693)</f>
        <v>0</v>
      </c>
      <c r="F693" s="75">
        <f>SUMIFS(Fev!$H$5:$H$605,Fev!$R$5:$R$605,"Despesa",Fev!$F$5:$F$605,DRE!$D693)</f>
        <v>0</v>
      </c>
      <c r="G693" s="75">
        <f>SUMIFS(Mar!$H$5:$H$605,Mar!$R$5:$R$605,"Despesa",Mar!$F$5:$F$605,DRE!$D693)</f>
        <v>0</v>
      </c>
      <c r="H693" s="75">
        <f>SUMIFS(Abr!$H$5:$H$605,Abr!$R$5:$R$605,"Despesa",Abr!$F$5:$F$605,DRE!$D693)</f>
        <v>0</v>
      </c>
      <c r="I693" s="75">
        <f>SUMIFS(Mai!$H$5:$H$605,Mai!$R$5:$R$605,"Despesa",Mai!$F$5:$F$605,DRE!$D693)</f>
        <v>0</v>
      </c>
      <c r="J693" s="75">
        <f>SUMIFS(Jun!$H$5:$H$605,Jun!$R$5:$R$605,"Despesa",Jun!$F$5:$F$605,DRE!$D693)</f>
        <v>0</v>
      </c>
      <c r="K693" s="75">
        <f>SUMIFS(Jul!$H$5:$H$605,Jul!$R$5:$R$605,"Despesa",Jul!$F$5:$F$605,DRE!$D693)</f>
        <v>0</v>
      </c>
      <c r="L693" s="75">
        <f>SUMIFS(Ago!$H$5:$H$605,Ago!$R$5:$R$605,"Despesa",Ago!$F$5:$F$605,DRE!$D693)</f>
        <v>0</v>
      </c>
      <c r="M693" s="75">
        <f>SUMIFS(Set!$H$5:$H$605,Set!$R$5:$R$605,"Despesa",Set!$F$5:$F$605,DRE!$D693)</f>
        <v>0</v>
      </c>
      <c r="N693" s="75">
        <f>SUMIFS(Out!$H$5:$H$605,Out!$R$5:$R$605,"Despesa",Out!$F$5:$F$605,DRE!$D693)</f>
        <v>0</v>
      </c>
      <c r="O693" s="75">
        <f>SUMIFS(Nov!$H$5:$H$605,Nov!$R$5:$R$605,"Despesa",Nov!$F$5:$F$605,DRE!$D693)</f>
        <v>0</v>
      </c>
      <c r="P693" s="75">
        <f>SUMIFS(Dez!$H$5:$H$605,Dez!$R$5:$R$605,"Despesa",Dez!$F$5:$F$605,DRE!$D693)</f>
        <v>0</v>
      </c>
      <c r="Q693" s="75">
        <f t="shared" si="34"/>
        <v>0</v>
      </c>
    </row>
    <row r="694" spans="3:17" ht="28.5" customHeight="1" thickTop="1" thickBot="1">
      <c r="C694" s="65" t="str">
        <f>'PC Despesas'!R73</f>
        <v>5.6.69</v>
      </c>
      <c r="D694" s="66" t="str">
        <f>VLOOKUP(C694,'PC Despesas'!$R$5:$S$103,2,FALSE)</f>
        <v>-</v>
      </c>
      <c r="E694" s="75">
        <f>SUMIFS(Jan!$H$5:$H$605,Jan!$R$5:$R$605,"Despesa",Jan!$F$5:$F$605,DRE!$D694)</f>
        <v>0</v>
      </c>
      <c r="F694" s="75">
        <f>SUMIFS(Fev!$H$5:$H$605,Fev!$R$5:$R$605,"Despesa",Fev!$F$5:$F$605,DRE!$D694)</f>
        <v>0</v>
      </c>
      <c r="G694" s="75">
        <f>SUMIFS(Mar!$H$5:$H$605,Mar!$R$5:$R$605,"Despesa",Mar!$F$5:$F$605,DRE!$D694)</f>
        <v>0</v>
      </c>
      <c r="H694" s="75">
        <f>SUMIFS(Abr!$H$5:$H$605,Abr!$R$5:$R$605,"Despesa",Abr!$F$5:$F$605,DRE!$D694)</f>
        <v>0</v>
      </c>
      <c r="I694" s="75">
        <f>SUMIFS(Mai!$H$5:$H$605,Mai!$R$5:$R$605,"Despesa",Mai!$F$5:$F$605,DRE!$D694)</f>
        <v>0</v>
      </c>
      <c r="J694" s="75">
        <f>SUMIFS(Jun!$H$5:$H$605,Jun!$R$5:$R$605,"Despesa",Jun!$F$5:$F$605,DRE!$D694)</f>
        <v>0</v>
      </c>
      <c r="K694" s="75">
        <f>SUMIFS(Jul!$H$5:$H$605,Jul!$R$5:$R$605,"Despesa",Jul!$F$5:$F$605,DRE!$D694)</f>
        <v>0</v>
      </c>
      <c r="L694" s="75">
        <f>SUMIFS(Ago!$H$5:$H$605,Ago!$R$5:$R$605,"Despesa",Ago!$F$5:$F$605,DRE!$D694)</f>
        <v>0</v>
      </c>
      <c r="M694" s="75">
        <f>SUMIFS(Set!$H$5:$H$605,Set!$R$5:$R$605,"Despesa",Set!$F$5:$F$605,DRE!$D694)</f>
        <v>0</v>
      </c>
      <c r="N694" s="75">
        <f>SUMIFS(Out!$H$5:$H$605,Out!$R$5:$R$605,"Despesa",Out!$F$5:$F$605,DRE!$D694)</f>
        <v>0</v>
      </c>
      <c r="O694" s="75">
        <f>SUMIFS(Nov!$H$5:$H$605,Nov!$R$5:$R$605,"Despesa",Nov!$F$5:$F$605,DRE!$D694)</f>
        <v>0</v>
      </c>
      <c r="P694" s="75">
        <f>SUMIFS(Dez!$H$5:$H$605,Dez!$R$5:$R$605,"Despesa",Dez!$F$5:$F$605,DRE!$D694)</f>
        <v>0</v>
      </c>
      <c r="Q694" s="75">
        <f t="shared" si="34"/>
        <v>0</v>
      </c>
    </row>
    <row r="695" spans="3:17" ht="28.5" customHeight="1" thickTop="1" thickBot="1">
      <c r="C695" s="65" t="str">
        <f>'PC Despesas'!R74</f>
        <v>5.6.70</v>
      </c>
      <c r="D695" s="66" t="str">
        <f>VLOOKUP(C695,'PC Despesas'!$R$5:$S$103,2,FALSE)</f>
        <v>-</v>
      </c>
      <c r="E695" s="75">
        <f>SUMIFS(Jan!$H$5:$H$605,Jan!$R$5:$R$605,"Despesa",Jan!$F$5:$F$605,DRE!$D695)</f>
        <v>0</v>
      </c>
      <c r="F695" s="75">
        <f>SUMIFS(Fev!$H$5:$H$605,Fev!$R$5:$R$605,"Despesa",Fev!$F$5:$F$605,DRE!$D695)</f>
        <v>0</v>
      </c>
      <c r="G695" s="75">
        <f>SUMIFS(Mar!$H$5:$H$605,Mar!$R$5:$R$605,"Despesa",Mar!$F$5:$F$605,DRE!$D695)</f>
        <v>0</v>
      </c>
      <c r="H695" s="75">
        <f>SUMIFS(Abr!$H$5:$H$605,Abr!$R$5:$R$605,"Despesa",Abr!$F$5:$F$605,DRE!$D695)</f>
        <v>0</v>
      </c>
      <c r="I695" s="75">
        <f>SUMIFS(Mai!$H$5:$H$605,Mai!$R$5:$R$605,"Despesa",Mai!$F$5:$F$605,DRE!$D695)</f>
        <v>0</v>
      </c>
      <c r="J695" s="75">
        <f>SUMIFS(Jun!$H$5:$H$605,Jun!$R$5:$R$605,"Despesa",Jun!$F$5:$F$605,DRE!$D695)</f>
        <v>0</v>
      </c>
      <c r="K695" s="75">
        <f>SUMIFS(Jul!$H$5:$H$605,Jul!$R$5:$R$605,"Despesa",Jul!$F$5:$F$605,DRE!$D695)</f>
        <v>0</v>
      </c>
      <c r="L695" s="75">
        <f>SUMIFS(Ago!$H$5:$H$605,Ago!$R$5:$R$605,"Despesa",Ago!$F$5:$F$605,DRE!$D695)</f>
        <v>0</v>
      </c>
      <c r="M695" s="75">
        <f>SUMIFS(Set!$H$5:$H$605,Set!$R$5:$R$605,"Despesa",Set!$F$5:$F$605,DRE!$D695)</f>
        <v>0</v>
      </c>
      <c r="N695" s="75">
        <f>SUMIFS(Out!$H$5:$H$605,Out!$R$5:$R$605,"Despesa",Out!$F$5:$F$605,DRE!$D695)</f>
        <v>0</v>
      </c>
      <c r="O695" s="75">
        <f>SUMIFS(Nov!$H$5:$H$605,Nov!$R$5:$R$605,"Despesa",Nov!$F$5:$F$605,DRE!$D695)</f>
        <v>0</v>
      </c>
      <c r="P695" s="75">
        <f>SUMIFS(Dez!$H$5:$H$605,Dez!$R$5:$R$605,"Despesa",Dez!$F$5:$F$605,DRE!$D695)</f>
        <v>0</v>
      </c>
      <c r="Q695" s="75">
        <f t="shared" si="34"/>
        <v>0</v>
      </c>
    </row>
    <row r="696" spans="3:17" ht="28.5" customHeight="1" thickTop="1" thickBot="1">
      <c r="C696" s="65" t="str">
        <f>'PC Despesas'!R75</f>
        <v>5.6.71</v>
      </c>
      <c r="D696" s="66" t="str">
        <f>VLOOKUP(C696,'PC Despesas'!$R$5:$S$103,2,FALSE)</f>
        <v>-</v>
      </c>
      <c r="E696" s="75">
        <f>SUMIFS(Jan!$H$5:$H$605,Jan!$R$5:$R$605,"Despesa",Jan!$F$5:$F$605,DRE!$D696)</f>
        <v>0</v>
      </c>
      <c r="F696" s="75">
        <f>SUMIFS(Fev!$H$5:$H$605,Fev!$R$5:$R$605,"Despesa",Fev!$F$5:$F$605,DRE!$D696)</f>
        <v>0</v>
      </c>
      <c r="G696" s="75">
        <f>SUMIFS(Mar!$H$5:$H$605,Mar!$R$5:$R$605,"Despesa",Mar!$F$5:$F$605,DRE!$D696)</f>
        <v>0</v>
      </c>
      <c r="H696" s="75">
        <f>SUMIFS(Abr!$H$5:$H$605,Abr!$R$5:$R$605,"Despesa",Abr!$F$5:$F$605,DRE!$D696)</f>
        <v>0</v>
      </c>
      <c r="I696" s="75">
        <f>SUMIFS(Mai!$H$5:$H$605,Mai!$R$5:$R$605,"Despesa",Mai!$F$5:$F$605,DRE!$D696)</f>
        <v>0</v>
      </c>
      <c r="J696" s="75">
        <f>SUMIFS(Jun!$H$5:$H$605,Jun!$R$5:$R$605,"Despesa",Jun!$F$5:$F$605,DRE!$D696)</f>
        <v>0</v>
      </c>
      <c r="K696" s="75">
        <f>SUMIFS(Jul!$H$5:$H$605,Jul!$R$5:$R$605,"Despesa",Jul!$F$5:$F$605,DRE!$D696)</f>
        <v>0</v>
      </c>
      <c r="L696" s="75">
        <f>SUMIFS(Ago!$H$5:$H$605,Ago!$R$5:$R$605,"Despesa",Ago!$F$5:$F$605,DRE!$D696)</f>
        <v>0</v>
      </c>
      <c r="M696" s="75">
        <f>SUMIFS(Set!$H$5:$H$605,Set!$R$5:$R$605,"Despesa",Set!$F$5:$F$605,DRE!$D696)</f>
        <v>0</v>
      </c>
      <c r="N696" s="75">
        <f>SUMIFS(Out!$H$5:$H$605,Out!$R$5:$R$605,"Despesa",Out!$F$5:$F$605,DRE!$D696)</f>
        <v>0</v>
      </c>
      <c r="O696" s="75">
        <f>SUMIFS(Nov!$H$5:$H$605,Nov!$R$5:$R$605,"Despesa",Nov!$F$5:$F$605,DRE!$D696)</f>
        <v>0</v>
      </c>
      <c r="P696" s="75">
        <f>SUMIFS(Dez!$H$5:$H$605,Dez!$R$5:$R$605,"Despesa",Dez!$F$5:$F$605,DRE!$D696)</f>
        <v>0</v>
      </c>
      <c r="Q696" s="75">
        <f t="shared" si="34"/>
        <v>0</v>
      </c>
    </row>
    <row r="697" spans="3:17" ht="28.5" customHeight="1" thickTop="1" thickBot="1">
      <c r="C697" s="65" t="str">
        <f>'PC Despesas'!R76</f>
        <v>5.6.72</v>
      </c>
      <c r="D697" s="66" t="str">
        <f>VLOOKUP(C697,'PC Despesas'!$R$5:$S$103,2,FALSE)</f>
        <v>-</v>
      </c>
      <c r="E697" s="75">
        <f>SUMIFS(Jan!$H$5:$H$605,Jan!$R$5:$R$605,"Despesa",Jan!$F$5:$F$605,DRE!$D697)</f>
        <v>0</v>
      </c>
      <c r="F697" s="75">
        <f>SUMIFS(Fev!$H$5:$H$605,Fev!$R$5:$R$605,"Despesa",Fev!$F$5:$F$605,DRE!$D697)</f>
        <v>0</v>
      </c>
      <c r="G697" s="75">
        <f>SUMIFS(Mar!$H$5:$H$605,Mar!$R$5:$R$605,"Despesa",Mar!$F$5:$F$605,DRE!$D697)</f>
        <v>0</v>
      </c>
      <c r="H697" s="75">
        <f>SUMIFS(Abr!$H$5:$H$605,Abr!$R$5:$R$605,"Despesa",Abr!$F$5:$F$605,DRE!$D697)</f>
        <v>0</v>
      </c>
      <c r="I697" s="75">
        <f>SUMIFS(Mai!$H$5:$H$605,Mai!$R$5:$R$605,"Despesa",Mai!$F$5:$F$605,DRE!$D697)</f>
        <v>0</v>
      </c>
      <c r="J697" s="75">
        <f>SUMIFS(Jun!$H$5:$H$605,Jun!$R$5:$R$605,"Despesa",Jun!$F$5:$F$605,DRE!$D697)</f>
        <v>0</v>
      </c>
      <c r="K697" s="75">
        <f>SUMIFS(Jul!$H$5:$H$605,Jul!$R$5:$R$605,"Despesa",Jul!$F$5:$F$605,DRE!$D697)</f>
        <v>0</v>
      </c>
      <c r="L697" s="75">
        <f>SUMIFS(Ago!$H$5:$H$605,Ago!$R$5:$R$605,"Despesa",Ago!$F$5:$F$605,DRE!$D697)</f>
        <v>0</v>
      </c>
      <c r="M697" s="75">
        <f>SUMIFS(Set!$H$5:$H$605,Set!$R$5:$R$605,"Despesa",Set!$F$5:$F$605,DRE!$D697)</f>
        <v>0</v>
      </c>
      <c r="N697" s="75">
        <f>SUMIFS(Out!$H$5:$H$605,Out!$R$5:$R$605,"Despesa",Out!$F$5:$F$605,DRE!$D697)</f>
        <v>0</v>
      </c>
      <c r="O697" s="75">
        <f>SUMIFS(Nov!$H$5:$H$605,Nov!$R$5:$R$605,"Despesa",Nov!$F$5:$F$605,DRE!$D697)</f>
        <v>0</v>
      </c>
      <c r="P697" s="75">
        <f>SUMIFS(Dez!$H$5:$H$605,Dez!$R$5:$R$605,"Despesa",Dez!$F$5:$F$605,DRE!$D697)</f>
        <v>0</v>
      </c>
      <c r="Q697" s="75">
        <f t="shared" si="34"/>
        <v>0</v>
      </c>
    </row>
    <row r="698" spans="3:17" ht="28.5" customHeight="1" thickTop="1" thickBot="1">
      <c r="C698" s="65" t="str">
        <f>'PC Despesas'!R77</f>
        <v>5.6.73</v>
      </c>
      <c r="D698" s="66" t="str">
        <f>VLOOKUP(C698,'PC Despesas'!$R$5:$S$103,2,FALSE)</f>
        <v>-</v>
      </c>
      <c r="E698" s="75">
        <f>SUMIFS(Jan!$H$5:$H$605,Jan!$R$5:$R$605,"Despesa",Jan!$F$5:$F$605,DRE!$D698)</f>
        <v>0</v>
      </c>
      <c r="F698" s="75">
        <f>SUMIFS(Fev!$H$5:$H$605,Fev!$R$5:$R$605,"Despesa",Fev!$F$5:$F$605,DRE!$D698)</f>
        <v>0</v>
      </c>
      <c r="G698" s="75">
        <f>SUMIFS(Mar!$H$5:$H$605,Mar!$R$5:$R$605,"Despesa",Mar!$F$5:$F$605,DRE!$D698)</f>
        <v>0</v>
      </c>
      <c r="H698" s="75">
        <f>SUMIFS(Abr!$H$5:$H$605,Abr!$R$5:$R$605,"Despesa",Abr!$F$5:$F$605,DRE!$D698)</f>
        <v>0</v>
      </c>
      <c r="I698" s="75">
        <f>SUMIFS(Mai!$H$5:$H$605,Mai!$R$5:$R$605,"Despesa",Mai!$F$5:$F$605,DRE!$D698)</f>
        <v>0</v>
      </c>
      <c r="J698" s="75">
        <f>SUMIFS(Jun!$H$5:$H$605,Jun!$R$5:$R$605,"Despesa",Jun!$F$5:$F$605,DRE!$D698)</f>
        <v>0</v>
      </c>
      <c r="K698" s="75">
        <f>SUMIFS(Jul!$H$5:$H$605,Jul!$R$5:$R$605,"Despesa",Jul!$F$5:$F$605,DRE!$D698)</f>
        <v>0</v>
      </c>
      <c r="L698" s="75">
        <f>SUMIFS(Ago!$H$5:$H$605,Ago!$R$5:$R$605,"Despesa",Ago!$F$5:$F$605,DRE!$D698)</f>
        <v>0</v>
      </c>
      <c r="M698" s="75">
        <f>SUMIFS(Set!$H$5:$H$605,Set!$R$5:$R$605,"Despesa",Set!$F$5:$F$605,DRE!$D698)</f>
        <v>0</v>
      </c>
      <c r="N698" s="75">
        <f>SUMIFS(Out!$H$5:$H$605,Out!$R$5:$R$605,"Despesa",Out!$F$5:$F$605,DRE!$D698)</f>
        <v>0</v>
      </c>
      <c r="O698" s="75">
        <f>SUMIFS(Nov!$H$5:$H$605,Nov!$R$5:$R$605,"Despesa",Nov!$F$5:$F$605,DRE!$D698)</f>
        <v>0</v>
      </c>
      <c r="P698" s="75">
        <f>SUMIFS(Dez!$H$5:$H$605,Dez!$R$5:$R$605,"Despesa",Dez!$F$5:$F$605,DRE!$D698)</f>
        <v>0</v>
      </c>
      <c r="Q698" s="75">
        <f t="shared" si="34"/>
        <v>0</v>
      </c>
    </row>
    <row r="699" spans="3:17" ht="28.5" customHeight="1" thickTop="1" thickBot="1">
      <c r="C699" s="65" t="str">
        <f>'PC Despesas'!R78</f>
        <v>5.6.74</v>
      </c>
      <c r="D699" s="66" t="str">
        <f>VLOOKUP(C699,'PC Despesas'!$R$5:$S$103,2,FALSE)</f>
        <v>-</v>
      </c>
      <c r="E699" s="75">
        <f>SUMIFS(Jan!$H$5:$H$605,Jan!$R$5:$R$605,"Despesa",Jan!$F$5:$F$605,DRE!$D699)</f>
        <v>0</v>
      </c>
      <c r="F699" s="75">
        <f>SUMIFS(Fev!$H$5:$H$605,Fev!$R$5:$R$605,"Despesa",Fev!$F$5:$F$605,DRE!$D699)</f>
        <v>0</v>
      </c>
      <c r="G699" s="75">
        <f>SUMIFS(Mar!$H$5:$H$605,Mar!$R$5:$R$605,"Despesa",Mar!$F$5:$F$605,DRE!$D699)</f>
        <v>0</v>
      </c>
      <c r="H699" s="75">
        <f>SUMIFS(Abr!$H$5:$H$605,Abr!$R$5:$R$605,"Despesa",Abr!$F$5:$F$605,DRE!$D699)</f>
        <v>0</v>
      </c>
      <c r="I699" s="75">
        <f>SUMIFS(Mai!$H$5:$H$605,Mai!$R$5:$R$605,"Despesa",Mai!$F$5:$F$605,DRE!$D699)</f>
        <v>0</v>
      </c>
      <c r="J699" s="75">
        <f>SUMIFS(Jun!$H$5:$H$605,Jun!$R$5:$R$605,"Despesa",Jun!$F$5:$F$605,DRE!$D699)</f>
        <v>0</v>
      </c>
      <c r="K699" s="75">
        <f>SUMIFS(Jul!$H$5:$H$605,Jul!$R$5:$R$605,"Despesa",Jul!$F$5:$F$605,DRE!$D699)</f>
        <v>0</v>
      </c>
      <c r="L699" s="75">
        <f>SUMIFS(Ago!$H$5:$H$605,Ago!$R$5:$R$605,"Despesa",Ago!$F$5:$F$605,DRE!$D699)</f>
        <v>0</v>
      </c>
      <c r="M699" s="75">
        <f>SUMIFS(Set!$H$5:$H$605,Set!$R$5:$R$605,"Despesa",Set!$F$5:$F$605,DRE!$D699)</f>
        <v>0</v>
      </c>
      <c r="N699" s="75">
        <f>SUMIFS(Out!$H$5:$H$605,Out!$R$5:$R$605,"Despesa",Out!$F$5:$F$605,DRE!$D699)</f>
        <v>0</v>
      </c>
      <c r="O699" s="75">
        <f>SUMIFS(Nov!$H$5:$H$605,Nov!$R$5:$R$605,"Despesa",Nov!$F$5:$F$605,DRE!$D699)</f>
        <v>0</v>
      </c>
      <c r="P699" s="75">
        <f>SUMIFS(Dez!$H$5:$H$605,Dez!$R$5:$R$605,"Despesa",Dez!$F$5:$F$605,DRE!$D699)</f>
        <v>0</v>
      </c>
      <c r="Q699" s="75">
        <f t="shared" si="34"/>
        <v>0</v>
      </c>
    </row>
    <row r="700" spans="3:17" ht="28.5" customHeight="1" thickTop="1" thickBot="1">
      <c r="C700" s="65" t="str">
        <f>'PC Despesas'!R79</f>
        <v>5.6.75</v>
      </c>
      <c r="D700" s="66" t="str">
        <f>VLOOKUP(C700,'PC Despesas'!$R$5:$S$103,2,FALSE)</f>
        <v>-</v>
      </c>
      <c r="E700" s="75">
        <f>SUMIFS(Jan!$H$5:$H$605,Jan!$R$5:$R$605,"Despesa",Jan!$F$5:$F$605,DRE!$D700)</f>
        <v>0</v>
      </c>
      <c r="F700" s="75">
        <f>SUMIFS(Fev!$H$5:$H$605,Fev!$R$5:$R$605,"Despesa",Fev!$F$5:$F$605,DRE!$D700)</f>
        <v>0</v>
      </c>
      <c r="G700" s="75">
        <f>SUMIFS(Mar!$H$5:$H$605,Mar!$R$5:$R$605,"Despesa",Mar!$F$5:$F$605,DRE!$D700)</f>
        <v>0</v>
      </c>
      <c r="H700" s="75">
        <f>SUMIFS(Abr!$H$5:$H$605,Abr!$R$5:$R$605,"Despesa",Abr!$F$5:$F$605,DRE!$D700)</f>
        <v>0</v>
      </c>
      <c r="I700" s="75">
        <f>SUMIFS(Mai!$H$5:$H$605,Mai!$R$5:$R$605,"Despesa",Mai!$F$5:$F$605,DRE!$D700)</f>
        <v>0</v>
      </c>
      <c r="J700" s="75">
        <f>SUMIFS(Jun!$H$5:$H$605,Jun!$R$5:$R$605,"Despesa",Jun!$F$5:$F$605,DRE!$D700)</f>
        <v>0</v>
      </c>
      <c r="K700" s="75">
        <f>SUMIFS(Jul!$H$5:$H$605,Jul!$R$5:$R$605,"Despesa",Jul!$F$5:$F$605,DRE!$D700)</f>
        <v>0</v>
      </c>
      <c r="L700" s="75">
        <f>SUMIFS(Ago!$H$5:$H$605,Ago!$R$5:$R$605,"Despesa",Ago!$F$5:$F$605,DRE!$D700)</f>
        <v>0</v>
      </c>
      <c r="M700" s="75">
        <f>SUMIFS(Set!$H$5:$H$605,Set!$R$5:$R$605,"Despesa",Set!$F$5:$F$605,DRE!$D700)</f>
        <v>0</v>
      </c>
      <c r="N700" s="75">
        <f>SUMIFS(Out!$H$5:$H$605,Out!$R$5:$R$605,"Despesa",Out!$F$5:$F$605,DRE!$D700)</f>
        <v>0</v>
      </c>
      <c r="O700" s="75">
        <f>SUMIFS(Nov!$H$5:$H$605,Nov!$R$5:$R$605,"Despesa",Nov!$F$5:$F$605,DRE!$D700)</f>
        <v>0</v>
      </c>
      <c r="P700" s="75">
        <f>SUMIFS(Dez!$H$5:$H$605,Dez!$R$5:$R$605,"Despesa",Dez!$F$5:$F$605,DRE!$D700)</f>
        <v>0</v>
      </c>
      <c r="Q700" s="75">
        <f t="shared" si="34"/>
        <v>0</v>
      </c>
    </row>
    <row r="701" spans="3:17" ht="28.5" customHeight="1" thickTop="1" thickBot="1">
      <c r="C701" s="65" t="str">
        <f>'PC Despesas'!R80</f>
        <v>5.6.76</v>
      </c>
      <c r="D701" s="66" t="str">
        <f>VLOOKUP(C701,'PC Despesas'!$R$5:$S$103,2,FALSE)</f>
        <v>-</v>
      </c>
      <c r="E701" s="75">
        <f>SUMIFS(Jan!$H$5:$H$605,Jan!$R$5:$R$605,"Despesa",Jan!$F$5:$F$605,DRE!$D701)</f>
        <v>0</v>
      </c>
      <c r="F701" s="75">
        <f>SUMIFS(Fev!$H$5:$H$605,Fev!$R$5:$R$605,"Despesa",Fev!$F$5:$F$605,DRE!$D701)</f>
        <v>0</v>
      </c>
      <c r="G701" s="75">
        <f>SUMIFS(Mar!$H$5:$H$605,Mar!$R$5:$R$605,"Despesa",Mar!$F$5:$F$605,DRE!$D701)</f>
        <v>0</v>
      </c>
      <c r="H701" s="75">
        <f>SUMIFS(Abr!$H$5:$H$605,Abr!$R$5:$R$605,"Despesa",Abr!$F$5:$F$605,DRE!$D701)</f>
        <v>0</v>
      </c>
      <c r="I701" s="75">
        <f>SUMIFS(Mai!$H$5:$H$605,Mai!$R$5:$R$605,"Despesa",Mai!$F$5:$F$605,DRE!$D701)</f>
        <v>0</v>
      </c>
      <c r="J701" s="75">
        <f>SUMIFS(Jun!$H$5:$H$605,Jun!$R$5:$R$605,"Despesa",Jun!$F$5:$F$605,DRE!$D701)</f>
        <v>0</v>
      </c>
      <c r="K701" s="75">
        <f>SUMIFS(Jul!$H$5:$H$605,Jul!$R$5:$R$605,"Despesa",Jul!$F$5:$F$605,DRE!$D701)</f>
        <v>0</v>
      </c>
      <c r="L701" s="75">
        <f>SUMIFS(Ago!$H$5:$H$605,Ago!$R$5:$R$605,"Despesa",Ago!$F$5:$F$605,DRE!$D701)</f>
        <v>0</v>
      </c>
      <c r="M701" s="75">
        <f>SUMIFS(Set!$H$5:$H$605,Set!$R$5:$R$605,"Despesa",Set!$F$5:$F$605,DRE!$D701)</f>
        <v>0</v>
      </c>
      <c r="N701" s="75">
        <f>SUMIFS(Out!$H$5:$H$605,Out!$R$5:$R$605,"Despesa",Out!$F$5:$F$605,DRE!$D701)</f>
        <v>0</v>
      </c>
      <c r="O701" s="75">
        <f>SUMIFS(Nov!$H$5:$H$605,Nov!$R$5:$R$605,"Despesa",Nov!$F$5:$F$605,DRE!$D701)</f>
        <v>0</v>
      </c>
      <c r="P701" s="75">
        <f>SUMIFS(Dez!$H$5:$H$605,Dez!$R$5:$R$605,"Despesa",Dez!$F$5:$F$605,DRE!$D701)</f>
        <v>0</v>
      </c>
      <c r="Q701" s="75">
        <f t="shared" si="34"/>
        <v>0</v>
      </c>
    </row>
    <row r="702" spans="3:17" ht="28.5" customHeight="1" thickTop="1" thickBot="1">
      <c r="C702" s="65" t="str">
        <f>'PC Despesas'!R81</f>
        <v>5.6.77</v>
      </c>
      <c r="D702" s="66" t="str">
        <f>VLOOKUP(C702,'PC Despesas'!$R$5:$S$103,2,FALSE)</f>
        <v>-</v>
      </c>
      <c r="E702" s="75">
        <f>SUMIFS(Jan!$H$5:$H$605,Jan!$R$5:$R$605,"Despesa",Jan!$F$5:$F$605,DRE!$D702)</f>
        <v>0</v>
      </c>
      <c r="F702" s="75">
        <f>SUMIFS(Fev!$H$5:$H$605,Fev!$R$5:$R$605,"Despesa",Fev!$F$5:$F$605,DRE!$D702)</f>
        <v>0</v>
      </c>
      <c r="G702" s="75">
        <f>SUMIFS(Mar!$H$5:$H$605,Mar!$R$5:$R$605,"Despesa",Mar!$F$5:$F$605,DRE!$D702)</f>
        <v>0</v>
      </c>
      <c r="H702" s="75">
        <f>SUMIFS(Abr!$H$5:$H$605,Abr!$R$5:$R$605,"Despesa",Abr!$F$5:$F$605,DRE!$D702)</f>
        <v>0</v>
      </c>
      <c r="I702" s="75">
        <f>SUMIFS(Mai!$H$5:$H$605,Mai!$R$5:$R$605,"Despesa",Mai!$F$5:$F$605,DRE!$D702)</f>
        <v>0</v>
      </c>
      <c r="J702" s="75">
        <f>SUMIFS(Jun!$H$5:$H$605,Jun!$R$5:$R$605,"Despesa",Jun!$F$5:$F$605,DRE!$D702)</f>
        <v>0</v>
      </c>
      <c r="K702" s="75">
        <f>SUMIFS(Jul!$H$5:$H$605,Jul!$R$5:$R$605,"Despesa",Jul!$F$5:$F$605,DRE!$D702)</f>
        <v>0</v>
      </c>
      <c r="L702" s="75">
        <f>SUMIFS(Ago!$H$5:$H$605,Ago!$R$5:$R$605,"Despesa",Ago!$F$5:$F$605,DRE!$D702)</f>
        <v>0</v>
      </c>
      <c r="M702" s="75">
        <f>SUMIFS(Set!$H$5:$H$605,Set!$R$5:$R$605,"Despesa",Set!$F$5:$F$605,DRE!$D702)</f>
        <v>0</v>
      </c>
      <c r="N702" s="75">
        <f>SUMIFS(Out!$H$5:$H$605,Out!$R$5:$R$605,"Despesa",Out!$F$5:$F$605,DRE!$D702)</f>
        <v>0</v>
      </c>
      <c r="O702" s="75">
        <f>SUMIFS(Nov!$H$5:$H$605,Nov!$R$5:$R$605,"Despesa",Nov!$F$5:$F$605,DRE!$D702)</f>
        <v>0</v>
      </c>
      <c r="P702" s="75">
        <f>SUMIFS(Dez!$H$5:$H$605,Dez!$R$5:$R$605,"Despesa",Dez!$F$5:$F$605,DRE!$D702)</f>
        <v>0</v>
      </c>
      <c r="Q702" s="75">
        <f t="shared" si="34"/>
        <v>0</v>
      </c>
    </row>
    <row r="703" spans="3:17" ht="28.5" customHeight="1" thickTop="1" thickBot="1">
      <c r="C703" s="65" t="str">
        <f>'PC Despesas'!R82</f>
        <v>5.6.78</v>
      </c>
      <c r="D703" s="66" t="str">
        <f>VLOOKUP(C703,'PC Despesas'!$R$5:$S$103,2,FALSE)</f>
        <v>-</v>
      </c>
      <c r="E703" s="75">
        <f>SUMIFS(Jan!$H$5:$H$605,Jan!$R$5:$R$605,"Despesa",Jan!$F$5:$F$605,DRE!$D703)</f>
        <v>0</v>
      </c>
      <c r="F703" s="75">
        <f>SUMIFS(Fev!$H$5:$H$605,Fev!$R$5:$R$605,"Despesa",Fev!$F$5:$F$605,DRE!$D703)</f>
        <v>0</v>
      </c>
      <c r="G703" s="75">
        <f>SUMIFS(Mar!$H$5:$H$605,Mar!$R$5:$R$605,"Despesa",Mar!$F$5:$F$605,DRE!$D703)</f>
        <v>0</v>
      </c>
      <c r="H703" s="75">
        <f>SUMIFS(Abr!$H$5:$H$605,Abr!$R$5:$R$605,"Despesa",Abr!$F$5:$F$605,DRE!$D703)</f>
        <v>0</v>
      </c>
      <c r="I703" s="75">
        <f>SUMIFS(Mai!$H$5:$H$605,Mai!$R$5:$R$605,"Despesa",Mai!$F$5:$F$605,DRE!$D703)</f>
        <v>0</v>
      </c>
      <c r="J703" s="75">
        <f>SUMIFS(Jun!$H$5:$H$605,Jun!$R$5:$R$605,"Despesa",Jun!$F$5:$F$605,DRE!$D703)</f>
        <v>0</v>
      </c>
      <c r="K703" s="75">
        <f>SUMIFS(Jul!$H$5:$H$605,Jul!$R$5:$R$605,"Despesa",Jul!$F$5:$F$605,DRE!$D703)</f>
        <v>0</v>
      </c>
      <c r="L703" s="75">
        <f>SUMIFS(Ago!$H$5:$H$605,Ago!$R$5:$R$605,"Despesa",Ago!$F$5:$F$605,DRE!$D703)</f>
        <v>0</v>
      </c>
      <c r="M703" s="75">
        <f>SUMIFS(Set!$H$5:$H$605,Set!$R$5:$R$605,"Despesa",Set!$F$5:$F$605,DRE!$D703)</f>
        <v>0</v>
      </c>
      <c r="N703" s="75">
        <f>SUMIFS(Out!$H$5:$H$605,Out!$R$5:$R$605,"Despesa",Out!$F$5:$F$605,DRE!$D703)</f>
        <v>0</v>
      </c>
      <c r="O703" s="75">
        <f>SUMIFS(Nov!$H$5:$H$605,Nov!$R$5:$R$605,"Despesa",Nov!$F$5:$F$605,DRE!$D703)</f>
        <v>0</v>
      </c>
      <c r="P703" s="75">
        <f>SUMIFS(Dez!$H$5:$H$605,Dez!$R$5:$R$605,"Despesa",Dez!$F$5:$F$605,DRE!$D703)</f>
        <v>0</v>
      </c>
      <c r="Q703" s="75">
        <f t="shared" si="34"/>
        <v>0</v>
      </c>
    </row>
    <row r="704" spans="3:17" ht="28.5" customHeight="1" thickTop="1" thickBot="1">
      <c r="C704" s="65" t="str">
        <f>'PC Despesas'!R83</f>
        <v>5.6.79</v>
      </c>
      <c r="D704" s="66" t="str">
        <f>VLOOKUP(C704,'PC Despesas'!$R$5:$S$103,2,FALSE)</f>
        <v>-</v>
      </c>
      <c r="E704" s="75">
        <f>SUMIFS(Jan!$H$5:$H$605,Jan!$R$5:$R$605,"Despesa",Jan!$F$5:$F$605,DRE!$D704)</f>
        <v>0</v>
      </c>
      <c r="F704" s="75">
        <f>SUMIFS(Fev!$H$5:$H$605,Fev!$R$5:$R$605,"Despesa",Fev!$F$5:$F$605,DRE!$D704)</f>
        <v>0</v>
      </c>
      <c r="G704" s="75">
        <f>SUMIFS(Mar!$H$5:$H$605,Mar!$R$5:$R$605,"Despesa",Mar!$F$5:$F$605,DRE!$D704)</f>
        <v>0</v>
      </c>
      <c r="H704" s="75">
        <f>SUMIFS(Abr!$H$5:$H$605,Abr!$R$5:$R$605,"Despesa",Abr!$F$5:$F$605,DRE!$D704)</f>
        <v>0</v>
      </c>
      <c r="I704" s="75">
        <f>SUMIFS(Mai!$H$5:$H$605,Mai!$R$5:$R$605,"Despesa",Mai!$F$5:$F$605,DRE!$D704)</f>
        <v>0</v>
      </c>
      <c r="J704" s="75">
        <f>SUMIFS(Jun!$H$5:$H$605,Jun!$R$5:$R$605,"Despesa",Jun!$F$5:$F$605,DRE!$D704)</f>
        <v>0</v>
      </c>
      <c r="K704" s="75">
        <f>SUMIFS(Jul!$H$5:$H$605,Jul!$R$5:$R$605,"Despesa",Jul!$F$5:$F$605,DRE!$D704)</f>
        <v>0</v>
      </c>
      <c r="L704" s="75">
        <f>SUMIFS(Ago!$H$5:$H$605,Ago!$R$5:$R$605,"Despesa",Ago!$F$5:$F$605,DRE!$D704)</f>
        <v>0</v>
      </c>
      <c r="M704" s="75">
        <f>SUMIFS(Set!$H$5:$H$605,Set!$R$5:$R$605,"Despesa",Set!$F$5:$F$605,DRE!$D704)</f>
        <v>0</v>
      </c>
      <c r="N704" s="75">
        <f>SUMIFS(Out!$H$5:$H$605,Out!$R$5:$R$605,"Despesa",Out!$F$5:$F$605,DRE!$D704)</f>
        <v>0</v>
      </c>
      <c r="O704" s="75">
        <f>SUMIFS(Nov!$H$5:$H$605,Nov!$R$5:$R$605,"Despesa",Nov!$F$5:$F$605,DRE!$D704)</f>
        <v>0</v>
      </c>
      <c r="P704" s="75">
        <f>SUMIFS(Dez!$H$5:$H$605,Dez!$R$5:$R$605,"Despesa",Dez!$F$5:$F$605,DRE!$D704)</f>
        <v>0</v>
      </c>
      <c r="Q704" s="75">
        <f t="shared" si="34"/>
        <v>0</v>
      </c>
    </row>
    <row r="705" spans="3:17" ht="28.5" customHeight="1" thickTop="1" thickBot="1">
      <c r="C705" s="65" t="str">
        <f>'PC Despesas'!R84</f>
        <v>5.6.80</v>
      </c>
      <c r="D705" s="66" t="str">
        <f>VLOOKUP(C705,'PC Despesas'!$R$5:$S$103,2,FALSE)</f>
        <v>-</v>
      </c>
      <c r="E705" s="75">
        <f>SUMIFS(Jan!$H$5:$H$605,Jan!$R$5:$R$605,"Despesa",Jan!$F$5:$F$605,DRE!$D705)</f>
        <v>0</v>
      </c>
      <c r="F705" s="75">
        <f>SUMIFS(Fev!$H$5:$H$605,Fev!$R$5:$R$605,"Despesa",Fev!$F$5:$F$605,DRE!$D705)</f>
        <v>0</v>
      </c>
      <c r="G705" s="75">
        <f>SUMIFS(Mar!$H$5:$H$605,Mar!$R$5:$R$605,"Despesa",Mar!$F$5:$F$605,DRE!$D705)</f>
        <v>0</v>
      </c>
      <c r="H705" s="75">
        <f>SUMIFS(Abr!$H$5:$H$605,Abr!$R$5:$R$605,"Despesa",Abr!$F$5:$F$605,DRE!$D705)</f>
        <v>0</v>
      </c>
      <c r="I705" s="75">
        <f>SUMIFS(Mai!$H$5:$H$605,Mai!$R$5:$R$605,"Despesa",Mai!$F$5:$F$605,DRE!$D705)</f>
        <v>0</v>
      </c>
      <c r="J705" s="75">
        <f>SUMIFS(Jun!$H$5:$H$605,Jun!$R$5:$R$605,"Despesa",Jun!$F$5:$F$605,DRE!$D705)</f>
        <v>0</v>
      </c>
      <c r="K705" s="75">
        <f>SUMIFS(Jul!$H$5:$H$605,Jul!$R$5:$R$605,"Despesa",Jul!$F$5:$F$605,DRE!$D705)</f>
        <v>0</v>
      </c>
      <c r="L705" s="75">
        <f>SUMIFS(Ago!$H$5:$H$605,Ago!$R$5:$R$605,"Despesa",Ago!$F$5:$F$605,DRE!$D705)</f>
        <v>0</v>
      </c>
      <c r="M705" s="75">
        <f>SUMIFS(Set!$H$5:$H$605,Set!$R$5:$R$605,"Despesa",Set!$F$5:$F$605,DRE!$D705)</f>
        <v>0</v>
      </c>
      <c r="N705" s="75">
        <f>SUMIFS(Out!$H$5:$H$605,Out!$R$5:$R$605,"Despesa",Out!$F$5:$F$605,DRE!$D705)</f>
        <v>0</v>
      </c>
      <c r="O705" s="75">
        <f>SUMIFS(Nov!$H$5:$H$605,Nov!$R$5:$R$605,"Despesa",Nov!$F$5:$F$605,DRE!$D705)</f>
        <v>0</v>
      </c>
      <c r="P705" s="75">
        <f>SUMIFS(Dez!$H$5:$H$605,Dez!$R$5:$R$605,"Despesa",Dez!$F$5:$F$605,DRE!$D705)</f>
        <v>0</v>
      </c>
      <c r="Q705" s="75">
        <f t="shared" si="34"/>
        <v>0</v>
      </c>
    </row>
    <row r="706" spans="3:17" ht="28.5" customHeight="1" thickTop="1" thickBot="1">
      <c r="C706" s="65" t="str">
        <f>'PC Despesas'!R85</f>
        <v>5.6.81</v>
      </c>
      <c r="D706" s="66" t="str">
        <f>VLOOKUP(C706,'PC Despesas'!$R$5:$S$103,2,FALSE)</f>
        <v>-</v>
      </c>
      <c r="E706" s="75">
        <f>SUMIFS(Jan!$H$5:$H$605,Jan!$R$5:$R$605,"Despesa",Jan!$F$5:$F$605,DRE!$D706)</f>
        <v>0</v>
      </c>
      <c r="F706" s="75">
        <f>SUMIFS(Fev!$H$5:$H$605,Fev!$R$5:$R$605,"Despesa",Fev!$F$5:$F$605,DRE!$D706)</f>
        <v>0</v>
      </c>
      <c r="G706" s="75">
        <f>SUMIFS(Mar!$H$5:$H$605,Mar!$R$5:$R$605,"Despesa",Mar!$F$5:$F$605,DRE!$D706)</f>
        <v>0</v>
      </c>
      <c r="H706" s="75">
        <f>SUMIFS(Abr!$H$5:$H$605,Abr!$R$5:$R$605,"Despesa",Abr!$F$5:$F$605,DRE!$D706)</f>
        <v>0</v>
      </c>
      <c r="I706" s="75">
        <f>SUMIFS(Mai!$H$5:$H$605,Mai!$R$5:$R$605,"Despesa",Mai!$F$5:$F$605,DRE!$D706)</f>
        <v>0</v>
      </c>
      <c r="J706" s="75">
        <f>SUMIFS(Jun!$H$5:$H$605,Jun!$R$5:$R$605,"Despesa",Jun!$F$5:$F$605,DRE!$D706)</f>
        <v>0</v>
      </c>
      <c r="K706" s="75">
        <f>SUMIFS(Jul!$H$5:$H$605,Jul!$R$5:$R$605,"Despesa",Jul!$F$5:$F$605,DRE!$D706)</f>
        <v>0</v>
      </c>
      <c r="L706" s="75">
        <f>SUMIFS(Ago!$H$5:$H$605,Ago!$R$5:$R$605,"Despesa",Ago!$F$5:$F$605,DRE!$D706)</f>
        <v>0</v>
      </c>
      <c r="M706" s="75">
        <f>SUMIFS(Set!$H$5:$H$605,Set!$R$5:$R$605,"Despesa",Set!$F$5:$F$605,DRE!$D706)</f>
        <v>0</v>
      </c>
      <c r="N706" s="75">
        <f>SUMIFS(Out!$H$5:$H$605,Out!$R$5:$R$605,"Despesa",Out!$F$5:$F$605,DRE!$D706)</f>
        <v>0</v>
      </c>
      <c r="O706" s="75">
        <f>SUMIFS(Nov!$H$5:$H$605,Nov!$R$5:$R$605,"Despesa",Nov!$F$5:$F$605,DRE!$D706)</f>
        <v>0</v>
      </c>
      <c r="P706" s="75">
        <f>SUMIFS(Dez!$H$5:$H$605,Dez!$R$5:$R$605,"Despesa",Dez!$F$5:$F$605,DRE!$D706)</f>
        <v>0</v>
      </c>
      <c r="Q706" s="75">
        <f t="shared" si="34"/>
        <v>0</v>
      </c>
    </row>
    <row r="707" spans="3:17" ht="28.5" customHeight="1" thickTop="1" thickBot="1">
      <c r="C707" s="65" t="str">
        <f>'PC Despesas'!R86</f>
        <v>5.6.82</v>
      </c>
      <c r="D707" s="66" t="str">
        <f>VLOOKUP(C707,'PC Despesas'!$R$5:$S$103,2,FALSE)</f>
        <v>-</v>
      </c>
      <c r="E707" s="75">
        <f>SUMIFS(Jan!$H$5:$H$605,Jan!$R$5:$R$605,"Despesa",Jan!$F$5:$F$605,DRE!$D707)</f>
        <v>0</v>
      </c>
      <c r="F707" s="75">
        <f>SUMIFS(Fev!$H$5:$H$605,Fev!$R$5:$R$605,"Despesa",Fev!$F$5:$F$605,DRE!$D707)</f>
        <v>0</v>
      </c>
      <c r="G707" s="75">
        <f>SUMIFS(Mar!$H$5:$H$605,Mar!$R$5:$R$605,"Despesa",Mar!$F$5:$F$605,DRE!$D707)</f>
        <v>0</v>
      </c>
      <c r="H707" s="75">
        <f>SUMIFS(Abr!$H$5:$H$605,Abr!$R$5:$R$605,"Despesa",Abr!$F$5:$F$605,DRE!$D707)</f>
        <v>0</v>
      </c>
      <c r="I707" s="75">
        <f>SUMIFS(Mai!$H$5:$H$605,Mai!$R$5:$R$605,"Despesa",Mai!$F$5:$F$605,DRE!$D707)</f>
        <v>0</v>
      </c>
      <c r="J707" s="75">
        <f>SUMIFS(Jun!$H$5:$H$605,Jun!$R$5:$R$605,"Despesa",Jun!$F$5:$F$605,DRE!$D707)</f>
        <v>0</v>
      </c>
      <c r="K707" s="75">
        <f>SUMIFS(Jul!$H$5:$H$605,Jul!$R$5:$R$605,"Despesa",Jul!$F$5:$F$605,DRE!$D707)</f>
        <v>0</v>
      </c>
      <c r="L707" s="75">
        <f>SUMIFS(Ago!$H$5:$H$605,Ago!$R$5:$R$605,"Despesa",Ago!$F$5:$F$605,DRE!$D707)</f>
        <v>0</v>
      </c>
      <c r="M707" s="75">
        <f>SUMIFS(Set!$H$5:$H$605,Set!$R$5:$R$605,"Despesa",Set!$F$5:$F$605,DRE!$D707)</f>
        <v>0</v>
      </c>
      <c r="N707" s="75">
        <f>SUMIFS(Out!$H$5:$H$605,Out!$R$5:$R$605,"Despesa",Out!$F$5:$F$605,DRE!$D707)</f>
        <v>0</v>
      </c>
      <c r="O707" s="75">
        <f>SUMIFS(Nov!$H$5:$H$605,Nov!$R$5:$R$605,"Despesa",Nov!$F$5:$F$605,DRE!$D707)</f>
        <v>0</v>
      </c>
      <c r="P707" s="75">
        <f>SUMIFS(Dez!$H$5:$H$605,Dez!$R$5:$R$605,"Despesa",Dez!$F$5:$F$605,DRE!$D707)</f>
        <v>0</v>
      </c>
      <c r="Q707" s="75">
        <f t="shared" si="34"/>
        <v>0</v>
      </c>
    </row>
    <row r="708" spans="3:17" ht="28.5" customHeight="1" thickTop="1" thickBot="1">
      <c r="C708" s="65" t="str">
        <f>'PC Despesas'!R87</f>
        <v>5.6.83</v>
      </c>
      <c r="D708" s="66" t="str">
        <f>VLOOKUP(C708,'PC Despesas'!$R$5:$S$103,2,FALSE)</f>
        <v>-</v>
      </c>
      <c r="E708" s="75">
        <f>SUMIFS(Jan!$H$5:$H$605,Jan!$R$5:$R$605,"Despesa",Jan!$F$5:$F$605,DRE!$D708)</f>
        <v>0</v>
      </c>
      <c r="F708" s="75">
        <f>SUMIFS(Fev!$H$5:$H$605,Fev!$R$5:$R$605,"Despesa",Fev!$F$5:$F$605,DRE!$D708)</f>
        <v>0</v>
      </c>
      <c r="G708" s="75">
        <f>SUMIFS(Mar!$H$5:$H$605,Mar!$R$5:$R$605,"Despesa",Mar!$F$5:$F$605,DRE!$D708)</f>
        <v>0</v>
      </c>
      <c r="H708" s="75">
        <f>SUMIFS(Abr!$H$5:$H$605,Abr!$R$5:$R$605,"Despesa",Abr!$F$5:$F$605,DRE!$D708)</f>
        <v>0</v>
      </c>
      <c r="I708" s="75">
        <f>SUMIFS(Mai!$H$5:$H$605,Mai!$R$5:$R$605,"Despesa",Mai!$F$5:$F$605,DRE!$D708)</f>
        <v>0</v>
      </c>
      <c r="J708" s="75">
        <f>SUMIFS(Jun!$H$5:$H$605,Jun!$R$5:$R$605,"Despesa",Jun!$F$5:$F$605,DRE!$D708)</f>
        <v>0</v>
      </c>
      <c r="K708" s="75">
        <f>SUMIFS(Jul!$H$5:$H$605,Jul!$R$5:$R$605,"Despesa",Jul!$F$5:$F$605,DRE!$D708)</f>
        <v>0</v>
      </c>
      <c r="L708" s="75">
        <f>SUMIFS(Ago!$H$5:$H$605,Ago!$R$5:$R$605,"Despesa",Ago!$F$5:$F$605,DRE!$D708)</f>
        <v>0</v>
      </c>
      <c r="M708" s="75">
        <f>SUMIFS(Set!$H$5:$H$605,Set!$R$5:$R$605,"Despesa",Set!$F$5:$F$605,DRE!$D708)</f>
        <v>0</v>
      </c>
      <c r="N708" s="75">
        <f>SUMIFS(Out!$H$5:$H$605,Out!$R$5:$R$605,"Despesa",Out!$F$5:$F$605,DRE!$D708)</f>
        <v>0</v>
      </c>
      <c r="O708" s="75">
        <f>SUMIFS(Nov!$H$5:$H$605,Nov!$R$5:$R$605,"Despesa",Nov!$F$5:$F$605,DRE!$D708)</f>
        <v>0</v>
      </c>
      <c r="P708" s="75">
        <f>SUMIFS(Dez!$H$5:$H$605,Dez!$R$5:$R$605,"Despesa",Dez!$F$5:$F$605,DRE!$D708)</f>
        <v>0</v>
      </c>
      <c r="Q708" s="75">
        <f t="shared" si="34"/>
        <v>0</v>
      </c>
    </row>
    <row r="709" spans="3:17" ht="28.5" customHeight="1" thickTop="1" thickBot="1">
      <c r="C709" s="65" t="str">
        <f>'PC Despesas'!R88</f>
        <v>5.6.84</v>
      </c>
      <c r="D709" s="66" t="str">
        <f>VLOOKUP(C709,'PC Despesas'!$R$5:$S$103,2,FALSE)</f>
        <v>-</v>
      </c>
      <c r="E709" s="75">
        <f>SUMIFS(Jan!$H$5:$H$605,Jan!$R$5:$R$605,"Despesa",Jan!$F$5:$F$605,DRE!$D709)</f>
        <v>0</v>
      </c>
      <c r="F709" s="75">
        <f>SUMIFS(Fev!$H$5:$H$605,Fev!$R$5:$R$605,"Despesa",Fev!$F$5:$F$605,DRE!$D709)</f>
        <v>0</v>
      </c>
      <c r="G709" s="75">
        <f>SUMIFS(Mar!$H$5:$H$605,Mar!$R$5:$R$605,"Despesa",Mar!$F$5:$F$605,DRE!$D709)</f>
        <v>0</v>
      </c>
      <c r="H709" s="75">
        <f>SUMIFS(Abr!$H$5:$H$605,Abr!$R$5:$R$605,"Despesa",Abr!$F$5:$F$605,DRE!$D709)</f>
        <v>0</v>
      </c>
      <c r="I709" s="75">
        <f>SUMIFS(Mai!$H$5:$H$605,Mai!$R$5:$R$605,"Despesa",Mai!$F$5:$F$605,DRE!$D709)</f>
        <v>0</v>
      </c>
      <c r="J709" s="75">
        <f>SUMIFS(Jun!$H$5:$H$605,Jun!$R$5:$R$605,"Despesa",Jun!$F$5:$F$605,DRE!$D709)</f>
        <v>0</v>
      </c>
      <c r="K709" s="75">
        <f>SUMIFS(Jul!$H$5:$H$605,Jul!$R$5:$R$605,"Despesa",Jul!$F$5:$F$605,DRE!$D709)</f>
        <v>0</v>
      </c>
      <c r="L709" s="75">
        <f>SUMIFS(Ago!$H$5:$H$605,Ago!$R$5:$R$605,"Despesa",Ago!$F$5:$F$605,DRE!$D709)</f>
        <v>0</v>
      </c>
      <c r="M709" s="75">
        <f>SUMIFS(Set!$H$5:$H$605,Set!$R$5:$R$605,"Despesa",Set!$F$5:$F$605,DRE!$D709)</f>
        <v>0</v>
      </c>
      <c r="N709" s="75">
        <f>SUMIFS(Out!$H$5:$H$605,Out!$R$5:$R$605,"Despesa",Out!$F$5:$F$605,DRE!$D709)</f>
        <v>0</v>
      </c>
      <c r="O709" s="75">
        <f>SUMIFS(Nov!$H$5:$H$605,Nov!$R$5:$R$605,"Despesa",Nov!$F$5:$F$605,DRE!$D709)</f>
        <v>0</v>
      </c>
      <c r="P709" s="75">
        <f>SUMIFS(Dez!$H$5:$H$605,Dez!$R$5:$R$605,"Despesa",Dez!$F$5:$F$605,DRE!$D709)</f>
        <v>0</v>
      </c>
      <c r="Q709" s="75">
        <f t="shared" si="34"/>
        <v>0</v>
      </c>
    </row>
    <row r="710" spans="3:17" ht="28.5" customHeight="1" thickTop="1" thickBot="1">
      <c r="C710" s="65" t="str">
        <f>'PC Despesas'!R89</f>
        <v>5.6.85</v>
      </c>
      <c r="D710" s="66" t="str">
        <f>VLOOKUP(C710,'PC Despesas'!$R$5:$S$103,2,FALSE)</f>
        <v>-</v>
      </c>
      <c r="E710" s="75">
        <f>SUMIFS(Jan!$H$5:$H$605,Jan!$R$5:$R$605,"Despesa",Jan!$F$5:$F$605,DRE!$D710)</f>
        <v>0</v>
      </c>
      <c r="F710" s="75">
        <f>SUMIFS(Fev!$H$5:$H$605,Fev!$R$5:$R$605,"Despesa",Fev!$F$5:$F$605,DRE!$D710)</f>
        <v>0</v>
      </c>
      <c r="G710" s="75">
        <f>SUMIFS(Mar!$H$5:$H$605,Mar!$R$5:$R$605,"Despesa",Mar!$F$5:$F$605,DRE!$D710)</f>
        <v>0</v>
      </c>
      <c r="H710" s="75">
        <f>SUMIFS(Abr!$H$5:$H$605,Abr!$R$5:$R$605,"Despesa",Abr!$F$5:$F$605,DRE!$D710)</f>
        <v>0</v>
      </c>
      <c r="I710" s="75">
        <f>SUMIFS(Mai!$H$5:$H$605,Mai!$R$5:$R$605,"Despesa",Mai!$F$5:$F$605,DRE!$D710)</f>
        <v>0</v>
      </c>
      <c r="J710" s="75">
        <f>SUMIFS(Jun!$H$5:$H$605,Jun!$R$5:$R$605,"Despesa",Jun!$F$5:$F$605,DRE!$D710)</f>
        <v>0</v>
      </c>
      <c r="K710" s="75">
        <f>SUMIFS(Jul!$H$5:$H$605,Jul!$R$5:$R$605,"Despesa",Jul!$F$5:$F$605,DRE!$D710)</f>
        <v>0</v>
      </c>
      <c r="L710" s="75">
        <f>SUMIFS(Ago!$H$5:$H$605,Ago!$R$5:$R$605,"Despesa",Ago!$F$5:$F$605,DRE!$D710)</f>
        <v>0</v>
      </c>
      <c r="M710" s="75">
        <f>SUMIFS(Set!$H$5:$H$605,Set!$R$5:$R$605,"Despesa",Set!$F$5:$F$605,DRE!$D710)</f>
        <v>0</v>
      </c>
      <c r="N710" s="75">
        <f>SUMIFS(Out!$H$5:$H$605,Out!$R$5:$R$605,"Despesa",Out!$F$5:$F$605,DRE!$D710)</f>
        <v>0</v>
      </c>
      <c r="O710" s="75">
        <f>SUMIFS(Nov!$H$5:$H$605,Nov!$R$5:$R$605,"Despesa",Nov!$F$5:$F$605,DRE!$D710)</f>
        <v>0</v>
      </c>
      <c r="P710" s="75">
        <f>SUMIFS(Dez!$H$5:$H$605,Dez!$R$5:$R$605,"Despesa",Dez!$F$5:$F$605,DRE!$D710)</f>
        <v>0</v>
      </c>
      <c r="Q710" s="75">
        <f t="shared" si="34"/>
        <v>0</v>
      </c>
    </row>
    <row r="711" spans="3:17" ht="27.75" customHeight="1" thickTop="1" thickBot="1">
      <c r="C711" s="65" t="str">
        <f>'PC Despesas'!R90</f>
        <v>5.6.86</v>
      </c>
      <c r="D711" s="66" t="str">
        <f>VLOOKUP(C711,'PC Despesas'!$R$5:$S$103,2,FALSE)</f>
        <v>-</v>
      </c>
      <c r="E711" s="75">
        <f>SUMIFS(Jan!$H$5:$H$605,Jan!$R$5:$R$605,"Despesa",Jan!$F$5:$F$605,DRE!$D711)</f>
        <v>0</v>
      </c>
      <c r="F711" s="75">
        <f>SUMIFS(Fev!$H$5:$H$605,Fev!$R$5:$R$605,"Despesa",Fev!$F$5:$F$605,DRE!$D711)</f>
        <v>0</v>
      </c>
      <c r="G711" s="75">
        <f>SUMIFS(Mar!$H$5:$H$605,Mar!$R$5:$R$605,"Despesa",Mar!$F$5:$F$605,DRE!$D711)</f>
        <v>0</v>
      </c>
      <c r="H711" s="75">
        <f>SUMIFS(Abr!$H$5:$H$605,Abr!$R$5:$R$605,"Despesa",Abr!$F$5:$F$605,DRE!$D711)</f>
        <v>0</v>
      </c>
      <c r="I711" s="75">
        <f>SUMIFS(Mai!$H$5:$H$605,Mai!$R$5:$R$605,"Despesa",Mai!$F$5:$F$605,DRE!$D711)</f>
        <v>0</v>
      </c>
      <c r="J711" s="75">
        <f>SUMIFS(Jun!$H$5:$H$605,Jun!$R$5:$R$605,"Despesa",Jun!$F$5:$F$605,DRE!$D711)</f>
        <v>0</v>
      </c>
      <c r="K711" s="75">
        <f>SUMIFS(Jul!$H$5:$H$605,Jul!$R$5:$R$605,"Despesa",Jul!$F$5:$F$605,DRE!$D711)</f>
        <v>0</v>
      </c>
      <c r="L711" s="75">
        <f>SUMIFS(Ago!$H$5:$H$605,Ago!$R$5:$R$605,"Despesa",Ago!$F$5:$F$605,DRE!$D711)</f>
        <v>0</v>
      </c>
      <c r="M711" s="75">
        <f>SUMIFS(Set!$H$5:$H$605,Set!$R$5:$R$605,"Despesa",Set!$F$5:$F$605,DRE!$D711)</f>
        <v>0</v>
      </c>
      <c r="N711" s="75">
        <f>SUMIFS(Out!$H$5:$H$605,Out!$R$5:$R$605,"Despesa",Out!$F$5:$F$605,DRE!$D711)</f>
        <v>0</v>
      </c>
      <c r="O711" s="75">
        <f>SUMIFS(Nov!$H$5:$H$605,Nov!$R$5:$R$605,"Despesa",Nov!$F$5:$F$605,DRE!$D711)</f>
        <v>0</v>
      </c>
      <c r="P711" s="75">
        <f>SUMIFS(Dez!$H$5:$H$605,Dez!$R$5:$R$605,"Despesa",Dez!$F$5:$F$605,DRE!$D711)</f>
        <v>0</v>
      </c>
      <c r="Q711" s="75">
        <f t="shared" si="34"/>
        <v>0</v>
      </c>
    </row>
    <row r="712" spans="3:17" ht="27.75" customHeight="1" thickTop="1" thickBot="1">
      <c r="C712" s="65" t="str">
        <f>'PC Despesas'!R91</f>
        <v>5.6.87</v>
      </c>
      <c r="D712" s="66" t="str">
        <f>VLOOKUP(C712,'PC Despesas'!$R$5:$S$103,2,FALSE)</f>
        <v>-</v>
      </c>
      <c r="E712" s="75">
        <f>SUMIFS(Jan!$H$5:$H$605,Jan!$R$5:$R$605,"Despesa",Jan!$F$5:$F$605,DRE!$D712)</f>
        <v>0</v>
      </c>
      <c r="F712" s="75">
        <f>SUMIFS(Fev!$H$5:$H$605,Fev!$R$5:$R$605,"Despesa",Fev!$F$5:$F$605,DRE!$D712)</f>
        <v>0</v>
      </c>
      <c r="G712" s="75">
        <f>SUMIFS(Mar!$H$5:$H$605,Mar!$R$5:$R$605,"Despesa",Mar!$F$5:$F$605,DRE!$D712)</f>
        <v>0</v>
      </c>
      <c r="H712" s="75">
        <f>SUMIFS(Abr!$H$5:$H$605,Abr!$R$5:$R$605,"Despesa",Abr!$F$5:$F$605,DRE!$D712)</f>
        <v>0</v>
      </c>
      <c r="I712" s="75">
        <f>SUMIFS(Mai!$H$5:$H$605,Mai!$R$5:$R$605,"Despesa",Mai!$F$5:$F$605,DRE!$D712)</f>
        <v>0</v>
      </c>
      <c r="J712" s="75">
        <f>SUMIFS(Jun!$H$5:$H$605,Jun!$R$5:$R$605,"Despesa",Jun!$F$5:$F$605,DRE!$D712)</f>
        <v>0</v>
      </c>
      <c r="K712" s="75">
        <f>SUMIFS(Jul!$H$5:$H$605,Jul!$R$5:$R$605,"Despesa",Jul!$F$5:$F$605,DRE!$D712)</f>
        <v>0</v>
      </c>
      <c r="L712" s="75">
        <f>SUMIFS(Ago!$H$5:$H$605,Ago!$R$5:$R$605,"Despesa",Ago!$F$5:$F$605,DRE!$D712)</f>
        <v>0</v>
      </c>
      <c r="M712" s="75">
        <f>SUMIFS(Set!$H$5:$H$605,Set!$R$5:$R$605,"Despesa",Set!$F$5:$F$605,DRE!$D712)</f>
        <v>0</v>
      </c>
      <c r="N712" s="75">
        <f>SUMIFS(Out!$H$5:$H$605,Out!$R$5:$R$605,"Despesa",Out!$F$5:$F$605,DRE!$D712)</f>
        <v>0</v>
      </c>
      <c r="O712" s="75">
        <f>SUMIFS(Nov!$H$5:$H$605,Nov!$R$5:$R$605,"Despesa",Nov!$F$5:$F$605,DRE!$D712)</f>
        <v>0</v>
      </c>
      <c r="P712" s="75">
        <f>SUMIFS(Dez!$H$5:$H$605,Dez!$R$5:$R$605,"Despesa",Dez!$F$5:$F$605,DRE!$D712)</f>
        <v>0</v>
      </c>
      <c r="Q712" s="75">
        <f t="shared" si="34"/>
        <v>0</v>
      </c>
    </row>
    <row r="713" spans="3:17" ht="27.75" customHeight="1" thickTop="1" thickBot="1">
      <c r="C713" s="65" t="str">
        <f>'PC Despesas'!R92</f>
        <v>5.6.88</v>
      </c>
      <c r="D713" s="66" t="str">
        <f>VLOOKUP(C713,'PC Despesas'!$R$5:$S$103,2,FALSE)</f>
        <v>-</v>
      </c>
      <c r="E713" s="75">
        <f>SUMIFS(Jan!$H$5:$H$605,Jan!$R$5:$R$605,"Despesa",Jan!$F$5:$F$605,DRE!$D713)</f>
        <v>0</v>
      </c>
      <c r="F713" s="75">
        <f>SUMIFS(Fev!$H$5:$H$605,Fev!$R$5:$R$605,"Despesa",Fev!$F$5:$F$605,DRE!$D713)</f>
        <v>0</v>
      </c>
      <c r="G713" s="75">
        <f>SUMIFS(Mar!$H$5:$H$605,Mar!$R$5:$R$605,"Despesa",Mar!$F$5:$F$605,DRE!$D713)</f>
        <v>0</v>
      </c>
      <c r="H713" s="75">
        <f>SUMIFS(Abr!$H$5:$H$605,Abr!$R$5:$R$605,"Despesa",Abr!$F$5:$F$605,DRE!$D713)</f>
        <v>0</v>
      </c>
      <c r="I713" s="75">
        <f>SUMIFS(Mai!$H$5:$H$605,Mai!$R$5:$R$605,"Despesa",Mai!$F$5:$F$605,DRE!$D713)</f>
        <v>0</v>
      </c>
      <c r="J713" s="75">
        <f>SUMIFS(Jun!$H$5:$H$605,Jun!$R$5:$R$605,"Despesa",Jun!$F$5:$F$605,DRE!$D713)</f>
        <v>0</v>
      </c>
      <c r="K713" s="75">
        <f>SUMIFS(Jul!$H$5:$H$605,Jul!$R$5:$R$605,"Despesa",Jul!$F$5:$F$605,DRE!$D713)</f>
        <v>0</v>
      </c>
      <c r="L713" s="75">
        <f>SUMIFS(Ago!$H$5:$H$605,Ago!$R$5:$R$605,"Despesa",Ago!$F$5:$F$605,DRE!$D713)</f>
        <v>0</v>
      </c>
      <c r="M713" s="75">
        <f>SUMIFS(Set!$H$5:$H$605,Set!$R$5:$R$605,"Despesa",Set!$F$5:$F$605,DRE!$D713)</f>
        <v>0</v>
      </c>
      <c r="N713" s="75">
        <f>SUMIFS(Out!$H$5:$H$605,Out!$R$5:$R$605,"Despesa",Out!$F$5:$F$605,DRE!$D713)</f>
        <v>0</v>
      </c>
      <c r="O713" s="75">
        <f>SUMIFS(Nov!$H$5:$H$605,Nov!$R$5:$R$605,"Despesa",Nov!$F$5:$F$605,DRE!$D713)</f>
        <v>0</v>
      </c>
      <c r="P713" s="75">
        <f>SUMIFS(Dez!$H$5:$H$605,Dez!$R$5:$R$605,"Despesa",Dez!$F$5:$F$605,DRE!$D713)</f>
        <v>0</v>
      </c>
      <c r="Q713" s="75">
        <f t="shared" si="34"/>
        <v>0</v>
      </c>
    </row>
    <row r="714" spans="3:17" ht="27.75" customHeight="1" thickTop="1" thickBot="1">
      <c r="C714" s="65" t="str">
        <f>'PC Despesas'!R93</f>
        <v>5.6.89</v>
      </c>
      <c r="D714" s="66" t="str">
        <f>VLOOKUP(C714,'PC Despesas'!$R$5:$S$103,2,FALSE)</f>
        <v>-</v>
      </c>
      <c r="E714" s="75">
        <f>SUMIFS(Jan!$H$5:$H$605,Jan!$R$5:$R$605,"Despesa",Jan!$F$5:$F$605,DRE!$D714)</f>
        <v>0</v>
      </c>
      <c r="F714" s="75">
        <f>SUMIFS(Fev!$H$5:$H$605,Fev!$R$5:$R$605,"Despesa",Fev!$F$5:$F$605,DRE!$D714)</f>
        <v>0</v>
      </c>
      <c r="G714" s="75">
        <f>SUMIFS(Mar!$H$5:$H$605,Mar!$R$5:$R$605,"Despesa",Mar!$F$5:$F$605,DRE!$D714)</f>
        <v>0</v>
      </c>
      <c r="H714" s="75">
        <f>SUMIFS(Abr!$H$5:$H$605,Abr!$R$5:$R$605,"Despesa",Abr!$F$5:$F$605,DRE!$D714)</f>
        <v>0</v>
      </c>
      <c r="I714" s="75">
        <f>SUMIFS(Mai!$H$5:$H$605,Mai!$R$5:$R$605,"Despesa",Mai!$F$5:$F$605,DRE!$D714)</f>
        <v>0</v>
      </c>
      <c r="J714" s="75">
        <f>SUMIFS(Jun!$H$5:$H$605,Jun!$R$5:$R$605,"Despesa",Jun!$F$5:$F$605,DRE!$D714)</f>
        <v>0</v>
      </c>
      <c r="K714" s="75">
        <f>SUMIFS(Jul!$H$5:$H$605,Jul!$R$5:$R$605,"Despesa",Jul!$F$5:$F$605,DRE!$D714)</f>
        <v>0</v>
      </c>
      <c r="L714" s="75">
        <f>SUMIFS(Ago!$H$5:$H$605,Ago!$R$5:$R$605,"Despesa",Ago!$F$5:$F$605,DRE!$D714)</f>
        <v>0</v>
      </c>
      <c r="M714" s="75">
        <f>SUMIFS(Set!$H$5:$H$605,Set!$R$5:$R$605,"Despesa",Set!$F$5:$F$605,DRE!$D714)</f>
        <v>0</v>
      </c>
      <c r="N714" s="75">
        <f>SUMIFS(Out!$H$5:$H$605,Out!$R$5:$R$605,"Despesa",Out!$F$5:$F$605,DRE!$D714)</f>
        <v>0</v>
      </c>
      <c r="O714" s="75">
        <f>SUMIFS(Nov!$H$5:$H$605,Nov!$R$5:$R$605,"Despesa",Nov!$F$5:$F$605,DRE!$D714)</f>
        <v>0</v>
      </c>
      <c r="P714" s="75">
        <f>SUMIFS(Dez!$H$5:$H$605,Dez!$R$5:$R$605,"Despesa",Dez!$F$5:$F$605,DRE!$D714)</f>
        <v>0</v>
      </c>
      <c r="Q714" s="75">
        <f t="shared" si="34"/>
        <v>0</v>
      </c>
    </row>
    <row r="715" spans="3:17" ht="27.75" customHeight="1" thickTop="1" thickBot="1">
      <c r="C715" s="65" t="str">
        <f>'PC Despesas'!R94</f>
        <v>5.6.90</v>
      </c>
      <c r="D715" s="66" t="str">
        <f>VLOOKUP(C715,'PC Despesas'!$R$5:$S$103,2,FALSE)</f>
        <v>-</v>
      </c>
      <c r="E715" s="75">
        <f>SUMIFS(Jan!$H$5:$H$605,Jan!$R$5:$R$605,"Despesa",Jan!$F$5:$F$605,DRE!$D715)</f>
        <v>0</v>
      </c>
      <c r="F715" s="75">
        <f>SUMIFS(Fev!$H$5:$H$605,Fev!$R$5:$R$605,"Despesa",Fev!$F$5:$F$605,DRE!$D715)</f>
        <v>0</v>
      </c>
      <c r="G715" s="75">
        <f>SUMIFS(Mar!$H$5:$H$605,Mar!$R$5:$R$605,"Despesa",Mar!$F$5:$F$605,DRE!$D715)</f>
        <v>0</v>
      </c>
      <c r="H715" s="75">
        <f>SUMIFS(Abr!$H$5:$H$605,Abr!$R$5:$R$605,"Despesa",Abr!$F$5:$F$605,DRE!$D715)</f>
        <v>0</v>
      </c>
      <c r="I715" s="75">
        <f>SUMIFS(Mai!$H$5:$H$605,Mai!$R$5:$R$605,"Despesa",Mai!$F$5:$F$605,DRE!$D715)</f>
        <v>0</v>
      </c>
      <c r="J715" s="75">
        <f>SUMIFS(Jun!$H$5:$H$605,Jun!$R$5:$R$605,"Despesa",Jun!$F$5:$F$605,DRE!$D715)</f>
        <v>0</v>
      </c>
      <c r="K715" s="75">
        <f>SUMIFS(Jul!$H$5:$H$605,Jul!$R$5:$R$605,"Despesa",Jul!$F$5:$F$605,DRE!$D715)</f>
        <v>0</v>
      </c>
      <c r="L715" s="75">
        <f>SUMIFS(Ago!$H$5:$H$605,Ago!$R$5:$R$605,"Despesa",Ago!$F$5:$F$605,DRE!$D715)</f>
        <v>0</v>
      </c>
      <c r="M715" s="75">
        <f>SUMIFS(Set!$H$5:$H$605,Set!$R$5:$R$605,"Despesa",Set!$F$5:$F$605,DRE!$D715)</f>
        <v>0</v>
      </c>
      <c r="N715" s="75">
        <f>SUMIFS(Out!$H$5:$H$605,Out!$R$5:$R$605,"Despesa",Out!$F$5:$F$605,DRE!$D715)</f>
        <v>0</v>
      </c>
      <c r="O715" s="75">
        <f>SUMIFS(Nov!$H$5:$H$605,Nov!$R$5:$R$605,"Despesa",Nov!$F$5:$F$605,DRE!$D715)</f>
        <v>0</v>
      </c>
      <c r="P715" s="75">
        <f>SUMIFS(Dez!$H$5:$H$605,Dez!$R$5:$R$605,"Despesa",Dez!$F$5:$F$605,DRE!$D715)</f>
        <v>0</v>
      </c>
      <c r="Q715" s="75">
        <f t="shared" si="34"/>
        <v>0</v>
      </c>
    </row>
    <row r="716" spans="3:17" ht="27.75" customHeight="1" thickTop="1" thickBot="1">
      <c r="C716" s="65" t="str">
        <f>'PC Despesas'!R95</f>
        <v>5.6.91</v>
      </c>
      <c r="D716" s="66" t="str">
        <f>VLOOKUP(C716,'PC Despesas'!$R$5:$S$103,2,FALSE)</f>
        <v>-</v>
      </c>
      <c r="E716" s="75">
        <f>SUMIFS(Jan!$H$5:$H$605,Jan!$R$5:$R$605,"Despesa",Jan!$F$5:$F$605,DRE!$D716)</f>
        <v>0</v>
      </c>
      <c r="F716" s="75">
        <f>SUMIFS(Fev!$H$5:$H$605,Fev!$R$5:$R$605,"Despesa",Fev!$F$5:$F$605,DRE!$D716)</f>
        <v>0</v>
      </c>
      <c r="G716" s="75">
        <f>SUMIFS(Mar!$H$5:$H$605,Mar!$R$5:$R$605,"Despesa",Mar!$F$5:$F$605,DRE!$D716)</f>
        <v>0</v>
      </c>
      <c r="H716" s="75">
        <f>SUMIFS(Abr!$H$5:$H$605,Abr!$R$5:$R$605,"Despesa",Abr!$F$5:$F$605,DRE!$D716)</f>
        <v>0</v>
      </c>
      <c r="I716" s="75">
        <f>SUMIFS(Mai!$H$5:$H$605,Mai!$R$5:$R$605,"Despesa",Mai!$F$5:$F$605,DRE!$D716)</f>
        <v>0</v>
      </c>
      <c r="J716" s="75">
        <f>SUMIFS(Jun!$H$5:$H$605,Jun!$R$5:$R$605,"Despesa",Jun!$F$5:$F$605,DRE!$D716)</f>
        <v>0</v>
      </c>
      <c r="K716" s="75">
        <f>SUMIFS(Jul!$H$5:$H$605,Jul!$R$5:$R$605,"Despesa",Jul!$F$5:$F$605,DRE!$D716)</f>
        <v>0</v>
      </c>
      <c r="L716" s="75">
        <f>SUMIFS(Ago!$H$5:$H$605,Ago!$R$5:$R$605,"Despesa",Ago!$F$5:$F$605,DRE!$D716)</f>
        <v>0</v>
      </c>
      <c r="M716" s="75">
        <f>SUMIFS(Set!$H$5:$H$605,Set!$R$5:$R$605,"Despesa",Set!$F$5:$F$605,DRE!$D716)</f>
        <v>0</v>
      </c>
      <c r="N716" s="75">
        <f>SUMIFS(Out!$H$5:$H$605,Out!$R$5:$R$605,"Despesa",Out!$F$5:$F$605,DRE!$D716)</f>
        <v>0</v>
      </c>
      <c r="O716" s="75">
        <f>SUMIFS(Nov!$H$5:$H$605,Nov!$R$5:$R$605,"Despesa",Nov!$F$5:$F$605,DRE!$D716)</f>
        <v>0</v>
      </c>
      <c r="P716" s="75">
        <f>SUMIFS(Dez!$H$5:$H$605,Dez!$R$5:$R$605,"Despesa",Dez!$F$5:$F$605,DRE!$D716)</f>
        <v>0</v>
      </c>
      <c r="Q716" s="75">
        <f t="shared" si="34"/>
        <v>0</v>
      </c>
    </row>
    <row r="717" spans="3:17" ht="27.75" customHeight="1" thickTop="1" thickBot="1">
      <c r="C717" s="65" t="str">
        <f>'PC Despesas'!R96</f>
        <v>5.6.92</v>
      </c>
      <c r="D717" s="66" t="str">
        <f>VLOOKUP(C717,'PC Despesas'!$R$5:$S$103,2,FALSE)</f>
        <v>-</v>
      </c>
      <c r="E717" s="75">
        <f>SUMIFS(Jan!$H$5:$H$605,Jan!$R$5:$R$605,"Despesa",Jan!$F$5:$F$605,DRE!$D717)</f>
        <v>0</v>
      </c>
      <c r="F717" s="75">
        <f>SUMIFS(Fev!$H$5:$H$605,Fev!$R$5:$R$605,"Despesa",Fev!$F$5:$F$605,DRE!$D717)</f>
        <v>0</v>
      </c>
      <c r="G717" s="75">
        <f>SUMIFS(Mar!$H$5:$H$605,Mar!$R$5:$R$605,"Despesa",Mar!$F$5:$F$605,DRE!$D717)</f>
        <v>0</v>
      </c>
      <c r="H717" s="75">
        <f>SUMIFS(Abr!$H$5:$H$605,Abr!$R$5:$R$605,"Despesa",Abr!$F$5:$F$605,DRE!$D717)</f>
        <v>0</v>
      </c>
      <c r="I717" s="75">
        <f>SUMIFS(Mai!$H$5:$H$605,Mai!$R$5:$R$605,"Despesa",Mai!$F$5:$F$605,DRE!$D717)</f>
        <v>0</v>
      </c>
      <c r="J717" s="75">
        <f>SUMIFS(Jun!$H$5:$H$605,Jun!$R$5:$R$605,"Despesa",Jun!$F$5:$F$605,DRE!$D717)</f>
        <v>0</v>
      </c>
      <c r="K717" s="75">
        <f>SUMIFS(Jul!$H$5:$H$605,Jul!$R$5:$R$605,"Despesa",Jul!$F$5:$F$605,DRE!$D717)</f>
        <v>0</v>
      </c>
      <c r="L717" s="75">
        <f>SUMIFS(Ago!$H$5:$H$605,Ago!$R$5:$R$605,"Despesa",Ago!$F$5:$F$605,DRE!$D717)</f>
        <v>0</v>
      </c>
      <c r="M717" s="75">
        <f>SUMIFS(Set!$H$5:$H$605,Set!$R$5:$R$605,"Despesa",Set!$F$5:$F$605,DRE!$D717)</f>
        <v>0</v>
      </c>
      <c r="N717" s="75">
        <f>SUMIFS(Out!$H$5:$H$605,Out!$R$5:$R$605,"Despesa",Out!$F$5:$F$605,DRE!$D717)</f>
        <v>0</v>
      </c>
      <c r="O717" s="75">
        <f>SUMIFS(Nov!$H$5:$H$605,Nov!$R$5:$R$605,"Despesa",Nov!$F$5:$F$605,DRE!$D717)</f>
        <v>0</v>
      </c>
      <c r="P717" s="75">
        <f>SUMIFS(Dez!$H$5:$H$605,Dez!$R$5:$R$605,"Despesa",Dez!$F$5:$F$605,DRE!$D717)</f>
        <v>0</v>
      </c>
      <c r="Q717" s="75">
        <f t="shared" si="34"/>
        <v>0</v>
      </c>
    </row>
    <row r="718" spans="3:17" ht="27.75" customHeight="1" thickTop="1" thickBot="1">
      <c r="C718" s="65" t="str">
        <f>'PC Despesas'!R97</f>
        <v>5.6.93</v>
      </c>
      <c r="D718" s="66" t="str">
        <f>VLOOKUP(C718,'PC Despesas'!$R$5:$S$103,2,FALSE)</f>
        <v>-</v>
      </c>
      <c r="E718" s="75">
        <f>SUMIFS(Jan!$H$5:$H$605,Jan!$R$5:$R$605,"Despesa",Jan!$F$5:$F$605,DRE!$D718)</f>
        <v>0</v>
      </c>
      <c r="F718" s="75">
        <f>SUMIFS(Fev!$H$5:$H$605,Fev!$R$5:$R$605,"Despesa",Fev!$F$5:$F$605,DRE!$D718)</f>
        <v>0</v>
      </c>
      <c r="G718" s="75">
        <f>SUMIFS(Mar!$H$5:$H$605,Mar!$R$5:$R$605,"Despesa",Mar!$F$5:$F$605,DRE!$D718)</f>
        <v>0</v>
      </c>
      <c r="H718" s="75">
        <f>SUMIFS(Abr!$H$5:$H$605,Abr!$R$5:$R$605,"Despesa",Abr!$F$5:$F$605,DRE!$D718)</f>
        <v>0</v>
      </c>
      <c r="I718" s="75">
        <f>SUMIFS(Mai!$H$5:$H$605,Mai!$R$5:$R$605,"Despesa",Mai!$F$5:$F$605,DRE!$D718)</f>
        <v>0</v>
      </c>
      <c r="J718" s="75">
        <f>SUMIFS(Jun!$H$5:$H$605,Jun!$R$5:$R$605,"Despesa",Jun!$F$5:$F$605,DRE!$D718)</f>
        <v>0</v>
      </c>
      <c r="K718" s="75">
        <f>SUMIFS(Jul!$H$5:$H$605,Jul!$R$5:$R$605,"Despesa",Jul!$F$5:$F$605,DRE!$D718)</f>
        <v>0</v>
      </c>
      <c r="L718" s="75">
        <f>SUMIFS(Ago!$H$5:$H$605,Ago!$R$5:$R$605,"Despesa",Ago!$F$5:$F$605,DRE!$D718)</f>
        <v>0</v>
      </c>
      <c r="M718" s="75">
        <f>SUMIFS(Set!$H$5:$H$605,Set!$R$5:$R$605,"Despesa",Set!$F$5:$F$605,DRE!$D718)</f>
        <v>0</v>
      </c>
      <c r="N718" s="75">
        <f>SUMIFS(Out!$H$5:$H$605,Out!$R$5:$R$605,"Despesa",Out!$F$5:$F$605,DRE!$D718)</f>
        <v>0</v>
      </c>
      <c r="O718" s="75">
        <f>SUMIFS(Nov!$H$5:$H$605,Nov!$R$5:$R$605,"Despesa",Nov!$F$5:$F$605,DRE!$D718)</f>
        <v>0</v>
      </c>
      <c r="P718" s="75">
        <f>SUMIFS(Dez!$H$5:$H$605,Dez!$R$5:$R$605,"Despesa",Dez!$F$5:$F$605,DRE!$D718)</f>
        <v>0</v>
      </c>
      <c r="Q718" s="75">
        <f t="shared" si="34"/>
        <v>0</v>
      </c>
    </row>
    <row r="719" spans="3:17" ht="27.75" customHeight="1" thickTop="1" thickBot="1">
      <c r="C719" s="65" t="str">
        <f>'PC Despesas'!R98</f>
        <v>5.6.94</v>
      </c>
      <c r="D719" s="66" t="str">
        <f>VLOOKUP(C719,'PC Despesas'!$R$5:$S$103,2,FALSE)</f>
        <v>-</v>
      </c>
      <c r="E719" s="75">
        <f>SUMIFS(Jan!$H$5:$H$605,Jan!$R$5:$R$605,"Despesa",Jan!$F$5:$F$605,DRE!$D719)</f>
        <v>0</v>
      </c>
      <c r="F719" s="75">
        <f>SUMIFS(Fev!$H$5:$H$605,Fev!$R$5:$R$605,"Despesa",Fev!$F$5:$F$605,DRE!$D719)</f>
        <v>0</v>
      </c>
      <c r="G719" s="75">
        <f>SUMIFS(Mar!$H$5:$H$605,Mar!$R$5:$R$605,"Despesa",Mar!$F$5:$F$605,DRE!$D719)</f>
        <v>0</v>
      </c>
      <c r="H719" s="75">
        <f>SUMIFS(Abr!$H$5:$H$605,Abr!$R$5:$R$605,"Despesa",Abr!$F$5:$F$605,DRE!$D719)</f>
        <v>0</v>
      </c>
      <c r="I719" s="75">
        <f>SUMIFS(Mai!$H$5:$H$605,Mai!$R$5:$R$605,"Despesa",Mai!$F$5:$F$605,DRE!$D719)</f>
        <v>0</v>
      </c>
      <c r="J719" s="75">
        <f>SUMIFS(Jun!$H$5:$H$605,Jun!$R$5:$R$605,"Despesa",Jun!$F$5:$F$605,DRE!$D719)</f>
        <v>0</v>
      </c>
      <c r="K719" s="75">
        <f>SUMIFS(Jul!$H$5:$H$605,Jul!$R$5:$R$605,"Despesa",Jul!$F$5:$F$605,DRE!$D719)</f>
        <v>0</v>
      </c>
      <c r="L719" s="75">
        <f>SUMIFS(Ago!$H$5:$H$605,Ago!$R$5:$R$605,"Despesa",Ago!$F$5:$F$605,DRE!$D719)</f>
        <v>0</v>
      </c>
      <c r="M719" s="75">
        <f>SUMIFS(Set!$H$5:$H$605,Set!$R$5:$R$605,"Despesa",Set!$F$5:$F$605,DRE!$D719)</f>
        <v>0</v>
      </c>
      <c r="N719" s="75">
        <f>SUMIFS(Out!$H$5:$H$605,Out!$R$5:$R$605,"Despesa",Out!$F$5:$F$605,DRE!$D719)</f>
        <v>0</v>
      </c>
      <c r="O719" s="75">
        <f>SUMIFS(Nov!$H$5:$H$605,Nov!$R$5:$R$605,"Despesa",Nov!$F$5:$F$605,DRE!$D719)</f>
        <v>0</v>
      </c>
      <c r="P719" s="75">
        <f>SUMIFS(Dez!$H$5:$H$605,Dez!$R$5:$R$605,"Despesa",Dez!$F$5:$F$605,DRE!$D719)</f>
        <v>0</v>
      </c>
      <c r="Q719" s="75">
        <f t="shared" si="34"/>
        <v>0</v>
      </c>
    </row>
    <row r="720" spans="3:17" ht="27.75" customHeight="1" thickTop="1" thickBot="1">
      <c r="C720" s="65" t="str">
        <f>'PC Despesas'!R99</f>
        <v>5.6.95</v>
      </c>
      <c r="D720" s="66" t="str">
        <f>VLOOKUP(C720,'PC Despesas'!$R$5:$S$103,2,FALSE)</f>
        <v>-</v>
      </c>
      <c r="E720" s="75">
        <f>SUMIFS(Jan!$H$5:$H$605,Jan!$R$5:$R$605,"Despesa",Jan!$F$5:$F$605,DRE!$D720)</f>
        <v>0</v>
      </c>
      <c r="F720" s="75">
        <f>SUMIFS(Fev!$H$5:$H$605,Fev!$R$5:$R$605,"Despesa",Fev!$F$5:$F$605,DRE!$D720)</f>
        <v>0</v>
      </c>
      <c r="G720" s="75">
        <f>SUMIFS(Mar!$H$5:$H$605,Mar!$R$5:$R$605,"Despesa",Mar!$F$5:$F$605,DRE!$D720)</f>
        <v>0</v>
      </c>
      <c r="H720" s="75">
        <f>SUMIFS(Abr!$H$5:$H$605,Abr!$R$5:$R$605,"Despesa",Abr!$F$5:$F$605,DRE!$D720)</f>
        <v>0</v>
      </c>
      <c r="I720" s="75">
        <f>SUMIFS(Mai!$H$5:$H$605,Mai!$R$5:$R$605,"Despesa",Mai!$F$5:$F$605,DRE!$D720)</f>
        <v>0</v>
      </c>
      <c r="J720" s="75">
        <f>SUMIFS(Jun!$H$5:$H$605,Jun!$R$5:$R$605,"Despesa",Jun!$F$5:$F$605,DRE!$D720)</f>
        <v>0</v>
      </c>
      <c r="K720" s="75">
        <f>SUMIFS(Jul!$H$5:$H$605,Jul!$R$5:$R$605,"Despesa",Jul!$F$5:$F$605,DRE!$D720)</f>
        <v>0</v>
      </c>
      <c r="L720" s="75">
        <f>SUMIFS(Ago!$H$5:$H$605,Ago!$R$5:$R$605,"Despesa",Ago!$F$5:$F$605,DRE!$D720)</f>
        <v>0</v>
      </c>
      <c r="M720" s="75">
        <f>SUMIFS(Set!$H$5:$H$605,Set!$R$5:$R$605,"Despesa",Set!$F$5:$F$605,DRE!$D720)</f>
        <v>0</v>
      </c>
      <c r="N720" s="75">
        <f>SUMIFS(Out!$H$5:$H$605,Out!$R$5:$R$605,"Despesa",Out!$F$5:$F$605,DRE!$D720)</f>
        <v>0</v>
      </c>
      <c r="O720" s="75">
        <f>SUMIFS(Nov!$H$5:$H$605,Nov!$R$5:$R$605,"Despesa",Nov!$F$5:$F$605,DRE!$D720)</f>
        <v>0</v>
      </c>
      <c r="P720" s="75">
        <f>SUMIFS(Dez!$H$5:$H$605,Dez!$R$5:$R$605,"Despesa",Dez!$F$5:$F$605,DRE!$D720)</f>
        <v>0</v>
      </c>
      <c r="Q720" s="75">
        <f t="shared" si="34"/>
        <v>0</v>
      </c>
    </row>
    <row r="721" spans="3:17" ht="27.75" customHeight="1" thickTop="1" thickBot="1">
      <c r="C721" s="65" t="str">
        <f>'PC Despesas'!R100</f>
        <v>5.6.96</v>
      </c>
      <c r="D721" s="66" t="str">
        <f>VLOOKUP(C721,'PC Despesas'!$R$5:$S$103,2,FALSE)</f>
        <v>-</v>
      </c>
      <c r="E721" s="75">
        <f>SUMIFS(Jan!$H$5:$H$605,Jan!$R$5:$R$605,"Despesa",Jan!$F$5:$F$605,DRE!$D721)</f>
        <v>0</v>
      </c>
      <c r="F721" s="75">
        <f>SUMIFS(Fev!$H$5:$H$605,Fev!$R$5:$R$605,"Despesa",Fev!$F$5:$F$605,DRE!$D721)</f>
        <v>0</v>
      </c>
      <c r="G721" s="75">
        <f>SUMIFS(Mar!$H$5:$H$605,Mar!$R$5:$R$605,"Despesa",Mar!$F$5:$F$605,DRE!$D721)</f>
        <v>0</v>
      </c>
      <c r="H721" s="75">
        <f>SUMIFS(Abr!$H$5:$H$605,Abr!$R$5:$R$605,"Despesa",Abr!$F$5:$F$605,DRE!$D721)</f>
        <v>0</v>
      </c>
      <c r="I721" s="75">
        <f>SUMIFS(Mai!$H$5:$H$605,Mai!$R$5:$R$605,"Despesa",Mai!$F$5:$F$605,DRE!$D721)</f>
        <v>0</v>
      </c>
      <c r="J721" s="75">
        <f>SUMIFS(Jun!$H$5:$H$605,Jun!$R$5:$R$605,"Despesa",Jun!$F$5:$F$605,DRE!$D721)</f>
        <v>0</v>
      </c>
      <c r="K721" s="75">
        <f>SUMIFS(Jul!$H$5:$H$605,Jul!$R$5:$R$605,"Despesa",Jul!$F$5:$F$605,DRE!$D721)</f>
        <v>0</v>
      </c>
      <c r="L721" s="75">
        <f>SUMIFS(Ago!$H$5:$H$605,Ago!$R$5:$R$605,"Despesa",Ago!$F$5:$F$605,DRE!$D721)</f>
        <v>0</v>
      </c>
      <c r="M721" s="75">
        <f>SUMIFS(Set!$H$5:$H$605,Set!$R$5:$R$605,"Despesa",Set!$F$5:$F$605,DRE!$D721)</f>
        <v>0</v>
      </c>
      <c r="N721" s="75">
        <f>SUMIFS(Out!$H$5:$H$605,Out!$R$5:$R$605,"Despesa",Out!$F$5:$F$605,DRE!$D721)</f>
        <v>0</v>
      </c>
      <c r="O721" s="75">
        <f>SUMIFS(Nov!$H$5:$H$605,Nov!$R$5:$R$605,"Despesa",Nov!$F$5:$F$605,DRE!$D721)</f>
        <v>0</v>
      </c>
      <c r="P721" s="75">
        <f>SUMIFS(Dez!$H$5:$H$605,Dez!$R$5:$R$605,"Despesa",Dez!$F$5:$F$605,DRE!$D721)</f>
        <v>0</v>
      </c>
      <c r="Q721" s="75">
        <f t="shared" si="34"/>
        <v>0</v>
      </c>
    </row>
    <row r="722" spans="3:17" ht="27.75" customHeight="1" thickTop="1" thickBot="1">
      <c r="C722" s="65" t="str">
        <f>'PC Despesas'!R101</f>
        <v>5.6.97</v>
      </c>
      <c r="D722" s="66" t="str">
        <f>VLOOKUP(C722,'PC Despesas'!$R$5:$S$103,2,FALSE)</f>
        <v>-</v>
      </c>
      <c r="E722" s="75">
        <f>SUMIFS(Jan!$H$5:$H$605,Jan!$R$5:$R$605,"Despesa",Jan!$F$5:$F$605,DRE!$D722)</f>
        <v>0</v>
      </c>
      <c r="F722" s="75">
        <f>SUMIFS(Fev!$H$5:$H$605,Fev!$R$5:$R$605,"Despesa",Fev!$F$5:$F$605,DRE!$D722)</f>
        <v>0</v>
      </c>
      <c r="G722" s="75">
        <f>SUMIFS(Mar!$H$5:$H$605,Mar!$R$5:$R$605,"Despesa",Mar!$F$5:$F$605,DRE!$D722)</f>
        <v>0</v>
      </c>
      <c r="H722" s="75">
        <f>SUMIFS(Abr!$H$5:$H$605,Abr!$R$5:$R$605,"Despesa",Abr!$F$5:$F$605,DRE!$D722)</f>
        <v>0</v>
      </c>
      <c r="I722" s="75">
        <f>SUMIFS(Mai!$H$5:$H$605,Mai!$R$5:$R$605,"Despesa",Mai!$F$5:$F$605,DRE!$D722)</f>
        <v>0</v>
      </c>
      <c r="J722" s="75">
        <f>SUMIFS(Jun!$H$5:$H$605,Jun!$R$5:$R$605,"Despesa",Jun!$F$5:$F$605,DRE!$D722)</f>
        <v>0</v>
      </c>
      <c r="K722" s="75">
        <f>SUMIFS(Jul!$H$5:$H$605,Jul!$R$5:$R$605,"Despesa",Jul!$F$5:$F$605,DRE!$D722)</f>
        <v>0</v>
      </c>
      <c r="L722" s="75">
        <f>SUMIFS(Ago!$H$5:$H$605,Ago!$R$5:$R$605,"Despesa",Ago!$F$5:$F$605,DRE!$D722)</f>
        <v>0</v>
      </c>
      <c r="M722" s="75">
        <f>SUMIFS(Set!$H$5:$H$605,Set!$R$5:$R$605,"Despesa",Set!$F$5:$F$605,DRE!$D722)</f>
        <v>0</v>
      </c>
      <c r="N722" s="75">
        <f>SUMIFS(Out!$H$5:$H$605,Out!$R$5:$R$605,"Despesa",Out!$F$5:$F$605,DRE!$D722)</f>
        <v>0</v>
      </c>
      <c r="O722" s="75">
        <f>SUMIFS(Nov!$H$5:$H$605,Nov!$R$5:$R$605,"Despesa",Nov!$F$5:$F$605,DRE!$D722)</f>
        <v>0</v>
      </c>
      <c r="P722" s="75">
        <f>SUMIFS(Dez!$H$5:$H$605,Dez!$R$5:$R$605,"Despesa",Dez!$F$5:$F$605,DRE!$D722)</f>
        <v>0</v>
      </c>
      <c r="Q722" s="75">
        <f t="shared" si="34"/>
        <v>0</v>
      </c>
    </row>
    <row r="723" spans="3:17" ht="27.75" customHeight="1" thickTop="1" thickBot="1">
      <c r="C723" s="65" t="str">
        <f>'PC Despesas'!R102</f>
        <v>5.6.98</v>
      </c>
      <c r="D723" s="66" t="str">
        <f>VLOOKUP(C723,'PC Despesas'!$R$5:$S$103,2,FALSE)</f>
        <v>-</v>
      </c>
      <c r="E723" s="75">
        <f>SUMIFS(Jan!$H$5:$H$605,Jan!$R$5:$R$605,"Despesa",Jan!$F$5:$F$605,DRE!$D723)</f>
        <v>0</v>
      </c>
      <c r="F723" s="75">
        <f>SUMIFS(Fev!$H$5:$H$605,Fev!$R$5:$R$605,"Despesa",Fev!$F$5:$F$605,DRE!$D723)</f>
        <v>0</v>
      </c>
      <c r="G723" s="75">
        <f>SUMIFS(Mar!$H$5:$H$605,Mar!$R$5:$R$605,"Despesa",Mar!$F$5:$F$605,DRE!$D723)</f>
        <v>0</v>
      </c>
      <c r="H723" s="75">
        <f>SUMIFS(Abr!$H$5:$H$605,Abr!$R$5:$R$605,"Despesa",Abr!$F$5:$F$605,DRE!$D723)</f>
        <v>0</v>
      </c>
      <c r="I723" s="75">
        <f>SUMIFS(Mai!$H$5:$H$605,Mai!$R$5:$R$605,"Despesa",Mai!$F$5:$F$605,DRE!$D723)</f>
        <v>0</v>
      </c>
      <c r="J723" s="75">
        <f>SUMIFS(Jun!$H$5:$H$605,Jun!$R$5:$R$605,"Despesa",Jun!$F$5:$F$605,DRE!$D723)</f>
        <v>0</v>
      </c>
      <c r="K723" s="75">
        <f>SUMIFS(Jul!$H$5:$H$605,Jul!$R$5:$R$605,"Despesa",Jul!$F$5:$F$605,DRE!$D723)</f>
        <v>0</v>
      </c>
      <c r="L723" s="75">
        <f>SUMIFS(Ago!$H$5:$H$605,Ago!$R$5:$R$605,"Despesa",Ago!$F$5:$F$605,DRE!$D723)</f>
        <v>0</v>
      </c>
      <c r="M723" s="75">
        <f>SUMIFS(Set!$H$5:$H$605,Set!$R$5:$R$605,"Despesa",Set!$F$5:$F$605,DRE!$D723)</f>
        <v>0</v>
      </c>
      <c r="N723" s="75">
        <f>SUMIFS(Out!$H$5:$H$605,Out!$R$5:$R$605,"Despesa",Out!$F$5:$F$605,DRE!$D723)</f>
        <v>0</v>
      </c>
      <c r="O723" s="75">
        <f>SUMIFS(Nov!$H$5:$H$605,Nov!$R$5:$R$605,"Despesa",Nov!$F$5:$F$605,DRE!$D723)</f>
        <v>0</v>
      </c>
      <c r="P723" s="75">
        <f>SUMIFS(Dez!$H$5:$H$605,Dez!$R$5:$R$605,"Despesa",Dez!$F$5:$F$605,DRE!$D723)</f>
        <v>0</v>
      </c>
      <c r="Q723" s="75">
        <f t="shared" si="34"/>
        <v>0</v>
      </c>
    </row>
    <row r="724" spans="3:17" ht="27.75" customHeight="1" thickTop="1" thickBot="1">
      <c r="C724" s="65" t="str">
        <f>'PC Despesas'!R103</f>
        <v>5.6.99</v>
      </c>
      <c r="D724" s="66" t="str">
        <f>VLOOKUP(C724,'PC Despesas'!$R$5:$S$103,2,FALSE)</f>
        <v>Outras despesas de Marketing</v>
      </c>
      <c r="E724" s="75">
        <f>SUMIFS(Jan!$H$5:$H$605,Jan!$R$5:$R$605,"Despesa",Jan!$F$5:$F$605,DRE!$D724)</f>
        <v>0</v>
      </c>
      <c r="F724" s="75">
        <f>SUMIFS(Fev!$H$5:$H$605,Fev!$R$5:$R$605,"Despesa",Fev!$F$5:$F$605,DRE!$D724)</f>
        <v>0</v>
      </c>
      <c r="G724" s="75">
        <f>SUMIFS(Mar!$H$5:$H$605,Mar!$R$5:$R$605,"Despesa",Mar!$F$5:$F$605,DRE!$D724)</f>
        <v>0</v>
      </c>
      <c r="H724" s="75">
        <f>SUMIFS(Abr!$H$5:$H$605,Abr!$R$5:$R$605,"Despesa",Abr!$F$5:$F$605,DRE!$D724)</f>
        <v>0</v>
      </c>
      <c r="I724" s="75">
        <f>SUMIFS(Mai!$H$5:$H$605,Mai!$R$5:$R$605,"Despesa",Mai!$F$5:$F$605,DRE!$D724)</f>
        <v>0</v>
      </c>
      <c r="J724" s="75">
        <f>SUMIFS(Jun!$H$5:$H$605,Jun!$R$5:$R$605,"Despesa",Jun!$F$5:$F$605,DRE!$D724)</f>
        <v>0</v>
      </c>
      <c r="K724" s="75">
        <f>SUMIFS(Jul!$H$5:$H$605,Jul!$R$5:$R$605,"Despesa",Jul!$F$5:$F$605,DRE!$D724)</f>
        <v>0</v>
      </c>
      <c r="L724" s="75">
        <f>SUMIFS(Ago!$H$5:$H$605,Ago!$R$5:$R$605,"Despesa",Ago!$F$5:$F$605,DRE!$D724)</f>
        <v>0</v>
      </c>
      <c r="M724" s="75">
        <f>SUMIFS(Set!$H$5:$H$605,Set!$R$5:$R$605,"Despesa",Set!$F$5:$F$605,DRE!$D724)</f>
        <v>0</v>
      </c>
      <c r="N724" s="75">
        <f>SUMIFS(Out!$H$5:$H$605,Out!$R$5:$R$605,"Despesa",Out!$F$5:$F$605,DRE!$D724)</f>
        <v>0</v>
      </c>
      <c r="O724" s="75">
        <f>SUMIFS(Nov!$H$5:$H$605,Nov!$R$5:$R$605,"Despesa",Nov!$F$5:$F$605,DRE!$D724)</f>
        <v>0</v>
      </c>
      <c r="P724" s="75">
        <f>SUMIFS(Dez!$H$5:$H$605,Dez!$R$5:$R$605,"Despesa",Dez!$F$5:$F$605,DRE!$D724)</f>
        <v>0</v>
      </c>
      <c r="Q724" s="75">
        <f t="shared" si="34"/>
        <v>0</v>
      </c>
    </row>
    <row r="725" spans="3:17" ht="12.75" customHeight="1" thickTop="1" thickBot="1">
      <c r="E725" s="87"/>
      <c r="F725" s="87"/>
      <c r="G725" s="87"/>
      <c r="H725" s="87"/>
      <c r="I725" s="87"/>
      <c r="J725" s="87"/>
      <c r="K725" s="87"/>
      <c r="L725" s="87"/>
      <c r="M725" s="87"/>
      <c r="N725" s="87"/>
      <c r="O725" s="87"/>
      <c r="P725" s="87"/>
      <c r="Q725" s="87"/>
    </row>
    <row r="726" spans="3:17" ht="33.75" customHeight="1" thickTop="1" thickBot="1">
      <c r="C726" s="237" t="s">
        <v>1328</v>
      </c>
      <c r="D726" s="238"/>
      <c r="E726" s="88">
        <f>E728-E828</f>
        <v>0</v>
      </c>
      <c r="F726" s="88">
        <f t="shared" ref="F726:Q726" si="35">F728-F828</f>
        <v>0</v>
      </c>
      <c r="G726" s="88">
        <f t="shared" si="35"/>
        <v>0</v>
      </c>
      <c r="H726" s="88">
        <f t="shared" si="35"/>
        <v>0</v>
      </c>
      <c r="I726" s="88">
        <f t="shared" si="35"/>
        <v>0</v>
      </c>
      <c r="J726" s="88">
        <f t="shared" si="35"/>
        <v>0</v>
      </c>
      <c r="K726" s="88">
        <f t="shared" si="35"/>
        <v>0</v>
      </c>
      <c r="L726" s="88">
        <f t="shared" si="35"/>
        <v>0</v>
      </c>
      <c r="M726" s="88">
        <f t="shared" si="35"/>
        <v>0</v>
      </c>
      <c r="N726" s="88">
        <f t="shared" si="35"/>
        <v>0</v>
      </c>
      <c r="O726" s="88">
        <f t="shared" si="35"/>
        <v>0</v>
      </c>
      <c r="P726" s="88">
        <f t="shared" si="35"/>
        <v>0</v>
      </c>
      <c r="Q726" s="88">
        <f t="shared" si="35"/>
        <v>0</v>
      </c>
    </row>
    <row r="727" spans="3:17" ht="12.75" customHeight="1" thickTop="1" thickBot="1">
      <c r="C727" s="69"/>
      <c r="D727" s="69"/>
      <c r="E727" s="89"/>
      <c r="F727" s="89"/>
      <c r="G727" s="89"/>
      <c r="H727" s="89"/>
      <c r="I727" s="89"/>
      <c r="J727" s="89"/>
      <c r="K727" s="89"/>
      <c r="L727" s="89"/>
      <c r="M727" s="89"/>
      <c r="N727" s="89"/>
      <c r="O727" s="89"/>
      <c r="P727" s="89"/>
      <c r="Q727" s="89"/>
    </row>
    <row r="728" spans="3:17" ht="35.25" customHeight="1" thickTop="1" thickBot="1">
      <c r="C728" s="67" t="str">
        <f>'PC Receitas'!I$4</f>
        <v>4.3</v>
      </c>
      <c r="D728" s="70" t="str">
        <f>VLOOKUP(C728,'PC Receitas'!$I$4:$J$19,2,FALSE)</f>
        <v>RECEITAS NÃO OPERACIONAIS</v>
      </c>
      <c r="E728" s="86">
        <f>SUM(E729:E827)</f>
        <v>0</v>
      </c>
      <c r="F728" s="86">
        <f t="shared" ref="F728:O728" si="36">SUM(F729:F827)</f>
        <v>0</v>
      </c>
      <c r="G728" s="86">
        <f t="shared" si="36"/>
        <v>0</v>
      </c>
      <c r="H728" s="86">
        <f t="shared" si="36"/>
        <v>0</v>
      </c>
      <c r="I728" s="86">
        <f t="shared" si="36"/>
        <v>0</v>
      </c>
      <c r="J728" s="86">
        <f t="shared" si="36"/>
        <v>0</v>
      </c>
      <c r="K728" s="86">
        <f t="shared" si="36"/>
        <v>0</v>
      </c>
      <c r="L728" s="86">
        <f t="shared" si="36"/>
        <v>0</v>
      </c>
      <c r="M728" s="86">
        <f t="shared" si="36"/>
        <v>0</v>
      </c>
      <c r="N728" s="86">
        <f t="shared" si="36"/>
        <v>0</v>
      </c>
      <c r="O728" s="86">
        <f t="shared" si="36"/>
        <v>0</v>
      </c>
      <c r="P728" s="86">
        <f>SUM(P729:P827)</f>
        <v>0</v>
      </c>
      <c r="Q728" s="86">
        <f>SUM(Q729:Q827)</f>
        <v>0</v>
      </c>
    </row>
    <row r="729" spans="3:17" ht="27.75" customHeight="1" thickTop="1" thickBot="1">
      <c r="C729" s="65" t="str">
        <f>'PC Receitas'!I5</f>
        <v>4.3.1</v>
      </c>
      <c r="D729" s="66" t="str">
        <f>VLOOKUP(C729,'PC Receitas'!$I$4:$J$103,2,FALSE)</f>
        <v>-</v>
      </c>
      <c r="E729" s="75">
        <f>SUMIFS(Jan!$H$5:$H$605,Jan!$Q$5:$Q$605,"Receita",Jan!$F$5:$F$605,DRE!$D729)</f>
        <v>0</v>
      </c>
      <c r="F729" s="75">
        <f>SUMIFS(Fev!$H$5:$H$605,Fev!$Q$5:$Q$605,"Receita",Fev!$F$5:$F$605,DRE!$D729)</f>
        <v>0</v>
      </c>
      <c r="G729" s="75">
        <f>SUMIFS(Mar!$H$5:$H$605,Mar!$Q$5:$Q$605,"Receita",Mar!$F$5:$F$605,DRE!$D729)</f>
        <v>0</v>
      </c>
      <c r="H729" s="75">
        <f>SUMIFS(Abr!$H$5:$H$605,Abr!$Q$5:$Q$605,"Receita",Abr!$F$5:$F$605,DRE!$D729)</f>
        <v>0</v>
      </c>
      <c r="I729" s="75">
        <f>SUMIFS(Mai!$H$5:$H$605,Mai!$Q$5:$Q$605,"Receita",Mai!$F$5:$F$605,DRE!$D729)</f>
        <v>0</v>
      </c>
      <c r="J729" s="75">
        <f>SUMIFS(Jun!$H$5:$H$605,Jun!$Q$5:$Q$605,"Receita",Jun!$F$5:$F$605,DRE!$D729)</f>
        <v>0</v>
      </c>
      <c r="K729" s="75">
        <f>SUMIFS(Jul!$H$5:$H$605,Jul!$Q$5:$Q$605,"Receita",Jul!$F$5:$F$605,DRE!$D729)</f>
        <v>0</v>
      </c>
      <c r="L729" s="75">
        <f>SUMIFS(Ago!$H$5:$H$605,Ago!$Q$5:$Q$605,"Receita",Ago!$F$5:$F$605,DRE!$D729)</f>
        <v>0</v>
      </c>
      <c r="M729" s="75">
        <f>SUMIFS(Set!$H$5:$H$605,Set!$Q$5:$Q$605,"Receita",Set!$F$5:$F$605,DRE!$D729)</f>
        <v>0</v>
      </c>
      <c r="N729" s="75">
        <f>SUMIFS(Out!$H$5:$H$605,Out!$Q$5:$Q$605,"Receita",Out!$F$5:$F$605,DRE!$D729)</f>
        <v>0</v>
      </c>
      <c r="O729" s="75">
        <f>SUMIFS(Nov!$H$5:$H$605,Nov!$Q$5:$Q$605,"Receita",Nov!$F$5:$F$605,DRE!$D729)</f>
        <v>0</v>
      </c>
      <c r="P729" s="75">
        <f>SUMIFS(Dez!$H$5:$H$605,Dez!$Q$5:$Q$605,"Receita",Dez!$F$5:$F$605,DRE!$D729)</f>
        <v>0</v>
      </c>
      <c r="Q729" s="75">
        <f>SUM(E729:P729)</f>
        <v>0</v>
      </c>
    </row>
    <row r="730" spans="3:17" ht="28.5" customHeight="1" thickTop="1" thickBot="1">
      <c r="C730" s="65" t="str">
        <f>'PC Receitas'!I6</f>
        <v>4.3.2</v>
      </c>
      <c r="D730" s="66" t="str">
        <f>VLOOKUP(C730,'PC Receitas'!$I$4:$J$103,2,FALSE)</f>
        <v>-</v>
      </c>
      <c r="E730" s="75">
        <f>SUMIFS(Jan!$H$5:$H$605,Jan!$Q$5:$Q$605,"Receita",Jan!$F$5:$F$605,DRE!$D730)</f>
        <v>0</v>
      </c>
      <c r="F730" s="75">
        <f>SUMIFS(Fev!$H$5:$H$605,Fev!$Q$5:$Q$605,"Receita",Fev!$F$5:$F$605,DRE!$D730)</f>
        <v>0</v>
      </c>
      <c r="G730" s="75">
        <f>SUMIFS(Mar!$H$5:$H$605,Mar!$Q$5:$Q$605,"Receita",Mar!$F$5:$F$605,DRE!$D730)</f>
        <v>0</v>
      </c>
      <c r="H730" s="75">
        <f>SUMIFS(Abr!$H$5:$H$605,Abr!$Q$5:$Q$605,"Receita",Abr!$F$5:$F$605,DRE!$D730)</f>
        <v>0</v>
      </c>
      <c r="I730" s="75">
        <f>SUMIFS(Mai!$H$5:$H$605,Mai!$Q$5:$Q$605,"Receita",Mai!$F$5:$F$605,DRE!$D730)</f>
        <v>0</v>
      </c>
      <c r="J730" s="75">
        <f>SUMIFS(Jun!$H$5:$H$605,Jun!$Q$5:$Q$605,"Receita",Jun!$F$5:$F$605,DRE!$D730)</f>
        <v>0</v>
      </c>
      <c r="K730" s="75">
        <f>SUMIFS(Jul!$H$5:$H$605,Jul!$Q$5:$Q$605,"Receita",Jul!$F$5:$F$605,DRE!$D730)</f>
        <v>0</v>
      </c>
      <c r="L730" s="75">
        <f>SUMIFS(Ago!$H$5:$H$605,Ago!$Q$5:$Q$605,"Receita",Ago!$F$5:$F$605,DRE!$D730)</f>
        <v>0</v>
      </c>
      <c r="M730" s="75">
        <f>SUMIFS(Set!$H$5:$H$605,Set!$Q$5:$Q$605,"Receita",Set!$F$5:$F$605,DRE!$D730)</f>
        <v>0</v>
      </c>
      <c r="N730" s="75">
        <f>SUMIFS(Out!$H$5:$H$605,Out!$Q$5:$Q$605,"Receita",Out!$F$5:$F$605,DRE!$D730)</f>
        <v>0</v>
      </c>
      <c r="O730" s="75">
        <f>SUMIFS(Nov!$H$5:$H$605,Nov!$Q$5:$Q$605,"Receita",Nov!$F$5:$F$605,DRE!$D730)</f>
        <v>0</v>
      </c>
      <c r="P730" s="75">
        <f>SUMIFS(Dez!$H$5:$H$605,Dez!$Q$5:$Q$605,"Receita",Dez!$F$5:$F$605,DRE!$D730)</f>
        <v>0</v>
      </c>
      <c r="Q730" s="75">
        <f t="shared" ref="Q730:Q793" si="37">SUM(E730:P730)</f>
        <v>0</v>
      </c>
    </row>
    <row r="731" spans="3:17" ht="28.5" customHeight="1" thickTop="1" thickBot="1">
      <c r="C731" s="65" t="str">
        <f>'PC Receitas'!I7</f>
        <v>4.3.3</v>
      </c>
      <c r="D731" s="66" t="str">
        <f>VLOOKUP(C731,'PC Receitas'!$I$4:$J$103,2,FALSE)</f>
        <v>-</v>
      </c>
      <c r="E731" s="75">
        <f>SUMIFS(Jan!$H$5:$H$605,Jan!$Q$5:$Q$605,"Receita",Jan!$F$5:$F$605,DRE!$D731)</f>
        <v>0</v>
      </c>
      <c r="F731" s="75">
        <f>SUMIFS(Fev!$H$5:$H$605,Fev!$Q$5:$Q$605,"Receita",Fev!$F$5:$F$605,DRE!$D731)</f>
        <v>0</v>
      </c>
      <c r="G731" s="75">
        <f>SUMIFS(Mar!$H$5:$H$605,Mar!$Q$5:$Q$605,"Receita",Mar!$F$5:$F$605,DRE!$D731)</f>
        <v>0</v>
      </c>
      <c r="H731" s="75">
        <f>SUMIFS(Abr!$H$5:$H$605,Abr!$Q$5:$Q$605,"Receita",Abr!$F$5:$F$605,DRE!$D731)</f>
        <v>0</v>
      </c>
      <c r="I731" s="75">
        <f>SUMIFS(Mai!$H$5:$H$605,Mai!$Q$5:$Q$605,"Receita",Mai!$F$5:$F$605,DRE!$D731)</f>
        <v>0</v>
      </c>
      <c r="J731" s="75">
        <f>SUMIFS(Jun!$H$5:$H$605,Jun!$Q$5:$Q$605,"Receita",Jun!$F$5:$F$605,DRE!$D731)</f>
        <v>0</v>
      </c>
      <c r="K731" s="75">
        <f>SUMIFS(Jul!$H$5:$H$605,Jul!$Q$5:$Q$605,"Receita",Jul!$F$5:$F$605,DRE!$D731)</f>
        <v>0</v>
      </c>
      <c r="L731" s="75">
        <f>SUMIFS(Ago!$H$5:$H$605,Ago!$Q$5:$Q$605,"Receita",Ago!$F$5:$F$605,DRE!$D731)</f>
        <v>0</v>
      </c>
      <c r="M731" s="75">
        <f>SUMIFS(Set!$H$5:$H$605,Set!$Q$5:$Q$605,"Receita",Set!$F$5:$F$605,DRE!$D731)</f>
        <v>0</v>
      </c>
      <c r="N731" s="75">
        <f>SUMIFS(Out!$H$5:$H$605,Out!$Q$5:$Q$605,"Receita",Out!$F$5:$F$605,DRE!$D731)</f>
        <v>0</v>
      </c>
      <c r="O731" s="75">
        <f>SUMIFS(Nov!$H$5:$H$605,Nov!$Q$5:$Q$605,"Receita",Nov!$F$5:$F$605,DRE!$D731)</f>
        <v>0</v>
      </c>
      <c r="P731" s="75">
        <f>SUMIFS(Dez!$H$5:$H$605,Dez!$Q$5:$Q$605,"Receita",Dez!$F$5:$F$605,DRE!$D731)</f>
        <v>0</v>
      </c>
      <c r="Q731" s="75">
        <f t="shared" si="37"/>
        <v>0</v>
      </c>
    </row>
    <row r="732" spans="3:17" ht="28.5" customHeight="1" thickTop="1" thickBot="1">
      <c r="C732" s="65" t="str">
        <f>'PC Receitas'!I8</f>
        <v>4.3.4</v>
      </c>
      <c r="D732" s="66" t="str">
        <f>VLOOKUP(C732,'PC Receitas'!$I$4:$J$103,2,FALSE)</f>
        <v>-</v>
      </c>
      <c r="E732" s="75">
        <f>SUMIFS(Jan!$H$5:$H$605,Jan!$Q$5:$Q$605,"Receita",Jan!$F$5:$F$605,DRE!$D732)</f>
        <v>0</v>
      </c>
      <c r="F732" s="75">
        <f>SUMIFS(Fev!$H$5:$H$605,Fev!$Q$5:$Q$605,"Receita",Fev!$F$5:$F$605,DRE!$D732)</f>
        <v>0</v>
      </c>
      <c r="G732" s="75">
        <f>SUMIFS(Mar!$H$5:$H$605,Mar!$Q$5:$Q$605,"Receita",Mar!$F$5:$F$605,DRE!$D732)</f>
        <v>0</v>
      </c>
      <c r="H732" s="75">
        <f>SUMIFS(Abr!$H$5:$H$605,Abr!$Q$5:$Q$605,"Receita",Abr!$F$5:$F$605,DRE!$D732)</f>
        <v>0</v>
      </c>
      <c r="I732" s="75">
        <f>SUMIFS(Mai!$H$5:$H$605,Mai!$Q$5:$Q$605,"Receita",Mai!$F$5:$F$605,DRE!$D732)</f>
        <v>0</v>
      </c>
      <c r="J732" s="75">
        <f>SUMIFS(Jun!$H$5:$H$605,Jun!$Q$5:$Q$605,"Receita",Jun!$F$5:$F$605,DRE!$D732)</f>
        <v>0</v>
      </c>
      <c r="K732" s="75">
        <f>SUMIFS(Jul!$H$5:$H$605,Jul!$Q$5:$Q$605,"Receita",Jul!$F$5:$F$605,DRE!$D732)</f>
        <v>0</v>
      </c>
      <c r="L732" s="75">
        <f>SUMIFS(Ago!$H$5:$H$605,Ago!$Q$5:$Q$605,"Receita",Ago!$F$5:$F$605,DRE!$D732)</f>
        <v>0</v>
      </c>
      <c r="M732" s="75">
        <f>SUMIFS(Set!$H$5:$H$605,Set!$Q$5:$Q$605,"Receita",Set!$F$5:$F$605,DRE!$D732)</f>
        <v>0</v>
      </c>
      <c r="N732" s="75">
        <f>SUMIFS(Out!$H$5:$H$605,Out!$Q$5:$Q$605,"Receita",Out!$F$5:$F$605,DRE!$D732)</f>
        <v>0</v>
      </c>
      <c r="O732" s="75">
        <f>SUMIFS(Nov!$H$5:$H$605,Nov!$Q$5:$Q$605,"Receita",Nov!$F$5:$F$605,DRE!$D732)</f>
        <v>0</v>
      </c>
      <c r="P732" s="75">
        <f>SUMIFS(Dez!$H$5:$H$605,Dez!$Q$5:$Q$605,"Receita",Dez!$F$5:$F$605,DRE!$D732)</f>
        <v>0</v>
      </c>
      <c r="Q732" s="75">
        <f t="shared" si="37"/>
        <v>0</v>
      </c>
    </row>
    <row r="733" spans="3:17" ht="28.5" customHeight="1" thickTop="1" thickBot="1">
      <c r="C733" s="65" t="str">
        <f>'PC Receitas'!I9</f>
        <v>4.3.5</v>
      </c>
      <c r="D733" s="66" t="str">
        <f>VLOOKUP(C733,'PC Receitas'!$I$4:$J$103,2,FALSE)</f>
        <v>-</v>
      </c>
      <c r="E733" s="75">
        <f>SUMIFS(Jan!$H$5:$H$605,Jan!$Q$5:$Q$605,"Receita",Jan!$F$5:$F$605,DRE!$D733)</f>
        <v>0</v>
      </c>
      <c r="F733" s="75">
        <f>SUMIFS(Fev!$H$5:$H$605,Fev!$Q$5:$Q$605,"Receita",Fev!$F$5:$F$605,DRE!$D733)</f>
        <v>0</v>
      </c>
      <c r="G733" s="75">
        <f>SUMIFS(Mar!$H$5:$H$605,Mar!$Q$5:$Q$605,"Receita",Mar!$F$5:$F$605,DRE!$D733)</f>
        <v>0</v>
      </c>
      <c r="H733" s="75">
        <f>SUMIFS(Abr!$H$5:$H$605,Abr!$Q$5:$Q$605,"Receita",Abr!$F$5:$F$605,DRE!$D733)</f>
        <v>0</v>
      </c>
      <c r="I733" s="75">
        <f>SUMIFS(Mai!$H$5:$H$605,Mai!$Q$5:$Q$605,"Receita",Mai!$F$5:$F$605,DRE!$D733)</f>
        <v>0</v>
      </c>
      <c r="J733" s="75">
        <f>SUMIFS(Jun!$H$5:$H$605,Jun!$Q$5:$Q$605,"Receita",Jun!$F$5:$F$605,DRE!$D733)</f>
        <v>0</v>
      </c>
      <c r="K733" s="75">
        <f>SUMIFS(Jul!$H$5:$H$605,Jul!$Q$5:$Q$605,"Receita",Jul!$F$5:$F$605,DRE!$D733)</f>
        <v>0</v>
      </c>
      <c r="L733" s="75">
        <f>SUMIFS(Ago!$H$5:$H$605,Ago!$Q$5:$Q$605,"Receita",Ago!$F$5:$F$605,DRE!$D733)</f>
        <v>0</v>
      </c>
      <c r="M733" s="75">
        <f>SUMIFS(Set!$H$5:$H$605,Set!$Q$5:$Q$605,"Receita",Set!$F$5:$F$605,DRE!$D733)</f>
        <v>0</v>
      </c>
      <c r="N733" s="75">
        <f>SUMIFS(Out!$H$5:$H$605,Out!$Q$5:$Q$605,"Receita",Out!$F$5:$F$605,DRE!$D733)</f>
        <v>0</v>
      </c>
      <c r="O733" s="75">
        <f>SUMIFS(Nov!$H$5:$H$605,Nov!$Q$5:$Q$605,"Receita",Nov!$F$5:$F$605,DRE!$D733)</f>
        <v>0</v>
      </c>
      <c r="P733" s="75">
        <f>SUMIFS(Dez!$H$5:$H$605,Dez!$Q$5:$Q$605,"Receita",Dez!$F$5:$F$605,DRE!$D733)</f>
        <v>0</v>
      </c>
      <c r="Q733" s="75">
        <f t="shared" si="37"/>
        <v>0</v>
      </c>
    </row>
    <row r="734" spans="3:17" ht="28.5" customHeight="1" thickTop="1" thickBot="1">
      <c r="C734" s="65" t="str">
        <f>'PC Receitas'!I10</f>
        <v>4.3.6</v>
      </c>
      <c r="D734" s="66" t="str">
        <f>VLOOKUP(C734,'PC Receitas'!$I$4:$J$103,2,FALSE)</f>
        <v>-</v>
      </c>
      <c r="E734" s="75">
        <f>SUMIFS(Jan!$H$5:$H$605,Jan!$Q$5:$Q$605,"Receita",Jan!$F$5:$F$605,DRE!$D734)</f>
        <v>0</v>
      </c>
      <c r="F734" s="75">
        <f>SUMIFS(Fev!$H$5:$H$605,Fev!$Q$5:$Q$605,"Receita",Fev!$F$5:$F$605,DRE!$D734)</f>
        <v>0</v>
      </c>
      <c r="G734" s="75">
        <f>SUMIFS(Mar!$H$5:$H$605,Mar!$Q$5:$Q$605,"Receita",Mar!$F$5:$F$605,DRE!$D734)</f>
        <v>0</v>
      </c>
      <c r="H734" s="75">
        <f>SUMIFS(Abr!$H$5:$H$605,Abr!$Q$5:$Q$605,"Receita",Abr!$F$5:$F$605,DRE!$D734)</f>
        <v>0</v>
      </c>
      <c r="I734" s="75">
        <f>SUMIFS(Mai!$H$5:$H$605,Mai!$Q$5:$Q$605,"Receita",Mai!$F$5:$F$605,DRE!$D734)</f>
        <v>0</v>
      </c>
      <c r="J734" s="75">
        <f>SUMIFS(Jun!$H$5:$H$605,Jun!$Q$5:$Q$605,"Receita",Jun!$F$5:$F$605,DRE!$D734)</f>
        <v>0</v>
      </c>
      <c r="K734" s="75">
        <f>SUMIFS(Jul!$H$5:$H$605,Jul!$Q$5:$Q$605,"Receita",Jul!$F$5:$F$605,DRE!$D734)</f>
        <v>0</v>
      </c>
      <c r="L734" s="75">
        <f>SUMIFS(Ago!$H$5:$H$605,Ago!$Q$5:$Q$605,"Receita",Ago!$F$5:$F$605,DRE!$D734)</f>
        <v>0</v>
      </c>
      <c r="M734" s="75">
        <f>SUMIFS(Set!$H$5:$H$605,Set!$Q$5:$Q$605,"Receita",Set!$F$5:$F$605,DRE!$D734)</f>
        <v>0</v>
      </c>
      <c r="N734" s="75">
        <f>SUMIFS(Out!$H$5:$H$605,Out!$Q$5:$Q$605,"Receita",Out!$F$5:$F$605,DRE!$D734)</f>
        <v>0</v>
      </c>
      <c r="O734" s="75">
        <f>SUMIFS(Nov!$H$5:$H$605,Nov!$Q$5:$Q$605,"Receita",Nov!$F$5:$F$605,DRE!$D734)</f>
        <v>0</v>
      </c>
      <c r="P734" s="75">
        <f>SUMIFS(Dez!$H$5:$H$605,Dez!$Q$5:$Q$605,"Receita",Dez!$F$5:$F$605,DRE!$D734)</f>
        <v>0</v>
      </c>
      <c r="Q734" s="75">
        <f t="shared" si="37"/>
        <v>0</v>
      </c>
    </row>
    <row r="735" spans="3:17" ht="28.5" customHeight="1" thickTop="1" thickBot="1">
      <c r="C735" s="65" t="str">
        <f>'PC Receitas'!I11</f>
        <v>4.3.7</v>
      </c>
      <c r="D735" s="66" t="str">
        <f>VLOOKUP(C735,'PC Receitas'!$I$4:$J$103,2,FALSE)</f>
        <v>-</v>
      </c>
      <c r="E735" s="75">
        <f>SUMIFS(Jan!$H$5:$H$605,Jan!$Q$5:$Q$605,"Receita",Jan!$F$5:$F$605,DRE!$D735)</f>
        <v>0</v>
      </c>
      <c r="F735" s="75">
        <f>SUMIFS(Fev!$H$5:$H$605,Fev!$Q$5:$Q$605,"Receita",Fev!$F$5:$F$605,DRE!$D735)</f>
        <v>0</v>
      </c>
      <c r="G735" s="75">
        <f>SUMIFS(Mar!$H$5:$H$605,Mar!$Q$5:$Q$605,"Receita",Mar!$F$5:$F$605,DRE!$D735)</f>
        <v>0</v>
      </c>
      <c r="H735" s="75">
        <f>SUMIFS(Abr!$H$5:$H$605,Abr!$Q$5:$Q$605,"Receita",Abr!$F$5:$F$605,DRE!$D735)</f>
        <v>0</v>
      </c>
      <c r="I735" s="75">
        <f>SUMIFS(Mai!$H$5:$H$605,Mai!$Q$5:$Q$605,"Receita",Mai!$F$5:$F$605,DRE!$D735)</f>
        <v>0</v>
      </c>
      <c r="J735" s="75">
        <f>SUMIFS(Jun!$H$5:$H$605,Jun!$Q$5:$Q$605,"Receita",Jun!$F$5:$F$605,DRE!$D735)</f>
        <v>0</v>
      </c>
      <c r="K735" s="75">
        <f>SUMIFS(Jul!$H$5:$H$605,Jul!$Q$5:$Q$605,"Receita",Jul!$F$5:$F$605,DRE!$D735)</f>
        <v>0</v>
      </c>
      <c r="L735" s="75">
        <f>SUMIFS(Ago!$H$5:$H$605,Ago!$Q$5:$Q$605,"Receita",Ago!$F$5:$F$605,DRE!$D735)</f>
        <v>0</v>
      </c>
      <c r="M735" s="75">
        <f>SUMIFS(Set!$H$5:$H$605,Set!$Q$5:$Q$605,"Receita",Set!$F$5:$F$605,DRE!$D735)</f>
        <v>0</v>
      </c>
      <c r="N735" s="75">
        <f>SUMIFS(Out!$H$5:$H$605,Out!$Q$5:$Q$605,"Receita",Out!$F$5:$F$605,DRE!$D735)</f>
        <v>0</v>
      </c>
      <c r="O735" s="75">
        <f>SUMIFS(Nov!$H$5:$H$605,Nov!$Q$5:$Q$605,"Receita",Nov!$F$5:$F$605,DRE!$D735)</f>
        <v>0</v>
      </c>
      <c r="P735" s="75">
        <f>SUMIFS(Dez!$H$5:$H$605,Dez!$Q$5:$Q$605,"Receita",Dez!$F$5:$F$605,DRE!$D735)</f>
        <v>0</v>
      </c>
      <c r="Q735" s="75">
        <f t="shared" si="37"/>
        <v>0</v>
      </c>
    </row>
    <row r="736" spans="3:17" ht="28.5" customHeight="1" thickTop="1" thickBot="1">
      <c r="C736" s="65" t="str">
        <f>'PC Receitas'!I12</f>
        <v>4.3.8</v>
      </c>
      <c r="D736" s="66" t="str">
        <f>VLOOKUP(C736,'PC Receitas'!$I$4:$J$103,2,FALSE)</f>
        <v>-</v>
      </c>
      <c r="E736" s="75">
        <f>SUMIFS(Jan!$H$5:$H$605,Jan!$Q$5:$Q$605,"Receita",Jan!$F$5:$F$605,DRE!$D736)</f>
        <v>0</v>
      </c>
      <c r="F736" s="75">
        <f>SUMIFS(Fev!$H$5:$H$605,Fev!$Q$5:$Q$605,"Receita",Fev!$F$5:$F$605,DRE!$D736)</f>
        <v>0</v>
      </c>
      <c r="G736" s="75">
        <f>SUMIFS(Mar!$H$5:$H$605,Mar!$Q$5:$Q$605,"Receita",Mar!$F$5:$F$605,DRE!$D736)</f>
        <v>0</v>
      </c>
      <c r="H736" s="75">
        <f>SUMIFS(Abr!$H$5:$H$605,Abr!$Q$5:$Q$605,"Receita",Abr!$F$5:$F$605,DRE!$D736)</f>
        <v>0</v>
      </c>
      <c r="I736" s="75">
        <f>SUMIFS(Mai!$H$5:$H$605,Mai!$Q$5:$Q$605,"Receita",Mai!$F$5:$F$605,DRE!$D736)</f>
        <v>0</v>
      </c>
      <c r="J736" s="75">
        <f>SUMIFS(Jun!$H$5:$H$605,Jun!$Q$5:$Q$605,"Receita",Jun!$F$5:$F$605,DRE!$D736)</f>
        <v>0</v>
      </c>
      <c r="K736" s="75">
        <f>SUMIFS(Jul!$H$5:$H$605,Jul!$Q$5:$Q$605,"Receita",Jul!$F$5:$F$605,DRE!$D736)</f>
        <v>0</v>
      </c>
      <c r="L736" s="75">
        <f>SUMIFS(Ago!$H$5:$H$605,Ago!$Q$5:$Q$605,"Receita",Ago!$F$5:$F$605,DRE!$D736)</f>
        <v>0</v>
      </c>
      <c r="M736" s="75">
        <f>SUMIFS(Set!$H$5:$H$605,Set!$Q$5:$Q$605,"Receita",Set!$F$5:$F$605,DRE!$D736)</f>
        <v>0</v>
      </c>
      <c r="N736" s="75">
        <f>SUMIFS(Out!$H$5:$H$605,Out!$Q$5:$Q$605,"Receita",Out!$F$5:$F$605,DRE!$D736)</f>
        <v>0</v>
      </c>
      <c r="O736" s="75">
        <f>SUMIFS(Nov!$H$5:$H$605,Nov!$Q$5:$Q$605,"Receita",Nov!$F$5:$F$605,DRE!$D736)</f>
        <v>0</v>
      </c>
      <c r="P736" s="75">
        <f>SUMIFS(Dez!$H$5:$H$605,Dez!$Q$5:$Q$605,"Receita",Dez!$F$5:$F$605,DRE!$D736)</f>
        <v>0</v>
      </c>
      <c r="Q736" s="75">
        <f t="shared" si="37"/>
        <v>0</v>
      </c>
    </row>
    <row r="737" spans="3:17" ht="28.5" customHeight="1" thickTop="1" thickBot="1">
      <c r="C737" s="65" t="str">
        <f>'PC Receitas'!I13</f>
        <v>4.3.9</v>
      </c>
      <c r="D737" s="66" t="str">
        <f>VLOOKUP(C737,'PC Receitas'!$I$4:$J$103,2,FALSE)</f>
        <v>-</v>
      </c>
      <c r="E737" s="75">
        <f>SUMIFS(Jan!$H$5:$H$605,Jan!$Q$5:$Q$605,"Receita",Jan!$F$5:$F$605,DRE!$D737)</f>
        <v>0</v>
      </c>
      <c r="F737" s="75">
        <f>SUMIFS(Fev!$H$5:$H$605,Fev!$Q$5:$Q$605,"Receita",Fev!$F$5:$F$605,DRE!$D737)</f>
        <v>0</v>
      </c>
      <c r="G737" s="75">
        <f>SUMIFS(Mar!$H$5:$H$605,Mar!$Q$5:$Q$605,"Receita",Mar!$F$5:$F$605,DRE!$D737)</f>
        <v>0</v>
      </c>
      <c r="H737" s="75">
        <f>SUMIFS(Abr!$H$5:$H$605,Abr!$Q$5:$Q$605,"Receita",Abr!$F$5:$F$605,DRE!$D737)</f>
        <v>0</v>
      </c>
      <c r="I737" s="75">
        <f>SUMIFS(Mai!$H$5:$H$605,Mai!$Q$5:$Q$605,"Receita",Mai!$F$5:$F$605,DRE!$D737)</f>
        <v>0</v>
      </c>
      <c r="J737" s="75">
        <f>SUMIFS(Jun!$H$5:$H$605,Jun!$Q$5:$Q$605,"Receita",Jun!$F$5:$F$605,DRE!$D737)</f>
        <v>0</v>
      </c>
      <c r="K737" s="75">
        <f>SUMIFS(Jul!$H$5:$H$605,Jul!$Q$5:$Q$605,"Receita",Jul!$F$5:$F$605,DRE!$D737)</f>
        <v>0</v>
      </c>
      <c r="L737" s="75">
        <f>SUMIFS(Ago!$H$5:$H$605,Ago!$Q$5:$Q$605,"Receita",Ago!$F$5:$F$605,DRE!$D737)</f>
        <v>0</v>
      </c>
      <c r="M737" s="75">
        <f>SUMIFS(Set!$H$5:$H$605,Set!$Q$5:$Q$605,"Receita",Set!$F$5:$F$605,DRE!$D737)</f>
        <v>0</v>
      </c>
      <c r="N737" s="75">
        <f>SUMIFS(Out!$H$5:$H$605,Out!$Q$5:$Q$605,"Receita",Out!$F$5:$F$605,DRE!$D737)</f>
        <v>0</v>
      </c>
      <c r="O737" s="75">
        <f>SUMIFS(Nov!$H$5:$H$605,Nov!$Q$5:$Q$605,"Receita",Nov!$F$5:$F$605,DRE!$D737)</f>
        <v>0</v>
      </c>
      <c r="P737" s="75">
        <f>SUMIFS(Dez!$H$5:$H$605,Dez!$Q$5:$Q$605,"Receita",Dez!$F$5:$F$605,DRE!$D737)</f>
        <v>0</v>
      </c>
      <c r="Q737" s="75">
        <f t="shared" si="37"/>
        <v>0</v>
      </c>
    </row>
    <row r="738" spans="3:17" ht="28.5" customHeight="1" thickTop="1" thickBot="1">
      <c r="C738" s="65" t="str">
        <f>'PC Receitas'!I14</f>
        <v>4.3.10</v>
      </c>
      <c r="D738" s="66" t="str">
        <f>VLOOKUP(C738,'PC Receitas'!$I$4:$J$103,2,FALSE)</f>
        <v>-</v>
      </c>
      <c r="E738" s="75">
        <f>SUMIFS(Jan!$H$5:$H$605,Jan!$Q$5:$Q$605,"Receita",Jan!$F$5:$F$605,DRE!$D738)</f>
        <v>0</v>
      </c>
      <c r="F738" s="75">
        <f>SUMIFS(Fev!$H$5:$H$605,Fev!$Q$5:$Q$605,"Receita",Fev!$F$5:$F$605,DRE!$D738)</f>
        <v>0</v>
      </c>
      <c r="G738" s="75">
        <f>SUMIFS(Mar!$H$5:$H$605,Mar!$Q$5:$Q$605,"Receita",Mar!$F$5:$F$605,DRE!$D738)</f>
        <v>0</v>
      </c>
      <c r="H738" s="75">
        <f>SUMIFS(Abr!$H$5:$H$605,Abr!$Q$5:$Q$605,"Receita",Abr!$F$5:$F$605,DRE!$D738)</f>
        <v>0</v>
      </c>
      <c r="I738" s="75">
        <f>SUMIFS(Mai!$H$5:$H$605,Mai!$Q$5:$Q$605,"Receita",Mai!$F$5:$F$605,DRE!$D738)</f>
        <v>0</v>
      </c>
      <c r="J738" s="75">
        <f>SUMIFS(Jun!$H$5:$H$605,Jun!$Q$5:$Q$605,"Receita",Jun!$F$5:$F$605,DRE!$D738)</f>
        <v>0</v>
      </c>
      <c r="K738" s="75">
        <f>SUMIFS(Jul!$H$5:$H$605,Jul!$Q$5:$Q$605,"Receita",Jul!$F$5:$F$605,DRE!$D738)</f>
        <v>0</v>
      </c>
      <c r="L738" s="75">
        <f>SUMIFS(Ago!$H$5:$H$605,Ago!$Q$5:$Q$605,"Receita",Ago!$F$5:$F$605,DRE!$D738)</f>
        <v>0</v>
      </c>
      <c r="M738" s="75">
        <f>SUMIFS(Set!$H$5:$H$605,Set!$Q$5:$Q$605,"Receita",Set!$F$5:$F$605,DRE!$D738)</f>
        <v>0</v>
      </c>
      <c r="N738" s="75">
        <f>SUMIFS(Out!$H$5:$H$605,Out!$Q$5:$Q$605,"Receita",Out!$F$5:$F$605,DRE!$D738)</f>
        <v>0</v>
      </c>
      <c r="O738" s="75">
        <f>SUMIFS(Nov!$H$5:$H$605,Nov!$Q$5:$Q$605,"Receita",Nov!$F$5:$F$605,DRE!$D738)</f>
        <v>0</v>
      </c>
      <c r="P738" s="75">
        <f>SUMIFS(Dez!$H$5:$H$605,Dez!$Q$5:$Q$605,"Receita",Dez!$F$5:$F$605,DRE!$D738)</f>
        <v>0</v>
      </c>
      <c r="Q738" s="75">
        <f t="shared" si="37"/>
        <v>0</v>
      </c>
    </row>
    <row r="739" spans="3:17" ht="28.5" customHeight="1" thickTop="1" thickBot="1">
      <c r="C739" s="65" t="str">
        <f>'PC Receitas'!I15</f>
        <v>4.3.11</v>
      </c>
      <c r="D739" s="66" t="str">
        <f>VLOOKUP(C739,'PC Receitas'!$I$4:$J$103,2,FALSE)</f>
        <v>-</v>
      </c>
      <c r="E739" s="75">
        <f>SUMIFS(Jan!$H$5:$H$605,Jan!$Q$5:$Q$605,"Receita",Jan!$F$5:$F$605,DRE!$D739)</f>
        <v>0</v>
      </c>
      <c r="F739" s="75">
        <f>SUMIFS(Fev!$H$5:$H$605,Fev!$Q$5:$Q$605,"Receita",Fev!$F$5:$F$605,DRE!$D739)</f>
        <v>0</v>
      </c>
      <c r="G739" s="75">
        <f>SUMIFS(Mar!$H$5:$H$605,Mar!$Q$5:$Q$605,"Receita",Mar!$F$5:$F$605,DRE!$D739)</f>
        <v>0</v>
      </c>
      <c r="H739" s="75">
        <f>SUMIFS(Abr!$H$5:$H$605,Abr!$Q$5:$Q$605,"Receita",Abr!$F$5:$F$605,DRE!$D739)</f>
        <v>0</v>
      </c>
      <c r="I739" s="75">
        <f>SUMIFS(Mai!$H$5:$H$605,Mai!$Q$5:$Q$605,"Receita",Mai!$F$5:$F$605,DRE!$D739)</f>
        <v>0</v>
      </c>
      <c r="J739" s="75">
        <f>SUMIFS(Jun!$H$5:$H$605,Jun!$Q$5:$Q$605,"Receita",Jun!$F$5:$F$605,DRE!$D739)</f>
        <v>0</v>
      </c>
      <c r="K739" s="75">
        <f>SUMIFS(Jul!$H$5:$H$605,Jul!$Q$5:$Q$605,"Receita",Jul!$F$5:$F$605,DRE!$D739)</f>
        <v>0</v>
      </c>
      <c r="L739" s="75">
        <f>SUMIFS(Ago!$H$5:$H$605,Ago!$Q$5:$Q$605,"Receita",Ago!$F$5:$F$605,DRE!$D739)</f>
        <v>0</v>
      </c>
      <c r="M739" s="75">
        <f>SUMIFS(Set!$H$5:$H$605,Set!$Q$5:$Q$605,"Receita",Set!$F$5:$F$605,DRE!$D739)</f>
        <v>0</v>
      </c>
      <c r="N739" s="75">
        <f>SUMIFS(Out!$H$5:$H$605,Out!$Q$5:$Q$605,"Receita",Out!$F$5:$F$605,DRE!$D739)</f>
        <v>0</v>
      </c>
      <c r="O739" s="75">
        <f>SUMIFS(Nov!$H$5:$H$605,Nov!$Q$5:$Q$605,"Receita",Nov!$F$5:$F$605,DRE!$D739)</f>
        <v>0</v>
      </c>
      <c r="P739" s="75">
        <f>SUMIFS(Dez!$H$5:$H$605,Dez!$Q$5:$Q$605,"Receita",Dez!$F$5:$F$605,DRE!$D739)</f>
        <v>0</v>
      </c>
      <c r="Q739" s="75">
        <f t="shared" si="37"/>
        <v>0</v>
      </c>
    </row>
    <row r="740" spans="3:17" ht="28.5" customHeight="1" thickTop="1" thickBot="1">
      <c r="C740" s="65" t="str">
        <f>'PC Receitas'!I16</f>
        <v>4.3.12</v>
      </c>
      <c r="D740" s="66" t="str">
        <f>VLOOKUP(C740,'PC Receitas'!$I$4:$J$103,2,FALSE)</f>
        <v>-</v>
      </c>
      <c r="E740" s="75">
        <f>SUMIFS(Jan!$H$5:$H$605,Jan!$Q$5:$Q$605,"Receita",Jan!$F$5:$F$605,DRE!$D740)</f>
        <v>0</v>
      </c>
      <c r="F740" s="75">
        <f>SUMIFS(Fev!$H$5:$H$605,Fev!$Q$5:$Q$605,"Receita",Fev!$F$5:$F$605,DRE!$D740)</f>
        <v>0</v>
      </c>
      <c r="G740" s="75">
        <f>SUMIFS(Mar!$H$5:$H$605,Mar!$Q$5:$Q$605,"Receita",Mar!$F$5:$F$605,DRE!$D740)</f>
        <v>0</v>
      </c>
      <c r="H740" s="75">
        <f>SUMIFS(Abr!$H$5:$H$605,Abr!$Q$5:$Q$605,"Receita",Abr!$F$5:$F$605,DRE!$D740)</f>
        <v>0</v>
      </c>
      <c r="I740" s="75">
        <f>SUMIFS(Mai!$H$5:$H$605,Mai!$Q$5:$Q$605,"Receita",Mai!$F$5:$F$605,DRE!$D740)</f>
        <v>0</v>
      </c>
      <c r="J740" s="75">
        <f>SUMIFS(Jun!$H$5:$H$605,Jun!$Q$5:$Q$605,"Receita",Jun!$F$5:$F$605,DRE!$D740)</f>
        <v>0</v>
      </c>
      <c r="K740" s="75">
        <f>SUMIFS(Jul!$H$5:$H$605,Jul!$Q$5:$Q$605,"Receita",Jul!$F$5:$F$605,DRE!$D740)</f>
        <v>0</v>
      </c>
      <c r="L740" s="75">
        <f>SUMIFS(Ago!$H$5:$H$605,Ago!$Q$5:$Q$605,"Receita",Ago!$F$5:$F$605,DRE!$D740)</f>
        <v>0</v>
      </c>
      <c r="M740" s="75">
        <f>SUMIFS(Set!$H$5:$H$605,Set!$Q$5:$Q$605,"Receita",Set!$F$5:$F$605,DRE!$D740)</f>
        <v>0</v>
      </c>
      <c r="N740" s="75">
        <f>SUMIFS(Out!$H$5:$H$605,Out!$Q$5:$Q$605,"Receita",Out!$F$5:$F$605,DRE!$D740)</f>
        <v>0</v>
      </c>
      <c r="O740" s="75">
        <f>SUMIFS(Nov!$H$5:$H$605,Nov!$Q$5:$Q$605,"Receita",Nov!$F$5:$F$605,DRE!$D740)</f>
        <v>0</v>
      </c>
      <c r="P740" s="75">
        <f>SUMIFS(Dez!$H$5:$H$605,Dez!$Q$5:$Q$605,"Receita",Dez!$F$5:$F$605,DRE!$D740)</f>
        <v>0</v>
      </c>
      <c r="Q740" s="75">
        <f t="shared" si="37"/>
        <v>0</v>
      </c>
    </row>
    <row r="741" spans="3:17" ht="28.5" customHeight="1" thickTop="1" thickBot="1">
      <c r="C741" s="65" t="str">
        <f>'PC Receitas'!I17</f>
        <v>4.3.13</v>
      </c>
      <c r="D741" s="66" t="str">
        <f>VLOOKUP(C741,'PC Receitas'!$I$4:$J$103,2,FALSE)</f>
        <v>-</v>
      </c>
      <c r="E741" s="75">
        <f>SUMIFS(Jan!$H$5:$H$605,Jan!$Q$5:$Q$605,"Receita",Jan!$F$5:$F$605,DRE!$D741)</f>
        <v>0</v>
      </c>
      <c r="F741" s="75">
        <f>SUMIFS(Fev!$H$5:$H$605,Fev!$Q$5:$Q$605,"Receita",Fev!$F$5:$F$605,DRE!$D741)</f>
        <v>0</v>
      </c>
      <c r="G741" s="75">
        <f>SUMIFS(Mar!$H$5:$H$605,Mar!$Q$5:$Q$605,"Receita",Mar!$F$5:$F$605,DRE!$D741)</f>
        <v>0</v>
      </c>
      <c r="H741" s="75">
        <f>SUMIFS(Abr!$H$5:$H$605,Abr!$Q$5:$Q$605,"Receita",Abr!$F$5:$F$605,DRE!$D741)</f>
        <v>0</v>
      </c>
      <c r="I741" s="75">
        <f>SUMIFS(Mai!$H$5:$H$605,Mai!$Q$5:$Q$605,"Receita",Mai!$F$5:$F$605,DRE!$D741)</f>
        <v>0</v>
      </c>
      <c r="J741" s="75">
        <f>SUMIFS(Jun!$H$5:$H$605,Jun!$Q$5:$Q$605,"Receita",Jun!$F$5:$F$605,DRE!$D741)</f>
        <v>0</v>
      </c>
      <c r="K741" s="75">
        <f>SUMIFS(Jul!$H$5:$H$605,Jul!$Q$5:$Q$605,"Receita",Jul!$F$5:$F$605,DRE!$D741)</f>
        <v>0</v>
      </c>
      <c r="L741" s="75">
        <f>SUMIFS(Ago!$H$5:$H$605,Ago!$Q$5:$Q$605,"Receita",Ago!$F$5:$F$605,DRE!$D741)</f>
        <v>0</v>
      </c>
      <c r="M741" s="75">
        <f>SUMIFS(Set!$H$5:$H$605,Set!$Q$5:$Q$605,"Receita",Set!$F$5:$F$605,DRE!$D741)</f>
        <v>0</v>
      </c>
      <c r="N741" s="75">
        <f>SUMIFS(Out!$H$5:$H$605,Out!$Q$5:$Q$605,"Receita",Out!$F$5:$F$605,DRE!$D741)</f>
        <v>0</v>
      </c>
      <c r="O741" s="75">
        <f>SUMIFS(Nov!$H$5:$H$605,Nov!$Q$5:$Q$605,"Receita",Nov!$F$5:$F$605,DRE!$D741)</f>
        <v>0</v>
      </c>
      <c r="P741" s="75">
        <f>SUMIFS(Dez!$H$5:$H$605,Dez!$Q$5:$Q$605,"Receita",Dez!$F$5:$F$605,DRE!$D741)</f>
        <v>0</v>
      </c>
      <c r="Q741" s="75">
        <f t="shared" si="37"/>
        <v>0</v>
      </c>
    </row>
    <row r="742" spans="3:17" ht="28.5" customHeight="1" thickTop="1" thickBot="1">
      <c r="C742" s="65" t="str">
        <f>'PC Receitas'!I18</f>
        <v>4.3.14</v>
      </c>
      <c r="D742" s="66" t="str">
        <f>VLOOKUP(C742,'PC Receitas'!$I$4:$J$103,2,FALSE)</f>
        <v>-</v>
      </c>
      <c r="E742" s="75">
        <f>SUMIFS(Jan!$H$5:$H$605,Jan!$Q$5:$Q$605,"Receita",Jan!$F$5:$F$605,DRE!$D742)</f>
        <v>0</v>
      </c>
      <c r="F742" s="75">
        <f>SUMIFS(Fev!$H$5:$H$605,Fev!$Q$5:$Q$605,"Receita",Fev!$F$5:$F$605,DRE!$D742)</f>
        <v>0</v>
      </c>
      <c r="G742" s="75">
        <f>SUMIFS(Mar!$H$5:$H$605,Mar!$Q$5:$Q$605,"Receita",Mar!$F$5:$F$605,DRE!$D742)</f>
        <v>0</v>
      </c>
      <c r="H742" s="75">
        <f>SUMIFS(Abr!$H$5:$H$605,Abr!$Q$5:$Q$605,"Receita",Abr!$F$5:$F$605,DRE!$D742)</f>
        <v>0</v>
      </c>
      <c r="I742" s="75">
        <f>SUMIFS(Mai!$H$5:$H$605,Mai!$Q$5:$Q$605,"Receita",Mai!$F$5:$F$605,DRE!$D742)</f>
        <v>0</v>
      </c>
      <c r="J742" s="75">
        <f>SUMIFS(Jun!$H$5:$H$605,Jun!$Q$5:$Q$605,"Receita",Jun!$F$5:$F$605,DRE!$D742)</f>
        <v>0</v>
      </c>
      <c r="K742" s="75">
        <f>SUMIFS(Jul!$H$5:$H$605,Jul!$Q$5:$Q$605,"Receita",Jul!$F$5:$F$605,DRE!$D742)</f>
        <v>0</v>
      </c>
      <c r="L742" s="75">
        <f>SUMIFS(Ago!$H$5:$H$605,Ago!$Q$5:$Q$605,"Receita",Ago!$F$5:$F$605,DRE!$D742)</f>
        <v>0</v>
      </c>
      <c r="M742" s="75">
        <f>SUMIFS(Set!$H$5:$H$605,Set!$Q$5:$Q$605,"Receita",Set!$F$5:$F$605,DRE!$D742)</f>
        <v>0</v>
      </c>
      <c r="N742" s="75">
        <f>SUMIFS(Out!$H$5:$H$605,Out!$Q$5:$Q$605,"Receita",Out!$F$5:$F$605,DRE!$D742)</f>
        <v>0</v>
      </c>
      <c r="O742" s="75">
        <f>SUMIFS(Nov!$H$5:$H$605,Nov!$Q$5:$Q$605,"Receita",Nov!$F$5:$F$605,DRE!$D742)</f>
        <v>0</v>
      </c>
      <c r="P742" s="75">
        <f>SUMIFS(Dez!$H$5:$H$605,Dez!$Q$5:$Q$605,"Receita",Dez!$F$5:$F$605,DRE!$D742)</f>
        <v>0</v>
      </c>
      <c r="Q742" s="75">
        <f t="shared" si="37"/>
        <v>0</v>
      </c>
    </row>
    <row r="743" spans="3:17" ht="28.5" customHeight="1" thickTop="1" thickBot="1">
      <c r="C743" s="65" t="str">
        <f>'PC Receitas'!I19</f>
        <v>4.3.15</v>
      </c>
      <c r="D743" s="66" t="str">
        <f>VLOOKUP(C743,'PC Receitas'!$I$4:$J$103,2,FALSE)</f>
        <v>-</v>
      </c>
      <c r="E743" s="75">
        <f>SUMIFS(Jan!$H$5:$H$605,Jan!$Q$5:$Q$605,"Receita",Jan!$F$5:$F$605,DRE!$D743)</f>
        <v>0</v>
      </c>
      <c r="F743" s="75">
        <f>SUMIFS(Fev!$H$5:$H$605,Fev!$Q$5:$Q$605,"Receita",Fev!$F$5:$F$605,DRE!$D743)</f>
        <v>0</v>
      </c>
      <c r="G743" s="75">
        <f>SUMIFS(Mar!$H$5:$H$605,Mar!$Q$5:$Q$605,"Receita",Mar!$F$5:$F$605,DRE!$D743)</f>
        <v>0</v>
      </c>
      <c r="H743" s="75">
        <f>SUMIFS(Abr!$H$5:$H$605,Abr!$Q$5:$Q$605,"Receita",Abr!$F$5:$F$605,DRE!$D743)</f>
        <v>0</v>
      </c>
      <c r="I743" s="75">
        <f>SUMIFS(Mai!$H$5:$H$605,Mai!$Q$5:$Q$605,"Receita",Mai!$F$5:$F$605,DRE!$D743)</f>
        <v>0</v>
      </c>
      <c r="J743" s="75">
        <f>SUMIFS(Jun!$H$5:$H$605,Jun!$Q$5:$Q$605,"Receita",Jun!$F$5:$F$605,DRE!$D743)</f>
        <v>0</v>
      </c>
      <c r="K743" s="75">
        <f>SUMIFS(Jul!$H$5:$H$605,Jul!$Q$5:$Q$605,"Receita",Jul!$F$5:$F$605,DRE!$D743)</f>
        <v>0</v>
      </c>
      <c r="L743" s="75">
        <f>SUMIFS(Ago!$H$5:$H$605,Ago!$Q$5:$Q$605,"Receita",Ago!$F$5:$F$605,DRE!$D743)</f>
        <v>0</v>
      </c>
      <c r="M743" s="75">
        <f>SUMIFS(Set!$H$5:$H$605,Set!$Q$5:$Q$605,"Receita",Set!$F$5:$F$605,DRE!$D743)</f>
        <v>0</v>
      </c>
      <c r="N743" s="75">
        <f>SUMIFS(Out!$H$5:$H$605,Out!$Q$5:$Q$605,"Receita",Out!$F$5:$F$605,DRE!$D743)</f>
        <v>0</v>
      </c>
      <c r="O743" s="75">
        <f>SUMIFS(Nov!$H$5:$H$605,Nov!$Q$5:$Q$605,"Receita",Nov!$F$5:$F$605,DRE!$D743)</f>
        <v>0</v>
      </c>
      <c r="P743" s="75">
        <f>SUMIFS(Dez!$H$5:$H$605,Dez!$Q$5:$Q$605,"Receita",Dez!$F$5:$F$605,DRE!$D743)</f>
        <v>0</v>
      </c>
      <c r="Q743" s="75">
        <f t="shared" si="37"/>
        <v>0</v>
      </c>
    </row>
    <row r="744" spans="3:17" ht="28.5" customHeight="1" thickTop="1" thickBot="1">
      <c r="C744" s="65" t="str">
        <f>'PC Receitas'!I20</f>
        <v>4.3.16</v>
      </c>
      <c r="D744" s="66" t="str">
        <f>VLOOKUP(C744,'PC Receitas'!$I$4:$J$103,2,FALSE)</f>
        <v>-</v>
      </c>
      <c r="E744" s="75">
        <f>SUMIFS(Jan!$H$5:$H$605,Jan!$Q$5:$Q$605,"Receita",Jan!$F$5:$F$605,DRE!$D744)</f>
        <v>0</v>
      </c>
      <c r="F744" s="75">
        <f>SUMIFS(Fev!$H$5:$H$605,Fev!$Q$5:$Q$605,"Receita",Fev!$F$5:$F$605,DRE!$D744)</f>
        <v>0</v>
      </c>
      <c r="G744" s="75">
        <f>SUMIFS(Mar!$H$5:$H$605,Mar!$Q$5:$Q$605,"Receita",Mar!$F$5:$F$605,DRE!$D744)</f>
        <v>0</v>
      </c>
      <c r="H744" s="75">
        <f>SUMIFS(Abr!$H$5:$H$605,Abr!$Q$5:$Q$605,"Receita",Abr!$F$5:$F$605,DRE!$D744)</f>
        <v>0</v>
      </c>
      <c r="I744" s="75">
        <f>SUMIFS(Mai!$H$5:$H$605,Mai!$Q$5:$Q$605,"Receita",Mai!$F$5:$F$605,DRE!$D744)</f>
        <v>0</v>
      </c>
      <c r="J744" s="75">
        <f>SUMIFS(Jun!$H$5:$H$605,Jun!$Q$5:$Q$605,"Receita",Jun!$F$5:$F$605,DRE!$D744)</f>
        <v>0</v>
      </c>
      <c r="K744" s="75">
        <f>SUMIFS(Jul!$H$5:$H$605,Jul!$Q$5:$Q$605,"Receita",Jul!$F$5:$F$605,DRE!$D744)</f>
        <v>0</v>
      </c>
      <c r="L744" s="75">
        <f>SUMIFS(Ago!$H$5:$H$605,Ago!$Q$5:$Q$605,"Receita",Ago!$F$5:$F$605,DRE!$D744)</f>
        <v>0</v>
      </c>
      <c r="M744" s="75">
        <f>SUMIFS(Set!$H$5:$H$605,Set!$Q$5:$Q$605,"Receita",Set!$F$5:$F$605,DRE!$D744)</f>
        <v>0</v>
      </c>
      <c r="N744" s="75">
        <f>SUMIFS(Out!$H$5:$H$605,Out!$Q$5:$Q$605,"Receita",Out!$F$5:$F$605,DRE!$D744)</f>
        <v>0</v>
      </c>
      <c r="O744" s="75">
        <f>SUMIFS(Nov!$H$5:$H$605,Nov!$Q$5:$Q$605,"Receita",Nov!$F$5:$F$605,DRE!$D744)</f>
        <v>0</v>
      </c>
      <c r="P744" s="75">
        <f>SUMIFS(Dez!$H$5:$H$605,Dez!$Q$5:$Q$605,"Receita",Dez!$F$5:$F$605,DRE!$D744)</f>
        <v>0</v>
      </c>
      <c r="Q744" s="75">
        <f t="shared" si="37"/>
        <v>0</v>
      </c>
    </row>
    <row r="745" spans="3:17" ht="28.5" customHeight="1" thickTop="1" thickBot="1">
      <c r="C745" s="65" t="str">
        <f>'PC Receitas'!I21</f>
        <v>4.3.17</v>
      </c>
      <c r="D745" s="66" t="str">
        <f>VLOOKUP(C745,'PC Receitas'!$I$4:$J$103,2,FALSE)</f>
        <v>-</v>
      </c>
      <c r="E745" s="75">
        <f>SUMIFS(Jan!$H$5:$H$605,Jan!$Q$5:$Q$605,"Receita",Jan!$F$5:$F$605,DRE!$D745)</f>
        <v>0</v>
      </c>
      <c r="F745" s="75">
        <f>SUMIFS(Fev!$H$5:$H$605,Fev!$Q$5:$Q$605,"Receita",Fev!$F$5:$F$605,DRE!$D745)</f>
        <v>0</v>
      </c>
      <c r="G745" s="75">
        <f>SUMIFS(Mar!$H$5:$H$605,Mar!$Q$5:$Q$605,"Receita",Mar!$F$5:$F$605,DRE!$D745)</f>
        <v>0</v>
      </c>
      <c r="H745" s="75">
        <f>SUMIFS(Abr!$H$5:$H$605,Abr!$Q$5:$Q$605,"Receita",Abr!$F$5:$F$605,DRE!$D745)</f>
        <v>0</v>
      </c>
      <c r="I745" s="75">
        <f>SUMIFS(Mai!$H$5:$H$605,Mai!$Q$5:$Q$605,"Receita",Mai!$F$5:$F$605,DRE!$D745)</f>
        <v>0</v>
      </c>
      <c r="J745" s="75">
        <f>SUMIFS(Jun!$H$5:$H$605,Jun!$Q$5:$Q$605,"Receita",Jun!$F$5:$F$605,DRE!$D745)</f>
        <v>0</v>
      </c>
      <c r="K745" s="75">
        <f>SUMIFS(Jul!$H$5:$H$605,Jul!$Q$5:$Q$605,"Receita",Jul!$F$5:$F$605,DRE!$D745)</f>
        <v>0</v>
      </c>
      <c r="L745" s="75">
        <f>SUMIFS(Ago!$H$5:$H$605,Ago!$Q$5:$Q$605,"Receita",Ago!$F$5:$F$605,DRE!$D745)</f>
        <v>0</v>
      </c>
      <c r="M745" s="75">
        <f>SUMIFS(Set!$H$5:$H$605,Set!$Q$5:$Q$605,"Receita",Set!$F$5:$F$605,DRE!$D745)</f>
        <v>0</v>
      </c>
      <c r="N745" s="75">
        <f>SUMIFS(Out!$H$5:$H$605,Out!$Q$5:$Q$605,"Receita",Out!$F$5:$F$605,DRE!$D745)</f>
        <v>0</v>
      </c>
      <c r="O745" s="75">
        <f>SUMIFS(Nov!$H$5:$H$605,Nov!$Q$5:$Q$605,"Receita",Nov!$F$5:$F$605,DRE!$D745)</f>
        <v>0</v>
      </c>
      <c r="P745" s="75">
        <f>SUMIFS(Dez!$H$5:$H$605,Dez!$Q$5:$Q$605,"Receita",Dez!$F$5:$F$605,DRE!$D745)</f>
        <v>0</v>
      </c>
      <c r="Q745" s="75">
        <f t="shared" si="37"/>
        <v>0</v>
      </c>
    </row>
    <row r="746" spans="3:17" ht="28.5" customHeight="1" thickTop="1" thickBot="1">
      <c r="C746" s="65" t="str">
        <f>'PC Receitas'!I22</f>
        <v>4.3.18</v>
      </c>
      <c r="D746" s="66" t="str">
        <f>VLOOKUP(C746,'PC Receitas'!$I$4:$J$103,2,FALSE)</f>
        <v>-</v>
      </c>
      <c r="E746" s="75">
        <f>SUMIFS(Jan!$H$5:$H$605,Jan!$Q$5:$Q$605,"Receita",Jan!$F$5:$F$605,DRE!$D746)</f>
        <v>0</v>
      </c>
      <c r="F746" s="75">
        <f>SUMIFS(Fev!$H$5:$H$605,Fev!$Q$5:$Q$605,"Receita",Fev!$F$5:$F$605,DRE!$D746)</f>
        <v>0</v>
      </c>
      <c r="G746" s="75">
        <f>SUMIFS(Mar!$H$5:$H$605,Mar!$Q$5:$Q$605,"Receita",Mar!$F$5:$F$605,DRE!$D746)</f>
        <v>0</v>
      </c>
      <c r="H746" s="75">
        <f>SUMIFS(Abr!$H$5:$H$605,Abr!$Q$5:$Q$605,"Receita",Abr!$F$5:$F$605,DRE!$D746)</f>
        <v>0</v>
      </c>
      <c r="I746" s="75">
        <f>SUMIFS(Mai!$H$5:$H$605,Mai!$Q$5:$Q$605,"Receita",Mai!$F$5:$F$605,DRE!$D746)</f>
        <v>0</v>
      </c>
      <c r="J746" s="75">
        <f>SUMIFS(Jun!$H$5:$H$605,Jun!$Q$5:$Q$605,"Receita",Jun!$F$5:$F$605,DRE!$D746)</f>
        <v>0</v>
      </c>
      <c r="K746" s="75">
        <f>SUMIFS(Jul!$H$5:$H$605,Jul!$Q$5:$Q$605,"Receita",Jul!$F$5:$F$605,DRE!$D746)</f>
        <v>0</v>
      </c>
      <c r="L746" s="75">
        <f>SUMIFS(Ago!$H$5:$H$605,Ago!$Q$5:$Q$605,"Receita",Ago!$F$5:$F$605,DRE!$D746)</f>
        <v>0</v>
      </c>
      <c r="M746" s="75">
        <f>SUMIFS(Set!$H$5:$H$605,Set!$Q$5:$Q$605,"Receita",Set!$F$5:$F$605,DRE!$D746)</f>
        <v>0</v>
      </c>
      <c r="N746" s="75">
        <f>SUMIFS(Out!$H$5:$H$605,Out!$Q$5:$Q$605,"Receita",Out!$F$5:$F$605,DRE!$D746)</f>
        <v>0</v>
      </c>
      <c r="O746" s="75">
        <f>SUMIFS(Nov!$H$5:$H$605,Nov!$Q$5:$Q$605,"Receita",Nov!$F$5:$F$605,DRE!$D746)</f>
        <v>0</v>
      </c>
      <c r="P746" s="75">
        <f>SUMIFS(Dez!$H$5:$H$605,Dez!$Q$5:$Q$605,"Receita",Dez!$F$5:$F$605,DRE!$D746)</f>
        <v>0</v>
      </c>
      <c r="Q746" s="75">
        <f t="shared" si="37"/>
        <v>0</v>
      </c>
    </row>
    <row r="747" spans="3:17" ht="28.5" customHeight="1" thickTop="1" thickBot="1">
      <c r="C747" s="65" t="str">
        <f>'PC Receitas'!I23</f>
        <v>4.3.19</v>
      </c>
      <c r="D747" s="66" t="str">
        <f>VLOOKUP(C747,'PC Receitas'!$I$4:$J$103,2,FALSE)</f>
        <v>-</v>
      </c>
      <c r="E747" s="75">
        <f>SUMIFS(Jan!$H$5:$H$605,Jan!$Q$5:$Q$605,"Receita",Jan!$F$5:$F$605,DRE!$D747)</f>
        <v>0</v>
      </c>
      <c r="F747" s="75">
        <f>SUMIFS(Fev!$H$5:$H$605,Fev!$Q$5:$Q$605,"Receita",Fev!$F$5:$F$605,DRE!$D747)</f>
        <v>0</v>
      </c>
      <c r="G747" s="75">
        <f>SUMIFS(Mar!$H$5:$H$605,Mar!$Q$5:$Q$605,"Receita",Mar!$F$5:$F$605,DRE!$D747)</f>
        <v>0</v>
      </c>
      <c r="H747" s="75">
        <f>SUMIFS(Abr!$H$5:$H$605,Abr!$Q$5:$Q$605,"Receita",Abr!$F$5:$F$605,DRE!$D747)</f>
        <v>0</v>
      </c>
      <c r="I747" s="75">
        <f>SUMIFS(Mai!$H$5:$H$605,Mai!$Q$5:$Q$605,"Receita",Mai!$F$5:$F$605,DRE!$D747)</f>
        <v>0</v>
      </c>
      <c r="J747" s="75">
        <f>SUMIFS(Jun!$H$5:$H$605,Jun!$Q$5:$Q$605,"Receita",Jun!$F$5:$F$605,DRE!$D747)</f>
        <v>0</v>
      </c>
      <c r="K747" s="75">
        <f>SUMIFS(Jul!$H$5:$H$605,Jul!$Q$5:$Q$605,"Receita",Jul!$F$5:$F$605,DRE!$D747)</f>
        <v>0</v>
      </c>
      <c r="L747" s="75">
        <f>SUMIFS(Ago!$H$5:$H$605,Ago!$Q$5:$Q$605,"Receita",Ago!$F$5:$F$605,DRE!$D747)</f>
        <v>0</v>
      </c>
      <c r="M747" s="75">
        <f>SUMIFS(Set!$H$5:$H$605,Set!$Q$5:$Q$605,"Receita",Set!$F$5:$F$605,DRE!$D747)</f>
        <v>0</v>
      </c>
      <c r="N747" s="75">
        <f>SUMIFS(Out!$H$5:$H$605,Out!$Q$5:$Q$605,"Receita",Out!$F$5:$F$605,DRE!$D747)</f>
        <v>0</v>
      </c>
      <c r="O747" s="75">
        <f>SUMIFS(Nov!$H$5:$H$605,Nov!$Q$5:$Q$605,"Receita",Nov!$F$5:$F$605,DRE!$D747)</f>
        <v>0</v>
      </c>
      <c r="P747" s="75">
        <f>SUMIFS(Dez!$H$5:$H$605,Dez!$Q$5:$Q$605,"Receita",Dez!$F$5:$F$605,DRE!$D747)</f>
        <v>0</v>
      </c>
      <c r="Q747" s="75">
        <f t="shared" si="37"/>
        <v>0</v>
      </c>
    </row>
    <row r="748" spans="3:17" ht="28.5" customHeight="1" thickTop="1" thickBot="1">
      <c r="C748" s="65" t="str">
        <f>'PC Receitas'!I24</f>
        <v>4.3.20</v>
      </c>
      <c r="D748" s="66" t="str">
        <f>VLOOKUP(C748,'PC Receitas'!$I$4:$J$103,2,FALSE)</f>
        <v>-</v>
      </c>
      <c r="E748" s="75">
        <f>SUMIFS(Jan!$H$5:$H$605,Jan!$Q$5:$Q$605,"Receita",Jan!$F$5:$F$605,DRE!$D748)</f>
        <v>0</v>
      </c>
      <c r="F748" s="75">
        <f>SUMIFS(Fev!$H$5:$H$605,Fev!$Q$5:$Q$605,"Receita",Fev!$F$5:$F$605,DRE!$D748)</f>
        <v>0</v>
      </c>
      <c r="G748" s="75">
        <f>SUMIFS(Mar!$H$5:$H$605,Mar!$Q$5:$Q$605,"Receita",Mar!$F$5:$F$605,DRE!$D748)</f>
        <v>0</v>
      </c>
      <c r="H748" s="75">
        <f>SUMIFS(Abr!$H$5:$H$605,Abr!$Q$5:$Q$605,"Receita",Abr!$F$5:$F$605,DRE!$D748)</f>
        <v>0</v>
      </c>
      <c r="I748" s="75">
        <f>SUMIFS(Mai!$H$5:$H$605,Mai!$Q$5:$Q$605,"Receita",Mai!$F$5:$F$605,DRE!$D748)</f>
        <v>0</v>
      </c>
      <c r="J748" s="75">
        <f>SUMIFS(Jun!$H$5:$H$605,Jun!$Q$5:$Q$605,"Receita",Jun!$F$5:$F$605,DRE!$D748)</f>
        <v>0</v>
      </c>
      <c r="K748" s="75">
        <f>SUMIFS(Jul!$H$5:$H$605,Jul!$Q$5:$Q$605,"Receita",Jul!$F$5:$F$605,DRE!$D748)</f>
        <v>0</v>
      </c>
      <c r="L748" s="75">
        <f>SUMIFS(Ago!$H$5:$H$605,Ago!$Q$5:$Q$605,"Receita",Ago!$F$5:$F$605,DRE!$D748)</f>
        <v>0</v>
      </c>
      <c r="M748" s="75">
        <f>SUMIFS(Set!$H$5:$H$605,Set!$Q$5:$Q$605,"Receita",Set!$F$5:$F$605,DRE!$D748)</f>
        <v>0</v>
      </c>
      <c r="N748" s="75">
        <f>SUMIFS(Out!$H$5:$H$605,Out!$Q$5:$Q$605,"Receita",Out!$F$5:$F$605,DRE!$D748)</f>
        <v>0</v>
      </c>
      <c r="O748" s="75">
        <f>SUMIFS(Nov!$H$5:$H$605,Nov!$Q$5:$Q$605,"Receita",Nov!$F$5:$F$605,DRE!$D748)</f>
        <v>0</v>
      </c>
      <c r="P748" s="75">
        <f>SUMIFS(Dez!$H$5:$H$605,Dez!$Q$5:$Q$605,"Receita",Dez!$F$5:$F$605,DRE!$D748)</f>
        <v>0</v>
      </c>
      <c r="Q748" s="75">
        <f t="shared" si="37"/>
        <v>0</v>
      </c>
    </row>
    <row r="749" spans="3:17" ht="28.5" customHeight="1" thickTop="1" thickBot="1">
      <c r="C749" s="65" t="str">
        <f>'PC Receitas'!I25</f>
        <v>4.3.21</v>
      </c>
      <c r="D749" s="66" t="str">
        <f>VLOOKUP(C749,'PC Receitas'!$I$4:$J$103,2,FALSE)</f>
        <v>-</v>
      </c>
      <c r="E749" s="75">
        <f>SUMIFS(Jan!$H$5:$H$605,Jan!$Q$5:$Q$605,"Receita",Jan!$F$5:$F$605,DRE!$D749)</f>
        <v>0</v>
      </c>
      <c r="F749" s="75">
        <f>SUMIFS(Fev!$H$5:$H$605,Fev!$Q$5:$Q$605,"Receita",Fev!$F$5:$F$605,DRE!$D749)</f>
        <v>0</v>
      </c>
      <c r="G749" s="75">
        <f>SUMIFS(Mar!$H$5:$H$605,Mar!$Q$5:$Q$605,"Receita",Mar!$F$5:$F$605,DRE!$D749)</f>
        <v>0</v>
      </c>
      <c r="H749" s="75">
        <f>SUMIFS(Abr!$H$5:$H$605,Abr!$Q$5:$Q$605,"Receita",Abr!$F$5:$F$605,DRE!$D749)</f>
        <v>0</v>
      </c>
      <c r="I749" s="75">
        <f>SUMIFS(Mai!$H$5:$H$605,Mai!$Q$5:$Q$605,"Receita",Mai!$F$5:$F$605,DRE!$D749)</f>
        <v>0</v>
      </c>
      <c r="J749" s="75">
        <f>SUMIFS(Jun!$H$5:$H$605,Jun!$Q$5:$Q$605,"Receita",Jun!$F$5:$F$605,DRE!$D749)</f>
        <v>0</v>
      </c>
      <c r="K749" s="75">
        <f>SUMIFS(Jul!$H$5:$H$605,Jul!$Q$5:$Q$605,"Receita",Jul!$F$5:$F$605,DRE!$D749)</f>
        <v>0</v>
      </c>
      <c r="L749" s="75">
        <f>SUMIFS(Ago!$H$5:$H$605,Ago!$Q$5:$Q$605,"Receita",Ago!$F$5:$F$605,DRE!$D749)</f>
        <v>0</v>
      </c>
      <c r="M749" s="75">
        <f>SUMIFS(Set!$H$5:$H$605,Set!$Q$5:$Q$605,"Receita",Set!$F$5:$F$605,DRE!$D749)</f>
        <v>0</v>
      </c>
      <c r="N749" s="75">
        <f>SUMIFS(Out!$H$5:$H$605,Out!$Q$5:$Q$605,"Receita",Out!$F$5:$F$605,DRE!$D749)</f>
        <v>0</v>
      </c>
      <c r="O749" s="75">
        <f>SUMIFS(Nov!$H$5:$H$605,Nov!$Q$5:$Q$605,"Receita",Nov!$F$5:$F$605,DRE!$D749)</f>
        <v>0</v>
      </c>
      <c r="P749" s="75">
        <f>SUMIFS(Dez!$H$5:$H$605,Dez!$Q$5:$Q$605,"Receita",Dez!$F$5:$F$605,DRE!$D749)</f>
        <v>0</v>
      </c>
      <c r="Q749" s="75">
        <f t="shared" si="37"/>
        <v>0</v>
      </c>
    </row>
    <row r="750" spans="3:17" ht="28.5" customHeight="1" thickTop="1" thickBot="1">
      <c r="C750" s="65" t="str">
        <f>'PC Receitas'!I26</f>
        <v>4.3.22</v>
      </c>
      <c r="D750" s="66" t="str">
        <f>VLOOKUP(C750,'PC Receitas'!$I$4:$J$103,2,FALSE)</f>
        <v>-</v>
      </c>
      <c r="E750" s="75">
        <f>SUMIFS(Jan!$H$5:$H$605,Jan!$Q$5:$Q$605,"Receita",Jan!$F$5:$F$605,DRE!$D750)</f>
        <v>0</v>
      </c>
      <c r="F750" s="75">
        <f>SUMIFS(Fev!$H$5:$H$605,Fev!$Q$5:$Q$605,"Receita",Fev!$F$5:$F$605,DRE!$D750)</f>
        <v>0</v>
      </c>
      <c r="G750" s="75">
        <f>SUMIFS(Mar!$H$5:$H$605,Mar!$Q$5:$Q$605,"Receita",Mar!$F$5:$F$605,DRE!$D750)</f>
        <v>0</v>
      </c>
      <c r="H750" s="75">
        <f>SUMIFS(Abr!$H$5:$H$605,Abr!$Q$5:$Q$605,"Receita",Abr!$F$5:$F$605,DRE!$D750)</f>
        <v>0</v>
      </c>
      <c r="I750" s="75">
        <f>SUMIFS(Mai!$H$5:$H$605,Mai!$Q$5:$Q$605,"Receita",Mai!$F$5:$F$605,DRE!$D750)</f>
        <v>0</v>
      </c>
      <c r="J750" s="75">
        <f>SUMIFS(Jun!$H$5:$H$605,Jun!$Q$5:$Q$605,"Receita",Jun!$F$5:$F$605,DRE!$D750)</f>
        <v>0</v>
      </c>
      <c r="K750" s="75">
        <f>SUMIFS(Jul!$H$5:$H$605,Jul!$Q$5:$Q$605,"Receita",Jul!$F$5:$F$605,DRE!$D750)</f>
        <v>0</v>
      </c>
      <c r="L750" s="75">
        <f>SUMIFS(Ago!$H$5:$H$605,Ago!$Q$5:$Q$605,"Receita",Ago!$F$5:$F$605,DRE!$D750)</f>
        <v>0</v>
      </c>
      <c r="M750" s="75">
        <f>SUMIFS(Set!$H$5:$H$605,Set!$Q$5:$Q$605,"Receita",Set!$F$5:$F$605,DRE!$D750)</f>
        <v>0</v>
      </c>
      <c r="N750" s="75">
        <f>SUMIFS(Out!$H$5:$H$605,Out!$Q$5:$Q$605,"Receita",Out!$F$5:$F$605,DRE!$D750)</f>
        <v>0</v>
      </c>
      <c r="O750" s="75">
        <f>SUMIFS(Nov!$H$5:$H$605,Nov!$Q$5:$Q$605,"Receita",Nov!$F$5:$F$605,DRE!$D750)</f>
        <v>0</v>
      </c>
      <c r="P750" s="75">
        <f>SUMIFS(Dez!$H$5:$H$605,Dez!$Q$5:$Q$605,"Receita",Dez!$F$5:$F$605,DRE!$D750)</f>
        <v>0</v>
      </c>
      <c r="Q750" s="75">
        <f t="shared" si="37"/>
        <v>0</v>
      </c>
    </row>
    <row r="751" spans="3:17" ht="28.5" customHeight="1" thickTop="1" thickBot="1">
      <c r="C751" s="65" t="str">
        <f>'PC Receitas'!I27</f>
        <v>4.3.23</v>
      </c>
      <c r="D751" s="66" t="str">
        <f>VLOOKUP(C751,'PC Receitas'!$I$4:$J$103,2,FALSE)</f>
        <v>-</v>
      </c>
      <c r="E751" s="75">
        <f>SUMIFS(Jan!$H$5:$H$605,Jan!$Q$5:$Q$605,"Receita",Jan!$F$5:$F$605,DRE!$D751)</f>
        <v>0</v>
      </c>
      <c r="F751" s="75">
        <f>SUMIFS(Fev!$H$5:$H$605,Fev!$Q$5:$Q$605,"Receita",Fev!$F$5:$F$605,DRE!$D751)</f>
        <v>0</v>
      </c>
      <c r="G751" s="75">
        <f>SUMIFS(Mar!$H$5:$H$605,Mar!$Q$5:$Q$605,"Receita",Mar!$F$5:$F$605,DRE!$D751)</f>
        <v>0</v>
      </c>
      <c r="H751" s="75">
        <f>SUMIFS(Abr!$H$5:$H$605,Abr!$Q$5:$Q$605,"Receita",Abr!$F$5:$F$605,DRE!$D751)</f>
        <v>0</v>
      </c>
      <c r="I751" s="75">
        <f>SUMIFS(Mai!$H$5:$H$605,Mai!$Q$5:$Q$605,"Receita",Mai!$F$5:$F$605,DRE!$D751)</f>
        <v>0</v>
      </c>
      <c r="J751" s="75">
        <f>SUMIFS(Jun!$H$5:$H$605,Jun!$Q$5:$Q$605,"Receita",Jun!$F$5:$F$605,DRE!$D751)</f>
        <v>0</v>
      </c>
      <c r="K751" s="75">
        <f>SUMIFS(Jul!$H$5:$H$605,Jul!$Q$5:$Q$605,"Receita",Jul!$F$5:$F$605,DRE!$D751)</f>
        <v>0</v>
      </c>
      <c r="L751" s="75">
        <f>SUMIFS(Ago!$H$5:$H$605,Ago!$Q$5:$Q$605,"Receita",Ago!$F$5:$F$605,DRE!$D751)</f>
        <v>0</v>
      </c>
      <c r="M751" s="75">
        <f>SUMIFS(Set!$H$5:$H$605,Set!$Q$5:$Q$605,"Receita",Set!$F$5:$F$605,DRE!$D751)</f>
        <v>0</v>
      </c>
      <c r="N751" s="75">
        <f>SUMIFS(Out!$H$5:$H$605,Out!$Q$5:$Q$605,"Receita",Out!$F$5:$F$605,DRE!$D751)</f>
        <v>0</v>
      </c>
      <c r="O751" s="75">
        <f>SUMIFS(Nov!$H$5:$H$605,Nov!$Q$5:$Q$605,"Receita",Nov!$F$5:$F$605,DRE!$D751)</f>
        <v>0</v>
      </c>
      <c r="P751" s="75">
        <f>SUMIFS(Dez!$H$5:$H$605,Dez!$Q$5:$Q$605,"Receita",Dez!$F$5:$F$605,DRE!$D751)</f>
        <v>0</v>
      </c>
      <c r="Q751" s="75">
        <f t="shared" si="37"/>
        <v>0</v>
      </c>
    </row>
    <row r="752" spans="3:17" ht="28.5" customHeight="1" thickTop="1" thickBot="1">
      <c r="C752" s="65" t="str">
        <f>'PC Receitas'!I28</f>
        <v>4.3.24</v>
      </c>
      <c r="D752" s="66" t="str">
        <f>VLOOKUP(C752,'PC Receitas'!$I$4:$J$103,2,FALSE)</f>
        <v>-</v>
      </c>
      <c r="E752" s="75">
        <f>SUMIFS(Jan!$H$5:$H$605,Jan!$Q$5:$Q$605,"Receita",Jan!$F$5:$F$605,DRE!$D752)</f>
        <v>0</v>
      </c>
      <c r="F752" s="75">
        <f>SUMIFS(Fev!$H$5:$H$605,Fev!$Q$5:$Q$605,"Receita",Fev!$F$5:$F$605,DRE!$D752)</f>
        <v>0</v>
      </c>
      <c r="G752" s="75">
        <f>SUMIFS(Mar!$H$5:$H$605,Mar!$Q$5:$Q$605,"Receita",Mar!$F$5:$F$605,DRE!$D752)</f>
        <v>0</v>
      </c>
      <c r="H752" s="75">
        <f>SUMIFS(Abr!$H$5:$H$605,Abr!$Q$5:$Q$605,"Receita",Abr!$F$5:$F$605,DRE!$D752)</f>
        <v>0</v>
      </c>
      <c r="I752" s="75">
        <f>SUMIFS(Mai!$H$5:$H$605,Mai!$Q$5:$Q$605,"Receita",Mai!$F$5:$F$605,DRE!$D752)</f>
        <v>0</v>
      </c>
      <c r="J752" s="75">
        <f>SUMIFS(Jun!$H$5:$H$605,Jun!$Q$5:$Q$605,"Receita",Jun!$F$5:$F$605,DRE!$D752)</f>
        <v>0</v>
      </c>
      <c r="K752" s="75">
        <f>SUMIFS(Jul!$H$5:$H$605,Jul!$Q$5:$Q$605,"Receita",Jul!$F$5:$F$605,DRE!$D752)</f>
        <v>0</v>
      </c>
      <c r="L752" s="75">
        <f>SUMIFS(Ago!$H$5:$H$605,Ago!$Q$5:$Q$605,"Receita",Ago!$F$5:$F$605,DRE!$D752)</f>
        <v>0</v>
      </c>
      <c r="M752" s="75">
        <f>SUMIFS(Set!$H$5:$H$605,Set!$Q$5:$Q$605,"Receita",Set!$F$5:$F$605,DRE!$D752)</f>
        <v>0</v>
      </c>
      <c r="N752" s="75">
        <f>SUMIFS(Out!$H$5:$H$605,Out!$Q$5:$Q$605,"Receita",Out!$F$5:$F$605,DRE!$D752)</f>
        <v>0</v>
      </c>
      <c r="O752" s="75">
        <f>SUMIFS(Nov!$H$5:$H$605,Nov!$Q$5:$Q$605,"Receita",Nov!$F$5:$F$605,DRE!$D752)</f>
        <v>0</v>
      </c>
      <c r="P752" s="75">
        <f>SUMIFS(Dez!$H$5:$H$605,Dez!$Q$5:$Q$605,"Receita",Dez!$F$5:$F$605,DRE!$D752)</f>
        <v>0</v>
      </c>
      <c r="Q752" s="75">
        <f t="shared" si="37"/>
        <v>0</v>
      </c>
    </row>
    <row r="753" spans="3:17" ht="28.5" customHeight="1" thickTop="1" thickBot="1">
      <c r="C753" s="65" t="str">
        <f>'PC Receitas'!I29</f>
        <v>4.3.25</v>
      </c>
      <c r="D753" s="66" t="str">
        <f>VLOOKUP(C753,'PC Receitas'!$I$4:$J$103,2,FALSE)</f>
        <v>-</v>
      </c>
      <c r="E753" s="75">
        <f>SUMIFS(Jan!$H$5:$H$605,Jan!$Q$5:$Q$605,"Receita",Jan!$F$5:$F$605,DRE!$D753)</f>
        <v>0</v>
      </c>
      <c r="F753" s="75">
        <f>SUMIFS(Fev!$H$5:$H$605,Fev!$Q$5:$Q$605,"Receita",Fev!$F$5:$F$605,DRE!$D753)</f>
        <v>0</v>
      </c>
      <c r="G753" s="75">
        <f>SUMIFS(Mar!$H$5:$H$605,Mar!$Q$5:$Q$605,"Receita",Mar!$F$5:$F$605,DRE!$D753)</f>
        <v>0</v>
      </c>
      <c r="H753" s="75">
        <f>SUMIFS(Abr!$H$5:$H$605,Abr!$Q$5:$Q$605,"Receita",Abr!$F$5:$F$605,DRE!$D753)</f>
        <v>0</v>
      </c>
      <c r="I753" s="75">
        <f>SUMIFS(Mai!$H$5:$H$605,Mai!$Q$5:$Q$605,"Receita",Mai!$F$5:$F$605,DRE!$D753)</f>
        <v>0</v>
      </c>
      <c r="J753" s="75">
        <f>SUMIFS(Jun!$H$5:$H$605,Jun!$Q$5:$Q$605,"Receita",Jun!$F$5:$F$605,DRE!$D753)</f>
        <v>0</v>
      </c>
      <c r="K753" s="75">
        <f>SUMIFS(Jul!$H$5:$H$605,Jul!$Q$5:$Q$605,"Receita",Jul!$F$5:$F$605,DRE!$D753)</f>
        <v>0</v>
      </c>
      <c r="L753" s="75">
        <f>SUMIFS(Ago!$H$5:$H$605,Ago!$Q$5:$Q$605,"Receita",Ago!$F$5:$F$605,DRE!$D753)</f>
        <v>0</v>
      </c>
      <c r="M753" s="75">
        <f>SUMIFS(Set!$H$5:$H$605,Set!$Q$5:$Q$605,"Receita",Set!$F$5:$F$605,DRE!$D753)</f>
        <v>0</v>
      </c>
      <c r="N753" s="75">
        <f>SUMIFS(Out!$H$5:$H$605,Out!$Q$5:$Q$605,"Receita",Out!$F$5:$F$605,DRE!$D753)</f>
        <v>0</v>
      </c>
      <c r="O753" s="75">
        <f>SUMIFS(Nov!$H$5:$H$605,Nov!$Q$5:$Q$605,"Receita",Nov!$F$5:$F$605,DRE!$D753)</f>
        <v>0</v>
      </c>
      <c r="P753" s="75">
        <f>SUMIFS(Dez!$H$5:$H$605,Dez!$Q$5:$Q$605,"Receita",Dez!$F$5:$F$605,DRE!$D753)</f>
        <v>0</v>
      </c>
      <c r="Q753" s="75">
        <f t="shared" si="37"/>
        <v>0</v>
      </c>
    </row>
    <row r="754" spans="3:17" ht="28.5" customHeight="1" thickTop="1" thickBot="1">
      <c r="C754" s="65" t="str">
        <f>'PC Receitas'!I30</f>
        <v>4.3.26</v>
      </c>
      <c r="D754" s="66" t="str">
        <f>VLOOKUP(C754,'PC Receitas'!$I$4:$J$103,2,FALSE)</f>
        <v>-</v>
      </c>
      <c r="E754" s="75">
        <f>SUMIFS(Jan!$H$5:$H$605,Jan!$Q$5:$Q$605,"Receita",Jan!$F$5:$F$605,DRE!$D754)</f>
        <v>0</v>
      </c>
      <c r="F754" s="75">
        <f>SUMIFS(Fev!$H$5:$H$605,Fev!$Q$5:$Q$605,"Receita",Fev!$F$5:$F$605,DRE!$D754)</f>
        <v>0</v>
      </c>
      <c r="G754" s="75">
        <f>SUMIFS(Mar!$H$5:$H$605,Mar!$Q$5:$Q$605,"Receita",Mar!$F$5:$F$605,DRE!$D754)</f>
        <v>0</v>
      </c>
      <c r="H754" s="75">
        <f>SUMIFS(Abr!$H$5:$H$605,Abr!$Q$5:$Q$605,"Receita",Abr!$F$5:$F$605,DRE!$D754)</f>
        <v>0</v>
      </c>
      <c r="I754" s="75">
        <f>SUMIFS(Mai!$H$5:$H$605,Mai!$Q$5:$Q$605,"Receita",Mai!$F$5:$F$605,DRE!$D754)</f>
        <v>0</v>
      </c>
      <c r="J754" s="75">
        <f>SUMIFS(Jun!$H$5:$H$605,Jun!$Q$5:$Q$605,"Receita",Jun!$F$5:$F$605,DRE!$D754)</f>
        <v>0</v>
      </c>
      <c r="K754" s="75">
        <f>SUMIFS(Jul!$H$5:$H$605,Jul!$Q$5:$Q$605,"Receita",Jul!$F$5:$F$605,DRE!$D754)</f>
        <v>0</v>
      </c>
      <c r="L754" s="75">
        <f>SUMIFS(Ago!$H$5:$H$605,Ago!$Q$5:$Q$605,"Receita",Ago!$F$5:$F$605,DRE!$D754)</f>
        <v>0</v>
      </c>
      <c r="M754" s="75">
        <f>SUMIFS(Set!$H$5:$H$605,Set!$Q$5:$Q$605,"Receita",Set!$F$5:$F$605,DRE!$D754)</f>
        <v>0</v>
      </c>
      <c r="N754" s="75">
        <f>SUMIFS(Out!$H$5:$H$605,Out!$Q$5:$Q$605,"Receita",Out!$F$5:$F$605,DRE!$D754)</f>
        <v>0</v>
      </c>
      <c r="O754" s="75">
        <f>SUMIFS(Nov!$H$5:$H$605,Nov!$Q$5:$Q$605,"Receita",Nov!$F$5:$F$605,DRE!$D754)</f>
        <v>0</v>
      </c>
      <c r="P754" s="75">
        <f>SUMIFS(Dez!$H$5:$H$605,Dez!$Q$5:$Q$605,"Receita",Dez!$F$5:$F$605,DRE!$D754)</f>
        <v>0</v>
      </c>
      <c r="Q754" s="75">
        <f t="shared" si="37"/>
        <v>0</v>
      </c>
    </row>
    <row r="755" spans="3:17" ht="28.5" customHeight="1" thickTop="1" thickBot="1">
      <c r="C755" s="65" t="str">
        <f>'PC Receitas'!I31</f>
        <v>4.3.27</v>
      </c>
      <c r="D755" s="66" t="str">
        <f>VLOOKUP(C755,'PC Receitas'!$I$4:$J$103,2,FALSE)</f>
        <v>-</v>
      </c>
      <c r="E755" s="75">
        <f>SUMIFS(Jan!$H$5:$H$605,Jan!$Q$5:$Q$605,"Receita",Jan!$F$5:$F$605,DRE!$D755)</f>
        <v>0</v>
      </c>
      <c r="F755" s="75">
        <f>SUMIFS(Fev!$H$5:$H$605,Fev!$Q$5:$Q$605,"Receita",Fev!$F$5:$F$605,DRE!$D755)</f>
        <v>0</v>
      </c>
      <c r="G755" s="75">
        <f>SUMIFS(Mar!$H$5:$H$605,Mar!$Q$5:$Q$605,"Receita",Mar!$F$5:$F$605,DRE!$D755)</f>
        <v>0</v>
      </c>
      <c r="H755" s="75">
        <f>SUMIFS(Abr!$H$5:$H$605,Abr!$Q$5:$Q$605,"Receita",Abr!$F$5:$F$605,DRE!$D755)</f>
        <v>0</v>
      </c>
      <c r="I755" s="75">
        <f>SUMIFS(Mai!$H$5:$H$605,Mai!$Q$5:$Q$605,"Receita",Mai!$F$5:$F$605,DRE!$D755)</f>
        <v>0</v>
      </c>
      <c r="J755" s="75">
        <f>SUMIFS(Jun!$H$5:$H$605,Jun!$Q$5:$Q$605,"Receita",Jun!$F$5:$F$605,DRE!$D755)</f>
        <v>0</v>
      </c>
      <c r="K755" s="75">
        <f>SUMIFS(Jul!$H$5:$H$605,Jul!$Q$5:$Q$605,"Receita",Jul!$F$5:$F$605,DRE!$D755)</f>
        <v>0</v>
      </c>
      <c r="L755" s="75">
        <f>SUMIFS(Ago!$H$5:$H$605,Ago!$Q$5:$Q$605,"Receita",Ago!$F$5:$F$605,DRE!$D755)</f>
        <v>0</v>
      </c>
      <c r="M755" s="75">
        <f>SUMIFS(Set!$H$5:$H$605,Set!$Q$5:$Q$605,"Receita",Set!$F$5:$F$605,DRE!$D755)</f>
        <v>0</v>
      </c>
      <c r="N755" s="75">
        <f>SUMIFS(Out!$H$5:$H$605,Out!$Q$5:$Q$605,"Receita",Out!$F$5:$F$605,DRE!$D755)</f>
        <v>0</v>
      </c>
      <c r="O755" s="75">
        <f>SUMIFS(Nov!$H$5:$H$605,Nov!$Q$5:$Q$605,"Receita",Nov!$F$5:$F$605,DRE!$D755)</f>
        <v>0</v>
      </c>
      <c r="P755" s="75">
        <f>SUMIFS(Dez!$H$5:$H$605,Dez!$Q$5:$Q$605,"Receita",Dez!$F$5:$F$605,DRE!$D755)</f>
        <v>0</v>
      </c>
      <c r="Q755" s="75">
        <f t="shared" si="37"/>
        <v>0</v>
      </c>
    </row>
    <row r="756" spans="3:17" ht="28.5" customHeight="1" thickTop="1" thickBot="1">
      <c r="C756" s="65" t="str">
        <f>'PC Receitas'!I32</f>
        <v>4.3.28</v>
      </c>
      <c r="D756" s="66" t="str">
        <f>VLOOKUP(C756,'PC Receitas'!$I$4:$J$103,2,FALSE)</f>
        <v>-</v>
      </c>
      <c r="E756" s="75">
        <f>SUMIFS(Jan!$H$5:$H$605,Jan!$Q$5:$Q$605,"Receita",Jan!$F$5:$F$605,DRE!$D756)</f>
        <v>0</v>
      </c>
      <c r="F756" s="75">
        <f>SUMIFS(Fev!$H$5:$H$605,Fev!$Q$5:$Q$605,"Receita",Fev!$F$5:$F$605,DRE!$D756)</f>
        <v>0</v>
      </c>
      <c r="G756" s="75">
        <f>SUMIFS(Mar!$H$5:$H$605,Mar!$Q$5:$Q$605,"Receita",Mar!$F$5:$F$605,DRE!$D756)</f>
        <v>0</v>
      </c>
      <c r="H756" s="75">
        <f>SUMIFS(Abr!$H$5:$H$605,Abr!$Q$5:$Q$605,"Receita",Abr!$F$5:$F$605,DRE!$D756)</f>
        <v>0</v>
      </c>
      <c r="I756" s="75">
        <f>SUMIFS(Mai!$H$5:$H$605,Mai!$Q$5:$Q$605,"Receita",Mai!$F$5:$F$605,DRE!$D756)</f>
        <v>0</v>
      </c>
      <c r="J756" s="75">
        <f>SUMIFS(Jun!$H$5:$H$605,Jun!$Q$5:$Q$605,"Receita",Jun!$F$5:$F$605,DRE!$D756)</f>
        <v>0</v>
      </c>
      <c r="K756" s="75">
        <f>SUMIFS(Jul!$H$5:$H$605,Jul!$Q$5:$Q$605,"Receita",Jul!$F$5:$F$605,DRE!$D756)</f>
        <v>0</v>
      </c>
      <c r="L756" s="75">
        <f>SUMIFS(Ago!$H$5:$H$605,Ago!$Q$5:$Q$605,"Receita",Ago!$F$5:$F$605,DRE!$D756)</f>
        <v>0</v>
      </c>
      <c r="M756" s="75">
        <f>SUMIFS(Set!$H$5:$H$605,Set!$Q$5:$Q$605,"Receita",Set!$F$5:$F$605,DRE!$D756)</f>
        <v>0</v>
      </c>
      <c r="N756" s="75">
        <f>SUMIFS(Out!$H$5:$H$605,Out!$Q$5:$Q$605,"Receita",Out!$F$5:$F$605,DRE!$D756)</f>
        <v>0</v>
      </c>
      <c r="O756" s="75">
        <f>SUMIFS(Nov!$H$5:$H$605,Nov!$Q$5:$Q$605,"Receita",Nov!$F$5:$F$605,DRE!$D756)</f>
        <v>0</v>
      </c>
      <c r="P756" s="75">
        <f>SUMIFS(Dez!$H$5:$H$605,Dez!$Q$5:$Q$605,"Receita",Dez!$F$5:$F$605,DRE!$D756)</f>
        <v>0</v>
      </c>
      <c r="Q756" s="75">
        <f t="shared" si="37"/>
        <v>0</v>
      </c>
    </row>
    <row r="757" spans="3:17" ht="28.5" customHeight="1" thickTop="1" thickBot="1">
      <c r="C757" s="65" t="str">
        <f>'PC Receitas'!I33</f>
        <v>4.3.29</v>
      </c>
      <c r="D757" s="66" t="str">
        <f>VLOOKUP(C757,'PC Receitas'!$I$4:$J$103,2,FALSE)</f>
        <v>-</v>
      </c>
      <c r="E757" s="75">
        <f>SUMIFS(Jan!$H$5:$H$605,Jan!$Q$5:$Q$605,"Receita",Jan!$F$5:$F$605,DRE!$D757)</f>
        <v>0</v>
      </c>
      <c r="F757" s="75">
        <f>SUMIFS(Fev!$H$5:$H$605,Fev!$Q$5:$Q$605,"Receita",Fev!$F$5:$F$605,DRE!$D757)</f>
        <v>0</v>
      </c>
      <c r="G757" s="75">
        <f>SUMIFS(Mar!$H$5:$H$605,Mar!$Q$5:$Q$605,"Receita",Mar!$F$5:$F$605,DRE!$D757)</f>
        <v>0</v>
      </c>
      <c r="H757" s="75">
        <f>SUMIFS(Abr!$H$5:$H$605,Abr!$Q$5:$Q$605,"Receita",Abr!$F$5:$F$605,DRE!$D757)</f>
        <v>0</v>
      </c>
      <c r="I757" s="75">
        <f>SUMIFS(Mai!$H$5:$H$605,Mai!$Q$5:$Q$605,"Receita",Mai!$F$5:$F$605,DRE!$D757)</f>
        <v>0</v>
      </c>
      <c r="J757" s="75">
        <f>SUMIFS(Jun!$H$5:$H$605,Jun!$Q$5:$Q$605,"Receita",Jun!$F$5:$F$605,DRE!$D757)</f>
        <v>0</v>
      </c>
      <c r="K757" s="75">
        <f>SUMIFS(Jul!$H$5:$H$605,Jul!$Q$5:$Q$605,"Receita",Jul!$F$5:$F$605,DRE!$D757)</f>
        <v>0</v>
      </c>
      <c r="L757" s="75">
        <f>SUMIFS(Ago!$H$5:$H$605,Ago!$Q$5:$Q$605,"Receita",Ago!$F$5:$F$605,DRE!$D757)</f>
        <v>0</v>
      </c>
      <c r="M757" s="75">
        <f>SUMIFS(Set!$H$5:$H$605,Set!$Q$5:$Q$605,"Receita",Set!$F$5:$F$605,DRE!$D757)</f>
        <v>0</v>
      </c>
      <c r="N757" s="75">
        <f>SUMIFS(Out!$H$5:$H$605,Out!$Q$5:$Q$605,"Receita",Out!$F$5:$F$605,DRE!$D757)</f>
        <v>0</v>
      </c>
      <c r="O757" s="75">
        <f>SUMIFS(Nov!$H$5:$H$605,Nov!$Q$5:$Q$605,"Receita",Nov!$F$5:$F$605,DRE!$D757)</f>
        <v>0</v>
      </c>
      <c r="P757" s="75">
        <f>SUMIFS(Dez!$H$5:$H$605,Dez!$Q$5:$Q$605,"Receita",Dez!$F$5:$F$605,DRE!$D757)</f>
        <v>0</v>
      </c>
      <c r="Q757" s="75">
        <f t="shared" si="37"/>
        <v>0</v>
      </c>
    </row>
    <row r="758" spans="3:17" ht="28.5" customHeight="1" thickTop="1" thickBot="1">
      <c r="C758" s="65" t="str">
        <f>'PC Receitas'!I34</f>
        <v>4.3.30</v>
      </c>
      <c r="D758" s="66" t="str">
        <f>VLOOKUP(C758,'PC Receitas'!$I$4:$J$103,2,FALSE)</f>
        <v>-</v>
      </c>
      <c r="E758" s="75">
        <f>SUMIFS(Jan!$H$5:$H$605,Jan!$Q$5:$Q$605,"Receita",Jan!$F$5:$F$605,DRE!$D758)</f>
        <v>0</v>
      </c>
      <c r="F758" s="75">
        <f>SUMIFS(Fev!$H$5:$H$605,Fev!$Q$5:$Q$605,"Receita",Fev!$F$5:$F$605,DRE!$D758)</f>
        <v>0</v>
      </c>
      <c r="G758" s="75">
        <f>SUMIFS(Mar!$H$5:$H$605,Mar!$Q$5:$Q$605,"Receita",Mar!$F$5:$F$605,DRE!$D758)</f>
        <v>0</v>
      </c>
      <c r="H758" s="75">
        <f>SUMIFS(Abr!$H$5:$H$605,Abr!$Q$5:$Q$605,"Receita",Abr!$F$5:$F$605,DRE!$D758)</f>
        <v>0</v>
      </c>
      <c r="I758" s="75">
        <f>SUMIFS(Mai!$H$5:$H$605,Mai!$Q$5:$Q$605,"Receita",Mai!$F$5:$F$605,DRE!$D758)</f>
        <v>0</v>
      </c>
      <c r="J758" s="75">
        <f>SUMIFS(Jun!$H$5:$H$605,Jun!$Q$5:$Q$605,"Receita",Jun!$F$5:$F$605,DRE!$D758)</f>
        <v>0</v>
      </c>
      <c r="K758" s="75">
        <f>SUMIFS(Jul!$H$5:$H$605,Jul!$Q$5:$Q$605,"Receita",Jul!$F$5:$F$605,DRE!$D758)</f>
        <v>0</v>
      </c>
      <c r="L758" s="75">
        <f>SUMIFS(Ago!$H$5:$H$605,Ago!$Q$5:$Q$605,"Receita",Ago!$F$5:$F$605,DRE!$D758)</f>
        <v>0</v>
      </c>
      <c r="M758" s="75">
        <f>SUMIFS(Set!$H$5:$H$605,Set!$Q$5:$Q$605,"Receita",Set!$F$5:$F$605,DRE!$D758)</f>
        <v>0</v>
      </c>
      <c r="N758" s="75">
        <f>SUMIFS(Out!$H$5:$H$605,Out!$Q$5:$Q$605,"Receita",Out!$F$5:$F$605,DRE!$D758)</f>
        <v>0</v>
      </c>
      <c r="O758" s="75">
        <f>SUMIFS(Nov!$H$5:$H$605,Nov!$Q$5:$Q$605,"Receita",Nov!$F$5:$F$605,DRE!$D758)</f>
        <v>0</v>
      </c>
      <c r="P758" s="75">
        <f>SUMIFS(Dez!$H$5:$H$605,Dez!$Q$5:$Q$605,"Receita",Dez!$F$5:$F$605,DRE!$D758)</f>
        <v>0</v>
      </c>
      <c r="Q758" s="75">
        <f t="shared" si="37"/>
        <v>0</v>
      </c>
    </row>
    <row r="759" spans="3:17" ht="28.5" customHeight="1" thickTop="1" thickBot="1">
      <c r="C759" s="65" t="str">
        <f>'PC Receitas'!I35</f>
        <v>4.3.31</v>
      </c>
      <c r="D759" s="66" t="str">
        <f>VLOOKUP(C759,'PC Receitas'!$I$4:$J$103,2,FALSE)</f>
        <v>-</v>
      </c>
      <c r="E759" s="75">
        <f>SUMIFS(Jan!$H$5:$H$605,Jan!$Q$5:$Q$605,"Receita",Jan!$F$5:$F$605,DRE!$D759)</f>
        <v>0</v>
      </c>
      <c r="F759" s="75">
        <f>SUMIFS(Fev!$H$5:$H$605,Fev!$Q$5:$Q$605,"Receita",Fev!$F$5:$F$605,DRE!$D759)</f>
        <v>0</v>
      </c>
      <c r="G759" s="75">
        <f>SUMIFS(Mar!$H$5:$H$605,Mar!$Q$5:$Q$605,"Receita",Mar!$F$5:$F$605,DRE!$D759)</f>
        <v>0</v>
      </c>
      <c r="H759" s="75">
        <f>SUMIFS(Abr!$H$5:$H$605,Abr!$Q$5:$Q$605,"Receita",Abr!$F$5:$F$605,DRE!$D759)</f>
        <v>0</v>
      </c>
      <c r="I759" s="75">
        <f>SUMIFS(Mai!$H$5:$H$605,Mai!$Q$5:$Q$605,"Receita",Mai!$F$5:$F$605,DRE!$D759)</f>
        <v>0</v>
      </c>
      <c r="J759" s="75">
        <f>SUMIFS(Jun!$H$5:$H$605,Jun!$Q$5:$Q$605,"Receita",Jun!$F$5:$F$605,DRE!$D759)</f>
        <v>0</v>
      </c>
      <c r="K759" s="75">
        <f>SUMIFS(Jul!$H$5:$H$605,Jul!$Q$5:$Q$605,"Receita",Jul!$F$5:$F$605,DRE!$D759)</f>
        <v>0</v>
      </c>
      <c r="L759" s="75">
        <f>SUMIFS(Ago!$H$5:$H$605,Ago!$Q$5:$Q$605,"Receita",Ago!$F$5:$F$605,DRE!$D759)</f>
        <v>0</v>
      </c>
      <c r="M759" s="75">
        <f>SUMIFS(Set!$H$5:$H$605,Set!$Q$5:$Q$605,"Receita",Set!$F$5:$F$605,DRE!$D759)</f>
        <v>0</v>
      </c>
      <c r="N759" s="75">
        <f>SUMIFS(Out!$H$5:$H$605,Out!$Q$5:$Q$605,"Receita",Out!$F$5:$F$605,DRE!$D759)</f>
        <v>0</v>
      </c>
      <c r="O759" s="75">
        <f>SUMIFS(Nov!$H$5:$H$605,Nov!$Q$5:$Q$605,"Receita",Nov!$F$5:$F$605,DRE!$D759)</f>
        <v>0</v>
      </c>
      <c r="P759" s="75">
        <f>SUMIFS(Dez!$H$5:$H$605,Dez!$Q$5:$Q$605,"Receita",Dez!$F$5:$F$605,DRE!$D759)</f>
        <v>0</v>
      </c>
      <c r="Q759" s="75">
        <f t="shared" si="37"/>
        <v>0</v>
      </c>
    </row>
    <row r="760" spans="3:17" ht="28.5" customHeight="1" thickTop="1" thickBot="1">
      <c r="C760" s="65" t="str">
        <f>'PC Receitas'!I36</f>
        <v>4.3.32</v>
      </c>
      <c r="D760" s="66" t="str">
        <f>VLOOKUP(C760,'PC Receitas'!$I$4:$J$103,2,FALSE)</f>
        <v>-</v>
      </c>
      <c r="E760" s="75">
        <f>SUMIFS(Jan!$H$5:$H$605,Jan!$Q$5:$Q$605,"Receita",Jan!$F$5:$F$605,DRE!$D760)</f>
        <v>0</v>
      </c>
      <c r="F760" s="75">
        <f>SUMIFS(Fev!$H$5:$H$605,Fev!$Q$5:$Q$605,"Receita",Fev!$F$5:$F$605,DRE!$D760)</f>
        <v>0</v>
      </c>
      <c r="G760" s="75">
        <f>SUMIFS(Mar!$H$5:$H$605,Mar!$Q$5:$Q$605,"Receita",Mar!$F$5:$F$605,DRE!$D760)</f>
        <v>0</v>
      </c>
      <c r="H760" s="75">
        <f>SUMIFS(Abr!$H$5:$H$605,Abr!$Q$5:$Q$605,"Receita",Abr!$F$5:$F$605,DRE!$D760)</f>
        <v>0</v>
      </c>
      <c r="I760" s="75">
        <f>SUMIFS(Mai!$H$5:$H$605,Mai!$Q$5:$Q$605,"Receita",Mai!$F$5:$F$605,DRE!$D760)</f>
        <v>0</v>
      </c>
      <c r="J760" s="75">
        <f>SUMIFS(Jun!$H$5:$H$605,Jun!$Q$5:$Q$605,"Receita",Jun!$F$5:$F$605,DRE!$D760)</f>
        <v>0</v>
      </c>
      <c r="K760" s="75">
        <f>SUMIFS(Jul!$H$5:$H$605,Jul!$Q$5:$Q$605,"Receita",Jul!$F$5:$F$605,DRE!$D760)</f>
        <v>0</v>
      </c>
      <c r="L760" s="75">
        <f>SUMIFS(Ago!$H$5:$H$605,Ago!$Q$5:$Q$605,"Receita",Ago!$F$5:$F$605,DRE!$D760)</f>
        <v>0</v>
      </c>
      <c r="M760" s="75">
        <f>SUMIFS(Set!$H$5:$H$605,Set!$Q$5:$Q$605,"Receita",Set!$F$5:$F$605,DRE!$D760)</f>
        <v>0</v>
      </c>
      <c r="N760" s="75">
        <f>SUMIFS(Out!$H$5:$H$605,Out!$Q$5:$Q$605,"Receita",Out!$F$5:$F$605,DRE!$D760)</f>
        <v>0</v>
      </c>
      <c r="O760" s="75">
        <f>SUMIFS(Nov!$H$5:$H$605,Nov!$Q$5:$Q$605,"Receita",Nov!$F$5:$F$605,DRE!$D760)</f>
        <v>0</v>
      </c>
      <c r="P760" s="75">
        <f>SUMIFS(Dez!$H$5:$H$605,Dez!$Q$5:$Q$605,"Receita",Dez!$F$5:$F$605,DRE!$D760)</f>
        <v>0</v>
      </c>
      <c r="Q760" s="75">
        <f t="shared" si="37"/>
        <v>0</v>
      </c>
    </row>
    <row r="761" spans="3:17" ht="28.5" customHeight="1" thickTop="1" thickBot="1">
      <c r="C761" s="65" t="str">
        <f>'PC Receitas'!I37</f>
        <v>4.3.33</v>
      </c>
      <c r="D761" s="66" t="str">
        <f>VLOOKUP(C761,'PC Receitas'!$I$4:$J$103,2,FALSE)</f>
        <v>-</v>
      </c>
      <c r="E761" s="75">
        <f>SUMIFS(Jan!$H$5:$H$605,Jan!$Q$5:$Q$605,"Receita",Jan!$F$5:$F$605,DRE!$D761)</f>
        <v>0</v>
      </c>
      <c r="F761" s="75">
        <f>SUMIFS(Fev!$H$5:$H$605,Fev!$Q$5:$Q$605,"Receita",Fev!$F$5:$F$605,DRE!$D761)</f>
        <v>0</v>
      </c>
      <c r="G761" s="75">
        <f>SUMIFS(Mar!$H$5:$H$605,Mar!$Q$5:$Q$605,"Receita",Mar!$F$5:$F$605,DRE!$D761)</f>
        <v>0</v>
      </c>
      <c r="H761" s="75">
        <f>SUMIFS(Abr!$H$5:$H$605,Abr!$Q$5:$Q$605,"Receita",Abr!$F$5:$F$605,DRE!$D761)</f>
        <v>0</v>
      </c>
      <c r="I761" s="75">
        <f>SUMIFS(Mai!$H$5:$H$605,Mai!$Q$5:$Q$605,"Receita",Mai!$F$5:$F$605,DRE!$D761)</f>
        <v>0</v>
      </c>
      <c r="J761" s="75">
        <f>SUMIFS(Jun!$H$5:$H$605,Jun!$Q$5:$Q$605,"Receita",Jun!$F$5:$F$605,DRE!$D761)</f>
        <v>0</v>
      </c>
      <c r="K761" s="75">
        <f>SUMIFS(Jul!$H$5:$H$605,Jul!$Q$5:$Q$605,"Receita",Jul!$F$5:$F$605,DRE!$D761)</f>
        <v>0</v>
      </c>
      <c r="L761" s="75">
        <f>SUMIFS(Ago!$H$5:$H$605,Ago!$Q$5:$Q$605,"Receita",Ago!$F$5:$F$605,DRE!$D761)</f>
        <v>0</v>
      </c>
      <c r="M761" s="75">
        <f>SUMIFS(Set!$H$5:$H$605,Set!$Q$5:$Q$605,"Receita",Set!$F$5:$F$605,DRE!$D761)</f>
        <v>0</v>
      </c>
      <c r="N761" s="75">
        <f>SUMIFS(Out!$H$5:$H$605,Out!$Q$5:$Q$605,"Receita",Out!$F$5:$F$605,DRE!$D761)</f>
        <v>0</v>
      </c>
      <c r="O761" s="75">
        <f>SUMIFS(Nov!$H$5:$H$605,Nov!$Q$5:$Q$605,"Receita",Nov!$F$5:$F$605,DRE!$D761)</f>
        <v>0</v>
      </c>
      <c r="P761" s="75">
        <f>SUMIFS(Dez!$H$5:$H$605,Dez!$Q$5:$Q$605,"Receita",Dez!$F$5:$F$605,DRE!$D761)</f>
        <v>0</v>
      </c>
      <c r="Q761" s="75">
        <f t="shared" si="37"/>
        <v>0</v>
      </c>
    </row>
    <row r="762" spans="3:17" ht="28.5" customHeight="1" thickTop="1" thickBot="1">
      <c r="C762" s="65" t="str">
        <f>'PC Receitas'!I38</f>
        <v>4.3.34</v>
      </c>
      <c r="D762" s="66" t="str">
        <f>VLOOKUP(C762,'PC Receitas'!$I$4:$J$103,2,FALSE)</f>
        <v>-</v>
      </c>
      <c r="E762" s="75">
        <f>SUMIFS(Jan!$H$5:$H$605,Jan!$Q$5:$Q$605,"Receita",Jan!$F$5:$F$605,DRE!$D762)</f>
        <v>0</v>
      </c>
      <c r="F762" s="75">
        <f>SUMIFS(Fev!$H$5:$H$605,Fev!$Q$5:$Q$605,"Receita",Fev!$F$5:$F$605,DRE!$D762)</f>
        <v>0</v>
      </c>
      <c r="G762" s="75">
        <f>SUMIFS(Mar!$H$5:$H$605,Mar!$Q$5:$Q$605,"Receita",Mar!$F$5:$F$605,DRE!$D762)</f>
        <v>0</v>
      </c>
      <c r="H762" s="75">
        <f>SUMIFS(Abr!$H$5:$H$605,Abr!$Q$5:$Q$605,"Receita",Abr!$F$5:$F$605,DRE!$D762)</f>
        <v>0</v>
      </c>
      <c r="I762" s="75">
        <f>SUMIFS(Mai!$H$5:$H$605,Mai!$Q$5:$Q$605,"Receita",Mai!$F$5:$F$605,DRE!$D762)</f>
        <v>0</v>
      </c>
      <c r="J762" s="75">
        <f>SUMIFS(Jun!$H$5:$H$605,Jun!$Q$5:$Q$605,"Receita",Jun!$F$5:$F$605,DRE!$D762)</f>
        <v>0</v>
      </c>
      <c r="K762" s="75">
        <f>SUMIFS(Jul!$H$5:$H$605,Jul!$Q$5:$Q$605,"Receita",Jul!$F$5:$F$605,DRE!$D762)</f>
        <v>0</v>
      </c>
      <c r="L762" s="75">
        <f>SUMIFS(Ago!$H$5:$H$605,Ago!$Q$5:$Q$605,"Receita",Ago!$F$5:$F$605,DRE!$D762)</f>
        <v>0</v>
      </c>
      <c r="M762" s="75">
        <f>SUMIFS(Set!$H$5:$H$605,Set!$Q$5:$Q$605,"Receita",Set!$F$5:$F$605,DRE!$D762)</f>
        <v>0</v>
      </c>
      <c r="N762" s="75">
        <f>SUMIFS(Out!$H$5:$H$605,Out!$Q$5:$Q$605,"Receita",Out!$F$5:$F$605,DRE!$D762)</f>
        <v>0</v>
      </c>
      <c r="O762" s="75">
        <f>SUMIFS(Nov!$H$5:$H$605,Nov!$Q$5:$Q$605,"Receita",Nov!$F$5:$F$605,DRE!$D762)</f>
        <v>0</v>
      </c>
      <c r="P762" s="75">
        <f>SUMIFS(Dez!$H$5:$H$605,Dez!$Q$5:$Q$605,"Receita",Dez!$F$5:$F$605,DRE!$D762)</f>
        <v>0</v>
      </c>
      <c r="Q762" s="75">
        <f t="shared" si="37"/>
        <v>0</v>
      </c>
    </row>
    <row r="763" spans="3:17" ht="28.5" customHeight="1" thickTop="1" thickBot="1">
      <c r="C763" s="65" t="str">
        <f>'PC Receitas'!I39</f>
        <v>4.3.35</v>
      </c>
      <c r="D763" s="66" t="str">
        <f>VLOOKUP(C763,'PC Receitas'!$I$4:$J$103,2,FALSE)</f>
        <v>-</v>
      </c>
      <c r="E763" s="75">
        <f>SUMIFS(Jan!$H$5:$H$605,Jan!$Q$5:$Q$605,"Receita",Jan!$F$5:$F$605,DRE!$D763)</f>
        <v>0</v>
      </c>
      <c r="F763" s="75">
        <f>SUMIFS(Fev!$H$5:$H$605,Fev!$Q$5:$Q$605,"Receita",Fev!$F$5:$F$605,DRE!$D763)</f>
        <v>0</v>
      </c>
      <c r="G763" s="75">
        <f>SUMIFS(Mar!$H$5:$H$605,Mar!$Q$5:$Q$605,"Receita",Mar!$F$5:$F$605,DRE!$D763)</f>
        <v>0</v>
      </c>
      <c r="H763" s="75">
        <f>SUMIFS(Abr!$H$5:$H$605,Abr!$Q$5:$Q$605,"Receita",Abr!$F$5:$F$605,DRE!$D763)</f>
        <v>0</v>
      </c>
      <c r="I763" s="75">
        <f>SUMIFS(Mai!$H$5:$H$605,Mai!$Q$5:$Q$605,"Receita",Mai!$F$5:$F$605,DRE!$D763)</f>
        <v>0</v>
      </c>
      <c r="J763" s="75">
        <f>SUMIFS(Jun!$H$5:$H$605,Jun!$Q$5:$Q$605,"Receita",Jun!$F$5:$F$605,DRE!$D763)</f>
        <v>0</v>
      </c>
      <c r="K763" s="75">
        <f>SUMIFS(Jul!$H$5:$H$605,Jul!$Q$5:$Q$605,"Receita",Jul!$F$5:$F$605,DRE!$D763)</f>
        <v>0</v>
      </c>
      <c r="L763" s="75">
        <f>SUMIFS(Ago!$H$5:$H$605,Ago!$Q$5:$Q$605,"Receita",Ago!$F$5:$F$605,DRE!$D763)</f>
        <v>0</v>
      </c>
      <c r="M763" s="75">
        <f>SUMIFS(Set!$H$5:$H$605,Set!$Q$5:$Q$605,"Receita",Set!$F$5:$F$605,DRE!$D763)</f>
        <v>0</v>
      </c>
      <c r="N763" s="75">
        <f>SUMIFS(Out!$H$5:$H$605,Out!$Q$5:$Q$605,"Receita",Out!$F$5:$F$605,DRE!$D763)</f>
        <v>0</v>
      </c>
      <c r="O763" s="75">
        <f>SUMIFS(Nov!$H$5:$H$605,Nov!$Q$5:$Q$605,"Receita",Nov!$F$5:$F$605,DRE!$D763)</f>
        <v>0</v>
      </c>
      <c r="P763" s="75">
        <f>SUMIFS(Dez!$H$5:$H$605,Dez!$Q$5:$Q$605,"Receita",Dez!$F$5:$F$605,DRE!$D763)</f>
        <v>0</v>
      </c>
      <c r="Q763" s="75">
        <f t="shared" si="37"/>
        <v>0</v>
      </c>
    </row>
    <row r="764" spans="3:17" ht="28.5" customHeight="1" thickTop="1" thickBot="1">
      <c r="C764" s="65" t="str">
        <f>'PC Receitas'!I40</f>
        <v>4.3.36</v>
      </c>
      <c r="D764" s="66" t="str">
        <f>VLOOKUP(C764,'PC Receitas'!$I$4:$J$103,2,FALSE)</f>
        <v>-</v>
      </c>
      <c r="E764" s="75">
        <f>SUMIFS(Jan!$H$5:$H$605,Jan!$Q$5:$Q$605,"Receita",Jan!$F$5:$F$605,DRE!$D764)</f>
        <v>0</v>
      </c>
      <c r="F764" s="75">
        <f>SUMIFS(Fev!$H$5:$H$605,Fev!$Q$5:$Q$605,"Receita",Fev!$F$5:$F$605,DRE!$D764)</f>
        <v>0</v>
      </c>
      <c r="G764" s="75">
        <f>SUMIFS(Mar!$H$5:$H$605,Mar!$Q$5:$Q$605,"Receita",Mar!$F$5:$F$605,DRE!$D764)</f>
        <v>0</v>
      </c>
      <c r="H764" s="75">
        <f>SUMIFS(Abr!$H$5:$H$605,Abr!$Q$5:$Q$605,"Receita",Abr!$F$5:$F$605,DRE!$D764)</f>
        <v>0</v>
      </c>
      <c r="I764" s="75">
        <f>SUMIFS(Mai!$H$5:$H$605,Mai!$Q$5:$Q$605,"Receita",Mai!$F$5:$F$605,DRE!$D764)</f>
        <v>0</v>
      </c>
      <c r="J764" s="75">
        <f>SUMIFS(Jun!$H$5:$H$605,Jun!$Q$5:$Q$605,"Receita",Jun!$F$5:$F$605,DRE!$D764)</f>
        <v>0</v>
      </c>
      <c r="K764" s="75">
        <f>SUMIFS(Jul!$H$5:$H$605,Jul!$Q$5:$Q$605,"Receita",Jul!$F$5:$F$605,DRE!$D764)</f>
        <v>0</v>
      </c>
      <c r="L764" s="75">
        <f>SUMIFS(Ago!$H$5:$H$605,Ago!$Q$5:$Q$605,"Receita",Ago!$F$5:$F$605,DRE!$D764)</f>
        <v>0</v>
      </c>
      <c r="M764" s="75">
        <f>SUMIFS(Set!$H$5:$H$605,Set!$Q$5:$Q$605,"Receita",Set!$F$5:$F$605,DRE!$D764)</f>
        <v>0</v>
      </c>
      <c r="N764" s="75">
        <f>SUMIFS(Out!$H$5:$H$605,Out!$Q$5:$Q$605,"Receita",Out!$F$5:$F$605,DRE!$D764)</f>
        <v>0</v>
      </c>
      <c r="O764" s="75">
        <f>SUMIFS(Nov!$H$5:$H$605,Nov!$Q$5:$Q$605,"Receita",Nov!$F$5:$F$605,DRE!$D764)</f>
        <v>0</v>
      </c>
      <c r="P764" s="75">
        <f>SUMIFS(Dez!$H$5:$H$605,Dez!$Q$5:$Q$605,"Receita",Dez!$F$5:$F$605,DRE!$D764)</f>
        <v>0</v>
      </c>
      <c r="Q764" s="75">
        <f t="shared" si="37"/>
        <v>0</v>
      </c>
    </row>
    <row r="765" spans="3:17" ht="28.5" customHeight="1" thickTop="1" thickBot="1">
      <c r="C765" s="65" t="str">
        <f>'PC Receitas'!I41</f>
        <v>4.3.37</v>
      </c>
      <c r="D765" s="66" t="str">
        <f>VLOOKUP(C765,'PC Receitas'!$I$4:$J$103,2,FALSE)</f>
        <v>-</v>
      </c>
      <c r="E765" s="75">
        <f>SUMIFS(Jan!$H$5:$H$605,Jan!$Q$5:$Q$605,"Receita",Jan!$F$5:$F$605,DRE!$D765)</f>
        <v>0</v>
      </c>
      <c r="F765" s="75">
        <f>SUMIFS(Fev!$H$5:$H$605,Fev!$Q$5:$Q$605,"Receita",Fev!$F$5:$F$605,DRE!$D765)</f>
        <v>0</v>
      </c>
      <c r="G765" s="75">
        <f>SUMIFS(Mar!$H$5:$H$605,Mar!$Q$5:$Q$605,"Receita",Mar!$F$5:$F$605,DRE!$D765)</f>
        <v>0</v>
      </c>
      <c r="H765" s="75">
        <f>SUMIFS(Abr!$H$5:$H$605,Abr!$Q$5:$Q$605,"Receita",Abr!$F$5:$F$605,DRE!$D765)</f>
        <v>0</v>
      </c>
      <c r="I765" s="75">
        <f>SUMIFS(Mai!$H$5:$H$605,Mai!$Q$5:$Q$605,"Receita",Mai!$F$5:$F$605,DRE!$D765)</f>
        <v>0</v>
      </c>
      <c r="J765" s="75">
        <f>SUMIFS(Jun!$H$5:$H$605,Jun!$Q$5:$Q$605,"Receita",Jun!$F$5:$F$605,DRE!$D765)</f>
        <v>0</v>
      </c>
      <c r="K765" s="75">
        <f>SUMIFS(Jul!$H$5:$H$605,Jul!$Q$5:$Q$605,"Receita",Jul!$F$5:$F$605,DRE!$D765)</f>
        <v>0</v>
      </c>
      <c r="L765" s="75">
        <f>SUMIFS(Ago!$H$5:$H$605,Ago!$Q$5:$Q$605,"Receita",Ago!$F$5:$F$605,DRE!$D765)</f>
        <v>0</v>
      </c>
      <c r="M765" s="75">
        <f>SUMIFS(Set!$H$5:$H$605,Set!$Q$5:$Q$605,"Receita",Set!$F$5:$F$605,DRE!$D765)</f>
        <v>0</v>
      </c>
      <c r="N765" s="75">
        <f>SUMIFS(Out!$H$5:$H$605,Out!$Q$5:$Q$605,"Receita",Out!$F$5:$F$605,DRE!$D765)</f>
        <v>0</v>
      </c>
      <c r="O765" s="75">
        <f>SUMIFS(Nov!$H$5:$H$605,Nov!$Q$5:$Q$605,"Receita",Nov!$F$5:$F$605,DRE!$D765)</f>
        <v>0</v>
      </c>
      <c r="P765" s="75">
        <f>SUMIFS(Dez!$H$5:$H$605,Dez!$Q$5:$Q$605,"Receita",Dez!$F$5:$F$605,DRE!$D765)</f>
        <v>0</v>
      </c>
      <c r="Q765" s="75">
        <f t="shared" si="37"/>
        <v>0</v>
      </c>
    </row>
    <row r="766" spans="3:17" ht="28.5" customHeight="1" thickTop="1" thickBot="1">
      <c r="C766" s="65" t="str">
        <f>'PC Receitas'!I42</f>
        <v>4.3.38</v>
      </c>
      <c r="D766" s="66" t="str">
        <f>VLOOKUP(C766,'PC Receitas'!$I$4:$J$103,2,FALSE)</f>
        <v>-</v>
      </c>
      <c r="E766" s="75">
        <f>SUMIFS(Jan!$H$5:$H$605,Jan!$Q$5:$Q$605,"Receita",Jan!$F$5:$F$605,DRE!$D766)</f>
        <v>0</v>
      </c>
      <c r="F766" s="75">
        <f>SUMIFS(Fev!$H$5:$H$605,Fev!$Q$5:$Q$605,"Receita",Fev!$F$5:$F$605,DRE!$D766)</f>
        <v>0</v>
      </c>
      <c r="G766" s="75">
        <f>SUMIFS(Mar!$H$5:$H$605,Mar!$Q$5:$Q$605,"Receita",Mar!$F$5:$F$605,DRE!$D766)</f>
        <v>0</v>
      </c>
      <c r="H766" s="75">
        <f>SUMIFS(Abr!$H$5:$H$605,Abr!$Q$5:$Q$605,"Receita",Abr!$F$5:$F$605,DRE!$D766)</f>
        <v>0</v>
      </c>
      <c r="I766" s="75">
        <f>SUMIFS(Mai!$H$5:$H$605,Mai!$Q$5:$Q$605,"Receita",Mai!$F$5:$F$605,DRE!$D766)</f>
        <v>0</v>
      </c>
      <c r="J766" s="75">
        <f>SUMIFS(Jun!$H$5:$H$605,Jun!$Q$5:$Q$605,"Receita",Jun!$F$5:$F$605,DRE!$D766)</f>
        <v>0</v>
      </c>
      <c r="K766" s="75">
        <f>SUMIFS(Jul!$H$5:$H$605,Jul!$Q$5:$Q$605,"Receita",Jul!$F$5:$F$605,DRE!$D766)</f>
        <v>0</v>
      </c>
      <c r="L766" s="75">
        <f>SUMIFS(Ago!$H$5:$H$605,Ago!$Q$5:$Q$605,"Receita",Ago!$F$5:$F$605,DRE!$D766)</f>
        <v>0</v>
      </c>
      <c r="M766" s="75">
        <f>SUMIFS(Set!$H$5:$H$605,Set!$Q$5:$Q$605,"Receita",Set!$F$5:$F$605,DRE!$D766)</f>
        <v>0</v>
      </c>
      <c r="N766" s="75">
        <f>SUMIFS(Out!$H$5:$H$605,Out!$Q$5:$Q$605,"Receita",Out!$F$5:$F$605,DRE!$D766)</f>
        <v>0</v>
      </c>
      <c r="O766" s="75">
        <f>SUMIFS(Nov!$H$5:$H$605,Nov!$Q$5:$Q$605,"Receita",Nov!$F$5:$F$605,DRE!$D766)</f>
        <v>0</v>
      </c>
      <c r="P766" s="75">
        <f>SUMIFS(Dez!$H$5:$H$605,Dez!$Q$5:$Q$605,"Receita",Dez!$F$5:$F$605,DRE!$D766)</f>
        <v>0</v>
      </c>
      <c r="Q766" s="75">
        <f t="shared" si="37"/>
        <v>0</v>
      </c>
    </row>
    <row r="767" spans="3:17" ht="28.5" customHeight="1" thickTop="1" thickBot="1">
      <c r="C767" s="65" t="str">
        <f>'PC Receitas'!I43</f>
        <v>4.3.39</v>
      </c>
      <c r="D767" s="66" t="str">
        <f>VLOOKUP(C767,'PC Receitas'!$I$4:$J$103,2,FALSE)</f>
        <v>-</v>
      </c>
      <c r="E767" s="75">
        <f>SUMIFS(Jan!$H$5:$H$605,Jan!$Q$5:$Q$605,"Receita",Jan!$F$5:$F$605,DRE!$D767)</f>
        <v>0</v>
      </c>
      <c r="F767" s="75">
        <f>SUMIFS(Fev!$H$5:$H$605,Fev!$Q$5:$Q$605,"Receita",Fev!$F$5:$F$605,DRE!$D767)</f>
        <v>0</v>
      </c>
      <c r="G767" s="75">
        <f>SUMIFS(Mar!$H$5:$H$605,Mar!$Q$5:$Q$605,"Receita",Mar!$F$5:$F$605,DRE!$D767)</f>
        <v>0</v>
      </c>
      <c r="H767" s="75">
        <f>SUMIFS(Abr!$H$5:$H$605,Abr!$Q$5:$Q$605,"Receita",Abr!$F$5:$F$605,DRE!$D767)</f>
        <v>0</v>
      </c>
      <c r="I767" s="75">
        <f>SUMIFS(Mai!$H$5:$H$605,Mai!$Q$5:$Q$605,"Receita",Mai!$F$5:$F$605,DRE!$D767)</f>
        <v>0</v>
      </c>
      <c r="J767" s="75">
        <f>SUMIFS(Jun!$H$5:$H$605,Jun!$Q$5:$Q$605,"Receita",Jun!$F$5:$F$605,DRE!$D767)</f>
        <v>0</v>
      </c>
      <c r="K767" s="75">
        <f>SUMIFS(Jul!$H$5:$H$605,Jul!$Q$5:$Q$605,"Receita",Jul!$F$5:$F$605,DRE!$D767)</f>
        <v>0</v>
      </c>
      <c r="L767" s="75">
        <f>SUMIFS(Ago!$H$5:$H$605,Ago!$Q$5:$Q$605,"Receita",Ago!$F$5:$F$605,DRE!$D767)</f>
        <v>0</v>
      </c>
      <c r="M767" s="75">
        <f>SUMIFS(Set!$H$5:$H$605,Set!$Q$5:$Q$605,"Receita",Set!$F$5:$F$605,DRE!$D767)</f>
        <v>0</v>
      </c>
      <c r="N767" s="75">
        <f>SUMIFS(Out!$H$5:$H$605,Out!$Q$5:$Q$605,"Receita",Out!$F$5:$F$605,DRE!$D767)</f>
        <v>0</v>
      </c>
      <c r="O767" s="75">
        <f>SUMIFS(Nov!$H$5:$H$605,Nov!$Q$5:$Q$605,"Receita",Nov!$F$5:$F$605,DRE!$D767)</f>
        <v>0</v>
      </c>
      <c r="P767" s="75">
        <f>SUMIFS(Dez!$H$5:$H$605,Dez!$Q$5:$Q$605,"Receita",Dez!$F$5:$F$605,DRE!$D767)</f>
        <v>0</v>
      </c>
      <c r="Q767" s="75">
        <f t="shared" si="37"/>
        <v>0</v>
      </c>
    </row>
    <row r="768" spans="3:17" ht="28.5" customHeight="1" thickTop="1" thickBot="1">
      <c r="C768" s="65" t="str">
        <f>'PC Receitas'!I44</f>
        <v>4.3.40</v>
      </c>
      <c r="D768" s="66" t="str">
        <f>VLOOKUP(C768,'PC Receitas'!$I$4:$J$103,2,FALSE)</f>
        <v>-</v>
      </c>
      <c r="E768" s="75">
        <f>SUMIFS(Jan!$H$5:$H$605,Jan!$Q$5:$Q$605,"Receita",Jan!$F$5:$F$605,DRE!$D768)</f>
        <v>0</v>
      </c>
      <c r="F768" s="75">
        <f>SUMIFS(Fev!$H$5:$H$605,Fev!$Q$5:$Q$605,"Receita",Fev!$F$5:$F$605,DRE!$D768)</f>
        <v>0</v>
      </c>
      <c r="G768" s="75">
        <f>SUMIFS(Mar!$H$5:$H$605,Mar!$Q$5:$Q$605,"Receita",Mar!$F$5:$F$605,DRE!$D768)</f>
        <v>0</v>
      </c>
      <c r="H768" s="75">
        <f>SUMIFS(Abr!$H$5:$H$605,Abr!$Q$5:$Q$605,"Receita",Abr!$F$5:$F$605,DRE!$D768)</f>
        <v>0</v>
      </c>
      <c r="I768" s="75">
        <f>SUMIFS(Mai!$H$5:$H$605,Mai!$Q$5:$Q$605,"Receita",Mai!$F$5:$F$605,DRE!$D768)</f>
        <v>0</v>
      </c>
      <c r="J768" s="75">
        <f>SUMIFS(Jun!$H$5:$H$605,Jun!$Q$5:$Q$605,"Receita",Jun!$F$5:$F$605,DRE!$D768)</f>
        <v>0</v>
      </c>
      <c r="K768" s="75">
        <f>SUMIFS(Jul!$H$5:$H$605,Jul!$Q$5:$Q$605,"Receita",Jul!$F$5:$F$605,DRE!$D768)</f>
        <v>0</v>
      </c>
      <c r="L768" s="75">
        <f>SUMIFS(Ago!$H$5:$H$605,Ago!$Q$5:$Q$605,"Receita",Ago!$F$5:$F$605,DRE!$D768)</f>
        <v>0</v>
      </c>
      <c r="M768" s="75">
        <f>SUMIFS(Set!$H$5:$H$605,Set!$Q$5:$Q$605,"Receita",Set!$F$5:$F$605,DRE!$D768)</f>
        <v>0</v>
      </c>
      <c r="N768" s="75">
        <f>SUMIFS(Out!$H$5:$H$605,Out!$Q$5:$Q$605,"Receita",Out!$F$5:$F$605,DRE!$D768)</f>
        <v>0</v>
      </c>
      <c r="O768" s="75">
        <f>SUMIFS(Nov!$H$5:$H$605,Nov!$Q$5:$Q$605,"Receita",Nov!$F$5:$F$605,DRE!$D768)</f>
        <v>0</v>
      </c>
      <c r="P768" s="75">
        <f>SUMIFS(Dez!$H$5:$H$605,Dez!$Q$5:$Q$605,"Receita",Dez!$F$5:$F$605,DRE!$D768)</f>
        <v>0</v>
      </c>
      <c r="Q768" s="75">
        <f t="shared" si="37"/>
        <v>0</v>
      </c>
    </row>
    <row r="769" spans="3:17" ht="28.5" customHeight="1" thickTop="1" thickBot="1">
      <c r="C769" s="65" t="str">
        <f>'PC Receitas'!I45</f>
        <v>4.3.41</v>
      </c>
      <c r="D769" s="66" t="str">
        <f>VLOOKUP(C769,'PC Receitas'!$I$4:$J$103,2,FALSE)</f>
        <v>-</v>
      </c>
      <c r="E769" s="75">
        <f>SUMIFS(Jan!$H$5:$H$605,Jan!$Q$5:$Q$605,"Receita",Jan!$F$5:$F$605,DRE!$D769)</f>
        <v>0</v>
      </c>
      <c r="F769" s="75">
        <f>SUMIFS(Fev!$H$5:$H$605,Fev!$Q$5:$Q$605,"Receita",Fev!$F$5:$F$605,DRE!$D769)</f>
        <v>0</v>
      </c>
      <c r="G769" s="75">
        <f>SUMIFS(Mar!$H$5:$H$605,Mar!$Q$5:$Q$605,"Receita",Mar!$F$5:$F$605,DRE!$D769)</f>
        <v>0</v>
      </c>
      <c r="H769" s="75">
        <f>SUMIFS(Abr!$H$5:$H$605,Abr!$Q$5:$Q$605,"Receita",Abr!$F$5:$F$605,DRE!$D769)</f>
        <v>0</v>
      </c>
      <c r="I769" s="75">
        <f>SUMIFS(Mai!$H$5:$H$605,Mai!$Q$5:$Q$605,"Receita",Mai!$F$5:$F$605,DRE!$D769)</f>
        <v>0</v>
      </c>
      <c r="J769" s="75">
        <f>SUMIFS(Jun!$H$5:$H$605,Jun!$Q$5:$Q$605,"Receita",Jun!$F$5:$F$605,DRE!$D769)</f>
        <v>0</v>
      </c>
      <c r="K769" s="75">
        <f>SUMIFS(Jul!$H$5:$H$605,Jul!$Q$5:$Q$605,"Receita",Jul!$F$5:$F$605,DRE!$D769)</f>
        <v>0</v>
      </c>
      <c r="L769" s="75">
        <f>SUMIFS(Ago!$H$5:$H$605,Ago!$Q$5:$Q$605,"Receita",Ago!$F$5:$F$605,DRE!$D769)</f>
        <v>0</v>
      </c>
      <c r="M769" s="75">
        <f>SUMIFS(Set!$H$5:$H$605,Set!$Q$5:$Q$605,"Receita",Set!$F$5:$F$605,DRE!$D769)</f>
        <v>0</v>
      </c>
      <c r="N769" s="75">
        <f>SUMIFS(Out!$H$5:$H$605,Out!$Q$5:$Q$605,"Receita",Out!$F$5:$F$605,DRE!$D769)</f>
        <v>0</v>
      </c>
      <c r="O769" s="75">
        <f>SUMIFS(Nov!$H$5:$H$605,Nov!$Q$5:$Q$605,"Receita",Nov!$F$5:$F$605,DRE!$D769)</f>
        <v>0</v>
      </c>
      <c r="P769" s="75">
        <f>SUMIFS(Dez!$H$5:$H$605,Dez!$Q$5:$Q$605,"Receita",Dez!$F$5:$F$605,DRE!$D769)</f>
        <v>0</v>
      </c>
      <c r="Q769" s="75">
        <f t="shared" si="37"/>
        <v>0</v>
      </c>
    </row>
    <row r="770" spans="3:17" ht="28.5" customHeight="1" thickTop="1" thickBot="1">
      <c r="C770" s="65" t="str">
        <f>'PC Receitas'!I46</f>
        <v>4.3.42</v>
      </c>
      <c r="D770" s="66" t="str">
        <f>VLOOKUP(C770,'PC Receitas'!$I$4:$J$103,2,FALSE)</f>
        <v>-</v>
      </c>
      <c r="E770" s="75">
        <f>SUMIFS(Jan!$H$5:$H$605,Jan!$Q$5:$Q$605,"Receita",Jan!$F$5:$F$605,DRE!$D770)</f>
        <v>0</v>
      </c>
      <c r="F770" s="75">
        <f>SUMIFS(Fev!$H$5:$H$605,Fev!$Q$5:$Q$605,"Receita",Fev!$F$5:$F$605,DRE!$D770)</f>
        <v>0</v>
      </c>
      <c r="G770" s="75">
        <f>SUMIFS(Mar!$H$5:$H$605,Mar!$Q$5:$Q$605,"Receita",Mar!$F$5:$F$605,DRE!$D770)</f>
        <v>0</v>
      </c>
      <c r="H770" s="75">
        <f>SUMIFS(Abr!$H$5:$H$605,Abr!$Q$5:$Q$605,"Receita",Abr!$F$5:$F$605,DRE!$D770)</f>
        <v>0</v>
      </c>
      <c r="I770" s="75">
        <f>SUMIFS(Mai!$H$5:$H$605,Mai!$Q$5:$Q$605,"Receita",Mai!$F$5:$F$605,DRE!$D770)</f>
        <v>0</v>
      </c>
      <c r="J770" s="75">
        <f>SUMIFS(Jun!$H$5:$H$605,Jun!$Q$5:$Q$605,"Receita",Jun!$F$5:$F$605,DRE!$D770)</f>
        <v>0</v>
      </c>
      <c r="K770" s="75">
        <f>SUMIFS(Jul!$H$5:$H$605,Jul!$Q$5:$Q$605,"Receita",Jul!$F$5:$F$605,DRE!$D770)</f>
        <v>0</v>
      </c>
      <c r="L770" s="75">
        <f>SUMIFS(Ago!$H$5:$H$605,Ago!$Q$5:$Q$605,"Receita",Ago!$F$5:$F$605,DRE!$D770)</f>
        <v>0</v>
      </c>
      <c r="M770" s="75">
        <f>SUMIFS(Set!$H$5:$H$605,Set!$Q$5:$Q$605,"Receita",Set!$F$5:$F$605,DRE!$D770)</f>
        <v>0</v>
      </c>
      <c r="N770" s="75">
        <f>SUMIFS(Out!$H$5:$H$605,Out!$Q$5:$Q$605,"Receita",Out!$F$5:$F$605,DRE!$D770)</f>
        <v>0</v>
      </c>
      <c r="O770" s="75">
        <f>SUMIFS(Nov!$H$5:$H$605,Nov!$Q$5:$Q$605,"Receita",Nov!$F$5:$F$605,DRE!$D770)</f>
        <v>0</v>
      </c>
      <c r="P770" s="75">
        <f>SUMIFS(Dez!$H$5:$H$605,Dez!$Q$5:$Q$605,"Receita",Dez!$F$5:$F$605,DRE!$D770)</f>
        <v>0</v>
      </c>
      <c r="Q770" s="75">
        <f t="shared" si="37"/>
        <v>0</v>
      </c>
    </row>
    <row r="771" spans="3:17" ht="28.5" customHeight="1" thickTop="1" thickBot="1">
      <c r="C771" s="65" t="str">
        <f>'PC Receitas'!I47</f>
        <v>4.3.43</v>
      </c>
      <c r="D771" s="66" t="str">
        <f>VLOOKUP(C771,'PC Receitas'!$I$4:$J$103,2,FALSE)</f>
        <v>-</v>
      </c>
      <c r="E771" s="75">
        <f>SUMIFS(Jan!$H$5:$H$605,Jan!$Q$5:$Q$605,"Receita",Jan!$F$5:$F$605,DRE!$D771)</f>
        <v>0</v>
      </c>
      <c r="F771" s="75">
        <f>SUMIFS(Fev!$H$5:$H$605,Fev!$Q$5:$Q$605,"Receita",Fev!$F$5:$F$605,DRE!$D771)</f>
        <v>0</v>
      </c>
      <c r="G771" s="75">
        <f>SUMIFS(Mar!$H$5:$H$605,Mar!$Q$5:$Q$605,"Receita",Mar!$F$5:$F$605,DRE!$D771)</f>
        <v>0</v>
      </c>
      <c r="H771" s="75">
        <f>SUMIFS(Abr!$H$5:$H$605,Abr!$Q$5:$Q$605,"Receita",Abr!$F$5:$F$605,DRE!$D771)</f>
        <v>0</v>
      </c>
      <c r="I771" s="75">
        <f>SUMIFS(Mai!$H$5:$H$605,Mai!$Q$5:$Q$605,"Receita",Mai!$F$5:$F$605,DRE!$D771)</f>
        <v>0</v>
      </c>
      <c r="J771" s="75">
        <f>SUMIFS(Jun!$H$5:$H$605,Jun!$Q$5:$Q$605,"Receita",Jun!$F$5:$F$605,DRE!$D771)</f>
        <v>0</v>
      </c>
      <c r="K771" s="75">
        <f>SUMIFS(Jul!$H$5:$H$605,Jul!$Q$5:$Q$605,"Receita",Jul!$F$5:$F$605,DRE!$D771)</f>
        <v>0</v>
      </c>
      <c r="L771" s="75">
        <f>SUMIFS(Ago!$H$5:$H$605,Ago!$Q$5:$Q$605,"Receita",Ago!$F$5:$F$605,DRE!$D771)</f>
        <v>0</v>
      </c>
      <c r="M771" s="75">
        <f>SUMIFS(Set!$H$5:$H$605,Set!$Q$5:$Q$605,"Receita",Set!$F$5:$F$605,DRE!$D771)</f>
        <v>0</v>
      </c>
      <c r="N771" s="75">
        <f>SUMIFS(Out!$H$5:$H$605,Out!$Q$5:$Q$605,"Receita",Out!$F$5:$F$605,DRE!$D771)</f>
        <v>0</v>
      </c>
      <c r="O771" s="75">
        <f>SUMIFS(Nov!$H$5:$H$605,Nov!$Q$5:$Q$605,"Receita",Nov!$F$5:$F$605,DRE!$D771)</f>
        <v>0</v>
      </c>
      <c r="P771" s="75">
        <f>SUMIFS(Dez!$H$5:$H$605,Dez!$Q$5:$Q$605,"Receita",Dez!$F$5:$F$605,DRE!$D771)</f>
        <v>0</v>
      </c>
      <c r="Q771" s="75">
        <f t="shared" si="37"/>
        <v>0</v>
      </c>
    </row>
    <row r="772" spans="3:17" ht="28.5" customHeight="1" thickTop="1" thickBot="1">
      <c r="C772" s="65" t="str">
        <f>'PC Receitas'!I48</f>
        <v>4.3.44</v>
      </c>
      <c r="D772" s="66" t="str">
        <f>VLOOKUP(C772,'PC Receitas'!$I$4:$J$103,2,FALSE)</f>
        <v>-</v>
      </c>
      <c r="E772" s="75">
        <f>SUMIFS(Jan!$H$5:$H$605,Jan!$Q$5:$Q$605,"Receita",Jan!$F$5:$F$605,DRE!$D772)</f>
        <v>0</v>
      </c>
      <c r="F772" s="75">
        <f>SUMIFS(Fev!$H$5:$H$605,Fev!$Q$5:$Q$605,"Receita",Fev!$F$5:$F$605,DRE!$D772)</f>
        <v>0</v>
      </c>
      <c r="G772" s="75">
        <f>SUMIFS(Mar!$H$5:$H$605,Mar!$Q$5:$Q$605,"Receita",Mar!$F$5:$F$605,DRE!$D772)</f>
        <v>0</v>
      </c>
      <c r="H772" s="75">
        <f>SUMIFS(Abr!$H$5:$H$605,Abr!$Q$5:$Q$605,"Receita",Abr!$F$5:$F$605,DRE!$D772)</f>
        <v>0</v>
      </c>
      <c r="I772" s="75">
        <f>SUMIFS(Mai!$H$5:$H$605,Mai!$Q$5:$Q$605,"Receita",Mai!$F$5:$F$605,DRE!$D772)</f>
        <v>0</v>
      </c>
      <c r="J772" s="75">
        <f>SUMIFS(Jun!$H$5:$H$605,Jun!$Q$5:$Q$605,"Receita",Jun!$F$5:$F$605,DRE!$D772)</f>
        <v>0</v>
      </c>
      <c r="K772" s="75">
        <f>SUMIFS(Jul!$H$5:$H$605,Jul!$Q$5:$Q$605,"Receita",Jul!$F$5:$F$605,DRE!$D772)</f>
        <v>0</v>
      </c>
      <c r="L772" s="75">
        <f>SUMIFS(Ago!$H$5:$H$605,Ago!$Q$5:$Q$605,"Receita",Ago!$F$5:$F$605,DRE!$D772)</f>
        <v>0</v>
      </c>
      <c r="M772" s="75">
        <f>SUMIFS(Set!$H$5:$H$605,Set!$Q$5:$Q$605,"Receita",Set!$F$5:$F$605,DRE!$D772)</f>
        <v>0</v>
      </c>
      <c r="N772" s="75">
        <f>SUMIFS(Out!$H$5:$H$605,Out!$Q$5:$Q$605,"Receita",Out!$F$5:$F$605,DRE!$D772)</f>
        <v>0</v>
      </c>
      <c r="O772" s="75">
        <f>SUMIFS(Nov!$H$5:$H$605,Nov!$Q$5:$Q$605,"Receita",Nov!$F$5:$F$605,DRE!$D772)</f>
        <v>0</v>
      </c>
      <c r="P772" s="75">
        <f>SUMIFS(Dez!$H$5:$H$605,Dez!$Q$5:$Q$605,"Receita",Dez!$F$5:$F$605,DRE!$D772)</f>
        <v>0</v>
      </c>
      <c r="Q772" s="75">
        <f t="shared" si="37"/>
        <v>0</v>
      </c>
    </row>
    <row r="773" spans="3:17" ht="28.5" customHeight="1" thickTop="1" thickBot="1">
      <c r="C773" s="65" t="str">
        <f>'PC Receitas'!I49</f>
        <v>4.3.45</v>
      </c>
      <c r="D773" s="66" t="str">
        <f>VLOOKUP(C773,'PC Receitas'!$I$4:$J$103,2,FALSE)</f>
        <v>-</v>
      </c>
      <c r="E773" s="75">
        <f>SUMIFS(Jan!$H$5:$H$605,Jan!$Q$5:$Q$605,"Receita",Jan!$F$5:$F$605,DRE!$D773)</f>
        <v>0</v>
      </c>
      <c r="F773" s="75">
        <f>SUMIFS(Fev!$H$5:$H$605,Fev!$Q$5:$Q$605,"Receita",Fev!$F$5:$F$605,DRE!$D773)</f>
        <v>0</v>
      </c>
      <c r="G773" s="75">
        <f>SUMIFS(Mar!$H$5:$H$605,Mar!$Q$5:$Q$605,"Receita",Mar!$F$5:$F$605,DRE!$D773)</f>
        <v>0</v>
      </c>
      <c r="H773" s="75">
        <f>SUMIFS(Abr!$H$5:$H$605,Abr!$Q$5:$Q$605,"Receita",Abr!$F$5:$F$605,DRE!$D773)</f>
        <v>0</v>
      </c>
      <c r="I773" s="75">
        <f>SUMIFS(Mai!$H$5:$H$605,Mai!$Q$5:$Q$605,"Receita",Mai!$F$5:$F$605,DRE!$D773)</f>
        <v>0</v>
      </c>
      <c r="J773" s="75">
        <f>SUMIFS(Jun!$H$5:$H$605,Jun!$Q$5:$Q$605,"Receita",Jun!$F$5:$F$605,DRE!$D773)</f>
        <v>0</v>
      </c>
      <c r="K773" s="75">
        <f>SUMIFS(Jul!$H$5:$H$605,Jul!$Q$5:$Q$605,"Receita",Jul!$F$5:$F$605,DRE!$D773)</f>
        <v>0</v>
      </c>
      <c r="L773" s="75">
        <f>SUMIFS(Ago!$H$5:$H$605,Ago!$Q$5:$Q$605,"Receita",Ago!$F$5:$F$605,DRE!$D773)</f>
        <v>0</v>
      </c>
      <c r="M773" s="75">
        <f>SUMIFS(Set!$H$5:$H$605,Set!$Q$5:$Q$605,"Receita",Set!$F$5:$F$605,DRE!$D773)</f>
        <v>0</v>
      </c>
      <c r="N773" s="75">
        <f>SUMIFS(Out!$H$5:$H$605,Out!$Q$5:$Q$605,"Receita",Out!$F$5:$F$605,DRE!$D773)</f>
        <v>0</v>
      </c>
      <c r="O773" s="75">
        <f>SUMIFS(Nov!$H$5:$H$605,Nov!$Q$5:$Q$605,"Receita",Nov!$F$5:$F$605,DRE!$D773)</f>
        <v>0</v>
      </c>
      <c r="P773" s="75">
        <f>SUMIFS(Dez!$H$5:$H$605,Dez!$Q$5:$Q$605,"Receita",Dez!$F$5:$F$605,DRE!$D773)</f>
        <v>0</v>
      </c>
      <c r="Q773" s="75">
        <f t="shared" si="37"/>
        <v>0</v>
      </c>
    </row>
    <row r="774" spans="3:17" ht="28.5" customHeight="1" thickTop="1" thickBot="1">
      <c r="C774" s="65" t="str">
        <f>'PC Receitas'!I50</f>
        <v>4.3.46</v>
      </c>
      <c r="D774" s="66" t="str">
        <f>VLOOKUP(C774,'PC Receitas'!$I$4:$J$103,2,FALSE)</f>
        <v>-</v>
      </c>
      <c r="E774" s="75">
        <f>SUMIFS(Jan!$H$5:$H$605,Jan!$Q$5:$Q$605,"Receita",Jan!$F$5:$F$605,DRE!$D774)</f>
        <v>0</v>
      </c>
      <c r="F774" s="75">
        <f>SUMIFS(Fev!$H$5:$H$605,Fev!$Q$5:$Q$605,"Receita",Fev!$F$5:$F$605,DRE!$D774)</f>
        <v>0</v>
      </c>
      <c r="G774" s="75">
        <f>SUMIFS(Mar!$H$5:$H$605,Mar!$Q$5:$Q$605,"Receita",Mar!$F$5:$F$605,DRE!$D774)</f>
        <v>0</v>
      </c>
      <c r="H774" s="75">
        <f>SUMIFS(Abr!$H$5:$H$605,Abr!$Q$5:$Q$605,"Receita",Abr!$F$5:$F$605,DRE!$D774)</f>
        <v>0</v>
      </c>
      <c r="I774" s="75">
        <f>SUMIFS(Mai!$H$5:$H$605,Mai!$Q$5:$Q$605,"Receita",Mai!$F$5:$F$605,DRE!$D774)</f>
        <v>0</v>
      </c>
      <c r="J774" s="75">
        <f>SUMIFS(Jun!$H$5:$H$605,Jun!$Q$5:$Q$605,"Receita",Jun!$F$5:$F$605,DRE!$D774)</f>
        <v>0</v>
      </c>
      <c r="K774" s="75">
        <f>SUMIFS(Jul!$H$5:$H$605,Jul!$Q$5:$Q$605,"Receita",Jul!$F$5:$F$605,DRE!$D774)</f>
        <v>0</v>
      </c>
      <c r="L774" s="75">
        <f>SUMIFS(Ago!$H$5:$H$605,Ago!$Q$5:$Q$605,"Receita",Ago!$F$5:$F$605,DRE!$D774)</f>
        <v>0</v>
      </c>
      <c r="M774" s="75">
        <f>SUMIFS(Set!$H$5:$H$605,Set!$Q$5:$Q$605,"Receita",Set!$F$5:$F$605,DRE!$D774)</f>
        <v>0</v>
      </c>
      <c r="N774" s="75">
        <f>SUMIFS(Out!$H$5:$H$605,Out!$Q$5:$Q$605,"Receita",Out!$F$5:$F$605,DRE!$D774)</f>
        <v>0</v>
      </c>
      <c r="O774" s="75">
        <f>SUMIFS(Nov!$H$5:$H$605,Nov!$Q$5:$Q$605,"Receita",Nov!$F$5:$F$605,DRE!$D774)</f>
        <v>0</v>
      </c>
      <c r="P774" s="75">
        <f>SUMIFS(Dez!$H$5:$H$605,Dez!$Q$5:$Q$605,"Receita",Dez!$F$5:$F$605,DRE!$D774)</f>
        <v>0</v>
      </c>
      <c r="Q774" s="75">
        <f t="shared" si="37"/>
        <v>0</v>
      </c>
    </row>
    <row r="775" spans="3:17" ht="28.5" customHeight="1" thickTop="1" thickBot="1">
      <c r="C775" s="65" t="str">
        <f>'PC Receitas'!I51</f>
        <v>4.3.47</v>
      </c>
      <c r="D775" s="66" t="str">
        <f>VLOOKUP(C775,'PC Receitas'!$I$4:$J$103,2,FALSE)</f>
        <v>-</v>
      </c>
      <c r="E775" s="75">
        <f>SUMIFS(Jan!$H$5:$H$605,Jan!$Q$5:$Q$605,"Receita",Jan!$F$5:$F$605,DRE!$D775)</f>
        <v>0</v>
      </c>
      <c r="F775" s="75">
        <f>SUMIFS(Fev!$H$5:$H$605,Fev!$Q$5:$Q$605,"Receita",Fev!$F$5:$F$605,DRE!$D775)</f>
        <v>0</v>
      </c>
      <c r="G775" s="75">
        <f>SUMIFS(Mar!$H$5:$H$605,Mar!$Q$5:$Q$605,"Receita",Mar!$F$5:$F$605,DRE!$D775)</f>
        <v>0</v>
      </c>
      <c r="H775" s="75">
        <f>SUMIFS(Abr!$H$5:$H$605,Abr!$Q$5:$Q$605,"Receita",Abr!$F$5:$F$605,DRE!$D775)</f>
        <v>0</v>
      </c>
      <c r="I775" s="75">
        <f>SUMIFS(Mai!$H$5:$H$605,Mai!$Q$5:$Q$605,"Receita",Mai!$F$5:$F$605,DRE!$D775)</f>
        <v>0</v>
      </c>
      <c r="J775" s="75">
        <f>SUMIFS(Jun!$H$5:$H$605,Jun!$Q$5:$Q$605,"Receita",Jun!$F$5:$F$605,DRE!$D775)</f>
        <v>0</v>
      </c>
      <c r="K775" s="75">
        <f>SUMIFS(Jul!$H$5:$H$605,Jul!$Q$5:$Q$605,"Receita",Jul!$F$5:$F$605,DRE!$D775)</f>
        <v>0</v>
      </c>
      <c r="L775" s="75">
        <f>SUMIFS(Ago!$H$5:$H$605,Ago!$Q$5:$Q$605,"Receita",Ago!$F$5:$F$605,DRE!$D775)</f>
        <v>0</v>
      </c>
      <c r="M775" s="75">
        <f>SUMIFS(Set!$H$5:$H$605,Set!$Q$5:$Q$605,"Receita",Set!$F$5:$F$605,DRE!$D775)</f>
        <v>0</v>
      </c>
      <c r="N775" s="75">
        <f>SUMIFS(Out!$H$5:$H$605,Out!$Q$5:$Q$605,"Receita",Out!$F$5:$F$605,DRE!$D775)</f>
        <v>0</v>
      </c>
      <c r="O775" s="75">
        <f>SUMIFS(Nov!$H$5:$H$605,Nov!$Q$5:$Q$605,"Receita",Nov!$F$5:$F$605,DRE!$D775)</f>
        <v>0</v>
      </c>
      <c r="P775" s="75">
        <f>SUMIFS(Dez!$H$5:$H$605,Dez!$Q$5:$Q$605,"Receita",Dez!$F$5:$F$605,DRE!$D775)</f>
        <v>0</v>
      </c>
      <c r="Q775" s="75">
        <f t="shared" si="37"/>
        <v>0</v>
      </c>
    </row>
    <row r="776" spans="3:17" ht="28.5" customHeight="1" thickTop="1" thickBot="1">
      <c r="C776" s="65" t="str">
        <f>'PC Receitas'!I52</f>
        <v>4.3.48</v>
      </c>
      <c r="D776" s="66" t="str">
        <f>VLOOKUP(C776,'PC Receitas'!$I$4:$J$103,2,FALSE)</f>
        <v>-</v>
      </c>
      <c r="E776" s="75">
        <f>SUMIFS(Jan!$H$5:$H$605,Jan!$Q$5:$Q$605,"Receita",Jan!$F$5:$F$605,DRE!$D776)</f>
        <v>0</v>
      </c>
      <c r="F776" s="75">
        <f>SUMIFS(Fev!$H$5:$H$605,Fev!$Q$5:$Q$605,"Receita",Fev!$F$5:$F$605,DRE!$D776)</f>
        <v>0</v>
      </c>
      <c r="G776" s="75">
        <f>SUMIFS(Mar!$H$5:$H$605,Mar!$Q$5:$Q$605,"Receita",Mar!$F$5:$F$605,DRE!$D776)</f>
        <v>0</v>
      </c>
      <c r="H776" s="75">
        <f>SUMIFS(Abr!$H$5:$H$605,Abr!$Q$5:$Q$605,"Receita",Abr!$F$5:$F$605,DRE!$D776)</f>
        <v>0</v>
      </c>
      <c r="I776" s="75">
        <f>SUMIFS(Mai!$H$5:$H$605,Mai!$Q$5:$Q$605,"Receita",Mai!$F$5:$F$605,DRE!$D776)</f>
        <v>0</v>
      </c>
      <c r="J776" s="75">
        <f>SUMIFS(Jun!$H$5:$H$605,Jun!$Q$5:$Q$605,"Receita",Jun!$F$5:$F$605,DRE!$D776)</f>
        <v>0</v>
      </c>
      <c r="K776" s="75">
        <f>SUMIFS(Jul!$H$5:$H$605,Jul!$Q$5:$Q$605,"Receita",Jul!$F$5:$F$605,DRE!$D776)</f>
        <v>0</v>
      </c>
      <c r="L776" s="75">
        <f>SUMIFS(Ago!$H$5:$H$605,Ago!$Q$5:$Q$605,"Receita",Ago!$F$5:$F$605,DRE!$D776)</f>
        <v>0</v>
      </c>
      <c r="M776" s="75">
        <f>SUMIFS(Set!$H$5:$H$605,Set!$Q$5:$Q$605,"Receita",Set!$F$5:$F$605,DRE!$D776)</f>
        <v>0</v>
      </c>
      <c r="N776" s="75">
        <f>SUMIFS(Out!$H$5:$H$605,Out!$Q$5:$Q$605,"Receita",Out!$F$5:$F$605,DRE!$D776)</f>
        <v>0</v>
      </c>
      <c r="O776" s="75">
        <f>SUMIFS(Nov!$H$5:$H$605,Nov!$Q$5:$Q$605,"Receita",Nov!$F$5:$F$605,DRE!$D776)</f>
        <v>0</v>
      </c>
      <c r="P776" s="75">
        <f>SUMIFS(Dez!$H$5:$H$605,Dez!$Q$5:$Q$605,"Receita",Dez!$F$5:$F$605,DRE!$D776)</f>
        <v>0</v>
      </c>
      <c r="Q776" s="75">
        <f t="shared" si="37"/>
        <v>0</v>
      </c>
    </row>
    <row r="777" spans="3:17" ht="28.5" customHeight="1" thickTop="1" thickBot="1">
      <c r="C777" s="65" t="str">
        <f>'PC Receitas'!I53</f>
        <v>4.3.49</v>
      </c>
      <c r="D777" s="66" t="str">
        <f>VLOOKUP(C777,'PC Receitas'!$I$4:$J$103,2,FALSE)</f>
        <v>-</v>
      </c>
      <c r="E777" s="75">
        <f>SUMIFS(Jan!$H$5:$H$605,Jan!$Q$5:$Q$605,"Receita",Jan!$F$5:$F$605,DRE!$D777)</f>
        <v>0</v>
      </c>
      <c r="F777" s="75">
        <f>SUMIFS(Fev!$H$5:$H$605,Fev!$Q$5:$Q$605,"Receita",Fev!$F$5:$F$605,DRE!$D777)</f>
        <v>0</v>
      </c>
      <c r="G777" s="75">
        <f>SUMIFS(Mar!$H$5:$H$605,Mar!$Q$5:$Q$605,"Receita",Mar!$F$5:$F$605,DRE!$D777)</f>
        <v>0</v>
      </c>
      <c r="H777" s="75">
        <f>SUMIFS(Abr!$H$5:$H$605,Abr!$Q$5:$Q$605,"Receita",Abr!$F$5:$F$605,DRE!$D777)</f>
        <v>0</v>
      </c>
      <c r="I777" s="75">
        <f>SUMIFS(Mai!$H$5:$H$605,Mai!$Q$5:$Q$605,"Receita",Mai!$F$5:$F$605,DRE!$D777)</f>
        <v>0</v>
      </c>
      <c r="J777" s="75">
        <f>SUMIFS(Jun!$H$5:$H$605,Jun!$Q$5:$Q$605,"Receita",Jun!$F$5:$F$605,DRE!$D777)</f>
        <v>0</v>
      </c>
      <c r="K777" s="75">
        <f>SUMIFS(Jul!$H$5:$H$605,Jul!$Q$5:$Q$605,"Receita",Jul!$F$5:$F$605,DRE!$D777)</f>
        <v>0</v>
      </c>
      <c r="L777" s="75">
        <f>SUMIFS(Ago!$H$5:$H$605,Ago!$Q$5:$Q$605,"Receita",Ago!$F$5:$F$605,DRE!$D777)</f>
        <v>0</v>
      </c>
      <c r="M777" s="75">
        <f>SUMIFS(Set!$H$5:$H$605,Set!$Q$5:$Q$605,"Receita",Set!$F$5:$F$605,DRE!$D777)</f>
        <v>0</v>
      </c>
      <c r="N777" s="75">
        <f>SUMIFS(Out!$H$5:$H$605,Out!$Q$5:$Q$605,"Receita",Out!$F$5:$F$605,DRE!$D777)</f>
        <v>0</v>
      </c>
      <c r="O777" s="75">
        <f>SUMIFS(Nov!$H$5:$H$605,Nov!$Q$5:$Q$605,"Receita",Nov!$F$5:$F$605,DRE!$D777)</f>
        <v>0</v>
      </c>
      <c r="P777" s="75">
        <f>SUMIFS(Dez!$H$5:$H$605,Dez!$Q$5:$Q$605,"Receita",Dez!$F$5:$F$605,DRE!$D777)</f>
        <v>0</v>
      </c>
      <c r="Q777" s="75">
        <f t="shared" si="37"/>
        <v>0</v>
      </c>
    </row>
    <row r="778" spans="3:17" ht="28.5" customHeight="1" thickTop="1" thickBot="1">
      <c r="C778" s="65" t="str">
        <f>'PC Receitas'!I54</f>
        <v>4.3.50</v>
      </c>
      <c r="D778" s="66" t="str">
        <f>VLOOKUP(C778,'PC Receitas'!$I$4:$J$103,2,FALSE)</f>
        <v>-</v>
      </c>
      <c r="E778" s="75">
        <f>SUMIFS(Jan!$H$5:$H$605,Jan!$Q$5:$Q$605,"Receita",Jan!$F$5:$F$605,DRE!$D778)</f>
        <v>0</v>
      </c>
      <c r="F778" s="75">
        <f>SUMIFS(Fev!$H$5:$H$605,Fev!$Q$5:$Q$605,"Receita",Fev!$F$5:$F$605,DRE!$D778)</f>
        <v>0</v>
      </c>
      <c r="G778" s="75">
        <f>SUMIFS(Mar!$H$5:$H$605,Mar!$Q$5:$Q$605,"Receita",Mar!$F$5:$F$605,DRE!$D778)</f>
        <v>0</v>
      </c>
      <c r="H778" s="75">
        <f>SUMIFS(Abr!$H$5:$H$605,Abr!$Q$5:$Q$605,"Receita",Abr!$F$5:$F$605,DRE!$D778)</f>
        <v>0</v>
      </c>
      <c r="I778" s="75">
        <f>SUMIFS(Mai!$H$5:$H$605,Mai!$Q$5:$Q$605,"Receita",Mai!$F$5:$F$605,DRE!$D778)</f>
        <v>0</v>
      </c>
      <c r="J778" s="75">
        <f>SUMIFS(Jun!$H$5:$H$605,Jun!$Q$5:$Q$605,"Receita",Jun!$F$5:$F$605,DRE!$D778)</f>
        <v>0</v>
      </c>
      <c r="K778" s="75">
        <f>SUMIFS(Jul!$H$5:$H$605,Jul!$Q$5:$Q$605,"Receita",Jul!$F$5:$F$605,DRE!$D778)</f>
        <v>0</v>
      </c>
      <c r="L778" s="75">
        <f>SUMIFS(Ago!$H$5:$H$605,Ago!$Q$5:$Q$605,"Receita",Ago!$F$5:$F$605,DRE!$D778)</f>
        <v>0</v>
      </c>
      <c r="M778" s="75">
        <f>SUMIFS(Set!$H$5:$H$605,Set!$Q$5:$Q$605,"Receita",Set!$F$5:$F$605,DRE!$D778)</f>
        <v>0</v>
      </c>
      <c r="N778" s="75">
        <f>SUMIFS(Out!$H$5:$H$605,Out!$Q$5:$Q$605,"Receita",Out!$F$5:$F$605,DRE!$D778)</f>
        <v>0</v>
      </c>
      <c r="O778" s="75">
        <f>SUMIFS(Nov!$H$5:$H$605,Nov!$Q$5:$Q$605,"Receita",Nov!$F$5:$F$605,DRE!$D778)</f>
        <v>0</v>
      </c>
      <c r="P778" s="75">
        <f>SUMIFS(Dez!$H$5:$H$605,Dez!$Q$5:$Q$605,"Receita",Dez!$F$5:$F$605,DRE!$D778)</f>
        <v>0</v>
      </c>
      <c r="Q778" s="75">
        <f t="shared" si="37"/>
        <v>0</v>
      </c>
    </row>
    <row r="779" spans="3:17" ht="28.5" customHeight="1" thickTop="1" thickBot="1">
      <c r="C779" s="65" t="str">
        <f>'PC Receitas'!I55</f>
        <v>4.3.51</v>
      </c>
      <c r="D779" s="66" t="str">
        <f>VLOOKUP(C779,'PC Receitas'!$I$4:$J$103,2,FALSE)</f>
        <v>-</v>
      </c>
      <c r="E779" s="75">
        <f>SUMIFS(Jan!$H$5:$H$605,Jan!$Q$5:$Q$605,"Receita",Jan!$F$5:$F$605,DRE!$D779)</f>
        <v>0</v>
      </c>
      <c r="F779" s="75">
        <f>SUMIFS(Fev!$H$5:$H$605,Fev!$Q$5:$Q$605,"Receita",Fev!$F$5:$F$605,DRE!$D779)</f>
        <v>0</v>
      </c>
      <c r="G779" s="75">
        <f>SUMIFS(Mar!$H$5:$H$605,Mar!$Q$5:$Q$605,"Receita",Mar!$F$5:$F$605,DRE!$D779)</f>
        <v>0</v>
      </c>
      <c r="H779" s="75">
        <f>SUMIFS(Abr!$H$5:$H$605,Abr!$Q$5:$Q$605,"Receita",Abr!$F$5:$F$605,DRE!$D779)</f>
        <v>0</v>
      </c>
      <c r="I779" s="75">
        <f>SUMIFS(Mai!$H$5:$H$605,Mai!$Q$5:$Q$605,"Receita",Mai!$F$5:$F$605,DRE!$D779)</f>
        <v>0</v>
      </c>
      <c r="J779" s="75">
        <f>SUMIFS(Jun!$H$5:$H$605,Jun!$Q$5:$Q$605,"Receita",Jun!$F$5:$F$605,DRE!$D779)</f>
        <v>0</v>
      </c>
      <c r="K779" s="75">
        <f>SUMIFS(Jul!$H$5:$H$605,Jul!$Q$5:$Q$605,"Receita",Jul!$F$5:$F$605,DRE!$D779)</f>
        <v>0</v>
      </c>
      <c r="L779" s="75">
        <f>SUMIFS(Ago!$H$5:$H$605,Ago!$Q$5:$Q$605,"Receita",Ago!$F$5:$F$605,DRE!$D779)</f>
        <v>0</v>
      </c>
      <c r="M779" s="75">
        <f>SUMIFS(Set!$H$5:$H$605,Set!$Q$5:$Q$605,"Receita",Set!$F$5:$F$605,DRE!$D779)</f>
        <v>0</v>
      </c>
      <c r="N779" s="75">
        <f>SUMIFS(Out!$H$5:$H$605,Out!$Q$5:$Q$605,"Receita",Out!$F$5:$F$605,DRE!$D779)</f>
        <v>0</v>
      </c>
      <c r="O779" s="75">
        <f>SUMIFS(Nov!$H$5:$H$605,Nov!$Q$5:$Q$605,"Receita",Nov!$F$5:$F$605,DRE!$D779)</f>
        <v>0</v>
      </c>
      <c r="P779" s="75">
        <f>SUMIFS(Dez!$H$5:$H$605,Dez!$Q$5:$Q$605,"Receita",Dez!$F$5:$F$605,DRE!$D779)</f>
        <v>0</v>
      </c>
      <c r="Q779" s="75">
        <f t="shared" si="37"/>
        <v>0</v>
      </c>
    </row>
    <row r="780" spans="3:17" ht="28.5" customHeight="1" thickTop="1" thickBot="1">
      <c r="C780" s="65" t="str">
        <f>'PC Receitas'!I56</f>
        <v>4.3.52</v>
      </c>
      <c r="D780" s="66" t="str">
        <f>VLOOKUP(C780,'PC Receitas'!$I$4:$J$103,2,FALSE)</f>
        <v>-</v>
      </c>
      <c r="E780" s="75">
        <f>SUMIFS(Jan!$H$5:$H$605,Jan!$Q$5:$Q$605,"Receita",Jan!$F$5:$F$605,DRE!$D780)</f>
        <v>0</v>
      </c>
      <c r="F780" s="75">
        <f>SUMIFS(Fev!$H$5:$H$605,Fev!$Q$5:$Q$605,"Receita",Fev!$F$5:$F$605,DRE!$D780)</f>
        <v>0</v>
      </c>
      <c r="G780" s="75">
        <f>SUMIFS(Mar!$H$5:$H$605,Mar!$Q$5:$Q$605,"Receita",Mar!$F$5:$F$605,DRE!$D780)</f>
        <v>0</v>
      </c>
      <c r="H780" s="75">
        <f>SUMIFS(Abr!$H$5:$H$605,Abr!$Q$5:$Q$605,"Receita",Abr!$F$5:$F$605,DRE!$D780)</f>
        <v>0</v>
      </c>
      <c r="I780" s="75">
        <f>SUMIFS(Mai!$H$5:$H$605,Mai!$Q$5:$Q$605,"Receita",Mai!$F$5:$F$605,DRE!$D780)</f>
        <v>0</v>
      </c>
      <c r="J780" s="75">
        <f>SUMIFS(Jun!$H$5:$H$605,Jun!$Q$5:$Q$605,"Receita",Jun!$F$5:$F$605,DRE!$D780)</f>
        <v>0</v>
      </c>
      <c r="K780" s="75">
        <f>SUMIFS(Jul!$H$5:$H$605,Jul!$Q$5:$Q$605,"Receita",Jul!$F$5:$F$605,DRE!$D780)</f>
        <v>0</v>
      </c>
      <c r="L780" s="75">
        <f>SUMIFS(Ago!$H$5:$H$605,Ago!$Q$5:$Q$605,"Receita",Ago!$F$5:$F$605,DRE!$D780)</f>
        <v>0</v>
      </c>
      <c r="M780" s="75">
        <f>SUMIFS(Set!$H$5:$H$605,Set!$Q$5:$Q$605,"Receita",Set!$F$5:$F$605,DRE!$D780)</f>
        <v>0</v>
      </c>
      <c r="N780" s="75">
        <f>SUMIFS(Out!$H$5:$H$605,Out!$Q$5:$Q$605,"Receita",Out!$F$5:$F$605,DRE!$D780)</f>
        <v>0</v>
      </c>
      <c r="O780" s="75">
        <f>SUMIFS(Nov!$H$5:$H$605,Nov!$Q$5:$Q$605,"Receita",Nov!$F$5:$F$605,DRE!$D780)</f>
        <v>0</v>
      </c>
      <c r="P780" s="75">
        <f>SUMIFS(Dez!$H$5:$H$605,Dez!$Q$5:$Q$605,"Receita",Dez!$F$5:$F$605,DRE!$D780)</f>
        <v>0</v>
      </c>
      <c r="Q780" s="75">
        <f t="shared" si="37"/>
        <v>0</v>
      </c>
    </row>
    <row r="781" spans="3:17" ht="28.5" customHeight="1" thickTop="1" thickBot="1">
      <c r="C781" s="65" t="str">
        <f>'PC Receitas'!I57</f>
        <v>4.3.53</v>
      </c>
      <c r="D781" s="66" t="str">
        <f>VLOOKUP(C781,'PC Receitas'!$I$4:$J$103,2,FALSE)</f>
        <v>-</v>
      </c>
      <c r="E781" s="75">
        <f>SUMIFS(Jan!$H$5:$H$605,Jan!$Q$5:$Q$605,"Receita",Jan!$F$5:$F$605,DRE!$D781)</f>
        <v>0</v>
      </c>
      <c r="F781" s="75">
        <f>SUMIFS(Fev!$H$5:$H$605,Fev!$Q$5:$Q$605,"Receita",Fev!$F$5:$F$605,DRE!$D781)</f>
        <v>0</v>
      </c>
      <c r="G781" s="75">
        <f>SUMIFS(Mar!$H$5:$H$605,Mar!$Q$5:$Q$605,"Receita",Mar!$F$5:$F$605,DRE!$D781)</f>
        <v>0</v>
      </c>
      <c r="H781" s="75">
        <f>SUMIFS(Abr!$H$5:$H$605,Abr!$Q$5:$Q$605,"Receita",Abr!$F$5:$F$605,DRE!$D781)</f>
        <v>0</v>
      </c>
      <c r="I781" s="75">
        <f>SUMIFS(Mai!$H$5:$H$605,Mai!$Q$5:$Q$605,"Receita",Mai!$F$5:$F$605,DRE!$D781)</f>
        <v>0</v>
      </c>
      <c r="J781" s="75">
        <f>SUMIFS(Jun!$H$5:$H$605,Jun!$Q$5:$Q$605,"Receita",Jun!$F$5:$F$605,DRE!$D781)</f>
        <v>0</v>
      </c>
      <c r="K781" s="75">
        <f>SUMIFS(Jul!$H$5:$H$605,Jul!$Q$5:$Q$605,"Receita",Jul!$F$5:$F$605,DRE!$D781)</f>
        <v>0</v>
      </c>
      <c r="L781" s="75">
        <f>SUMIFS(Ago!$H$5:$H$605,Ago!$Q$5:$Q$605,"Receita",Ago!$F$5:$F$605,DRE!$D781)</f>
        <v>0</v>
      </c>
      <c r="M781" s="75">
        <f>SUMIFS(Set!$H$5:$H$605,Set!$Q$5:$Q$605,"Receita",Set!$F$5:$F$605,DRE!$D781)</f>
        <v>0</v>
      </c>
      <c r="N781" s="75">
        <f>SUMIFS(Out!$H$5:$H$605,Out!$Q$5:$Q$605,"Receita",Out!$F$5:$F$605,DRE!$D781)</f>
        <v>0</v>
      </c>
      <c r="O781" s="75">
        <f>SUMIFS(Nov!$H$5:$H$605,Nov!$Q$5:$Q$605,"Receita",Nov!$F$5:$F$605,DRE!$D781)</f>
        <v>0</v>
      </c>
      <c r="P781" s="75">
        <f>SUMIFS(Dez!$H$5:$H$605,Dez!$Q$5:$Q$605,"Receita",Dez!$F$5:$F$605,DRE!$D781)</f>
        <v>0</v>
      </c>
      <c r="Q781" s="75">
        <f t="shared" si="37"/>
        <v>0</v>
      </c>
    </row>
    <row r="782" spans="3:17" ht="28.5" customHeight="1" thickTop="1" thickBot="1">
      <c r="C782" s="65" t="str">
        <f>'PC Receitas'!I58</f>
        <v>4.3.54</v>
      </c>
      <c r="D782" s="66" t="str">
        <f>VLOOKUP(C782,'PC Receitas'!$I$4:$J$103,2,FALSE)</f>
        <v>-</v>
      </c>
      <c r="E782" s="75">
        <f>SUMIFS(Jan!$H$5:$H$605,Jan!$Q$5:$Q$605,"Receita",Jan!$F$5:$F$605,DRE!$D782)</f>
        <v>0</v>
      </c>
      <c r="F782" s="75">
        <f>SUMIFS(Fev!$H$5:$H$605,Fev!$Q$5:$Q$605,"Receita",Fev!$F$5:$F$605,DRE!$D782)</f>
        <v>0</v>
      </c>
      <c r="G782" s="75">
        <f>SUMIFS(Mar!$H$5:$H$605,Mar!$Q$5:$Q$605,"Receita",Mar!$F$5:$F$605,DRE!$D782)</f>
        <v>0</v>
      </c>
      <c r="H782" s="75">
        <f>SUMIFS(Abr!$H$5:$H$605,Abr!$Q$5:$Q$605,"Receita",Abr!$F$5:$F$605,DRE!$D782)</f>
        <v>0</v>
      </c>
      <c r="I782" s="75">
        <f>SUMIFS(Mai!$H$5:$H$605,Mai!$Q$5:$Q$605,"Receita",Mai!$F$5:$F$605,DRE!$D782)</f>
        <v>0</v>
      </c>
      <c r="J782" s="75">
        <f>SUMIFS(Jun!$H$5:$H$605,Jun!$Q$5:$Q$605,"Receita",Jun!$F$5:$F$605,DRE!$D782)</f>
        <v>0</v>
      </c>
      <c r="K782" s="75">
        <f>SUMIFS(Jul!$H$5:$H$605,Jul!$Q$5:$Q$605,"Receita",Jul!$F$5:$F$605,DRE!$D782)</f>
        <v>0</v>
      </c>
      <c r="L782" s="75">
        <f>SUMIFS(Ago!$H$5:$H$605,Ago!$Q$5:$Q$605,"Receita",Ago!$F$5:$F$605,DRE!$D782)</f>
        <v>0</v>
      </c>
      <c r="M782" s="75">
        <f>SUMIFS(Set!$H$5:$H$605,Set!$Q$5:$Q$605,"Receita",Set!$F$5:$F$605,DRE!$D782)</f>
        <v>0</v>
      </c>
      <c r="N782" s="75">
        <f>SUMIFS(Out!$H$5:$H$605,Out!$Q$5:$Q$605,"Receita",Out!$F$5:$F$605,DRE!$D782)</f>
        <v>0</v>
      </c>
      <c r="O782" s="75">
        <f>SUMIFS(Nov!$H$5:$H$605,Nov!$Q$5:$Q$605,"Receita",Nov!$F$5:$F$605,DRE!$D782)</f>
        <v>0</v>
      </c>
      <c r="P782" s="75">
        <f>SUMIFS(Dez!$H$5:$H$605,Dez!$Q$5:$Q$605,"Receita",Dez!$F$5:$F$605,DRE!$D782)</f>
        <v>0</v>
      </c>
      <c r="Q782" s="75">
        <f t="shared" si="37"/>
        <v>0</v>
      </c>
    </row>
    <row r="783" spans="3:17" ht="28.5" customHeight="1" thickTop="1" thickBot="1">
      <c r="C783" s="65" t="str">
        <f>'PC Receitas'!I59</f>
        <v>4.3.55</v>
      </c>
      <c r="D783" s="66" t="str">
        <f>VLOOKUP(C783,'PC Receitas'!$I$4:$J$103,2,FALSE)</f>
        <v>-</v>
      </c>
      <c r="E783" s="75">
        <f>SUMIFS(Jan!$H$5:$H$605,Jan!$Q$5:$Q$605,"Receita",Jan!$F$5:$F$605,DRE!$D783)</f>
        <v>0</v>
      </c>
      <c r="F783" s="75">
        <f>SUMIFS(Fev!$H$5:$H$605,Fev!$Q$5:$Q$605,"Receita",Fev!$F$5:$F$605,DRE!$D783)</f>
        <v>0</v>
      </c>
      <c r="G783" s="75">
        <f>SUMIFS(Mar!$H$5:$H$605,Mar!$Q$5:$Q$605,"Receita",Mar!$F$5:$F$605,DRE!$D783)</f>
        <v>0</v>
      </c>
      <c r="H783" s="75">
        <f>SUMIFS(Abr!$H$5:$H$605,Abr!$Q$5:$Q$605,"Receita",Abr!$F$5:$F$605,DRE!$D783)</f>
        <v>0</v>
      </c>
      <c r="I783" s="75">
        <f>SUMIFS(Mai!$H$5:$H$605,Mai!$Q$5:$Q$605,"Receita",Mai!$F$5:$F$605,DRE!$D783)</f>
        <v>0</v>
      </c>
      <c r="J783" s="75">
        <f>SUMIFS(Jun!$H$5:$H$605,Jun!$Q$5:$Q$605,"Receita",Jun!$F$5:$F$605,DRE!$D783)</f>
        <v>0</v>
      </c>
      <c r="K783" s="75">
        <f>SUMIFS(Jul!$H$5:$H$605,Jul!$Q$5:$Q$605,"Receita",Jul!$F$5:$F$605,DRE!$D783)</f>
        <v>0</v>
      </c>
      <c r="L783" s="75">
        <f>SUMIFS(Ago!$H$5:$H$605,Ago!$Q$5:$Q$605,"Receita",Ago!$F$5:$F$605,DRE!$D783)</f>
        <v>0</v>
      </c>
      <c r="M783" s="75">
        <f>SUMIFS(Set!$H$5:$H$605,Set!$Q$5:$Q$605,"Receita",Set!$F$5:$F$605,DRE!$D783)</f>
        <v>0</v>
      </c>
      <c r="N783" s="75">
        <f>SUMIFS(Out!$H$5:$H$605,Out!$Q$5:$Q$605,"Receita",Out!$F$5:$F$605,DRE!$D783)</f>
        <v>0</v>
      </c>
      <c r="O783" s="75">
        <f>SUMIFS(Nov!$H$5:$H$605,Nov!$Q$5:$Q$605,"Receita",Nov!$F$5:$F$605,DRE!$D783)</f>
        <v>0</v>
      </c>
      <c r="P783" s="75">
        <f>SUMIFS(Dez!$H$5:$H$605,Dez!$Q$5:$Q$605,"Receita",Dez!$F$5:$F$605,DRE!$D783)</f>
        <v>0</v>
      </c>
      <c r="Q783" s="75">
        <f t="shared" si="37"/>
        <v>0</v>
      </c>
    </row>
    <row r="784" spans="3:17" ht="28.5" customHeight="1" thickTop="1" thickBot="1">
      <c r="C784" s="65" t="str">
        <f>'PC Receitas'!I60</f>
        <v>4.3.56</v>
      </c>
      <c r="D784" s="66" t="str">
        <f>VLOOKUP(C784,'PC Receitas'!$I$4:$J$103,2,FALSE)</f>
        <v>-</v>
      </c>
      <c r="E784" s="75">
        <f>SUMIFS(Jan!$H$5:$H$605,Jan!$Q$5:$Q$605,"Receita",Jan!$F$5:$F$605,DRE!$D784)</f>
        <v>0</v>
      </c>
      <c r="F784" s="75">
        <f>SUMIFS(Fev!$H$5:$H$605,Fev!$Q$5:$Q$605,"Receita",Fev!$F$5:$F$605,DRE!$D784)</f>
        <v>0</v>
      </c>
      <c r="G784" s="75">
        <f>SUMIFS(Mar!$H$5:$H$605,Mar!$Q$5:$Q$605,"Receita",Mar!$F$5:$F$605,DRE!$D784)</f>
        <v>0</v>
      </c>
      <c r="H784" s="75">
        <f>SUMIFS(Abr!$H$5:$H$605,Abr!$Q$5:$Q$605,"Receita",Abr!$F$5:$F$605,DRE!$D784)</f>
        <v>0</v>
      </c>
      <c r="I784" s="75">
        <f>SUMIFS(Mai!$H$5:$H$605,Mai!$Q$5:$Q$605,"Receita",Mai!$F$5:$F$605,DRE!$D784)</f>
        <v>0</v>
      </c>
      <c r="J784" s="75">
        <f>SUMIFS(Jun!$H$5:$H$605,Jun!$Q$5:$Q$605,"Receita",Jun!$F$5:$F$605,DRE!$D784)</f>
        <v>0</v>
      </c>
      <c r="K784" s="75">
        <f>SUMIFS(Jul!$H$5:$H$605,Jul!$Q$5:$Q$605,"Receita",Jul!$F$5:$F$605,DRE!$D784)</f>
        <v>0</v>
      </c>
      <c r="L784" s="75">
        <f>SUMIFS(Ago!$H$5:$H$605,Ago!$Q$5:$Q$605,"Receita",Ago!$F$5:$F$605,DRE!$D784)</f>
        <v>0</v>
      </c>
      <c r="M784" s="75">
        <f>SUMIFS(Set!$H$5:$H$605,Set!$Q$5:$Q$605,"Receita",Set!$F$5:$F$605,DRE!$D784)</f>
        <v>0</v>
      </c>
      <c r="N784" s="75">
        <f>SUMIFS(Out!$H$5:$H$605,Out!$Q$5:$Q$605,"Receita",Out!$F$5:$F$605,DRE!$D784)</f>
        <v>0</v>
      </c>
      <c r="O784" s="75">
        <f>SUMIFS(Nov!$H$5:$H$605,Nov!$Q$5:$Q$605,"Receita",Nov!$F$5:$F$605,DRE!$D784)</f>
        <v>0</v>
      </c>
      <c r="P784" s="75">
        <f>SUMIFS(Dez!$H$5:$H$605,Dez!$Q$5:$Q$605,"Receita",Dez!$F$5:$F$605,DRE!$D784)</f>
        <v>0</v>
      </c>
      <c r="Q784" s="75">
        <f t="shared" si="37"/>
        <v>0</v>
      </c>
    </row>
    <row r="785" spans="3:17" ht="28.5" customHeight="1" thickTop="1" thickBot="1">
      <c r="C785" s="65" t="str">
        <f>'PC Receitas'!I61</f>
        <v>4.3.57</v>
      </c>
      <c r="D785" s="66" t="str">
        <f>VLOOKUP(C785,'PC Receitas'!$I$4:$J$103,2,FALSE)</f>
        <v>-</v>
      </c>
      <c r="E785" s="75">
        <f>SUMIFS(Jan!$H$5:$H$605,Jan!$Q$5:$Q$605,"Receita",Jan!$F$5:$F$605,DRE!$D785)</f>
        <v>0</v>
      </c>
      <c r="F785" s="75">
        <f>SUMIFS(Fev!$H$5:$H$605,Fev!$Q$5:$Q$605,"Receita",Fev!$F$5:$F$605,DRE!$D785)</f>
        <v>0</v>
      </c>
      <c r="G785" s="75">
        <f>SUMIFS(Mar!$H$5:$H$605,Mar!$Q$5:$Q$605,"Receita",Mar!$F$5:$F$605,DRE!$D785)</f>
        <v>0</v>
      </c>
      <c r="H785" s="75">
        <f>SUMIFS(Abr!$H$5:$H$605,Abr!$Q$5:$Q$605,"Receita",Abr!$F$5:$F$605,DRE!$D785)</f>
        <v>0</v>
      </c>
      <c r="I785" s="75">
        <f>SUMIFS(Mai!$H$5:$H$605,Mai!$Q$5:$Q$605,"Receita",Mai!$F$5:$F$605,DRE!$D785)</f>
        <v>0</v>
      </c>
      <c r="J785" s="75">
        <f>SUMIFS(Jun!$H$5:$H$605,Jun!$Q$5:$Q$605,"Receita",Jun!$F$5:$F$605,DRE!$D785)</f>
        <v>0</v>
      </c>
      <c r="K785" s="75">
        <f>SUMIFS(Jul!$H$5:$H$605,Jul!$Q$5:$Q$605,"Receita",Jul!$F$5:$F$605,DRE!$D785)</f>
        <v>0</v>
      </c>
      <c r="L785" s="75">
        <f>SUMIFS(Ago!$H$5:$H$605,Ago!$Q$5:$Q$605,"Receita",Ago!$F$5:$F$605,DRE!$D785)</f>
        <v>0</v>
      </c>
      <c r="M785" s="75">
        <f>SUMIFS(Set!$H$5:$H$605,Set!$Q$5:$Q$605,"Receita",Set!$F$5:$F$605,DRE!$D785)</f>
        <v>0</v>
      </c>
      <c r="N785" s="75">
        <f>SUMIFS(Out!$H$5:$H$605,Out!$Q$5:$Q$605,"Receita",Out!$F$5:$F$605,DRE!$D785)</f>
        <v>0</v>
      </c>
      <c r="O785" s="75">
        <f>SUMIFS(Nov!$H$5:$H$605,Nov!$Q$5:$Q$605,"Receita",Nov!$F$5:$F$605,DRE!$D785)</f>
        <v>0</v>
      </c>
      <c r="P785" s="75">
        <f>SUMIFS(Dez!$H$5:$H$605,Dez!$Q$5:$Q$605,"Receita",Dez!$F$5:$F$605,DRE!$D785)</f>
        <v>0</v>
      </c>
      <c r="Q785" s="75">
        <f t="shared" si="37"/>
        <v>0</v>
      </c>
    </row>
    <row r="786" spans="3:17" ht="28.5" customHeight="1" thickTop="1" thickBot="1">
      <c r="C786" s="65" t="str">
        <f>'PC Receitas'!I62</f>
        <v>4.3.58</v>
      </c>
      <c r="D786" s="66" t="str">
        <f>VLOOKUP(C786,'PC Receitas'!$I$4:$J$103,2,FALSE)</f>
        <v>-</v>
      </c>
      <c r="E786" s="75">
        <f>SUMIFS(Jan!$H$5:$H$605,Jan!$Q$5:$Q$605,"Receita",Jan!$F$5:$F$605,DRE!$D786)</f>
        <v>0</v>
      </c>
      <c r="F786" s="75">
        <f>SUMIFS(Fev!$H$5:$H$605,Fev!$Q$5:$Q$605,"Receita",Fev!$F$5:$F$605,DRE!$D786)</f>
        <v>0</v>
      </c>
      <c r="G786" s="75">
        <f>SUMIFS(Mar!$H$5:$H$605,Mar!$Q$5:$Q$605,"Receita",Mar!$F$5:$F$605,DRE!$D786)</f>
        <v>0</v>
      </c>
      <c r="H786" s="75">
        <f>SUMIFS(Abr!$H$5:$H$605,Abr!$Q$5:$Q$605,"Receita",Abr!$F$5:$F$605,DRE!$D786)</f>
        <v>0</v>
      </c>
      <c r="I786" s="75">
        <f>SUMIFS(Mai!$H$5:$H$605,Mai!$Q$5:$Q$605,"Receita",Mai!$F$5:$F$605,DRE!$D786)</f>
        <v>0</v>
      </c>
      <c r="J786" s="75">
        <f>SUMIFS(Jun!$H$5:$H$605,Jun!$Q$5:$Q$605,"Receita",Jun!$F$5:$F$605,DRE!$D786)</f>
        <v>0</v>
      </c>
      <c r="K786" s="75">
        <f>SUMIFS(Jul!$H$5:$H$605,Jul!$Q$5:$Q$605,"Receita",Jul!$F$5:$F$605,DRE!$D786)</f>
        <v>0</v>
      </c>
      <c r="L786" s="75">
        <f>SUMIFS(Ago!$H$5:$H$605,Ago!$Q$5:$Q$605,"Receita",Ago!$F$5:$F$605,DRE!$D786)</f>
        <v>0</v>
      </c>
      <c r="M786" s="75">
        <f>SUMIFS(Set!$H$5:$H$605,Set!$Q$5:$Q$605,"Receita",Set!$F$5:$F$605,DRE!$D786)</f>
        <v>0</v>
      </c>
      <c r="N786" s="75">
        <f>SUMIFS(Out!$H$5:$H$605,Out!$Q$5:$Q$605,"Receita",Out!$F$5:$F$605,DRE!$D786)</f>
        <v>0</v>
      </c>
      <c r="O786" s="75">
        <f>SUMIFS(Nov!$H$5:$H$605,Nov!$Q$5:$Q$605,"Receita",Nov!$F$5:$F$605,DRE!$D786)</f>
        <v>0</v>
      </c>
      <c r="P786" s="75">
        <f>SUMIFS(Dez!$H$5:$H$605,Dez!$Q$5:$Q$605,"Receita",Dez!$F$5:$F$605,DRE!$D786)</f>
        <v>0</v>
      </c>
      <c r="Q786" s="75">
        <f t="shared" si="37"/>
        <v>0</v>
      </c>
    </row>
    <row r="787" spans="3:17" ht="28.5" customHeight="1" thickTop="1" thickBot="1">
      <c r="C787" s="65" t="str">
        <f>'PC Receitas'!I63</f>
        <v>4.3.59</v>
      </c>
      <c r="D787" s="66" t="str">
        <f>VLOOKUP(C787,'PC Receitas'!$I$4:$J$103,2,FALSE)</f>
        <v>-</v>
      </c>
      <c r="E787" s="75">
        <f>SUMIFS(Jan!$H$5:$H$605,Jan!$Q$5:$Q$605,"Receita",Jan!$F$5:$F$605,DRE!$D787)</f>
        <v>0</v>
      </c>
      <c r="F787" s="75">
        <f>SUMIFS(Fev!$H$5:$H$605,Fev!$Q$5:$Q$605,"Receita",Fev!$F$5:$F$605,DRE!$D787)</f>
        <v>0</v>
      </c>
      <c r="G787" s="75">
        <f>SUMIFS(Mar!$H$5:$H$605,Mar!$Q$5:$Q$605,"Receita",Mar!$F$5:$F$605,DRE!$D787)</f>
        <v>0</v>
      </c>
      <c r="H787" s="75">
        <f>SUMIFS(Abr!$H$5:$H$605,Abr!$Q$5:$Q$605,"Receita",Abr!$F$5:$F$605,DRE!$D787)</f>
        <v>0</v>
      </c>
      <c r="I787" s="75">
        <f>SUMIFS(Mai!$H$5:$H$605,Mai!$Q$5:$Q$605,"Receita",Mai!$F$5:$F$605,DRE!$D787)</f>
        <v>0</v>
      </c>
      <c r="J787" s="75">
        <f>SUMIFS(Jun!$H$5:$H$605,Jun!$Q$5:$Q$605,"Receita",Jun!$F$5:$F$605,DRE!$D787)</f>
        <v>0</v>
      </c>
      <c r="K787" s="75">
        <f>SUMIFS(Jul!$H$5:$H$605,Jul!$Q$5:$Q$605,"Receita",Jul!$F$5:$F$605,DRE!$D787)</f>
        <v>0</v>
      </c>
      <c r="L787" s="75">
        <f>SUMIFS(Ago!$H$5:$H$605,Ago!$Q$5:$Q$605,"Receita",Ago!$F$5:$F$605,DRE!$D787)</f>
        <v>0</v>
      </c>
      <c r="M787" s="75">
        <f>SUMIFS(Set!$H$5:$H$605,Set!$Q$5:$Q$605,"Receita",Set!$F$5:$F$605,DRE!$D787)</f>
        <v>0</v>
      </c>
      <c r="N787" s="75">
        <f>SUMIFS(Out!$H$5:$H$605,Out!$Q$5:$Q$605,"Receita",Out!$F$5:$F$605,DRE!$D787)</f>
        <v>0</v>
      </c>
      <c r="O787" s="75">
        <f>SUMIFS(Nov!$H$5:$H$605,Nov!$Q$5:$Q$605,"Receita",Nov!$F$5:$F$605,DRE!$D787)</f>
        <v>0</v>
      </c>
      <c r="P787" s="75">
        <f>SUMIFS(Dez!$H$5:$H$605,Dez!$Q$5:$Q$605,"Receita",Dez!$F$5:$F$605,DRE!$D787)</f>
        <v>0</v>
      </c>
      <c r="Q787" s="75">
        <f t="shared" si="37"/>
        <v>0</v>
      </c>
    </row>
    <row r="788" spans="3:17" ht="28.5" customHeight="1" thickTop="1" thickBot="1">
      <c r="C788" s="65" t="str">
        <f>'PC Receitas'!I64</f>
        <v>4.3.60</v>
      </c>
      <c r="D788" s="66" t="str">
        <f>VLOOKUP(C788,'PC Receitas'!$I$4:$J$103,2,FALSE)</f>
        <v>-</v>
      </c>
      <c r="E788" s="75">
        <f>SUMIFS(Jan!$H$5:$H$605,Jan!$Q$5:$Q$605,"Receita",Jan!$F$5:$F$605,DRE!$D788)</f>
        <v>0</v>
      </c>
      <c r="F788" s="75">
        <f>SUMIFS(Fev!$H$5:$H$605,Fev!$Q$5:$Q$605,"Receita",Fev!$F$5:$F$605,DRE!$D788)</f>
        <v>0</v>
      </c>
      <c r="G788" s="75">
        <f>SUMIFS(Mar!$H$5:$H$605,Mar!$Q$5:$Q$605,"Receita",Mar!$F$5:$F$605,DRE!$D788)</f>
        <v>0</v>
      </c>
      <c r="H788" s="75">
        <f>SUMIFS(Abr!$H$5:$H$605,Abr!$Q$5:$Q$605,"Receita",Abr!$F$5:$F$605,DRE!$D788)</f>
        <v>0</v>
      </c>
      <c r="I788" s="75">
        <f>SUMIFS(Mai!$H$5:$H$605,Mai!$Q$5:$Q$605,"Receita",Mai!$F$5:$F$605,DRE!$D788)</f>
        <v>0</v>
      </c>
      <c r="J788" s="75">
        <f>SUMIFS(Jun!$H$5:$H$605,Jun!$Q$5:$Q$605,"Receita",Jun!$F$5:$F$605,DRE!$D788)</f>
        <v>0</v>
      </c>
      <c r="K788" s="75">
        <f>SUMIFS(Jul!$H$5:$H$605,Jul!$Q$5:$Q$605,"Receita",Jul!$F$5:$F$605,DRE!$D788)</f>
        <v>0</v>
      </c>
      <c r="L788" s="75">
        <f>SUMIFS(Ago!$H$5:$H$605,Ago!$Q$5:$Q$605,"Receita",Ago!$F$5:$F$605,DRE!$D788)</f>
        <v>0</v>
      </c>
      <c r="M788" s="75">
        <f>SUMIFS(Set!$H$5:$H$605,Set!$Q$5:$Q$605,"Receita",Set!$F$5:$F$605,DRE!$D788)</f>
        <v>0</v>
      </c>
      <c r="N788" s="75">
        <f>SUMIFS(Out!$H$5:$H$605,Out!$Q$5:$Q$605,"Receita",Out!$F$5:$F$605,DRE!$D788)</f>
        <v>0</v>
      </c>
      <c r="O788" s="75">
        <f>SUMIFS(Nov!$H$5:$H$605,Nov!$Q$5:$Q$605,"Receita",Nov!$F$5:$F$605,DRE!$D788)</f>
        <v>0</v>
      </c>
      <c r="P788" s="75">
        <f>SUMIFS(Dez!$H$5:$H$605,Dez!$Q$5:$Q$605,"Receita",Dez!$F$5:$F$605,DRE!$D788)</f>
        <v>0</v>
      </c>
      <c r="Q788" s="75">
        <f t="shared" si="37"/>
        <v>0</v>
      </c>
    </row>
    <row r="789" spans="3:17" ht="28.5" customHeight="1" thickTop="1" thickBot="1">
      <c r="C789" s="65" t="str">
        <f>'PC Receitas'!I65</f>
        <v>4.3.61</v>
      </c>
      <c r="D789" s="66" t="str">
        <f>VLOOKUP(C789,'PC Receitas'!$I$4:$J$103,2,FALSE)</f>
        <v>-</v>
      </c>
      <c r="E789" s="75">
        <f>SUMIFS(Jan!$H$5:$H$605,Jan!$Q$5:$Q$605,"Receita",Jan!$F$5:$F$605,DRE!$D789)</f>
        <v>0</v>
      </c>
      <c r="F789" s="75">
        <f>SUMIFS(Fev!$H$5:$H$605,Fev!$Q$5:$Q$605,"Receita",Fev!$F$5:$F$605,DRE!$D789)</f>
        <v>0</v>
      </c>
      <c r="G789" s="75">
        <f>SUMIFS(Mar!$H$5:$H$605,Mar!$Q$5:$Q$605,"Receita",Mar!$F$5:$F$605,DRE!$D789)</f>
        <v>0</v>
      </c>
      <c r="H789" s="75">
        <f>SUMIFS(Abr!$H$5:$H$605,Abr!$Q$5:$Q$605,"Receita",Abr!$F$5:$F$605,DRE!$D789)</f>
        <v>0</v>
      </c>
      <c r="I789" s="75">
        <f>SUMIFS(Mai!$H$5:$H$605,Mai!$Q$5:$Q$605,"Receita",Mai!$F$5:$F$605,DRE!$D789)</f>
        <v>0</v>
      </c>
      <c r="J789" s="75">
        <f>SUMIFS(Jun!$H$5:$H$605,Jun!$Q$5:$Q$605,"Receita",Jun!$F$5:$F$605,DRE!$D789)</f>
        <v>0</v>
      </c>
      <c r="K789" s="75">
        <f>SUMIFS(Jul!$H$5:$H$605,Jul!$Q$5:$Q$605,"Receita",Jul!$F$5:$F$605,DRE!$D789)</f>
        <v>0</v>
      </c>
      <c r="L789" s="75">
        <f>SUMIFS(Ago!$H$5:$H$605,Ago!$Q$5:$Q$605,"Receita",Ago!$F$5:$F$605,DRE!$D789)</f>
        <v>0</v>
      </c>
      <c r="M789" s="75">
        <f>SUMIFS(Set!$H$5:$H$605,Set!$Q$5:$Q$605,"Receita",Set!$F$5:$F$605,DRE!$D789)</f>
        <v>0</v>
      </c>
      <c r="N789" s="75">
        <f>SUMIFS(Out!$H$5:$H$605,Out!$Q$5:$Q$605,"Receita",Out!$F$5:$F$605,DRE!$D789)</f>
        <v>0</v>
      </c>
      <c r="O789" s="75">
        <f>SUMIFS(Nov!$H$5:$H$605,Nov!$Q$5:$Q$605,"Receita",Nov!$F$5:$F$605,DRE!$D789)</f>
        <v>0</v>
      </c>
      <c r="P789" s="75">
        <f>SUMIFS(Dez!$H$5:$H$605,Dez!$Q$5:$Q$605,"Receita",Dez!$F$5:$F$605,DRE!$D789)</f>
        <v>0</v>
      </c>
      <c r="Q789" s="75">
        <f t="shared" si="37"/>
        <v>0</v>
      </c>
    </row>
    <row r="790" spans="3:17" ht="28.5" customHeight="1" thickTop="1" thickBot="1">
      <c r="C790" s="65" t="str">
        <f>'PC Receitas'!I66</f>
        <v>4.3.62</v>
      </c>
      <c r="D790" s="66" t="str">
        <f>VLOOKUP(C790,'PC Receitas'!$I$4:$J$103,2,FALSE)</f>
        <v>-</v>
      </c>
      <c r="E790" s="75">
        <f>SUMIFS(Jan!$H$5:$H$605,Jan!$Q$5:$Q$605,"Receita",Jan!$F$5:$F$605,DRE!$D790)</f>
        <v>0</v>
      </c>
      <c r="F790" s="75">
        <f>SUMIFS(Fev!$H$5:$H$605,Fev!$Q$5:$Q$605,"Receita",Fev!$F$5:$F$605,DRE!$D790)</f>
        <v>0</v>
      </c>
      <c r="G790" s="75">
        <f>SUMIFS(Mar!$H$5:$H$605,Mar!$Q$5:$Q$605,"Receita",Mar!$F$5:$F$605,DRE!$D790)</f>
        <v>0</v>
      </c>
      <c r="H790" s="75">
        <f>SUMIFS(Abr!$H$5:$H$605,Abr!$Q$5:$Q$605,"Receita",Abr!$F$5:$F$605,DRE!$D790)</f>
        <v>0</v>
      </c>
      <c r="I790" s="75">
        <f>SUMIFS(Mai!$H$5:$H$605,Mai!$Q$5:$Q$605,"Receita",Mai!$F$5:$F$605,DRE!$D790)</f>
        <v>0</v>
      </c>
      <c r="J790" s="75">
        <f>SUMIFS(Jun!$H$5:$H$605,Jun!$Q$5:$Q$605,"Receita",Jun!$F$5:$F$605,DRE!$D790)</f>
        <v>0</v>
      </c>
      <c r="K790" s="75">
        <f>SUMIFS(Jul!$H$5:$H$605,Jul!$Q$5:$Q$605,"Receita",Jul!$F$5:$F$605,DRE!$D790)</f>
        <v>0</v>
      </c>
      <c r="L790" s="75">
        <f>SUMIFS(Ago!$H$5:$H$605,Ago!$Q$5:$Q$605,"Receita",Ago!$F$5:$F$605,DRE!$D790)</f>
        <v>0</v>
      </c>
      <c r="M790" s="75">
        <f>SUMIFS(Set!$H$5:$H$605,Set!$Q$5:$Q$605,"Receita",Set!$F$5:$F$605,DRE!$D790)</f>
        <v>0</v>
      </c>
      <c r="N790" s="75">
        <f>SUMIFS(Out!$H$5:$H$605,Out!$Q$5:$Q$605,"Receita",Out!$F$5:$F$605,DRE!$D790)</f>
        <v>0</v>
      </c>
      <c r="O790" s="75">
        <f>SUMIFS(Nov!$H$5:$H$605,Nov!$Q$5:$Q$605,"Receita",Nov!$F$5:$F$605,DRE!$D790)</f>
        <v>0</v>
      </c>
      <c r="P790" s="75">
        <f>SUMIFS(Dez!$H$5:$H$605,Dez!$Q$5:$Q$605,"Receita",Dez!$F$5:$F$605,DRE!$D790)</f>
        <v>0</v>
      </c>
      <c r="Q790" s="75">
        <f t="shared" si="37"/>
        <v>0</v>
      </c>
    </row>
    <row r="791" spans="3:17" ht="28.5" customHeight="1" thickTop="1" thickBot="1">
      <c r="C791" s="65" t="str">
        <f>'PC Receitas'!I67</f>
        <v>4.3.63</v>
      </c>
      <c r="D791" s="66" t="str">
        <f>VLOOKUP(C791,'PC Receitas'!$I$4:$J$103,2,FALSE)</f>
        <v>-</v>
      </c>
      <c r="E791" s="75">
        <f>SUMIFS(Jan!$H$5:$H$605,Jan!$Q$5:$Q$605,"Receita",Jan!$F$5:$F$605,DRE!$D791)</f>
        <v>0</v>
      </c>
      <c r="F791" s="75">
        <f>SUMIFS(Fev!$H$5:$H$605,Fev!$Q$5:$Q$605,"Receita",Fev!$F$5:$F$605,DRE!$D791)</f>
        <v>0</v>
      </c>
      <c r="G791" s="75">
        <f>SUMIFS(Mar!$H$5:$H$605,Mar!$Q$5:$Q$605,"Receita",Mar!$F$5:$F$605,DRE!$D791)</f>
        <v>0</v>
      </c>
      <c r="H791" s="75">
        <f>SUMIFS(Abr!$H$5:$H$605,Abr!$Q$5:$Q$605,"Receita",Abr!$F$5:$F$605,DRE!$D791)</f>
        <v>0</v>
      </c>
      <c r="I791" s="75">
        <f>SUMIFS(Mai!$H$5:$H$605,Mai!$Q$5:$Q$605,"Receita",Mai!$F$5:$F$605,DRE!$D791)</f>
        <v>0</v>
      </c>
      <c r="J791" s="75">
        <f>SUMIFS(Jun!$H$5:$H$605,Jun!$Q$5:$Q$605,"Receita",Jun!$F$5:$F$605,DRE!$D791)</f>
        <v>0</v>
      </c>
      <c r="K791" s="75">
        <f>SUMIFS(Jul!$H$5:$H$605,Jul!$Q$5:$Q$605,"Receita",Jul!$F$5:$F$605,DRE!$D791)</f>
        <v>0</v>
      </c>
      <c r="L791" s="75">
        <f>SUMIFS(Ago!$H$5:$H$605,Ago!$Q$5:$Q$605,"Receita",Ago!$F$5:$F$605,DRE!$D791)</f>
        <v>0</v>
      </c>
      <c r="M791" s="75">
        <f>SUMIFS(Set!$H$5:$H$605,Set!$Q$5:$Q$605,"Receita",Set!$F$5:$F$605,DRE!$D791)</f>
        <v>0</v>
      </c>
      <c r="N791" s="75">
        <f>SUMIFS(Out!$H$5:$H$605,Out!$Q$5:$Q$605,"Receita",Out!$F$5:$F$605,DRE!$D791)</f>
        <v>0</v>
      </c>
      <c r="O791" s="75">
        <f>SUMIFS(Nov!$H$5:$H$605,Nov!$Q$5:$Q$605,"Receita",Nov!$F$5:$F$605,DRE!$D791)</f>
        <v>0</v>
      </c>
      <c r="P791" s="75">
        <f>SUMIFS(Dez!$H$5:$H$605,Dez!$Q$5:$Q$605,"Receita",Dez!$F$5:$F$605,DRE!$D791)</f>
        <v>0</v>
      </c>
      <c r="Q791" s="75">
        <f t="shared" si="37"/>
        <v>0</v>
      </c>
    </row>
    <row r="792" spans="3:17" ht="28.5" customHeight="1" thickTop="1" thickBot="1">
      <c r="C792" s="65" t="str">
        <f>'PC Receitas'!I68</f>
        <v>4.3.64</v>
      </c>
      <c r="D792" s="66" t="str">
        <f>VLOOKUP(C792,'PC Receitas'!$I$4:$J$103,2,FALSE)</f>
        <v>-</v>
      </c>
      <c r="E792" s="75">
        <f>SUMIFS(Jan!$H$5:$H$605,Jan!$Q$5:$Q$605,"Receita",Jan!$F$5:$F$605,DRE!$D792)</f>
        <v>0</v>
      </c>
      <c r="F792" s="75">
        <f>SUMIFS(Fev!$H$5:$H$605,Fev!$Q$5:$Q$605,"Receita",Fev!$F$5:$F$605,DRE!$D792)</f>
        <v>0</v>
      </c>
      <c r="G792" s="75">
        <f>SUMIFS(Mar!$H$5:$H$605,Mar!$Q$5:$Q$605,"Receita",Mar!$F$5:$F$605,DRE!$D792)</f>
        <v>0</v>
      </c>
      <c r="H792" s="75">
        <f>SUMIFS(Abr!$H$5:$H$605,Abr!$Q$5:$Q$605,"Receita",Abr!$F$5:$F$605,DRE!$D792)</f>
        <v>0</v>
      </c>
      <c r="I792" s="75">
        <f>SUMIFS(Mai!$H$5:$H$605,Mai!$Q$5:$Q$605,"Receita",Mai!$F$5:$F$605,DRE!$D792)</f>
        <v>0</v>
      </c>
      <c r="J792" s="75">
        <f>SUMIFS(Jun!$H$5:$H$605,Jun!$Q$5:$Q$605,"Receita",Jun!$F$5:$F$605,DRE!$D792)</f>
        <v>0</v>
      </c>
      <c r="K792" s="75">
        <f>SUMIFS(Jul!$H$5:$H$605,Jul!$Q$5:$Q$605,"Receita",Jul!$F$5:$F$605,DRE!$D792)</f>
        <v>0</v>
      </c>
      <c r="L792" s="75">
        <f>SUMIFS(Ago!$H$5:$H$605,Ago!$Q$5:$Q$605,"Receita",Ago!$F$5:$F$605,DRE!$D792)</f>
        <v>0</v>
      </c>
      <c r="M792" s="75">
        <f>SUMIFS(Set!$H$5:$H$605,Set!$Q$5:$Q$605,"Receita",Set!$F$5:$F$605,DRE!$D792)</f>
        <v>0</v>
      </c>
      <c r="N792" s="75">
        <f>SUMIFS(Out!$H$5:$H$605,Out!$Q$5:$Q$605,"Receita",Out!$F$5:$F$605,DRE!$D792)</f>
        <v>0</v>
      </c>
      <c r="O792" s="75">
        <f>SUMIFS(Nov!$H$5:$H$605,Nov!$Q$5:$Q$605,"Receita",Nov!$F$5:$F$605,DRE!$D792)</f>
        <v>0</v>
      </c>
      <c r="P792" s="75">
        <f>SUMIFS(Dez!$H$5:$H$605,Dez!$Q$5:$Q$605,"Receita",Dez!$F$5:$F$605,DRE!$D792)</f>
        <v>0</v>
      </c>
      <c r="Q792" s="75">
        <f t="shared" si="37"/>
        <v>0</v>
      </c>
    </row>
    <row r="793" spans="3:17" ht="28.5" customHeight="1" thickTop="1" thickBot="1">
      <c r="C793" s="65" t="str">
        <f>'PC Receitas'!I69</f>
        <v>4.3.65</v>
      </c>
      <c r="D793" s="66" t="str">
        <f>VLOOKUP(C793,'PC Receitas'!$I$4:$J$103,2,FALSE)</f>
        <v>-</v>
      </c>
      <c r="E793" s="75">
        <f>SUMIFS(Jan!$H$5:$H$605,Jan!$Q$5:$Q$605,"Receita",Jan!$F$5:$F$605,DRE!$D793)</f>
        <v>0</v>
      </c>
      <c r="F793" s="75">
        <f>SUMIFS(Fev!$H$5:$H$605,Fev!$Q$5:$Q$605,"Receita",Fev!$F$5:$F$605,DRE!$D793)</f>
        <v>0</v>
      </c>
      <c r="G793" s="75">
        <f>SUMIFS(Mar!$H$5:$H$605,Mar!$Q$5:$Q$605,"Receita",Mar!$F$5:$F$605,DRE!$D793)</f>
        <v>0</v>
      </c>
      <c r="H793" s="75">
        <f>SUMIFS(Abr!$H$5:$H$605,Abr!$Q$5:$Q$605,"Receita",Abr!$F$5:$F$605,DRE!$D793)</f>
        <v>0</v>
      </c>
      <c r="I793" s="75">
        <f>SUMIFS(Mai!$H$5:$H$605,Mai!$Q$5:$Q$605,"Receita",Mai!$F$5:$F$605,DRE!$D793)</f>
        <v>0</v>
      </c>
      <c r="J793" s="75">
        <f>SUMIFS(Jun!$H$5:$H$605,Jun!$Q$5:$Q$605,"Receita",Jun!$F$5:$F$605,DRE!$D793)</f>
        <v>0</v>
      </c>
      <c r="K793" s="75">
        <f>SUMIFS(Jul!$H$5:$H$605,Jul!$Q$5:$Q$605,"Receita",Jul!$F$5:$F$605,DRE!$D793)</f>
        <v>0</v>
      </c>
      <c r="L793" s="75">
        <f>SUMIFS(Ago!$H$5:$H$605,Ago!$Q$5:$Q$605,"Receita",Ago!$F$5:$F$605,DRE!$D793)</f>
        <v>0</v>
      </c>
      <c r="M793" s="75">
        <f>SUMIFS(Set!$H$5:$H$605,Set!$Q$5:$Q$605,"Receita",Set!$F$5:$F$605,DRE!$D793)</f>
        <v>0</v>
      </c>
      <c r="N793" s="75">
        <f>SUMIFS(Out!$H$5:$H$605,Out!$Q$5:$Q$605,"Receita",Out!$F$5:$F$605,DRE!$D793)</f>
        <v>0</v>
      </c>
      <c r="O793" s="75">
        <f>SUMIFS(Nov!$H$5:$H$605,Nov!$Q$5:$Q$605,"Receita",Nov!$F$5:$F$605,DRE!$D793)</f>
        <v>0</v>
      </c>
      <c r="P793" s="75">
        <f>SUMIFS(Dez!$H$5:$H$605,Dez!$Q$5:$Q$605,"Receita",Dez!$F$5:$F$605,DRE!$D793)</f>
        <v>0</v>
      </c>
      <c r="Q793" s="75">
        <f t="shared" si="37"/>
        <v>0</v>
      </c>
    </row>
    <row r="794" spans="3:17" ht="28.5" customHeight="1" thickTop="1" thickBot="1">
      <c r="C794" s="65" t="str">
        <f>'PC Receitas'!I70</f>
        <v>4.3.66</v>
      </c>
      <c r="D794" s="66" t="str">
        <f>VLOOKUP(C794,'PC Receitas'!$I$4:$J$103,2,FALSE)</f>
        <v>-</v>
      </c>
      <c r="E794" s="75">
        <f>SUMIFS(Jan!$H$5:$H$605,Jan!$Q$5:$Q$605,"Receita",Jan!$F$5:$F$605,DRE!$D794)</f>
        <v>0</v>
      </c>
      <c r="F794" s="75">
        <f>SUMIFS(Fev!$H$5:$H$605,Fev!$Q$5:$Q$605,"Receita",Fev!$F$5:$F$605,DRE!$D794)</f>
        <v>0</v>
      </c>
      <c r="G794" s="75">
        <f>SUMIFS(Mar!$H$5:$H$605,Mar!$Q$5:$Q$605,"Receita",Mar!$F$5:$F$605,DRE!$D794)</f>
        <v>0</v>
      </c>
      <c r="H794" s="75">
        <f>SUMIFS(Abr!$H$5:$H$605,Abr!$Q$5:$Q$605,"Receita",Abr!$F$5:$F$605,DRE!$D794)</f>
        <v>0</v>
      </c>
      <c r="I794" s="75">
        <f>SUMIFS(Mai!$H$5:$H$605,Mai!$Q$5:$Q$605,"Receita",Mai!$F$5:$F$605,DRE!$D794)</f>
        <v>0</v>
      </c>
      <c r="J794" s="75">
        <f>SUMIFS(Jun!$H$5:$H$605,Jun!$Q$5:$Q$605,"Receita",Jun!$F$5:$F$605,DRE!$D794)</f>
        <v>0</v>
      </c>
      <c r="K794" s="75">
        <f>SUMIFS(Jul!$H$5:$H$605,Jul!$Q$5:$Q$605,"Receita",Jul!$F$5:$F$605,DRE!$D794)</f>
        <v>0</v>
      </c>
      <c r="L794" s="75">
        <f>SUMIFS(Ago!$H$5:$H$605,Ago!$Q$5:$Q$605,"Receita",Ago!$F$5:$F$605,DRE!$D794)</f>
        <v>0</v>
      </c>
      <c r="M794" s="75">
        <f>SUMIFS(Set!$H$5:$H$605,Set!$Q$5:$Q$605,"Receita",Set!$F$5:$F$605,DRE!$D794)</f>
        <v>0</v>
      </c>
      <c r="N794" s="75">
        <f>SUMIFS(Out!$H$5:$H$605,Out!$Q$5:$Q$605,"Receita",Out!$F$5:$F$605,DRE!$D794)</f>
        <v>0</v>
      </c>
      <c r="O794" s="75">
        <f>SUMIFS(Nov!$H$5:$H$605,Nov!$Q$5:$Q$605,"Receita",Nov!$F$5:$F$605,DRE!$D794)</f>
        <v>0</v>
      </c>
      <c r="P794" s="75">
        <f>SUMIFS(Dez!$H$5:$H$605,Dez!$Q$5:$Q$605,"Receita",Dez!$F$5:$F$605,DRE!$D794)</f>
        <v>0</v>
      </c>
      <c r="Q794" s="75">
        <f t="shared" ref="Q794:Q826" si="38">SUM(E794:P794)</f>
        <v>0</v>
      </c>
    </row>
    <row r="795" spans="3:17" ht="28.5" customHeight="1" thickTop="1" thickBot="1">
      <c r="C795" s="65" t="str">
        <f>'PC Receitas'!I71</f>
        <v>4.3.67</v>
      </c>
      <c r="D795" s="66" t="str">
        <f>VLOOKUP(C795,'PC Receitas'!$I$4:$J$103,2,FALSE)</f>
        <v>-</v>
      </c>
      <c r="E795" s="75">
        <f>SUMIFS(Jan!$H$5:$H$605,Jan!$Q$5:$Q$605,"Receita",Jan!$F$5:$F$605,DRE!$D795)</f>
        <v>0</v>
      </c>
      <c r="F795" s="75">
        <f>SUMIFS(Fev!$H$5:$H$605,Fev!$Q$5:$Q$605,"Receita",Fev!$F$5:$F$605,DRE!$D795)</f>
        <v>0</v>
      </c>
      <c r="G795" s="75">
        <f>SUMIFS(Mar!$H$5:$H$605,Mar!$Q$5:$Q$605,"Receita",Mar!$F$5:$F$605,DRE!$D795)</f>
        <v>0</v>
      </c>
      <c r="H795" s="75">
        <f>SUMIFS(Abr!$H$5:$H$605,Abr!$Q$5:$Q$605,"Receita",Abr!$F$5:$F$605,DRE!$D795)</f>
        <v>0</v>
      </c>
      <c r="I795" s="75">
        <f>SUMIFS(Mai!$H$5:$H$605,Mai!$Q$5:$Q$605,"Receita",Mai!$F$5:$F$605,DRE!$D795)</f>
        <v>0</v>
      </c>
      <c r="J795" s="75">
        <f>SUMIFS(Jun!$H$5:$H$605,Jun!$Q$5:$Q$605,"Receita",Jun!$F$5:$F$605,DRE!$D795)</f>
        <v>0</v>
      </c>
      <c r="K795" s="75">
        <f>SUMIFS(Jul!$H$5:$H$605,Jul!$Q$5:$Q$605,"Receita",Jul!$F$5:$F$605,DRE!$D795)</f>
        <v>0</v>
      </c>
      <c r="L795" s="75">
        <f>SUMIFS(Ago!$H$5:$H$605,Ago!$Q$5:$Q$605,"Receita",Ago!$F$5:$F$605,DRE!$D795)</f>
        <v>0</v>
      </c>
      <c r="M795" s="75">
        <f>SUMIFS(Set!$H$5:$H$605,Set!$Q$5:$Q$605,"Receita",Set!$F$5:$F$605,DRE!$D795)</f>
        <v>0</v>
      </c>
      <c r="N795" s="75">
        <f>SUMIFS(Out!$H$5:$H$605,Out!$Q$5:$Q$605,"Receita",Out!$F$5:$F$605,DRE!$D795)</f>
        <v>0</v>
      </c>
      <c r="O795" s="75">
        <f>SUMIFS(Nov!$H$5:$H$605,Nov!$Q$5:$Q$605,"Receita",Nov!$F$5:$F$605,DRE!$D795)</f>
        <v>0</v>
      </c>
      <c r="P795" s="75">
        <f>SUMIFS(Dez!$H$5:$H$605,Dez!$Q$5:$Q$605,"Receita",Dez!$F$5:$F$605,DRE!$D795)</f>
        <v>0</v>
      </c>
      <c r="Q795" s="75">
        <f t="shared" si="38"/>
        <v>0</v>
      </c>
    </row>
    <row r="796" spans="3:17" ht="28.5" customHeight="1" thickTop="1" thickBot="1">
      <c r="C796" s="65" t="str">
        <f>'PC Receitas'!I72</f>
        <v>4.3.68</v>
      </c>
      <c r="D796" s="66" t="str">
        <f>VLOOKUP(C796,'PC Receitas'!$I$4:$J$103,2,FALSE)</f>
        <v>-</v>
      </c>
      <c r="E796" s="75">
        <f>SUMIFS(Jan!$H$5:$H$605,Jan!$Q$5:$Q$605,"Receita",Jan!$F$5:$F$605,DRE!$D796)</f>
        <v>0</v>
      </c>
      <c r="F796" s="75">
        <f>SUMIFS(Fev!$H$5:$H$605,Fev!$Q$5:$Q$605,"Receita",Fev!$F$5:$F$605,DRE!$D796)</f>
        <v>0</v>
      </c>
      <c r="G796" s="75">
        <f>SUMIFS(Mar!$H$5:$H$605,Mar!$Q$5:$Q$605,"Receita",Mar!$F$5:$F$605,DRE!$D796)</f>
        <v>0</v>
      </c>
      <c r="H796" s="75">
        <f>SUMIFS(Abr!$H$5:$H$605,Abr!$Q$5:$Q$605,"Receita",Abr!$F$5:$F$605,DRE!$D796)</f>
        <v>0</v>
      </c>
      <c r="I796" s="75">
        <f>SUMIFS(Mai!$H$5:$H$605,Mai!$Q$5:$Q$605,"Receita",Mai!$F$5:$F$605,DRE!$D796)</f>
        <v>0</v>
      </c>
      <c r="J796" s="75">
        <f>SUMIFS(Jun!$H$5:$H$605,Jun!$Q$5:$Q$605,"Receita",Jun!$F$5:$F$605,DRE!$D796)</f>
        <v>0</v>
      </c>
      <c r="K796" s="75">
        <f>SUMIFS(Jul!$H$5:$H$605,Jul!$Q$5:$Q$605,"Receita",Jul!$F$5:$F$605,DRE!$D796)</f>
        <v>0</v>
      </c>
      <c r="L796" s="75">
        <f>SUMIFS(Ago!$H$5:$H$605,Ago!$Q$5:$Q$605,"Receita",Ago!$F$5:$F$605,DRE!$D796)</f>
        <v>0</v>
      </c>
      <c r="M796" s="75">
        <f>SUMIFS(Set!$H$5:$H$605,Set!$Q$5:$Q$605,"Receita",Set!$F$5:$F$605,DRE!$D796)</f>
        <v>0</v>
      </c>
      <c r="N796" s="75">
        <f>SUMIFS(Out!$H$5:$H$605,Out!$Q$5:$Q$605,"Receita",Out!$F$5:$F$605,DRE!$D796)</f>
        <v>0</v>
      </c>
      <c r="O796" s="75">
        <f>SUMIFS(Nov!$H$5:$H$605,Nov!$Q$5:$Q$605,"Receita",Nov!$F$5:$F$605,DRE!$D796)</f>
        <v>0</v>
      </c>
      <c r="P796" s="75">
        <f>SUMIFS(Dez!$H$5:$H$605,Dez!$Q$5:$Q$605,"Receita",Dez!$F$5:$F$605,DRE!$D796)</f>
        <v>0</v>
      </c>
      <c r="Q796" s="75">
        <f t="shared" si="38"/>
        <v>0</v>
      </c>
    </row>
    <row r="797" spans="3:17" ht="28.5" customHeight="1" thickTop="1" thickBot="1">
      <c r="C797" s="65" t="str">
        <f>'PC Receitas'!I73</f>
        <v>4.3.69</v>
      </c>
      <c r="D797" s="66" t="str">
        <f>VLOOKUP(C797,'PC Receitas'!$I$4:$J$103,2,FALSE)</f>
        <v>-</v>
      </c>
      <c r="E797" s="75">
        <f>SUMIFS(Jan!$H$5:$H$605,Jan!$Q$5:$Q$605,"Receita",Jan!$F$5:$F$605,DRE!$D797)</f>
        <v>0</v>
      </c>
      <c r="F797" s="75">
        <f>SUMIFS(Fev!$H$5:$H$605,Fev!$Q$5:$Q$605,"Receita",Fev!$F$5:$F$605,DRE!$D797)</f>
        <v>0</v>
      </c>
      <c r="G797" s="75">
        <f>SUMIFS(Mar!$H$5:$H$605,Mar!$Q$5:$Q$605,"Receita",Mar!$F$5:$F$605,DRE!$D797)</f>
        <v>0</v>
      </c>
      <c r="H797" s="75">
        <f>SUMIFS(Abr!$H$5:$H$605,Abr!$Q$5:$Q$605,"Receita",Abr!$F$5:$F$605,DRE!$D797)</f>
        <v>0</v>
      </c>
      <c r="I797" s="75">
        <f>SUMIFS(Mai!$H$5:$H$605,Mai!$Q$5:$Q$605,"Receita",Mai!$F$5:$F$605,DRE!$D797)</f>
        <v>0</v>
      </c>
      <c r="J797" s="75">
        <f>SUMIFS(Jun!$H$5:$H$605,Jun!$Q$5:$Q$605,"Receita",Jun!$F$5:$F$605,DRE!$D797)</f>
        <v>0</v>
      </c>
      <c r="K797" s="75">
        <f>SUMIFS(Jul!$H$5:$H$605,Jul!$Q$5:$Q$605,"Receita",Jul!$F$5:$F$605,DRE!$D797)</f>
        <v>0</v>
      </c>
      <c r="L797" s="75">
        <f>SUMIFS(Ago!$H$5:$H$605,Ago!$Q$5:$Q$605,"Receita",Ago!$F$5:$F$605,DRE!$D797)</f>
        <v>0</v>
      </c>
      <c r="M797" s="75">
        <f>SUMIFS(Set!$H$5:$H$605,Set!$Q$5:$Q$605,"Receita",Set!$F$5:$F$605,DRE!$D797)</f>
        <v>0</v>
      </c>
      <c r="N797" s="75">
        <f>SUMIFS(Out!$H$5:$H$605,Out!$Q$5:$Q$605,"Receita",Out!$F$5:$F$605,DRE!$D797)</f>
        <v>0</v>
      </c>
      <c r="O797" s="75">
        <f>SUMIFS(Nov!$H$5:$H$605,Nov!$Q$5:$Q$605,"Receita",Nov!$F$5:$F$605,DRE!$D797)</f>
        <v>0</v>
      </c>
      <c r="P797" s="75">
        <f>SUMIFS(Dez!$H$5:$H$605,Dez!$Q$5:$Q$605,"Receita",Dez!$F$5:$F$605,DRE!$D797)</f>
        <v>0</v>
      </c>
      <c r="Q797" s="75">
        <f t="shared" si="38"/>
        <v>0</v>
      </c>
    </row>
    <row r="798" spans="3:17" ht="28.5" customHeight="1" thickTop="1" thickBot="1">
      <c r="C798" s="65" t="str">
        <f>'PC Receitas'!I74</f>
        <v>4.3.70</v>
      </c>
      <c r="D798" s="66" t="str">
        <f>VLOOKUP(C798,'PC Receitas'!$I$4:$J$103,2,FALSE)</f>
        <v>-</v>
      </c>
      <c r="E798" s="75">
        <f>SUMIFS(Jan!$H$5:$H$605,Jan!$Q$5:$Q$605,"Receita",Jan!$F$5:$F$605,DRE!$D798)</f>
        <v>0</v>
      </c>
      <c r="F798" s="75">
        <f>SUMIFS(Fev!$H$5:$H$605,Fev!$Q$5:$Q$605,"Receita",Fev!$F$5:$F$605,DRE!$D798)</f>
        <v>0</v>
      </c>
      <c r="G798" s="75">
        <f>SUMIFS(Mar!$H$5:$H$605,Mar!$Q$5:$Q$605,"Receita",Mar!$F$5:$F$605,DRE!$D798)</f>
        <v>0</v>
      </c>
      <c r="H798" s="75">
        <f>SUMIFS(Abr!$H$5:$H$605,Abr!$Q$5:$Q$605,"Receita",Abr!$F$5:$F$605,DRE!$D798)</f>
        <v>0</v>
      </c>
      <c r="I798" s="75">
        <f>SUMIFS(Mai!$H$5:$H$605,Mai!$Q$5:$Q$605,"Receita",Mai!$F$5:$F$605,DRE!$D798)</f>
        <v>0</v>
      </c>
      <c r="J798" s="75">
        <f>SUMIFS(Jun!$H$5:$H$605,Jun!$Q$5:$Q$605,"Receita",Jun!$F$5:$F$605,DRE!$D798)</f>
        <v>0</v>
      </c>
      <c r="K798" s="75">
        <f>SUMIFS(Jul!$H$5:$H$605,Jul!$Q$5:$Q$605,"Receita",Jul!$F$5:$F$605,DRE!$D798)</f>
        <v>0</v>
      </c>
      <c r="L798" s="75">
        <f>SUMIFS(Ago!$H$5:$H$605,Ago!$Q$5:$Q$605,"Receita",Ago!$F$5:$F$605,DRE!$D798)</f>
        <v>0</v>
      </c>
      <c r="M798" s="75">
        <f>SUMIFS(Set!$H$5:$H$605,Set!$Q$5:$Q$605,"Receita",Set!$F$5:$F$605,DRE!$D798)</f>
        <v>0</v>
      </c>
      <c r="N798" s="75">
        <f>SUMIFS(Out!$H$5:$H$605,Out!$Q$5:$Q$605,"Receita",Out!$F$5:$F$605,DRE!$D798)</f>
        <v>0</v>
      </c>
      <c r="O798" s="75">
        <f>SUMIFS(Nov!$H$5:$H$605,Nov!$Q$5:$Q$605,"Receita",Nov!$F$5:$F$605,DRE!$D798)</f>
        <v>0</v>
      </c>
      <c r="P798" s="75">
        <f>SUMIFS(Dez!$H$5:$H$605,Dez!$Q$5:$Q$605,"Receita",Dez!$F$5:$F$605,DRE!$D798)</f>
        <v>0</v>
      </c>
      <c r="Q798" s="75">
        <f t="shared" si="38"/>
        <v>0</v>
      </c>
    </row>
    <row r="799" spans="3:17" ht="28.5" customHeight="1" thickTop="1" thickBot="1">
      <c r="C799" s="65" t="str">
        <f>'PC Receitas'!I75</f>
        <v>4.3.71</v>
      </c>
      <c r="D799" s="66" t="str">
        <f>VLOOKUP(C799,'PC Receitas'!$I$4:$J$103,2,FALSE)</f>
        <v>-</v>
      </c>
      <c r="E799" s="75">
        <f>SUMIFS(Jan!$H$5:$H$605,Jan!$Q$5:$Q$605,"Receita",Jan!$F$5:$F$605,DRE!$D799)</f>
        <v>0</v>
      </c>
      <c r="F799" s="75">
        <f>SUMIFS(Fev!$H$5:$H$605,Fev!$Q$5:$Q$605,"Receita",Fev!$F$5:$F$605,DRE!$D799)</f>
        <v>0</v>
      </c>
      <c r="G799" s="75">
        <f>SUMIFS(Mar!$H$5:$H$605,Mar!$Q$5:$Q$605,"Receita",Mar!$F$5:$F$605,DRE!$D799)</f>
        <v>0</v>
      </c>
      <c r="H799" s="75">
        <f>SUMIFS(Abr!$H$5:$H$605,Abr!$Q$5:$Q$605,"Receita",Abr!$F$5:$F$605,DRE!$D799)</f>
        <v>0</v>
      </c>
      <c r="I799" s="75">
        <f>SUMIFS(Mai!$H$5:$H$605,Mai!$Q$5:$Q$605,"Receita",Mai!$F$5:$F$605,DRE!$D799)</f>
        <v>0</v>
      </c>
      <c r="J799" s="75">
        <f>SUMIFS(Jun!$H$5:$H$605,Jun!$Q$5:$Q$605,"Receita",Jun!$F$5:$F$605,DRE!$D799)</f>
        <v>0</v>
      </c>
      <c r="K799" s="75">
        <f>SUMIFS(Jul!$H$5:$H$605,Jul!$Q$5:$Q$605,"Receita",Jul!$F$5:$F$605,DRE!$D799)</f>
        <v>0</v>
      </c>
      <c r="L799" s="75">
        <f>SUMIFS(Ago!$H$5:$H$605,Ago!$Q$5:$Q$605,"Receita",Ago!$F$5:$F$605,DRE!$D799)</f>
        <v>0</v>
      </c>
      <c r="M799" s="75">
        <f>SUMIFS(Set!$H$5:$H$605,Set!$Q$5:$Q$605,"Receita",Set!$F$5:$F$605,DRE!$D799)</f>
        <v>0</v>
      </c>
      <c r="N799" s="75">
        <f>SUMIFS(Out!$H$5:$H$605,Out!$Q$5:$Q$605,"Receita",Out!$F$5:$F$605,DRE!$D799)</f>
        <v>0</v>
      </c>
      <c r="O799" s="75">
        <f>SUMIFS(Nov!$H$5:$H$605,Nov!$Q$5:$Q$605,"Receita",Nov!$F$5:$F$605,DRE!$D799)</f>
        <v>0</v>
      </c>
      <c r="P799" s="75">
        <f>SUMIFS(Dez!$H$5:$H$605,Dez!$Q$5:$Q$605,"Receita",Dez!$F$5:$F$605,DRE!$D799)</f>
        <v>0</v>
      </c>
      <c r="Q799" s="75">
        <f t="shared" si="38"/>
        <v>0</v>
      </c>
    </row>
    <row r="800" spans="3:17" ht="28.5" customHeight="1" thickTop="1" thickBot="1">
      <c r="C800" s="65" t="str">
        <f>'PC Receitas'!I76</f>
        <v>4.3.72</v>
      </c>
      <c r="D800" s="66" t="str">
        <f>VLOOKUP(C800,'PC Receitas'!$I$4:$J$103,2,FALSE)</f>
        <v>-</v>
      </c>
      <c r="E800" s="75">
        <f>SUMIFS(Jan!$H$5:$H$605,Jan!$Q$5:$Q$605,"Receita",Jan!$F$5:$F$605,DRE!$D800)</f>
        <v>0</v>
      </c>
      <c r="F800" s="75">
        <f>SUMIFS(Fev!$H$5:$H$605,Fev!$Q$5:$Q$605,"Receita",Fev!$F$5:$F$605,DRE!$D800)</f>
        <v>0</v>
      </c>
      <c r="G800" s="75">
        <f>SUMIFS(Mar!$H$5:$H$605,Mar!$Q$5:$Q$605,"Receita",Mar!$F$5:$F$605,DRE!$D800)</f>
        <v>0</v>
      </c>
      <c r="H800" s="75">
        <f>SUMIFS(Abr!$H$5:$H$605,Abr!$Q$5:$Q$605,"Receita",Abr!$F$5:$F$605,DRE!$D800)</f>
        <v>0</v>
      </c>
      <c r="I800" s="75">
        <f>SUMIFS(Mai!$H$5:$H$605,Mai!$Q$5:$Q$605,"Receita",Mai!$F$5:$F$605,DRE!$D800)</f>
        <v>0</v>
      </c>
      <c r="J800" s="75">
        <f>SUMIFS(Jun!$H$5:$H$605,Jun!$Q$5:$Q$605,"Receita",Jun!$F$5:$F$605,DRE!$D800)</f>
        <v>0</v>
      </c>
      <c r="K800" s="75">
        <f>SUMIFS(Jul!$H$5:$H$605,Jul!$Q$5:$Q$605,"Receita",Jul!$F$5:$F$605,DRE!$D800)</f>
        <v>0</v>
      </c>
      <c r="L800" s="75">
        <f>SUMIFS(Ago!$H$5:$H$605,Ago!$Q$5:$Q$605,"Receita",Ago!$F$5:$F$605,DRE!$D800)</f>
        <v>0</v>
      </c>
      <c r="M800" s="75">
        <f>SUMIFS(Set!$H$5:$H$605,Set!$Q$5:$Q$605,"Receita",Set!$F$5:$F$605,DRE!$D800)</f>
        <v>0</v>
      </c>
      <c r="N800" s="75">
        <f>SUMIFS(Out!$H$5:$H$605,Out!$Q$5:$Q$605,"Receita",Out!$F$5:$F$605,DRE!$D800)</f>
        <v>0</v>
      </c>
      <c r="O800" s="75">
        <f>SUMIFS(Nov!$H$5:$H$605,Nov!$Q$5:$Q$605,"Receita",Nov!$F$5:$F$605,DRE!$D800)</f>
        <v>0</v>
      </c>
      <c r="P800" s="75">
        <f>SUMIFS(Dez!$H$5:$H$605,Dez!$Q$5:$Q$605,"Receita",Dez!$F$5:$F$605,DRE!$D800)</f>
        <v>0</v>
      </c>
      <c r="Q800" s="75">
        <f t="shared" si="38"/>
        <v>0</v>
      </c>
    </row>
    <row r="801" spans="3:17" ht="28.5" customHeight="1" thickTop="1" thickBot="1">
      <c r="C801" s="65" t="str">
        <f>'PC Receitas'!I77</f>
        <v>4.3.73</v>
      </c>
      <c r="D801" s="66" t="str">
        <f>VLOOKUP(C801,'PC Receitas'!$I$4:$J$103,2,FALSE)</f>
        <v>-</v>
      </c>
      <c r="E801" s="75">
        <f>SUMIFS(Jan!$H$5:$H$605,Jan!$Q$5:$Q$605,"Receita",Jan!$F$5:$F$605,DRE!$D801)</f>
        <v>0</v>
      </c>
      <c r="F801" s="75">
        <f>SUMIFS(Fev!$H$5:$H$605,Fev!$Q$5:$Q$605,"Receita",Fev!$F$5:$F$605,DRE!$D801)</f>
        <v>0</v>
      </c>
      <c r="G801" s="75">
        <f>SUMIFS(Mar!$H$5:$H$605,Mar!$Q$5:$Q$605,"Receita",Mar!$F$5:$F$605,DRE!$D801)</f>
        <v>0</v>
      </c>
      <c r="H801" s="75">
        <f>SUMIFS(Abr!$H$5:$H$605,Abr!$Q$5:$Q$605,"Receita",Abr!$F$5:$F$605,DRE!$D801)</f>
        <v>0</v>
      </c>
      <c r="I801" s="75">
        <f>SUMIFS(Mai!$H$5:$H$605,Mai!$Q$5:$Q$605,"Receita",Mai!$F$5:$F$605,DRE!$D801)</f>
        <v>0</v>
      </c>
      <c r="J801" s="75">
        <f>SUMIFS(Jun!$H$5:$H$605,Jun!$Q$5:$Q$605,"Receita",Jun!$F$5:$F$605,DRE!$D801)</f>
        <v>0</v>
      </c>
      <c r="K801" s="75">
        <f>SUMIFS(Jul!$H$5:$H$605,Jul!$Q$5:$Q$605,"Receita",Jul!$F$5:$F$605,DRE!$D801)</f>
        <v>0</v>
      </c>
      <c r="L801" s="75">
        <f>SUMIFS(Ago!$H$5:$H$605,Ago!$Q$5:$Q$605,"Receita",Ago!$F$5:$F$605,DRE!$D801)</f>
        <v>0</v>
      </c>
      <c r="M801" s="75">
        <f>SUMIFS(Set!$H$5:$H$605,Set!$Q$5:$Q$605,"Receita",Set!$F$5:$F$605,DRE!$D801)</f>
        <v>0</v>
      </c>
      <c r="N801" s="75">
        <f>SUMIFS(Out!$H$5:$H$605,Out!$Q$5:$Q$605,"Receita",Out!$F$5:$F$605,DRE!$D801)</f>
        <v>0</v>
      </c>
      <c r="O801" s="75">
        <f>SUMIFS(Nov!$H$5:$H$605,Nov!$Q$5:$Q$605,"Receita",Nov!$F$5:$F$605,DRE!$D801)</f>
        <v>0</v>
      </c>
      <c r="P801" s="75">
        <f>SUMIFS(Dez!$H$5:$H$605,Dez!$Q$5:$Q$605,"Receita",Dez!$F$5:$F$605,DRE!$D801)</f>
        <v>0</v>
      </c>
      <c r="Q801" s="75">
        <f t="shared" si="38"/>
        <v>0</v>
      </c>
    </row>
    <row r="802" spans="3:17" ht="28.5" customHeight="1" thickTop="1" thickBot="1">
      <c r="C802" s="65" t="str">
        <f>'PC Receitas'!I78</f>
        <v>4.3.74</v>
      </c>
      <c r="D802" s="66" t="str">
        <f>VLOOKUP(C802,'PC Receitas'!$I$4:$J$103,2,FALSE)</f>
        <v>-</v>
      </c>
      <c r="E802" s="75">
        <f>SUMIFS(Jan!$H$5:$H$605,Jan!$Q$5:$Q$605,"Receita",Jan!$F$5:$F$605,DRE!$D802)</f>
        <v>0</v>
      </c>
      <c r="F802" s="75">
        <f>SUMIFS(Fev!$H$5:$H$605,Fev!$Q$5:$Q$605,"Receita",Fev!$F$5:$F$605,DRE!$D802)</f>
        <v>0</v>
      </c>
      <c r="G802" s="75">
        <f>SUMIFS(Mar!$H$5:$H$605,Mar!$Q$5:$Q$605,"Receita",Mar!$F$5:$F$605,DRE!$D802)</f>
        <v>0</v>
      </c>
      <c r="H802" s="75">
        <f>SUMIFS(Abr!$H$5:$H$605,Abr!$Q$5:$Q$605,"Receita",Abr!$F$5:$F$605,DRE!$D802)</f>
        <v>0</v>
      </c>
      <c r="I802" s="75">
        <f>SUMIFS(Mai!$H$5:$H$605,Mai!$Q$5:$Q$605,"Receita",Mai!$F$5:$F$605,DRE!$D802)</f>
        <v>0</v>
      </c>
      <c r="J802" s="75">
        <f>SUMIFS(Jun!$H$5:$H$605,Jun!$Q$5:$Q$605,"Receita",Jun!$F$5:$F$605,DRE!$D802)</f>
        <v>0</v>
      </c>
      <c r="K802" s="75">
        <f>SUMIFS(Jul!$H$5:$H$605,Jul!$Q$5:$Q$605,"Receita",Jul!$F$5:$F$605,DRE!$D802)</f>
        <v>0</v>
      </c>
      <c r="L802" s="75">
        <f>SUMIFS(Ago!$H$5:$H$605,Ago!$Q$5:$Q$605,"Receita",Ago!$F$5:$F$605,DRE!$D802)</f>
        <v>0</v>
      </c>
      <c r="M802" s="75">
        <f>SUMIFS(Set!$H$5:$H$605,Set!$Q$5:$Q$605,"Receita",Set!$F$5:$F$605,DRE!$D802)</f>
        <v>0</v>
      </c>
      <c r="N802" s="75">
        <f>SUMIFS(Out!$H$5:$H$605,Out!$Q$5:$Q$605,"Receita",Out!$F$5:$F$605,DRE!$D802)</f>
        <v>0</v>
      </c>
      <c r="O802" s="75">
        <f>SUMIFS(Nov!$H$5:$H$605,Nov!$Q$5:$Q$605,"Receita",Nov!$F$5:$F$605,DRE!$D802)</f>
        <v>0</v>
      </c>
      <c r="P802" s="75">
        <f>SUMIFS(Dez!$H$5:$H$605,Dez!$Q$5:$Q$605,"Receita",Dez!$F$5:$F$605,DRE!$D802)</f>
        <v>0</v>
      </c>
      <c r="Q802" s="75">
        <f t="shared" si="38"/>
        <v>0</v>
      </c>
    </row>
    <row r="803" spans="3:17" ht="28.5" customHeight="1" thickTop="1" thickBot="1">
      <c r="C803" s="65" t="str">
        <f>'PC Receitas'!I79</f>
        <v>4.3.75</v>
      </c>
      <c r="D803" s="66" t="str">
        <f>VLOOKUP(C803,'PC Receitas'!$I$4:$J$103,2,FALSE)</f>
        <v>-</v>
      </c>
      <c r="E803" s="75">
        <f>SUMIFS(Jan!$H$5:$H$605,Jan!$Q$5:$Q$605,"Receita",Jan!$F$5:$F$605,DRE!$D803)</f>
        <v>0</v>
      </c>
      <c r="F803" s="75">
        <f>SUMIFS(Fev!$H$5:$H$605,Fev!$Q$5:$Q$605,"Receita",Fev!$F$5:$F$605,DRE!$D803)</f>
        <v>0</v>
      </c>
      <c r="G803" s="75">
        <f>SUMIFS(Mar!$H$5:$H$605,Mar!$Q$5:$Q$605,"Receita",Mar!$F$5:$F$605,DRE!$D803)</f>
        <v>0</v>
      </c>
      <c r="H803" s="75">
        <f>SUMIFS(Abr!$H$5:$H$605,Abr!$Q$5:$Q$605,"Receita",Abr!$F$5:$F$605,DRE!$D803)</f>
        <v>0</v>
      </c>
      <c r="I803" s="75">
        <f>SUMIFS(Mai!$H$5:$H$605,Mai!$Q$5:$Q$605,"Receita",Mai!$F$5:$F$605,DRE!$D803)</f>
        <v>0</v>
      </c>
      <c r="J803" s="75">
        <f>SUMIFS(Jun!$H$5:$H$605,Jun!$Q$5:$Q$605,"Receita",Jun!$F$5:$F$605,DRE!$D803)</f>
        <v>0</v>
      </c>
      <c r="K803" s="75">
        <f>SUMIFS(Jul!$H$5:$H$605,Jul!$Q$5:$Q$605,"Receita",Jul!$F$5:$F$605,DRE!$D803)</f>
        <v>0</v>
      </c>
      <c r="L803" s="75">
        <f>SUMIFS(Ago!$H$5:$H$605,Ago!$Q$5:$Q$605,"Receita",Ago!$F$5:$F$605,DRE!$D803)</f>
        <v>0</v>
      </c>
      <c r="M803" s="75">
        <f>SUMIFS(Set!$H$5:$H$605,Set!$Q$5:$Q$605,"Receita",Set!$F$5:$F$605,DRE!$D803)</f>
        <v>0</v>
      </c>
      <c r="N803" s="75">
        <f>SUMIFS(Out!$H$5:$H$605,Out!$Q$5:$Q$605,"Receita",Out!$F$5:$F$605,DRE!$D803)</f>
        <v>0</v>
      </c>
      <c r="O803" s="75">
        <f>SUMIFS(Nov!$H$5:$H$605,Nov!$Q$5:$Q$605,"Receita",Nov!$F$5:$F$605,DRE!$D803)</f>
        <v>0</v>
      </c>
      <c r="P803" s="75">
        <f>SUMIFS(Dez!$H$5:$H$605,Dez!$Q$5:$Q$605,"Receita",Dez!$F$5:$F$605,DRE!$D803)</f>
        <v>0</v>
      </c>
      <c r="Q803" s="75">
        <f t="shared" si="38"/>
        <v>0</v>
      </c>
    </row>
    <row r="804" spans="3:17" ht="28.5" customHeight="1" thickTop="1" thickBot="1">
      <c r="C804" s="65" t="str">
        <f>'PC Receitas'!I80</f>
        <v>4.3.76</v>
      </c>
      <c r="D804" s="66" t="str">
        <f>VLOOKUP(C804,'PC Receitas'!$I$4:$J$103,2,FALSE)</f>
        <v>-</v>
      </c>
      <c r="E804" s="75">
        <f>SUMIFS(Jan!$H$5:$H$605,Jan!$Q$5:$Q$605,"Receita",Jan!$F$5:$F$605,DRE!$D804)</f>
        <v>0</v>
      </c>
      <c r="F804" s="75">
        <f>SUMIFS(Fev!$H$5:$H$605,Fev!$Q$5:$Q$605,"Receita",Fev!$F$5:$F$605,DRE!$D804)</f>
        <v>0</v>
      </c>
      <c r="G804" s="75">
        <f>SUMIFS(Mar!$H$5:$H$605,Mar!$Q$5:$Q$605,"Receita",Mar!$F$5:$F$605,DRE!$D804)</f>
        <v>0</v>
      </c>
      <c r="H804" s="75">
        <f>SUMIFS(Abr!$H$5:$H$605,Abr!$Q$5:$Q$605,"Receita",Abr!$F$5:$F$605,DRE!$D804)</f>
        <v>0</v>
      </c>
      <c r="I804" s="75">
        <f>SUMIFS(Mai!$H$5:$H$605,Mai!$Q$5:$Q$605,"Receita",Mai!$F$5:$F$605,DRE!$D804)</f>
        <v>0</v>
      </c>
      <c r="J804" s="75">
        <f>SUMIFS(Jun!$H$5:$H$605,Jun!$Q$5:$Q$605,"Receita",Jun!$F$5:$F$605,DRE!$D804)</f>
        <v>0</v>
      </c>
      <c r="K804" s="75">
        <f>SUMIFS(Jul!$H$5:$H$605,Jul!$Q$5:$Q$605,"Receita",Jul!$F$5:$F$605,DRE!$D804)</f>
        <v>0</v>
      </c>
      <c r="L804" s="75">
        <f>SUMIFS(Ago!$H$5:$H$605,Ago!$Q$5:$Q$605,"Receita",Ago!$F$5:$F$605,DRE!$D804)</f>
        <v>0</v>
      </c>
      <c r="M804" s="75">
        <f>SUMIFS(Set!$H$5:$H$605,Set!$Q$5:$Q$605,"Receita",Set!$F$5:$F$605,DRE!$D804)</f>
        <v>0</v>
      </c>
      <c r="N804" s="75">
        <f>SUMIFS(Out!$H$5:$H$605,Out!$Q$5:$Q$605,"Receita",Out!$F$5:$F$605,DRE!$D804)</f>
        <v>0</v>
      </c>
      <c r="O804" s="75">
        <f>SUMIFS(Nov!$H$5:$H$605,Nov!$Q$5:$Q$605,"Receita",Nov!$F$5:$F$605,DRE!$D804)</f>
        <v>0</v>
      </c>
      <c r="P804" s="75">
        <f>SUMIFS(Dez!$H$5:$H$605,Dez!$Q$5:$Q$605,"Receita",Dez!$F$5:$F$605,DRE!$D804)</f>
        <v>0</v>
      </c>
      <c r="Q804" s="75">
        <f t="shared" si="38"/>
        <v>0</v>
      </c>
    </row>
    <row r="805" spans="3:17" ht="28.5" customHeight="1" thickTop="1" thickBot="1">
      <c r="C805" s="65" t="str">
        <f>'PC Receitas'!I81</f>
        <v>4.3.77</v>
      </c>
      <c r="D805" s="66" t="str">
        <f>VLOOKUP(C805,'PC Receitas'!$I$4:$J$103,2,FALSE)</f>
        <v>-</v>
      </c>
      <c r="E805" s="75">
        <f>SUMIFS(Jan!$H$5:$H$605,Jan!$Q$5:$Q$605,"Receita",Jan!$F$5:$F$605,DRE!$D805)</f>
        <v>0</v>
      </c>
      <c r="F805" s="75">
        <f>SUMIFS(Fev!$H$5:$H$605,Fev!$Q$5:$Q$605,"Receita",Fev!$F$5:$F$605,DRE!$D805)</f>
        <v>0</v>
      </c>
      <c r="G805" s="75">
        <f>SUMIFS(Mar!$H$5:$H$605,Mar!$Q$5:$Q$605,"Receita",Mar!$F$5:$F$605,DRE!$D805)</f>
        <v>0</v>
      </c>
      <c r="H805" s="75">
        <f>SUMIFS(Abr!$H$5:$H$605,Abr!$Q$5:$Q$605,"Receita",Abr!$F$5:$F$605,DRE!$D805)</f>
        <v>0</v>
      </c>
      <c r="I805" s="75">
        <f>SUMIFS(Mai!$H$5:$H$605,Mai!$Q$5:$Q$605,"Receita",Mai!$F$5:$F$605,DRE!$D805)</f>
        <v>0</v>
      </c>
      <c r="J805" s="75">
        <f>SUMIFS(Jun!$H$5:$H$605,Jun!$Q$5:$Q$605,"Receita",Jun!$F$5:$F$605,DRE!$D805)</f>
        <v>0</v>
      </c>
      <c r="K805" s="75">
        <f>SUMIFS(Jul!$H$5:$H$605,Jul!$Q$5:$Q$605,"Receita",Jul!$F$5:$F$605,DRE!$D805)</f>
        <v>0</v>
      </c>
      <c r="L805" s="75">
        <f>SUMIFS(Ago!$H$5:$H$605,Ago!$Q$5:$Q$605,"Receita",Ago!$F$5:$F$605,DRE!$D805)</f>
        <v>0</v>
      </c>
      <c r="M805" s="75">
        <f>SUMIFS(Set!$H$5:$H$605,Set!$Q$5:$Q$605,"Receita",Set!$F$5:$F$605,DRE!$D805)</f>
        <v>0</v>
      </c>
      <c r="N805" s="75">
        <f>SUMIFS(Out!$H$5:$H$605,Out!$Q$5:$Q$605,"Receita",Out!$F$5:$F$605,DRE!$D805)</f>
        <v>0</v>
      </c>
      <c r="O805" s="75">
        <f>SUMIFS(Nov!$H$5:$H$605,Nov!$Q$5:$Q$605,"Receita",Nov!$F$5:$F$605,DRE!$D805)</f>
        <v>0</v>
      </c>
      <c r="P805" s="75">
        <f>SUMIFS(Dez!$H$5:$H$605,Dez!$Q$5:$Q$605,"Receita",Dez!$F$5:$F$605,DRE!$D805)</f>
        <v>0</v>
      </c>
      <c r="Q805" s="75">
        <f t="shared" si="38"/>
        <v>0</v>
      </c>
    </row>
    <row r="806" spans="3:17" ht="28.5" customHeight="1" thickTop="1" thickBot="1">
      <c r="C806" s="65" t="str">
        <f>'PC Receitas'!I82</f>
        <v>4.3.78</v>
      </c>
      <c r="D806" s="66" t="str">
        <f>VLOOKUP(C806,'PC Receitas'!$I$4:$J$103,2,FALSE)</f>
        <v>-</v>
      </c>
      <c r="E806" s="75">
        <f>SUMIFS(Jan!$H$5:$H$605,Jan!$Q$5:$Q$605,"Receita",Jan!$F$5:$F$605,DRE!$D806)</f>
        <v>0</v>
      </c>
      <c r="F806" s="75">
        <f>SUMIFS(Fev!$H$5:$H$605,Fev!$Q$5:$Q$605,"Receita",Fev!$F$5:$F$605,DRE!$D806)</f>
        <v>0</v>
      </c>
      <c r="G806" s="75">
        <f>SUMIFS(Mar!$H$5:$H$605,Mar!$Q$5:$Q$605,"Receita",Mar!$F$5:$F$605,DRE!$D806)</f>
        <v>0</v>
      </c>
      <c r="H806" s="75">
        <f>SUMIFS(Abr!$H$5:$H$605,Abr!$Q$5:$Q$605,"Receita",Abr!$F$5:$F$605,DRE!$D806)</f>
        <v>0</v>
      </c>
      <c r="I806" s="75">
        <f>SUMIFS(Mai!$H$5:$H$605,Mai!$Q$5:$Q$605,"Receita",Mai!$F$5:$F$605,DRE!$D806)</f>
        <v>0</v>
      </c>
      <c r="J806" s="75">
        <f>SUMIFS(Jun!$H$5:$H$605,Jun!$Q$5:$Q$605,"Receita",Jun!$F$5:$F$605,DRE!$D806)</f>
        <v>0</v>
      </c>
      <c r="K806" s="75">
        <f>SUMIFS(Jul!$H$5:$H$605,Jul!$Q$5:$Q$605,"Receita",Jul!$F$5:$F$605,DRE!$D806)</f>
        <v>0</v>
      </c>
      <c r="L806" s="75">
        <f>SUMIFS(Ago!$H$5:$H$605,Ago!$Q$5:$Q$605,"Receita",Ago!$F$5:$F$605,DRE!$D806)</f>
        <v>0</v>
      </c>
      <c r="M806" s="75">
        <f>SUMIFS(Set!$H$5:$H$605,Set!$Q$5:$Q$605,"Receita",Set!$F$5:$F$605,DRE!$D806)</f>
        <v>0</v>
      </c>
      <c r="N806" s="75">
        <f>SUMIFS(Out!$H$5:$H$605,Out!$Q$5:$Q$605,"Receita",Out!$F$5:$F$605,DRE!$D806)</f>
        <v>0</v>
      </c>
      <c r="O806" s="75">
        <f>SUMIFS(Nov!$H$5:$H$605,Nov!$Q$5:$Q$605,"Receita",Nov!$F$5:$F$605,DRE!$D806)</f>
        <v>0</v>
      </c>
      <c r="P806" s="75">
        <f>SUMIFS(Dez!$H$5:$H$605,Dez!$Q$5:$Q$605,"Receita",Dez!$F$5:$F$605,DRE!$D806)</f>
        <v>0</v>
      </c>
      <c r="Q806" s="75">
        <f t="shared" si="38"/>
        <v>0</v>
      </c>
    </row>
    <row r="807" spans="3:17" ht="28.5" customHeight="1" thickTop="1" thickBot="1">
      <c r="C807" s="65" t="str">
        <f>'PC Receitas'!I83</f>
        <v>4.3.79</v>
      </c>
      <c r="D807" s="66" t="str">
        <f>VLOOKUP(C807,'PC Receitas'!$I$4:$J$103,2,FALSE)</f>
        <v>-</v>
      </c>
      <c r="E807" s="75">
        <f>SUMIFS(Jan!$H$5:$H$605,Jan!$Q$5:$Q$605,"Receita",Jan!$F$5:$F$605,DRE!$D807)</f>
        <v>0</v>
      </c>
      <c r="F807" s="75">
        <f>SUMIFS(Fev!$H$5:$H$605,Fev!$Q$5:$Q$605,"Receita",Fev!$F$5:$F$605,DRE!$D807)</f>
        <v>0</v>
      </c>
      <c r="G807" s="75">
        <f>SUMIFS(Mar!$H$5:$H$605,Mar!$Q$5:$Q$605,"Receita",Mar!$F$5:$F$605,DRE!$D807)</f>
        <v>0</v>
      </c>
      <c r="H807" s="75">
        <f>SUMIFS(Abr!$H$5:$H$605,Abr!$Q$5:$Q$605,"Receita",Abr!$F$5:$F$605,DRE!$D807)</f>
        <v>0</v>
      </c>
      <c r="I807" s="75">
        <f>SUMIFS(Mai!$H$5:$H$605,Mai!$Q$5:$Q$605,"Receita",Mai!$F$5:$F$605,DRE!$D807)</f>
        <v>0</v>
      </c>
      <c r="J807" s="75">
        <f>SUMIFS(Jun!$H$5:$H$605,Jun!$Q$5:$Q$605,"Receita",Jun!$F$5:$F$605,DRE!$D807)</f>
        <v>0</v>
      </c>
      <c r="K807" s="75">
        <f>SUMIFS(Jul!$H$5:$H$605,Jul!$Q$5:$Q$605,"Receita",Jul!$F$5:$F$605,DRE!$D807)</f>
        <v>0</v>
      </c>
      <c r="L807" s="75">
        <f>SUMIFS(Ago!$H$5:$H$605,Ago!$Q$5:$Q$605,"Receita",Ago!$F$5:$F$605,DRE!$D807)</f>
        <v>0</v>
      </c>
      <c r="M807" s="75">
        <f>SUMIFS(Set!$H$5:$H$605,Set!$Q$5:$Q$605,"Receita",Set!$F$5:$F$605,DRE!$D807)</f>
        <v>0</v>
      </c>
      <c r="N807" s="75">
        <f>SUMIFS(Out!$H$5:$H$605,Out!$Q$5:$Q$605,"Receita",Out!$F$5:$F$605,DRE!$D807)</f>
        <v>0</v>
      </c>
      <c r="O807" s="75">
        <f>SUMIFS(Nov!$H$5:$H$605,Nov!$Q$5:$Q$605,"Receita",Nov!$F$5:$F$605,DRE!$D807)</f>
        <v>0</v>
      </c>
      <c r="P807" s="75">
        <f>SUMIFS(Dez!$H$5:$H$605,Dez!$Q$5:$Q$605,"Receita",Dez!$F$5:$F$605,DRE!$D807)</f>
        <v>0</v>
      </c>
      <c r="Q807" s="75">
        <f t="shared" si="38"/>
        <v>0</v>
      </c>
    </row>
    <row r="808" spans="3:17" ht="28.5" customHeight="1" thickTop="1" thickBot="1">
      <c r="C808" s="65" t="str">
        <f>'PC Receitas'!I84</f>
        <v>4.3.80</v>
      </c>
      <c r="D808" s="66" t="str">
        <f>VLOOKUP(C808,'PC Receitas'!$I$4:$J$103,2,FALSE)</f>
        <v>-</v>
      </c>
      <c r="E808" s="75">
        <f>SUMIFS(Jan!$H$5:$H$605,Jan!$Q$5:$Q$605,"Receita",Jan!$F$5:$F$605,DRE!$D808)</f>
        <v>0</v>
      </c>
      <c r="F808" s="75">
        <f>SUMIFS(Fev!$H$5:$H$605,Fev!$Q$5:$Q$605,"Receita",Fev!$F$5:$F$605,DRE!$D808)</f>
        <v>0</v>
      </c>
      <c r="G808" s="75">
        <f>SUMIFS(Mar!$H$5:$H$605,Mar!$Q$5:$Q$605,"Receita",Mar!$F$5:$F$605,DRE!$D808)</f>
        <v>0</v>
      </c>
      <c r="H808" s="75">
        <f>SUMIFS(Abr!$H$5:$H$605,Abr!$Q$5:$Q$605,"Receita",Abr!$F$5:$F$605,DRE!$D808)</f>
        <v>0</v>
      </c>
      <c r="I808" s="75">
        <f>SUMIFS(Mai!$H$5:$H$605,Mai!$Q$5:$Q$605,"Receita",Mai!$F$5:$F$605,DRE!$D808)</f>
        <v>0</v>
      </c>
      <c r="J808" s="75">
        <f>SUMIFS(Jun!$H$5:$H$605,Jun!$Q$5:$Q$605,"Receita",Jun!$F$5:$F$605,DRE!$D808)</f>
        <v>0</v>
      </c>
      <c r="K808" s="75">
        <f>SUMIFS(Jul!$H$5:$H$605,Jul!$Q$5:$Q$605,"Receita",Jul!$F$5:$F$605,DRE!$D808)</f>
        <v>0</v>
      </c>
      <c r="L808" s="75">
        <f>SUMIFS(Ago!$H$5:$H$605,Ago!$Q$5:$Q$605,"Receita",Ago!$F$5:$F$605,DRE!$D808)</f>
        <v>0</v>
      </c>
      <c r="M808" s="75">
        <f>SUMIFS(Set!$H$5:$H$605,Set!$Q$5:$Q$605,"Receita",Set!$F$5:$F$605,DRE!$D808)</f>
        <v>0</v>
      </c>
      <c r="N808" s="75">
        <f>SUMIFS(Out!$H$5:$H$605,Out!$Q$5:$Q$605,"Receita",Out!$F$5:$F$605,DRE!$D808)</f>
        <v>0</v>
      </c>
      <c r="O808" s="75">
        <f>SUMIFS(Nov!$H$5:$H$605,Nov!$Q$5:$Q$605,"Receita",Nov!$F$5:$F$605,DRE!$D808)</f>
        <v>0</v>
      </c>
      <c r="P808" s="75">
        <f>SUMIFS(Dez!$H$5:$H$605,Dez!$Q$5:$Q$605,"Receita",Dez!$F$5:$F$605,DRE!$D808)</f>
        <v>0</v>
      </c>
      <c r="Q808" s="75">
        <f t="shared" si="38"/>
        <v>0</v>
      </c>
    </row>
    <row r="809" spans="3:17" ht="28.5" customHeight="1" thickTop="1" thickBot="1">
      <c r="C809" s="65" t="str">
        <f>'PC Receitas'!I85</f>
        <v>4.3.81</v>
      </c>
      <c r="D809" s="66" t="str">
        <f>VLOOKUP(C809,'PC Receitas'!$I$4:$J$103,2,FALSE)</f>
        <v>-</v>
      </c>
      <c r="E809" s="75">
        <f>SUMIFS(Jan!$H$5:$H$605,Jan!$Q$5:$Q$605,"Receita",Jan!$F$5:$F$605,DRE!$D809)</f>
        <v>0</v>
      </c>
      <c r="F809" s="75">
        <f>SUMIFS(Fev!$H$5:$H$605,Fev!$Q$5:$Q$605,"Receita",Fev!$F$5:$F$605,DRE!$D809)</f>
        <v>0</v>
      </c>
      <c r="G809" s="75">
        <f>SUMIFS(Mar!$H$5:$H$605,Mar!$Q$5:$Q$605,"Receita",Mar!$F$5:$F$605,DRE!$D809)</f>
        <v>0</v>
      </c>
      <c r="H809" s="75">
        <f>SUMIFS(Abr!$H$5:$H$605,Abr!$Q$5:$Q$605,"Receita",Abr!$F$5:$F$605,DRE!$D809)</f>
        <v>0</v>
      </c>
      <c r="I809" s="75">
        <f>SUMIFS(Mai!$H$5:$H$605,Mai!$Q$5:$Q$605,"Receita",Mai!$F$5:$F$605,DRE!$D809)</f>
        <v>0</v>
      </c>
      <c r="J809" s="75">
        <f>SUMIFS(Jun!$H$5:$H$605,Jun!$Q$5:$Q$605,"Receita",Jun!$F$5:$F$605,DRE!$D809)</f>
        <v>0</v>
      </c>
      <c r="K809" s="75">
        <f>SUMIFS(Jul!$H$5:$H$605,Jul!$Q$5:$Q$605,"Receita",Jul!$F$5:$F$605,DRE!$D809)</f>
        <v>0</v>
      </c>
      <c r="L809" s="75">
        <f>SUMIFS(Ago!$H$5:$H$605,Ago!$Q$5:$Q$605,"Receita",Ago!$F$5:$F$605,DRE!$D809)</f>
        <v>0</v>
      </c>
      <c r="M809" s="75">
        <f>SUMIFS(Set!$H$5:$H$605,Set!$Q$5:$Q$605,"Receita",Set!$F$5:$F$605,DRE!$D809)</f>
        <v>0</v>
      </c>
      <c r="N809" s="75">
        <f>SUMIFS(Out!$H$5:$H$605,Out!$Q$5:$Q$605,"Receita",Out!$F$5:$F$605,DRE!$D809)</f>
        <v>0</v>
      </c>
      <c r="O809" s="75">
        <f>SUMIFS(Nov!$H$5:$H$605,Nov!$Q$5:$Q$605,"Receita",Nov!$F$5:$F$605,DRE!$D809)</f>
        <v>0</v>
      </c>
      <c r="P809" s="75">
        <f>SUMIFS(Dez!$H$5:$H$605,Dez!$Q$5:$Q$605,"Receita",Dez!$F$5:$F$605,DRE!$D809)</f>
        <v>0</v>
      </c>
      <c r="Q809" s="75">
        <f t="shared" si="38"/>
        <v>0</v>
      </c>
    </row>
    <row r="810" spans="3:17" ht="28.5" customHeight="1" thickTop="1" thickBot="1">
      <c r="C810" s="65" t="str">
        <f>'PC Receitas'!I86</f>
        <v>4.3.82</v>
      </c>
      <c r="D810" s="66" t="str">
        <f>VLOOKUP(C810,'PC Receitas'!$I$4:$J$103,2,FALSE)</f>
        <v>-</v>
      </c>
      <c r="E810" s="75">
        <f>SUMIFS(Jan!$H$5:$H$605,Jan!$Q$5:$Q$605,"Receita",Jan!$F$5:$F$605,DRE!$D810)</f>
        <v>0</v>
      </c>
      <c r="F810" s="75">
        <f>SUMIFS(Fev!$H$5:$H$605,Fev!$Q$5:$Q$605,"Receita",Fev!$F$5:$F$605,DRE!$D810)</f>
        <v>0</v>
      </c>
      <c r="G810" s="75">
        <f>SUMIFS(Mar!$H$5:$H$605,Mar!$Q$5:$Q$605,"Receita",Mar!$F$5:$F$605,DRE!$D810)</f>
        <v>0</v>
      </c>
      <c r="H810" s="75">
        <f>SUMIFS(Abr!$H$5:$H$605,Abr!$Q$5:$Q$605,"Receita",Abr!$F$5:$F$605,DRE!$D810)</f>
        <v>0</v>
      </c>
      <c r="I810" s="75">
        <f>SUMIFS(Mai!$H$5:$H$605,Mai!$Q$5:$Q$605,"Receita",Mai!$F$5:$F$605,DRE!$D810)</f>
        <v>0</v>
      </c>
      <c r="J810" s="75">
        <f>SUMIFS(Jun!$H$5:$H$605,Jun!$Q$5:$Q$605,"Receita",Jun!$F$5:$F$605,DRE!$D810)</f>
        <v>0</v>
      </c>
      <c r="K810" s="75">
        <f>SUMIFS(Jul!$H$5:$H$605,Jul!$Q$5:$Q$605,"Receita",Jul!$F$5:$F$605,DRE!$D810)</f>
        <v>0</v>
      </c>
      <c r="L810" s="75">
        <f>SUMIFS(Ago!$H$5:$H$605,Ago!$Q$5:$Q$605,"Receita",Ago!$F$5:$F$605,DRE!$D810)</f>
        <v>0</v>
      </c>
      <c r="M810" s="75">
        <f>SUMIFS(Set!$H$5:$H$605,Set!$Q$5:$Q$605,"Receita",Set!$F$5:$F$605,DRE!$D810)</f>
        <v>0</v>
      </c>
      <c r="N810" s="75">
        <f>SUMIFS(Out!$H$5:$H$605,Out!$Q$5:$Q$605,"Receita",Out!$F$5:$F$605,DRE!$D810)</f>
        <v>0</v>
      </c>
      <c r="O810" s="75">
        <f>SUMIFS(Nov!$H$5:$H$605,Nov!$Q$5:$Q$605,"Receita",Nov!$F$5:$F$605,DRE!$D810)</f>
        <v>0</v>
      </c>
      <c r="P810" s="75">
        <f>SUMIFS(Dez!$H$5:$H$605,Dez!$Q$5:$Q$605,"Receita",Dez!$F$5:$F$605,DRE!$D810)</f>
        <v>0</v>
      </c>
      <c r="Q810" s="75">
        <f t="shared" si="38"/>
        <v>0</v>
      </c>
    </row>
    <row r="811" spans="3:17" ht="28.5" customHeight="1" thickTop="1" thickBot="1">
      <c r="C811" s="65" t="str">
        <f>'PC Receitas'!I87</f>
        <v>4.3.83</v>
      </c>
      <c r="D811" s="66" t="str">
        <f>VLOOKUP(C811,'PC Receitas'!$I$4:$J$103,2,FALSE)</f>
        <v>-</v>
      </c>
      <c r="E811" s="75">
        <f>SUMIFS(Jan!$H$5:$H$605,Jan!$Q$5:$Q$605,"Receita",Jan!$F$5:$F$605,DRE!$D811)</f>
        <v>0</v>
      </c>
      <c r="F811" s="75">
        <f>SUMIFS(Fev!$H$5:$H$605,Fev!$Q$5:$Q$605,"Receita",Fev!$F$5:$F$605,DRE!$D811)</f>
        <v>0</v>
      </c>
      <c r="G811" s="75">
        <f>SUMIFS(Mar!$H$5:$H$605,Mar!$Q$5:$Q$605,"Receita",Mar!$F$5:$F$605,DRE!$D811)</f>
        <v>0</v>
      </c>
      <c r="H811" s="75">
        <f>SUMIFS(Abr!$H$5:$H$605,Abr!$Q$5:$Q$605,"Receita",Abr!$F$5:$F$605,DRE!$D811)</f>
        <v>0</v>
      </c>
      <c r="I811" s="75">
        <f>SUMIFS(Mai!$H$5:$H$605,Mai!$Q$5:$Q$605,"Receita",Mai!$F$5:$F$605,DRE!$D811)</f>
        <v>0</v>
      </c>
      <c r="J811" s="75">
        <f>SUMIFS(Jun!$H$5:$H$605,Jun!$Q$5:$Q$605,"Receita",Jun!$F$5:$F$605,DRE!$D811)</f>
        <v>0</v>
      </c>
      <c r="K811" s="75">
        <f>SUMIFS(Jul!$H$5:$H$605,Jul!$Q$5:$Q$605,"Receita",Jul!$F$5:$F$605,DRE!$D811)</f>
        <v>0</v>
      </c>
      <c r="L811" s="75">
        <f>SUMIFS(Ago!$H$5:$H$605,Ago!$Q$5:$Q$605,"Receita",Ago!$F$5:$F$605,DRE!$D811)</f>
        <v>0</v>
      </c>
      <c r="M811" s="75">
        <f>SUMIFS(Set!$H$5:$H$605,Set!$Q$5:$Q$605,"Receita",Set!$F$5:$F$605,DRE!$D811)</f>
        <v>0</v>
      </c>
      <c r="N811" s="75">
        <f>SUMIFS(Out!$H$5:$H$605,Out!$Q$5:$Q$605,"Receita",Out!$F$5:$F$605,DRE!$D811)</f>
        <v>0</v>
      </c>
      <c r="O811" s="75">
        <f>SUMIFS(Nov!$H$5:$H$605,Nov!$Q$5:$Q$605,"Receita",Nov!$F$5:$F$605,DRE!$D811)</f>
        <v>0</v>
      </c>
      <c r="P811" s="75">
        <f>SUMIFS(Dez!$H$5:$H$605,Dez!$Q$5:$Q$605,"Receita",Dez!$F$5:$F$605,DRE!$D811)</f>
        <v>0</v>
      </c>
      <c r="Q811" s="75">
        <f t="shared" si="38"/>
        <v>0</v>
      </c>
    </row>
    <row r="812" spans="3:17" ht="28.5" customHeight="1" thickTop="1" thickBot="1">
      <c r="C812" s="65" t="str">
        <f>'PC Receitas'!I88</f>
        <v>4.3.84</v>
      </c>
      <c r="D812" s="66" t="str">
        <f>VLOOKUP(C812,'PC Receitas'!$I$4:$J$103,2,FALSE)</f>
        <v>-</v>
      </c>
      <c r="E812" s="75">
        <f>SUMIFS(Jan!$H$5:$H$605,Jan!$Q$5:$Q$605,"Receita",Jan!$F$5:$F$605,DRE!$D812)</f>
        <v>0</v>
      </c>
      <c r="F812" s="75">
        <f>SUMIFS(Fev!$H$5:$H$605,Fev!$Q$5:$Q$605,"Receita",Fev!$F$5:$F$605,DRE!$D812)</f>
        <v>0</v>
      </c>
      <c r="G812" s="75">
        <f>SUMIFS(Mar!$H$5:$H$605,Mar!$Q$5:$Q$605,"Receita",Mar!$F$5:$F$605,DRE!$D812)</f>
        <v>0</v>
      </c>
      <c r="H812" s="75">
        <f>SUMIFS(Abr!$H$5:$H$605,Abr!$Q$5:$Q$605,"Receita",Abr!$F$5:$F$605,DRE!$D812)</f>
        <v>0</v>
      </c>
      <c r="I812" s="75">
        <f>SUMIFS(Mai!$H$5:$H$605,Mai!$Q$5:$Q$605,"Receita",Mai!$F$5:$F$605,DRE!$D812)</f>
        <v>0</v>
      </c>
      <c r="J812" s="75">
        <f>SUMIFS(Jun!$H$5:$H$605,Jun!$Q$5:$Q$605,"Receita",Jun!$F$5:$F$605,DRE!$D812)</f>
        <v>0</v>
      </c>
      <c r="K812" s="75">
        <f>SUMIFS(Jul!$H$5:$H$605,Jul!$Q$5:$Q$605,"Receita",Jul!$F$5:$F$605,DRE!$D812)</f>
        <v>0</v>
      </c>
      <c r="L812" s="75">
        <f>SUMIFS(Ago!$H$5:$H$605,Ago!$Q$5:$Q$605,"Receita",Ago!$F$5:$F$605,DRE!$D812)</f>
        <v>0</v>
      </c>
      <c r="M812" s="75">
        <f>SUMIFS(Set!$H$5:$H$605,Set!$Q$5:$Q$605,"Receita",Set!$F$5:$F$605,DRE!$D812)</f>
        <v>0</v>
      </c>
      <c r="N812" s="75">
        <f>SUMIFS(Out!$H$5:$H$605,Out!$Q$5:$Q$605,"Receita",Out!$F$5:$F$605,DRE!$D812)</f>
        <v>0</v>
      </c>
      <c r="O812" s="75">
        <f>SUMIFS(Nov!$H$5:$H$605,Nov!$Q$5:$Q$605,"Receita",Nov!$F$5:$F$605,DRE!$D812)</f>
        <v>0</v>
      </c>
      <c r="P812" s="75">
        <f>SUMIFS(Dez!$H$5:$H$605,Dez!$Q$5:$Q$605,"Receita",Dez!$F$5:$F$605,DRE!$D812)</f>
        <v>0</v>
      </c>
      <c r="Q812" s="75">
        <f t="shared" si="38"/>
        <v>0</v>
      </c>
    </row>
    <row r="813" spans="3:17" ht="28.5" customHeight="1" thickTop="1" thickBot="1">
      <c r="C813" s="65" t="str">
        <f>'PC Receitas'!I89</f>
        <v>4.3.85</v>
      </c>
      <c r="D813" s="66" t="str">
        <f>VLOOKUP(C813,'PC Receitas'!$I$4:$J$103,2,FALSE)</f>
        <v>-</v>
      </c>
      <c r="E813" s="75">
        <f>SUMIFS(Jan!$H$5:$H$605,Jan!$Q$5:$Q$605,"Receita",Jan!$F$5:$F$605,DRE!$D813)</f>
        <v>0</v>
      </c>
      <c r="F813" s="75">
        <f>SUMIFS(Fev!$H$5:$H$605,Fev!$Q$5:$Q$605,"Receita",Fev!$F$5:$F$605,DRE!$D813)</f>
        <v>0</v>
      </c>
      <c r="G813" s="75">
        <f>SUMIFS(Mar!$H$5:$H$605,Mar!$Q$5:$Q$605,"Receita",Mar!$F$5:$F$605,DRE!$D813)</f>
        <v>0</v>
      </c>
      <c r="H813" s="75">
        <f>SUMIFS(Abr!$H$5:$H$605,Abr!$Q$5:$Q$605,"Receita",Abr!$F$5:$F$605,DRE!$D813)</f>
        <v>0</v>
      </c>
      <c r="I813" s="75">
        <f>SUMIFS(Mai!$H$5:$H$605,Mai!$Q$5:$Q$605,"Receita",Mai!$F$5:$F$605,DRE!$D813)</f>
        <v>0</v>
      </c>
      <c r="J813" s="75">
        <f>SUMIFS(Jun!$H$5:$H$605,Jun!$Q$5:$Q$605,"Receita",Jun!$F$5:$F$605,DRE!$D813)</f>
        <v>0</v>
      </c>
      <c r="K813" s="75">
        <f>SUMIFS(Jul!$H$5:$H$605,Jul!$Q$5:$Q$605,"Receita",Jul!$F$5:$F$605,DRE!$D813)</f>
        <v>0</v>
      </c>
      <c r="L813" s="75">
        <f>SUMIFS(Ago!$H$5:$H$605,Ago!$Q$5:$Q$605,"Receita",Ago!$F$5:$F$605,DRE!$D813)</f>
        <v>0</v>
      </c>
      <c r="M813" s="75">
        <f>SUMIFS(Set!$H$5:$H$605,Set!$Q$5:$Q$605,"Receita",Set!$F$5:$F$605,DRE!$D813)</f>
        <v>0</v>
      </c>
      <c r="N813" s="75">
        <f>SUMIFS(Out!$H$5:$H$605,Out!$Q$5:$Q$605,"Receita",Out!$F$5:$F$605,DRE!$D813)</f>
        <v>0</v>
      </c>
      <c r="O813" s="75">
        <f>SUMIFS(Nov!$H$5:$H$605,Nov!$Q$5:$Q$605,"Receita",Nov!$F$5:$F$605,DRE!$D813)</f>
        <v>0</v>
      </c>
      <c r="P813" s="75">
        <f>SUMIFS(Dez!$H$5:$H$605,Dez!$Q$5:$Q$605,"Receita",Dez!$F$5:$F$605,DRE!$D813)</f>
        <v>0</v>
      </c>
      <c r="Q813" s="75">
        <f t="shared" si="38"/>
        <v>0</v>
      </c>
    </row>
    <row r="814" spans="3:17" ht="27.75" customHeight="1" thickTop="1" thickBot="1">
      <c r="C814" s="65" t="str">
        <f>'PC Receitas'!I90</f>
        <v>4.3.86</v>
      </c>
      <c r="D814" s="66" t="str">
        <f>VLOOKUP(C814,'PC Receitas'!$I$4:$J$103,2,FALSE)</f>
        <v>-</v>
      </c>
      <c r="E814" s="75">
        <f>SUMIFS(Jan!$H$5:$H$605,Jan!$Q$5:$Q$605,"Receita",Jan!$F$5:$F$605,DRE!$D814)</f>
        <v>0</v>
      </c>
      <c r="F814" s="75">
        <f>SUMIFS(Fev!$H$5:$H$605,Fev!$Q$5:$Q$605,"Receita",Fev!$F$5:$F$605,DRE!$D814)</f>
        <v>0</v>
      </c>
      <c r="G814" s="75">
        <f>SUMIFS(Mar!$H$5:$H$605,Mar!$Q$5:$Q$605,"Receita",Mar!$F$5:$F$605,DRE!$D814)</f>
        <v>0</v>
      </c>
      <c r="H814" s="75">
        <f>SUMIFS(Abr!$H$5:$H$605,Abr!$Q$5:$Q$605,"Receita",Abr!$F$5:$F$605,DRE!$D814)</f>
        <v>0</v>
      </c>
      <c r="I814" s="75">
        <f>SUMIFS(Mai!$H$5:$H$605,Mai!$Q$5:$Q$605,"Receita",Mai!$F$5:$F$605,DRE!$D814)</f>
        <v>0</v>
      </c>
      <c r="J814" s="75">
        <f>SUMIFS(Jun!$H$5:$H$605,Jun!$Q$5:$Q$605,"Receita",Jun!$F$5:$F$605,DRE!$D814)</f>
        <v>0</v>
      </c>
      <c r="K814" s="75">
        <f>SUMIFS(Jul!$H$5:$H$605,Jul!$Q$5:$Q$605,"Receita",Jul!$F$5:$F$605,DRE!$D814)</f>
        <v>0</v>
      </c>
      <c r="L814" s="75">
        <f>SUMIFS(Ago!$H$5:$H$605,Ago!$Q$5:$Q$605,"Receita",Ago!$F$5:$F$605,DRE!$D814)</f>
        <v>0</v>
      </c>
      <c r="M814" s="75">
        <f>SUMIFS(Set!$H$5:$H$605,Set!$Q$5:$Q$605,"Receita",Set!$F$5:$F$605,DRE!$D814)</f>
        <v>0</v>
      </c>
      <c r="N814" s="75">
        <f>SUMIFS(Out!$H$5:$H$605,Out!$Q$5:$Q$605,"Receita",Out!$F$5:$F$605,DRE!$D814)</f>
        <v>0</v>
      </c>
      <c r="O814" s="75">
        <f>SUMIFS(Nov!$H$5:$H$605,Nov!$Q$5:$Q$605,"Receita",Nov!$F$5:$F$605,DRE!$D814)</f>
        <v>0</v>
      </c>
      <c r="P814" s="75">
        <f>SUMIFS(Dez!$H$5:$H$605,Dez!$Q$5:$Q$605,"Receita",Dez!$F$5:$F$605,DRE!$D814)</f>
        <v>0</v>
      </c>
      <c r="Q814" s="75">
        <f t="shared" si="38"/>
        <v>0</v>
      </c>
    </row>
    <row r="815" spans="3:17" ht="27.75" customHeight="1" thickTop="1" thickBot="1">
      <c r="C815" s="65" t="str">
        <f>'PC Receitas'!I91</f>
        <v>4.3.87</v>
      </c>
      <c r="D815" s="66" t="str">
        <f>VLOOKUP(C815,'PC Receitas'!$I$4:$J$103,2,FALSE)</f>
        <v>-</v>
      </c>
      <c r="E815" s="75">
        <f>SUMIFS(Jan!$H$5:$H$605,Jan!$Q$5:$Q$605,"Receita",Jan!$F$5:$F$605,DRE!$D815)</f>
        <v>0</v>
      </c>
      <c r="F815" s="75">
        <f>SUMIFS(Fev!$H$5:$H$605,Fev!$Q$5:$Q$605,"Receita",Fev!$F$5:$F$605,DRE!$D815)</f>
        <v>0</v>
      </c>
      <c r="G815" s="75">
        <f>SUMIFS(Mar!$H$5:$H$605,Mar!$Q$5:$Q$605,"Receita",Mar!$F$5:$F$605,DRE!$D815)</f>
        <v>0</v>
      </c>
      <c r="H815" s="75">
        <f>SUMIFS(Abr!$H$5:$H$605,Abr!$Q$5:$Q$605,"Receita",Abr!$F$5:$F$605,DRE!$D815)</f>
        <v>0</v>
      </c>
      <c r="I815" s="75">
        <f>SUMIFS(Mai!$H$5:$H$605,Mai!$Q$5:$Q$605,"Receita",Mai!$F$5:$F$605,DRE!$D815)</f>
        <v>0</v>
      </c>
      <c r="J815" s="75">
        <f>SUMIFS(Jun!$H$5:$H$605,Jun!$Q$5:$Q$605,"Receita",Jun!$F$5:$F$605,DRE!$D815)</f>
        <v>0</v>
      </c>
      <c r="K815" s="75">
        <f>SUMIFS(Jul!$H$5:$H$605,Jul!$Q$5:$Q$605,"Receita",Jul!$F$5:$F$605,DRE!$D815)</f>
        <v>0</v>
      </c>
      <c r="L815" s="75">
        <f>SUMIFS(Ago!$H$5:$H$605,Ago!$Q$5:$Q$605,"Receita",Ago!$F$5:$F$605,DRE!$D815)</f>
        <v>0</v>
      </c>
      <c r="M815" s="75">
        <f>SUMIFS(Set!$H$5:$H$605,Set!$Q$5:$Q$605,"Receita",Set!$F$5:$F$605,DRE!$D815)</f>
        <v>0</v>
      </c>
      <c r="N815" s="75">
        <f>SUMIFS(Out!$H$5:$H$605,Out!$Q$5:$Q$605,"Receita",Out!$F$5:$F$605,DRE!$D815)</f>
        <v>0</v>
      </c>
      <c r="O815" s="75">
        <f>SUMIFS(Nov!$H$5:$H$605,Nov!$Q$5:$Q$605,"Receita",Nov!$F$5:$F$605,DRE!$D815)</f>
        <v>0</v>
      </c>
      <c r="P815" s="75">
        <f>SUMIFS(Dez!$H$5:$H$605,Dez!$Q$5:$Q$605,"Receita",Dez!$F$5:$F$605,DRE!$D815)</f>
        <v>0</v>
      </c>
      <c r="Q815" s="75">
        <f t="shared" si="38"/>
        <v>0</v>
      </c>
    </row>
    <row r="816" spans="3:17" ht="27.75" customHeight="1" thickTop="1" thickBot="1">
      <c r="C816" s="65" t="str">
        <f>'PC Receitas'!I92</f>
        <v>4.3.88</v>
      </c>
      <c r="D816" s="66" t="str">
        <f>VLOOKUP(C816,'PC Receitas'!$I$4:$J$103,2,FALSE)</f>
        <v>-</v>
      </c>
      <c r="E816" s="75">
        <f>SUMIFS(Jan!$H$5:$H$605,Jan!$Q$5:$Q$605,"Receita",Jan!$F$5:$F$605,DRE!$D816)</f>
        <v>0</v>
      </c>
      <c r="F816" s="75">
        <f>SUMIFS(Fev!$H$5:$H$605,Fev!$Q$5:$Q$605,"Receita",Fev!$F$5:$F$605,DRE!$D816)</f>
        <v>0</v>
      </c>
      <c r="G816" s="75">
        <f>SUMIFS(Mar!$H$5:$H$605,Mar!$Q$5:$Q$605,"Receita",Mar!$F$5:$F$605,DRE!$D816)</f>
        <v>0</v>
      </c>
      <c r="H816" s="75">
        <f>SUMIFS(Abr!$H$5:$H$605,Abr!$Q$5:$Q$605,"Receita",Abr!$F$5:$F$605,DRE!$D816)</f>
        <v>0</v>
      </c>
      <c r="I816" s="75">
        <f>SUMIFS(Mai!$H$5:$H$605,Mai!$Q$5:$Q$605,"Receita",Mai!$F$5:$F$605,DRE!$D816)</f>
        <v>0</v>
      </c>
      <c r="J816" s="75">
        <f>SUMIFS(Jun!$H$5:$H$605,Jun!$Q$5:$Q$605,"Receita",Jun!$F$5:$F$605,DRE!$D816)</f>
        <v>0</v>
      </c>
      <c r="K816" s="75">
        <f>SUMIFS(Jul!$H$5:$H$605,Jul!$Q$5:$Q$605,"Receita",Jul!$F$5:$F$605,DRE!$D816)</f>
        <v>0</v>
      </c>
      <c r="L816" s="75">
        <f>SUMIFS(Ago!$H$5:$H$605,Ago!$Q$5:$Q$605,"Receita",Ago!$F$5:$F$605,DRE!$D816)</f>
        <v>0</v>
      </c>
      <c r="M816" s="75">
        <f>SUMIFS(Set!$H$5:$H$605,Set!$Q$5:$Q$605,"Receita",Set!$F$5:$F$605,DRE!$D816)</f>
        <v>0</v>
      </c>
      <c r="N816" s="75">
        <f>SUMIFS(Out!$H$5:$H$605,Out!$Q$5:$Q$605,"Receita",Out!$F$5:$F$605,DRE!$D816)</f>
        <v>0</v>
      </c>
      <c r="O816" s="75">
        <f>SUMIFS(Nov!$H$5:$H$605,Nov!$Q$5:$Q$605,"Receita",Nov!$F$5:$F$605,DRE!$D816)</f>
        <v>0</v>
      </c>
      <c r="P816" s="75">
        <f>SUMIFS(Dez!$H$5:$H$605,Dez!$Q$5:$Q$605,"Receita",Dez!$F$5:$F$605,DRE!$D816)</f>
        <v>0</v>
      </c>
      <c r="Q816" s="75">
        <f t="shared" si="38"/>
        <v>0</v>
      </c>
    </row>
    <row r="817" spans="3:17" ht="27.75" customHeight="1" thickTop="1" thickBot="1">
      <c r="C817" s="65" t="str">
        <f>'PC Receitas'!I93</f>
        <v>4.3.89</v>
      </c>
      <c r="D817" s="66" t="str">
        <f>VLOOKUP(C817,'PC Receitas'!$I$4:$J$103,2,FALSE)</f>
        <v>-</v>
      </c>
      <c r="E817" s="75">
        <f>SUMIFS(Jan!$H$5:$H$605,Jan!$Q$5:$Q$605,"Receita",Jan!$F$5:$F$605,DRE!$D817)</f>
        <v>0</v>
      </c>
      <c r="F817" s="75">
        <f>SUMIFS(Fev!$H$5:$H$605,Fev!$Q$5:$Q$605,"Receita",Fev!$F$5:$F$605,DRE!$D817)</f>
        <v>0</v>
      </c>
      <c r="G817" s="75">
        <f>SUMIFS(Mar!$H$5:$H$605,Mar!$Q$5:$Q$605,"Receita",Mar!$F$5:$F$605,DRE!$D817)</f>
        <v>0</v>
      </c>
      <c r="H817" s="75">
        <f>SUMIFS(Abr!$H$5:$H$605,Abr!$Q$5:$Q$605,"Receita",Abr!$F$5:$F$605,DRE!$D817)</f>
        <v>0</v>
      </c>
      <c r="I817" s="75">
        <f>SUMIFS(Mai!$H$5:$H$605,Mai!$Q$5:$Q$605,"Receita",Mai!$F$5:$F$605,DRE!$D817)</f>
        <v>0</v>
      </c>
      <c r="J817" s="75">
        <f>SUMIFS(Jun!$H$5:$H$605,Jun!$Q$5:$Q$605,"Receita",Jun!$F$5:$F$605,DRE!$D817)</f>
        <v>0</v>
      </c>
      <c r="K817" s="75">
        <f>SUMIFS(Jul!$H$5:$H$605,Jul!$Q$5:$Q$605,"Receita",Jul!$F$5:$F$605,DRE!$D817)</f>
        <v>0</v>
      </c>
      <c r="L817" s="75">
        <f>SUMIFS(Ago!$H$5:$H$605,Ago!$Q$5:$Q$605,"Receita",Ago!$F$5:$F$605,DRE!$D817)</f>
        <v>0</v>
      </c>
      <c r="M817" s="75">
        <f>SUMIFS(Set!$H$5:$H$605,Set!$Q$5:$Q$605,"Receita",Set!$F$5:$F$605,DRE!$D817)</f>
        <v>0</v>
      </c>
      <c r="N817" s="75">
        <f>SUMIFS(Out!$H$5:$H$605,Out!$Q$5:$Q$605,"Receita",Out!$F$5:$F$605,DRE!$D817)</f>
        <v>0</v>
      </c>
      <c r="O817" s="75">
        <f>SUMIFS(Nov!$H$5:$H$605,Nov!$Q$5:$Q$605,"Receita",Nov!$F$5:$F$605,DRE!$D817)</f>
        <v>0</v>
      </c>
      <c r="P817" s="75">
        <f>SUMIFS(Dez!$H$5:$H$605,Dez!$Q$5:$Q$605,"Receita",Dez!$F$5:$F$605,DRE!$D817)</f>
        <v>0</v>
      </c>
      <c r="Q817" s="75">
        <f t="shared" si="38"/>
        <v>0</v>
      </c>
    </row>
    <row r="818" spans="3:17" ht="27.75" customHeight="1" thickTop="1" thickBot="1">
      <c r="C818" s="65" t="str">
        <f>'PC Receitas'!I94</f>
        <v>4.3.90</v>
      </c>
      <c r="D818" s="66" t="str">
        <f>VLOOKUP(C818,'PC Receitas'!$I$4:$J$103,2,FALSE)</f>
        <v>-</v>
      </c>
      <c r="E818" s="75">
        <f>SUMIFS(Jan!$H$5:$H$605,Jan!$Q$5:$Q$605,"Receita",Jan!$F$5:$F$605,DRE!$D818)</f>
        <v>0</v>
      </c>
      <c r="F818" s="75">
        <f>SUMIFS(Fev!$H$5:$H$605,Fev!$Q$5:$Q$605,"Receita",Fev!$F$5:$F$605,DRE!$D818)</f>
        <v>0</v>
      </c>
      <c r="G818" s="75">
        <f>SUMIFS(Mar!$H$5:$H$605,Mar!$Q$5:$Q$605,"Receita",Mar!$F$5:$F$605,DRE!$D818)</f>
        <v>0</v>
      </c>
      <c r="H818" s="75">
        <f>SUMIFS(Abr!$H$5:$H$605,Abr!$Q$5:$Q$605,"Receita",Abr!$F$5:$F$605,DRE!$D818)</f>
        <v>0</v>
      </c>
      <c r="I818" s="75">
        <f>SUMIFS(Mai!$H$5:$H$605,Mai!$Q$5:$Q$605,"Receita",Mai!$F$5:$F$605,DRE!$D818)</f>
        <v>0</v>
      </c>
      <c r="J818" s="75">
        <f>SUMIFS(Jun!$H$5:$H$605,Jun!$Q$5:$Q$605,"Receita",Jun!$F$5:$F$605,DRE!$D818)</f>
        <v>0</v>
      </c>
      <c r="K818" s="75">
        <f>SUMIFS(Jul!$H$5:$H$605,Jul!$Q$5:$Q$605,"Receita",Jul!$F$5:$F$605,DRE!$D818)</f>
        <v>0</v>
      </c>
      <c r="L818" s="75">
        <f>SUMIFS(Ago!$H$5:$H$605,Ago!$Q$5:$Q$605,"Receita",Ago!$F$5:$F$605,DRE!$D818)</f>
        <v>0</v>
      </c>
      <c r="M818" s="75">
        <f>SUMIFS(Set!$H$5:$H$605,Set!$Q$5:$Q$605,"Receita",Set!$F$5:$F$605,DRE!$D818)</f>
        <v>0</v>
      </c>
      <c r="N818" s="75">
        <f>SUMIFS(Out!$H$5:$H$605,Out!$Q$5:$Q$605,"Receita",Out!$F$5:$F$605,DRE!$D818)</f>
        <v>0</v>
      </c>
      <c r="O818" s="75">
        <f>SUMIFS(Nov!$H$5:$H$605,Nov!$Q$5:$Q$605,"Receita",Nov!$F$5:$F$605,DRE!$D818)</f>
        <v>0</v>
      </c>
      <c r="P818" s="75">
        <f>SUMIFS(Dez!$H$5:$H$605,Dez!$Q$5:$Q$605,"Receita",Dez!$F$5:$F$605,DRE!$D818)</f>
        <v>0</v>
      </c>
      <c r="Q818" s="75">
        <f t="shared" si="38"/>
        <v>0</v>
      </c>
    </row>
    <row r="819" spans="3:17" ht="27.75" customHeight="1" thickTop="1" thickBot="1">
      <c r="C819" s="65" t="str">
        <f>'PC Receitas'!I95</f>
        <v>4.3.91</v>
      </c>
      <c r="D819" s="66" t="str">
        <f>VLOOKUP(C819,'PC Receitas'!$I$4:$J$103,2,FALSE)</f>
        <v>-</v>
      </c>
      <c r="E819" s="75">
        <f>SUMIFS(Jan!$H$5:$H$605,Jan!$Q$5:$Q$605,"Receita",Jan!$F$5:$F$605,DRE!$D819)</f>
        <v>0</v>
      </c>
      <c r="F819" s="75">
        <f>SUMIFS(Fev!$H$5:$H$605,Fev!$Q$5:$Q$605,"Receita",Fev!$F$5:$F$605,DRE!$D819)</f>
        <v>0</v>
      </c>
      <c r="G819" s="75">
        <f>SUMIFS(Mar!$H$5:$H$605,Mar!$Q$5:$Q$605,"Receita",Mar!$F$5:$F$605,DRE!$D819)</f>
        <v>0</v>
      </c>
      <c r="H819" s="75">
        <f>SUMIFS(Abr!$H$5:$H$605,Abr!$Q$5:$Q$605,"Receita",Abr!$F$5:$F$605,DRE!$D819)</f>
        <v>0</v>
      </c>
      <c r="I819" s="75">
        <f>SUMIFS(Mai!$H$5:$H$605,Mai!$Q$5:$Q$605,"Receita",Mai!$F$5:$F$605,DRE!$D819)</f>
        <v>0</v>
      </c>
      <c r="J819" s="75">
        <f>SUMIFS(Jun!$H$5:$H$605,Jun!$Q$5:$Q$605,"Receita",Jun!$F$5:$F$605,DRE!$D819)</f>
        <v>0</v>
      </c>
      <c r="K819" s="75">
        <f>SUMIFS(Jul!$H$5:$H$605,Jul!$Q$5:$Q$605,"Receita",Jul!$F$5:$F$605,DRE!$D819)</f>
        <v>0</v>
      </c>
      <c r="L819" s="75">
        <f>SUMIFS(Ago!$H$5:$H$605,Ago!$Q$5:$Q$605,"Receita",Ago!$F$5:$F$605,DRE!$D819)</f>
        <v>0</v>
      </c>
      <c r="M819" s="75">
        <f>SUMIFS(Set!$H$5:$H$605,Set!$Q$5:$Q$605,"Receita",Set!$F$5:$F$605,DRE!$D819)</f>
        <v>0</v>
      </c>
      <c r="N819" s="75">
        <f>SUMIFS(Out!$H$5:$H$605,Out!$Q$5:$Q$605,"Receita",Out!$F$5:$F$605,DRE!$D819)</f>
        <v>0</v>
      </c>
      <c r="O819" s="75">
        <f>SUMIFS(Nov!$H$5:$H$605,Nov!$Q$5:$Q$605,"Receita",Nov!$F$5:$F$605,DRE!$D819)</f>
        <v>0</v>
      </c>
      <c r="P819" s="75">
        <f>SUMIFS(Dez!$H$5:$H$605,Dez!$Q$5:$Q$605,"Receita",Dez!$F$5:$F$605,DRE!$D819)</f>
        <v>0</v>
      </c>
      <c r="Q819" s="75">
        <f t="shared" si="38"/>
        <v>0</v>
      </c>
    </row>
    <row r="820" spans="3:17" ht="27.75" customHeight="1" thickTop="1" thickBot="1">
      <c r="C820" s="65" t="str">
        <f>'PC Receitas'!I96</f>
        <v>4.3.92</v>
      </c>
      <c r="D820" s="66" t="str">
        <f>VLOOKUP(C820,'PC Receitas'!$I$4:$J$103,2,FALSE)</f>
        <v>-</v>
      </c>
      <c r="E820" s="75">
        <f>SUMIFS(Jan!$H$5:$H$605,Jan!$Q$5:$Q$605,"Receita",Jan!$F$5:$F$605,DRE!$D820)</f>
        <v>0</v>
      </c>
      <c r="F820" s="75">
        <f>SUMIFS(Fev!$H$5:$H$605,Fev!$Q$5:$Q$605,"Receita",Fev!$F$5:$F$605,DRE!$D820)</f>
        <v>0</v>
      </c>
      <c r="G820" s="75">
        <f>SUMIFS(Mar!$H$5:$H$605,Mar!$Q$5:$Q$605,"Receita",Mar!$F$5:$F$605,DRE!$D820)</f>
        <v>0</v>
      </c>
      <c r="H820" s="75">
        <f>SUMIFS(Abr!$H$5:$H$605,Abr!$Q$5:$Q$605,"Receita",Abr!$F$5:$F$605,DRE!$D820)</f>
        <v>0</v>
      </c>
      <c r="I820" s="75">
        <f>SUMIFS(Mai!$H$5:$H$605,Mai!$Q$5:$Q$605,"Receita",Mai!$F$5:$F$605,DRE!$D820)</f>
        <v>0</v>
      </c>
      <c r="J820" s="75">
        <f>SUMIFS(Jun!$H$5:$H$605,Jun!$Q$5:$Q$605,"Receita",Jun!$F$5:$F$605,DRE!$D820)</f>
        <v>0</v>
      </c>
      <c r="K820" s="75">
        <f>SUMIFS(Jul!$H$5:$H$605,Jul!$Q$5:$Q$605,"Receita",Jul!$F$5:$F$605,DRE!$D820)</f>
        <v>0</v>
      </c>
      <c r="L820" s="75">
        <f>SUMIFS(Ago!$H$5:$H$605,Ago!$Q$5:$Q$605,"Receita",Ago!$F$5:$F$605,DRE!$D820)</f>
        <v>0</v>
      </c>
      <c r="M820" s="75">
        <f>SUMIFS(Set!$H$5:$H$605,Set!$Q$5:$Q$605,"Receita",Set!$F$5:$F$605,DRE!$D820)</f>
        <v>0</v>
      </c>
      <c r="N820" s="75">
        <f>SUMIFS(Out!$H$5:$H$605,Out!$Q$5:$Q$605,"Receita",Out!$F$5:$F$605,DRE!$D820)</f>
        <v>0</v>
      </c>
      <c r="O820" s="75">
        <f>SUMIFS(Nov!$H$5:$H$605,Nov!$Q$5:$Q$605,"Receita",Nov!$F$5:$F$605,DRE!$D820)</f>
        <v>0</v>
      </c>
      <c r="P820" s="75">
        <f>SUMIFS(Dez!$H$5:$H$605,Dez!$Q$5:$Q$605,"Receita",Dez!$F$5:$F$605,DRE!$D820)</f>
        <v>0</v>
      </c>
      <c r="Q820" s="75">
        <f t="shared" si="38"/>
        <v>0</v>
      </c>
    </row>
    <row r="821" spans="3:17" ht="27.75" customHeight="1" thickTop="1" thickBot="1">
      <c r="C821" s="65" t="str">
        <f>'PC Receitas'!I97</f>
        <v>4.3.93</v>
      </c>
      <c r="D821" s="66" t="str">
        <f>VLOOKUP(C821,'PC Receitas'!$I$4:$J$103,2,FALSE)</f>
        <v>-</v>
      </c>
      <c r="E821" s="75">
        <f>SUMIFS(Jan!$H$5:$H$605,Jan!$Q$5:$Q$605,"Receita",Jan!$F$5:$F$605,DRE!$D821)</f>
        <v>0</v>
      </c>
      <c r="F821" s="75">
        <f>SUMIFS(Fev!$H$5:$H$605,Fev!$Q$5:$Q$605,"Receita",Fev!$F$5:$F$605,DRE!$D821)</f>
        <v>0</v>
      </c>
      <c r="G821" s="75">
        <f>SUMIFS(Mar!$H$5:$H$605,Mar!$Q$5:$Q$605,"Receita",Mar!$F$5:$F$605,DRE!$D821)</f>
        <v>0</v>
      </c>
      <c r="H821" s="75">
        <f>SUMIFS(Abr!$H$5:$H$605,Abr!$Q$5:$Q$605,"Receita",Abr!$F$5:$F$605,DRE!$D821)</f>
        <v>0</v>
      </c>
      <c r="I821" s="75">
        <f>SUMIFS(Mai!$H$5:$H$605,Mai!$Q$5:$Q$605,"Receita",Mai!$F$5:$F$605,DRE!$D821)</f>
        <v>0</v>
      </c>
      <c r="J821" s="75">
        <f>SUMIFS(Jun!$H$5:$H$605,Jun!$Q$5:$Q$605,"Receita",Jun!$F$5:$F$605,DRE!$D821)</f>
        <v>0</v>
      </c>
      <c r="K821" s="75">
        <f>SUMIFS(Jul!$H$5:$H$605,Jul!$Q$5:$Q$605,"Receita",Jul!$F$5:$F$605,DRE!$D821)</f>
        <v>0</v>
      </c>
      <c r="L821" s="75">
        <f>SUMIFS(Ago!$H$5:$H$605,Ago!$Q$5:$Q$605,"Receita",Ago!$F$5:$F$605,DRE!$D821)</f>
        <v>0</v>
      </c>
      <c r="M821" s="75">
        <f>SUMIFS(Set!$H$5:$H$605,Set!$Q$5:$Q$605,"Receita",Set!$F$5:$F$605,DRE!$D821)</f>
        <v>0</v>
      </c>
      <c r="N821" s="75">
        <f>SUMIFS(Out!$H$5:$H$605,Out!$Q$5:$Q$605,"Receita",Out!$F$5:$F$605,DRE!$D821)</f>
        <v>0</v>
      </c>
      <c r="O821" s="75">
        <f>SUMIFS(Nov!$H$5:$H$605,Nov!$Q$5:$Q$605,"Receita",Nov!$F$5:$F$605,DRE!$D821)</f>
        <v>0</v>
      </c>
      <c r="P821" s="75">
        <f>SUMIFS(Dez!$H$5:$H$605,Dez!$Q$5:$Q$605,"Receita",Dez!$F$5:$F$605,DRE!$D821)</f>
        <v>0</v>
      </c>
      <c r="Q821" s="75">
        <f t="shared" si="38"/>
        <v>0</v>
      </c>
    </row>
    <row r="822" spans="3:17" ht="27.75" customHeight="1" thickTop="1" thickBot="1">
      <c r="C822" s="65" t="str">
        <f>'PC Receitas'!I98</f>
        <v>4.3.94</v>
      </c>
      <c r="D822" s="66" t="str">
        <f>VLOOKUP(C822,'PC Receitas'!$I$4:$J$103,2,FALSE)</f>
        <v>-</v>
      </c>
      <c r="E822" s="75">
        <f>SUMIFS(Jan!$H$5:$H$605,Jan!$Q$5:$Q$605,"Receita",Jan!$F$5:$F$605,DRE!$D822)</f>
        <v>0</v>
      </c>
      <c r="F822" s="75">
        <f>SUMIFS(Fev!$H$5:$H$605,Fev!$Q$5:$Q$605,"Receita",Fev!$F$5:$F$605,DRE!$D822)</f>
        <v>0</v>
      </c>
      <c r="G822" s="75">
        <f>SUMIFS(Mar!$H$5:$H$605,Mar!$Q$5:$Q$605,"Receita",Mar!$F$5:$F$605,DRE!$D822)</f>
        <v>0</v>
      </c>
      <c r="H822" s="75">
        <f>SUMIFS(Abr!$H$5:$H$605,Abr!$Q$5:$Q$605,"Receita",Abr!$F$5:$F$605,DRE!$D822)</f>
        <v>0</v>
      </c>
      <c r="I822" s="75">
        <f>SUMIFS(Mai!$H$5:$H$605,Mai!$Q$5:$Q$605,"Receita",Mai!$F$5:$F$605,DRE!$D822)</f>
        <v>0</v>
      </c>
      <c r="J822" s="75">
        <f>SUMIFS(Jun!$H$5:$H$605,Jun!$Q$5:$Q$605,"Receita",Jun!$F$5:$F$605,DRE!$D822)</f>
        <v>0</v>
      </c>
      <c r="K822" s="75">
        <f>SUMIFS(Jul!$H$5:$H$605,Jul!$Q$5:$Q$605,"Receita",Jul!$F$5:$F$605,DRE!$D822)</f>
        <v>0</v>
      </c>
      <c r="L822" s="75">
        <f>SUMIFS(Ago!$H$5:$H$605,Ago!$Q$5:$Q$605,"Receita",Ago!$F$5:$F$605,DRE!$D822)</f>
        <v>0</v>
      </c>
      <c r="M822" s="75">
        <f>SUMIFS(Set!$H$5:$H$605,Set!$Q$5:$Q$605,"Receita",Set!$F$5:$F$605,DRE!$D822)</f>
        <v>0</v>
      </c>
      <c r="N822" s="75">
        <f>SUMIFS(Out!$H$5:$H$605,Out!$Q$5:$Q$605,"Receita",Out!$F$5:$F$605,DRE!$D822)</f>
        <v>0</v>
      </c>
      <c r="O822" s="75">
        <f>SUMIFS(Nov!$H$5:$H$605,Nov!$Q$5:$Q$605,"Receita",Nov!$F$5:$F$605,DRE!$D822)</f>
        <v>0</v>
      </c>
      <c r="P822" s="75">
        <f>SUMIFS(Dez!$H$5:$H$605,Dez!$Q$5:$Q$605,"Receita",Dez!$F$5:$F$605,DRE!$D822)</f>
        <v>0</v>
      </c>
      <c r="Q822" s="75">
        <f t="shared" si="38"/>
        <v>0</v>
      </c>
    </row>
    <row r="823" spans="3:17" ht="27.75" customHeight="1" thickTop="1" thickBot="1">
      <c r="C823" s="65" t="str">
        <f>'PC Receitas'!I99</f>
        <v>4.3.95</v>
      </c>
      <c r="D823" s="66" t="str">
        <f>VLOOKUP(C823,'PC Receitas'!$I$4:$J$103,2,FALSE)</f>
        <v>-</v>
      </c>
      <c r="E823" s="75">
        <f>SUMIFS(Jan!$H$5:$H$605,Jan!$Q$5:$Q$605,"Receita",Jan!$F$5:$F$605,DRE!$D823)</f>
        <v>0</v>
      </c>
      <c r="F823" s="75">
        <f>SUMIFS(Fev!$H$5:$H$605,Fev!$Q$5:$Q$605,"Receita",Fev!$F$5:$F$605,DRE!$D823)</f>
        <v>0</v>
      </c>
      <c r="G823" s="75">
        <f>SUMIFS(Mar!$H$5:$H$605,Mar!$Q$5:$Q$605,"Receita",Mar!$F$5:$F$605,DRE!$D823)</f>
        <v>0</v>
      </c>
      <c r="H823" s="75">
        <f>SUMIFS(Abr!$H$5:$H$605,Abr!$Q$5:$Q$605,"Receita",Abr!$F$5:$F$605,DRE!$D823)</f>
        <v>0</v>
      </c>
      <c r="I823" s="75">
        <f>SUMIFS(Mai!$H$5:$H$605,Mai!$Q$5:$Q$605,"Receita",Mai!$F$5:$F$605,DRE!$D823)</f>
        <v>0</v>
      </c>
      <c r="J823" s="75">
        <f>SUMIFS(Jun!$H$5:$H$605,Jun!$Q$5:$Q$605,"Receita",Jun!$F$5:$F$605,DRE!$D823)</f>
        <v>0</v>
      </c>
      <c r="K823" s="75">
        <f>SUMIFS(Jul!$H$5:$H$605,Jul!$Q$5:$Q$605,"Receita",Jul!$F$5:$F$605,DRE!$D823)</f>
        <v>0</v>
      </c>
      <c r="L823" s="75">
        <f>SUMIFS(Ago!$H$5:$H$605,Ago!$Q$5:$Q$605,"Receita",Ago!$F$5:$F$605,DRE!$D823)</f>
        <v>0</v>
      </c>
      <c r="M823" s="75">
        <f>SUMIFS(Set!$H$5:$H$605,Set!$Q$5:$Q$605,"Receita",Set!$F$5:$F$605,DRE!$D823)</f>
        <v>0</v>
      </c>
      <c r="N823" s="75">
        <f>SUMIFS(Out!$H$5:$H$605,Out!$Q$5:$Q$605,"Receita",Out!$F$5:$F$605,DRE!$D823)</f>
        <v>0</v>
      </c>
      <c r="O823" s="75">
        <f>SUMIFS(Nov!$H$5:$H$605,Nov!$Q$5:$Q$605,"Receita",Nov!$F$5:$F$605,DRE!$D823)</f>
        <v>0</v>
      </c>
      <c r="P823" s="75">
        <f>SUMIFS(Dez!$H$5:$H$605,Dez!$Q$5:$Q$605,"Receita",Dez!$F$5:$F$605,DRE!$D823)</f>
        <v>0</v>
      </c>
      <c r="Q823" s="75">
        <f t="shared" si="38"/>
        <v>0</v>
      </c>
    </row>
    <row r="824" spans="3:17" ht="27.75" customHeight="1" thickTop="1" thickBot="1">
      <c r="C824" s="65" t="str">
        <f>'PC Receitas'!I100</f>
        <v>4.3.96</v>
      </c>
      <c r="D824" s="66" t="str">
        <f>VLOOKUP(C824,'PC Receitas'!$I$4:$J$103,2,FALSE)</f>
        <v>-</v>
      </c>
      <c r="E824" s="75">
        <f>SUMIFS(Jan!$H$5:$H$605,Jan!$Q$5:$Q$605,"Receita",Jan!$F$5:$F$605,DRE!$D824)</f>
        <v>0</v>
      </c>
      <c r="F824" s="75">
        <f>SUMIFS(Fev!$H$5:$H$605,Fev!$Q$5:$Q$605,"Receita",Fev!$F$5:$F$605,DRE!$D824)</f>
        <v>0</v>
      </c>
      <c r="G824" s="75">
        <f>SUMIFS(Mar!$H$5:$H$605,Mar!$Q$5:$Q$605,"Receita",Mar!$F$5:$F$605,DRE!$D824)</f>
        <v>0</v>
      </c>
      <c r="H824" s="75">
        <f>SUMIFS(Abr!$H$5:$H$605,Abr!$Q$5:$Q$605,"Receita",Abr!$F$5:$F$605,DRE!$D824)</f>
        <v>0</v>
      </c>
      <c r="I824" s="75">
        <f>SUMIFS(Mai!$H$5:$H$605,Mai!$Q$5:$Q$605,"Receita",Mai!$F$5:$F$605,DRE!$D824)</f>
        <v>0</v>
      </c>
      <c r="J824" s="75">
        <f>SUMIFS(Jun!$H$5:$H$605,Jun!$Q$5:$Q$605,"Receita",Jun!$F$5:$F$605,DRE!$D824)</f>
        <v>0</v>
      </c>
      <c r="K824" s="75">
        <f>SUMIFS(Jul!$H$5:$H$605,Jul!$Q$5:$Q$605,"Receita",Jul!$F$5:$F$605,DRE!$D824)</f>
        <v>0</v>
      </c>
      <c r="L824" s="75">
        <f>SUMIFS(Ago!$H$5:$H$605,Ago!$Q$5:$Q$605,"Receita",Ago!$F$5:$F$605,DRE!$D824)</f>
        <v>0</v>
      </c>
      <c r="M824" s="75">
        <f>SUMIFS(Set!$H$5:$H$605,Set!$Q$5:$Q$605,"Receita",Set!$F$5:$F$605,DRE!$D824)</f>
        <v>0</v>
      </c>
      <c r="N824" s="75">
        <f>SUMIFS(Out!$H$5:$H$605,Out!$Q$5:$Q$605,"Receita",Out!$F$5:$F$605,DRE!$D824)</f>
        <v>0</v>
      </c>
      <c r="O824" s="75">
        <f>SUMIFS(Nov!$H$5:$H$605,Nov!$Q$5:$Q$605,"Receita",Nov!$F$5:$F$605,DRE!$D824)</f>
        <v>0</v>
      </c>
      <c r="P824" s="75">
        <f>SUMIFS(Dez!$H$5:$H$605,Dez!$Q$5:$Q$605,"Receita",Dez!$F$5:$F$605,DRE!$D824)</f>
        <v>0</v>
      </c>
      <c r="Q824" s="75">
        <f t="shared" si="38"/>
        <v>0</v>
      </c>
    </row>
    <row r="825" spans="3:17" ht="27.75" customHeight="1" thickTop="1" thickBot="1">
      <c r="C825" s="65" t="str">
        <f>'PC Receitas'!I101</f>
        <v>4.3.97</v>
      </c>
      <c r="D825" s="66" t="str">
        <f>VLOOKUP(C825,'PC Receitas'!$I$4:$J$103,2,FALSE)</f>
        <v>-</v>
      </c>
      <c r="E825" s="75">
        <f>SUMIFS(Jan!$H$5:$H$605,Jan!$Q$5:$Q$605,"Receita",Jan!$F$5:$F$605,DRE!$D825)</f>
        <v>0</v>
      </c>
      <c r="F825" s="75">
        <f>SUMIFS(Fev!$H$5:$H$605,Fev!$Q$5:$Q$605,"Receita",Fev!$F$5:$F$605,DRE!$D825)</f>
        <v>0</v>
      </c>
      <c r="G825" s="75">
        <f>SUMIFS(Mar!$H$5:$H$605,Mar!$Q$5:$Q$605,"Receita",Mar!$F$5:$F$605,DRE!$D825)</f>
        <v>0</v>
      </c>
      <c r="H825" s="75">
        <f>SUMIFS(Abr!$H$5:$H$605,Abr!$Q$5:$Q$605,"Receita",Abr!$F$5:$F$605,DRE!$D825)</f>
        <v>0</v>
      </c>
      <c r="I825" s="75">
        <f>SUMIFS(Mai!$H$5:$H$605,Mai!$Q$5:$Q$605,"Receita",Mai!$F$5:$F$605,DRE!$D825)</f>
        <v>0</v>
      </c>
      <c r="J825" s="75">
        <f>SUMIFS(Jun!$H$5:$H$605,Jun!$Q$5:$Q$605,"Receita",Jun!$F$5:$F$605,DRE!$D825)</f>
        <v>0</v>
      </c>
      <c r="K825" s="75">
        <f>SUMIFS(Jul!$H$5:$H$605,Jul!$Q$5:$Q$605,"Receita",Jul!$F$5:$F$605,DRE!$D825)</f>
        <v>0</v>
      </c>
      <c r="L825" s="75">
        <f>SUMIFS(Ago!$H$5:$H$605,Ago!$Q$5:$Q$605,"Receita",Ago!$F$5:$F$605,DRE!$D825)</f>
        <v>0</v>
      </c>
      <c r="M825" s="75">
        <f>SUMIFS(Set!$H$5:$H$605,Set!$Q$5:$Q$605,"Receita",Set!$F$5:$F$605,DRE!$D825)</f>
        <v>0</v>
      </c>
      <c r="N825" s="75">
        <f>SUMIFS(Out!$H$5:$H$605,Out!$Q$5:$Q$605,"Receita",Out!$F$5:$F$605,DRE!$D825)</f>
        <v>0</v>
      </c>
      <c r="O825" s="75">
        <f>SUMIFS(Nov!$H$5:$H$605,Nov!$Q$5:$Q$605,"Receita",Nov!$F$5:$F$605,DRE!$D825)</f>
        <v>0</v>
      </c>
      <c r="P825" s="75">
        <f>SUMIFS(Dez!$H$5:$H$605,Dez!$Q$5:$Q$605,"Receita",Dez!$F$5:$F$605,DRE!$D825)</f>
        <v>0</v>
      </c>
      <c r="Q825" s="75">
        <f t="shared" si="38"/>
        <v>0</v>
      </c>
    </row>
    <row r="826" spans="3:17" ht="27.75" customHeight="1" thickTop="1" thickBot="1">
      <c r="C826" s="65" t="str">
        <f>'PC Receitas'!I102</f>
        <v>4.3.98</v>
      </c>
      <c r="D826" s="66" t="str">
        <f>VLOOKUP(C826,'PC Receitas'!$I$4:$J$103,2,FALSE)</f>
        <v>-</v>
      </c>
      <c r="E826" s="75">
        <f>SUMIFS(Jan!$H$5:$H$605,Jan!$Q$5:$Q$605,"Receita",Jan!$F$5:$F$605,DRE!$D826)</f>
        <v>0</v>
      </c>
      <c r="F826" s="75">
        <f>SUMIFS(Fev!$H$5:$H$605,Fev!$Q$5:$Q$605,"Receita",Fev!$F$5:$F$605,DRE!$D826)</f>
        <v>0</v>
      </c>
      <c r="G826" s="75">
        <f>SUMIFS(Mar!$H$5:$H$605,Mar!$Q$5:$Q$605,"Receita",Mar!$F$5:$F$605,DRE!$D826)</f>
        <v>0</v>
      </c>
      <c r="H826" s="75">
        <f>SUMIFS(Abr!$H$5:$H$605,Abr!$Q$5:$Q$605,"Receita",Abr!$F$5:$F$605,DRE!$D826)</f>
        <v>0</v>
      </c>
      <c r="I826" s="75">
        <f>SUMIFS(Mai!$H$5:$H$605,Mai!$Q$5:$Q$605,"Receita",Mai!$F$5:$F$605,DRE!$D826)</f>
        <v>0</v>
      </c>
      <c r="J826" s="75">
        <f>SUMIFS(Jun!$H$5:$H$605,Jun!$Q$5:$Q$605,"Receita",Jun!$F$5:$F$605,DRE!$D826)</f>
        <v>0</v>
      </c>
      <c r="K826" s="75">
        <f>SUMIFS(Jul!$H$5:$H$605,Jul!$Q$5:$Q$605,"Receita",Jul!$F$5:$F$605,DRE!$D826)</f>
        <v>0</v>
      </c>
      <c r="L826" s="75">
        <f>SUMIFS(Ago!$H$5:$H$605,Ago!$Q$5:$Q$605,"Receita",Ago!$F$5:$F$605,DRE!$D826)</f>
        <v>0</v>
      </c>
      <c r="M826" s="75">
        <f>SUMIFS(Set!$H$5:$H$605,Set!$Q$5:$Q$605,"Receita",Set!$F$5:$F$605,DRE!$D826)</f>
        <v>0</v>
      </c>
      <c r="N826" s="75">
        <f>SUMIFS(Out!$H$5:$H$605,Out!$Q$5:$Q$605,"Receita",Out!$F$5:$F$605,DRE!$D826)</f>
        <v>0</v>
      </c>
      <c r="O826" s="75">
        <f>SUMIFS(Nov!$H$5:$H$605,Nov!$Q$5:$Q$605,"Receita",Nov!$F$5:$F$605,DRE!$D826)</f>
        <v>0</v>
      </c>
      <c r="P826" s="75">
        <f>SUMIFS(Dez!$H$5:$H$605,Dez!$Q$5:$Q$605,"Receita",Dez!$F$5:$F$605,DRE!$D826)</f>
        <v>0</v>
      </c>
      <c r="Q826" s="75">
        <f t="shared" si="38"/>
        <v>0</v>
      </c>
    </row>
    <row r="827" spans="3:17" ht="27.75" customHeight="1" thickTop="1" thickBot="1">
      <c r="C827" s="65" t="str">
        <f>'PC Receitas'!I103</f>
        <v>4.3.99</v>
      </c>
      <c r="D827" s="66" t="str">
        <f>VLOOKUP(C827,'PC Receitas'!$I$4:$J$103,2,FALSE)</f>
        <v>Outras receitas com produtos</v>
      </c>
      <c r="E827" s="75">
        <f>SUMIFS(Jan!$H$5:$H$605,Jan!$Q$5:$Q$605,"Receita",Jan!$F$5:$F$605,DRE!$D827)</f>
        <v>0</v>
      </c>
      <c r="F827" s="75">
        <f>SUMIFS(Fev!$H$5:$H$605,Fev!$Q$5:$Q$605,"Receita",Fev!$F$5:$F$605,DRE!$D827)</f>
        <v>0</v>
      </c>
      <c r="G827" s="75">
        <f>SUMIFS(Mar!$H$5:$H$605,Mar!$Q$5:$Q$605,"Receita",Mar!$F$5:$F$605,DRE!$D827)</f>
        <v>0</v>
      </c>
      <c r="H827" s="75">
        <f>SUMIFS(Abr!$H$5:$H$605,Abr!$Q$5:$Q$605,"Receita",Abr!$F$5:$F$605,DRE!$D827)</f>
        <v>0</v>
      </c>
      <c r="I827" s="75">
        <f>SUMIFS(Mai!$H$5:$H$605,Mai!$Q$5:$Q$605,"Receita",Mai!$F$5:$F$605,DRE!$D827)</f>
        <v>0</v>
      </c>
      <c r="J827" s="75">
        <f>SUMIFS(Jun!$H$5:$H$605,Jun!$Q$5:$Q$605,"Receita",Jun!$F$5:$F$605,DRE!$D827)</f>
        <v>0</v>
      </c>
      <c r="K827" s="75">
        <f>SUMIFS(Jul!$H$5:$H$605,Jul!$Q$5:$Q$605,"Receita",Jul!$F$5:$F$605,DRE!$D827)</f>
        <v>0</v>
      </c>
      <c r="L827" s="75">
        <f>SUMIFS(Ago!$H$5:$H$605,Ago!$Q$5:$Q$605,"Receita",Ago!$F$5:$F$605,DRE!$D827)</f>
        <v>0</v>
      </c>
      <c r="M827" s="75">
        <f>SUMIFS(Set!$H$5:$H$605,Set!$Q$5:$Q$605,"Receita",Set!$F$5:$F$605,DRE!$D827)</f>
        <v>0</v>
      </c>
      <c r="N827" s="75">
        <f>SUMIFS(Out!$H$5:$H$605,Out!$Q$5:$Q$605,"Receita",Out!$F$5:$F$605,DRE!$D827)</f>
        <v>0</v>
      </c>
      <c r="O827" s="75">
        <f>SUMIFS(Nov!$H$5:$H$605,Nov!$Q$5:$Q$605,"Receita",Nov!$F$5:$F$605,DRE!$D827)</f>
        <v>0</v>
      </c>
      <c r="P827" s="75">
        <f>SUMIFS(Dez!$H$5:$H$605,Dez!$Q$5:$Q$605,"Receita",Dez!$F$5:$F$605,DRE!$D827)</f>
        <v>0</v>
      </c>
      <c r="Q827" s="75">
        <f>SUM(E827:P827)</f>
        <v>0</v>
      </c>
    </row>
    <row r="828" spans="3:17" ht="35.25" customHeight="1" thickTop="1" thickBot="1">
      <c r="C828" s="63" t="str">
        <f>'PC Despesas'!I4</f>
        <v>5.3</v>
      </c>
      <c r="D828" s="64" t="str">
        <f>VLOOKUP(C828,'PC Despesas'!$I$4:$J$103,2,FALSE)</f>
        <v>DESPESAS NÃO OPERACIONAIS</v>
      </c>
      <c r="E828" s="86">
        <f>SUM(E829:E927)</f>
        <v>0</v>
      </c>
      <c r="F828" s="86">
        <f t="shared" ref="F828:O828" si="39">SUM(F829:F927)</f>
        <v>0</v>
      </c>
      <c r="G828" s="86">
        <f t="shared" si="39"/>
        <v>0</v>
      </c>
      <c r="H828" s="86">
        <f t="shared" si="39"/>
        <v>0</v>
      </c>
      <c r="I828" s="86">
        <f t="shared" si="39"/>
        <v>0</v>
      </c>
      <c r="J828" s="86">
        <f t="shared" si="39"/>
        <v>0</v>
      </c>
      <c r="K828" s="86">
        <f t="shared" si="39"/>
        <v>0</v>
      </c>
      <c r="L828" s="86">
        <f t="shared" si="39"/>
        <v>0</v>
      </c>
      <c r="M828" s="86">
        <f t="shared" si="39"/>
        <v>0</v>
      </c>
      <c r="N828" s="86">
        <f t="shared" si="39"/>
        <v>0</v>
      </c>
      <c r="O828" s="86">
        <f t="shared" si="39"/>
        <v>0</v>
      </c>
      <c r="P828" s="86">
        <f>SUM(P829:P927)</f>
        <v>0</v>
      </c>
      <c r="Q828" s="86">
        <f>SUM(Q829:Q927)</f>
        <v>0</v>
      </c>
    </row>
    <row r="829" spans="3:17" ht="27.75" customHeight="1" thickTop="1" thickBot="1">
      <c r="C829" s="65" t="str">
        <f>'PC Despesas'!I5</f>
        <v>5.3.1</v>
      </c>
      <c r="D829" s="66" t="str">
        <f>VLOOKUP(C829,'PC Despesas'!$I$4:$J$103,2,FALSE)</f>
        <v>-</v>
      </c>
      <c r="E829" s="75">
        <f>SUMIFS(Jan!$H$5:$H$605,Jan!$R$5:$R$605,"Despesa",Jan!$F$5:$F$605,DRE!$D829)</f>
        <v>0</v>
      </c>
      <c r="F829" s="75">
        <f>SUMIFS(Fev!$H$5:$H$605,Fev!$R$5:$R$605,"Despesa",Fev!$F$5:$F$605,DRE!$D829)</f>
        <v>0</v>
      </c>
      <c r="G829" s="75">
        <f>SUMIFS(Mar!$H$5:$H$605,Mar!$R$5:$R$605,"Despesa",Mar!$F$5:$F$605,DRE!$D829)</f>
        <v>0</v>
      </c>
      <c r="H829" s="75">
        <f>SUMIFS(Abr!$H$5:$H$605,Abr!$R$5:$R$605,"Despesa",Abr!$F$5:$F$605,DRE!$D829)</f>
        <v>0</v>
      </c>
      <c r="I829" s="75">
        <f>SUMIFS(Mai!$H$5:$H$605,Mai!$R$5:$R$605,"Despesa",Mai!$F$5:$F$605,DRE!$D829)</f>
        <v>0</v>
      </c>
      <c r="J829" s="75">
        <f>SUMIFS(Jun!$H$5:$H$605,Jun!$R$5:$R$605,"Despesa",Jun!$F$5:$F$605,DRE!$D829)</f>
        <v>0</v>
      </c>
      <c r="K829" s="75">
        <f>SUMIFS(Jul!$H$5:$H$605,Jul!$R$5:$R$605,"Despesa",Jul!$F$5:$F$605,DRE!$D829)</f>
        <v>0</v>
      </c>
      <c r="L829" s="75">
        <f>SUMIFS(Ago!$H$5:$H$605,Ago!$R$5:$R$605,"Despesa",Ago!$F$5:$F$605,DRE!$D829)</f>
        <v>0</v>
      </c>
      <c r="M829" s="75">
        <f>SUMIFS(Set!$H$5:$H$605,Set!$R$5:$R$605,"Despesa",Set!$F$5:$F$605,DRE!$D829)</f>
        <v>0</v>
      </c>
      <c r="N829" s="75">
        <f>SUMIFS(Out!$H$5:$H$605,Out!$R$5:$R$605,"Despesa",Out!$F$5:$F$605,DRE!$D829)</f>
        <v>0</v>
      </c>
      <c r="O829" s="75">
        <f>SUMIFS(Nov!$H$5:$H$605,Nov!$R$5:$R$605,"Despesa",Nov!$F$5:$F$605,DRE!$D829)</f>
        <v>0</v>
      </c>
      <c r="P829" s="75">
        <f>SUMIFS(Dez!$H$5:$H$605,Dez!$R$5:$R$605,"Despesa",Dez!$F$5:$F$605,DRE!$D829)</f>
        <v>0</v>
      </c>
      <c r="Q829" s="75">
        <f>SUM(E829:P829)</f>
        <v>0</v>
      </c>
    </row>
    <row r="830" spans="3:17" ht="28.5" customHeight="1" thickTop="1" thickBot="1">
      <c r="C830" s="65" t="str">
        <f>'PC Despesas'!I6</f>
        <v>5.3.2</v>
      </c>
      <c r="D830" s="66" t="str">
        <f>VLOOKUP(C830,'PC Despesas'!$I$4:$J$103,2,FALSE)</f>
        <v>-</v>
      </c>
      <c r="E830" s="75">
        <f>SUMIFS(Jan!$H$5:$H$605,Jan!$R$5:$R$605,"Despesa",Jan!$F$5:$F$605,DRE!$D830)</f>
        <v>0</v>
      </c>
      <c r="F830" s="75">
        <f>SUMIFS(Fev!$H$5:$H$605,Fev!$R$5:$R$605,"Despesa",Fev!$F$5:$F$605,DRE!$D830)</f>
        <v>0</v>
      </c>
      <c r="G830" s="75">
        <f>SUMIFS(Mar!$H$5:$H$605,Mar!$R$5:$R$605,"Despesa",Mar!$F$5:$F$605,DRE!$D830)</f>
        <v>0</v>
      </c>
      <c r="H830" s="75">
        <f>SUMIFS(Abr!$H$5:$H$605,Abr!$R$5:$R$605,"Despesa",Abr!$F$5:$F$605,DRE!$D830)</f>
        <v>0</v>
      </c>
      <c r="I830" s="75">
        <f>SUMIFS(Mai!$H$5:$H$605,Mai!$R$5:$R$605,"Despesa",Mai!$F$5:$F$605,DRE!$D830)</f>
        <v>0</v>
      </c>
      <c r="J830" s="75">
        <f>SUMIFS(Jun!$H$5:$H$605,Jun!$R$5:$R$605,"Despesa",Jun!$F$5:$F$605,DRE!$D830)</f>
        <v>0</v>
      </c>
      <c r="K830" s="75">
        <f>SUMIFS(Jul!$H$5:$H$605,Jul!$R$5:$R$605,"Despesa",Jul!$F$5:$F$605,DRE!$D830)</f>
        <v>0</v>
      </c>
      <c r="L830" s="75">
        <f>SUMIFS(Ago!$H$5:$H$605,Ago!$R$5:$R$605,"Despesa",Ago!$F$5:$F$605,DRE!$D830)</f>
        <v>0</v>
      </c>
      <c r="M830" s="75">
        <f>SUMIFS(Set!$H$5:$H$605,Set!$R$5:$R$605,"Despesa",Set!$F$5:$F$605,DRE!$D830)</f>
        <v>0</v>
      </c>
      <c r="N830" s="75">
        <f>SUMIFS(Out!$H$5:$H$605,Out!$R$5:$R$605,"Despesa",Out!$F$5:$F$605,DRE!$D830)</f>
        <v>0</v>
      </c>
      <c r="O830" s="75">
        <f>SUMIFS(Nov!$H$5:$H$605,Nov!$R$5:$R$605,"Despesa",Nov!$F$5:$F$605,DRE!$D830)</f>
        <v>0</v>
      </c>
      <c r="P830" s="75">
        <f>SUMIFS(Dez!$H$5:$H$605,Dez!$R$5:$R$605,"Despesa",Dez!$F$5:$F$605,DRE!$D830)</f>
        <v>0</v>
      </c>
      <c r="Q830" s="75">
        <f t="shared" ref="Q830:Q893" si="40">SUM(E830:P830)</f>
        <v>0</v>
      </c>
    </row>
    <row r="831" spans="3:17" ht="28.5" customHeight="1" thickTop="1" thickBot="1">
      <c r="C831" s="65" t="str">
        <f>'PC Despesas'!I7</f>
        <v>5.3.3</v>
      </c>
      <c r="D831" s="66" t="str">
        <f>VLOOKUP(C831,'PC Despesas'!$I$4:$J$103,2,FALSE)</f>
        <v>-</v>
      </c>
      <c r="E831" s="75">
        <f>SUMIFS(Jan!$H$5:$H$605,Jan!$R$5:$R$605,"Despesa",Jan!$F$5:$F$605,DRE!$D831)</f>
        <v>0</v>
      </c>
      <c r="F831" s="75">
        <f>SUMIFS(Fev!$H$5:$H$605,Fev!$R$5:$R$605,"Despesa",Fev!$F$5:$F$605,DRE!$D831)</f>
        <v>0</v>
      </c>
      <c r="G831" s="75">
        <f>SUMIFS(Mar!$H$5:$H$605,Mar!$R$5:$R$605,"Despesa",Mar!$F$5:$F$605,DRE!$D831)</f>
        <v>0</v>
      </c>
      <c r="H831" s="75">
        <f>SUMIFS(Abr!$H$5:$H$605,Abr!$R$5:$R$605,"Despesa",Abr!$F$5:$F$605,DRE!$D831)</f>
        <v>0</v>
      </c>
      <c r="I831" s="75">
        <f>SUMIFS(Mai!$H$5:$H$605,Mai!$R$5:$R$605,"Despesa",Mai!$F$5:$F$605,DRE!$D831)</f>
        <v>0</v>
      </c>
      <c r="J831" s="75">
        <f>SUMIFS(Jun!$H$5:$H$605,Jun!$R$5:$R$605,"Despesa",Jun!$F$5:$F$605,DRE!$D831)</f>
        <v>0</v>
      </c>
      <c r="K831" s="75">
        <f>SUMIFS(Jul!$H$5:$H$605,Jul!$R$5:$R$605,"Despesa",Jul!$F$5:$F$605,DRE!$D831)</f>
        <v>0</v>
      </c>
      <c r="L831" s="75">
        <f>SUMIFS(Ago!$H$5:$H$605,Ago!$R$5:$R$605,"Despesa",Ago!$F$5:$F$605,DRE!$D831)</f>
        <v>0</v>
      </c>
      <c r="M831" s="75">
        <f>SUMIFS(Set!$H$5:$H$605,Set!$R$5:$R$605,"Despesa",Set!$F$5:$F$605,DRE!$D831)</f>
        <v>0</v>
      </c>
      <c r="N831" s="75">
        <f>SUMIFS(Out!$H$5:$H$605,Out!$R$5:$R$605,"Despesa",Out!$F$5:$F$605,DRE!$D831)</f>
        <v>0</v>
      </c>
      <c r="O831" s="75">
        <f>SUMIFS(Nov!$H$5:$H$605,Nov!$R$5:$R$605,"Despesa",Nov!$F$5:$F$605,DRE!$D831)</f>
        <v>0</v>
      </c>
      <c r="P831" s="75">
        <f>SUMIFS(Dez!$H$5:$H$605,Dez!$R$5:$R$605,"Despesa",Dez!$F$5:$F$605,DRE!$D831)</f>
        <v>0</v>
      </c>
      <c r="Q831" s="75">
        <f t="shared" si="40"/>
        <v>0</v>
      </c>
    </row>
    <row r="832" spans="3:17" ht="28.5" customHeight="1" thickTop="1" thickBot="1">
      <c r="C832" s="65" t="str">
        <f>'PC Despesas'!I8</f>
        <v>5.3.4</v>
      </c>
      <c r="D832" s="66" t="str">
        <f>VLOOKUP(C832,'PC Despesas'!$I$4:$J$103,2,FALSE)</f>
        <v>-</v>
      </c>
      <c r="E832" s="75">
        <f>SUMIFS(Jan!$H$5:$H$605,Jan!$R$5:$R$605,"Despesa",Jan!$F$5:$F$605,DRE!$D832)</f>
        <v>0</v>
      </c>
      <c r="F832" s="75">
        <f>SUMIFS(Fev!$H$5:$H$605,Fev!$R$5:$R$605,"Despesa",Fev!$F$5:$F$605,DRE!$D832)</f>
        <v>0</v>
      </c>
      <c r="G832" s="75">
        <f>SUMIFS(Mar!$H$5:$H$605,Mar!$R$5:$R$605,"Despesa",Mar!$F$5:$F$605,DRE!$D832)</f>
        <v>0</v>
      </c>
      <c r="H832" s="75">
        <f>SUMIFS(Abr!$H$5:$H$605,Abr!$R$5:$R$605,"Despesa",Abr!$F$5:$F$605,DRE!$D832)</f>
        <v>0</v>
      </c>
      <c r="I832" s="75">
        <f>SUMIFS(Mai!$H$5:$H$605,Mai!$R$5:$R$605,"Despesa",Mai!$F$5:$F$605,DRE!$D832)</f>
        <v>0</v>
      </c>
      <c r="J832" s="75">
        <f>SUMIFS(Jun!$H$5:$H$605,Jun!$R$5:$R$605,"Despesa",Jun!$F$5:$F$605,DRE!$D832)</f>
        <v>0</v>
      </c>
      <c r="K832" s="75">
        <f>SUMIFS(Jul!$H$5:$H$605,Jul!$R$5:$R$605,"Despesa",Jul!$F$5:$F$605,DRE!$D832)</f>
        <v>0</v>
      </c>
      <c r="L832" s="75">
        <f>SUMIFS(Ago!$H$5:$H$605,Ago!$R$5:$R$605,"Despesa",Ago!$F$5:$F$605,DRE!$D832)</f>
        <v>0</v>
      </c>
      <c r="M832" s="75">
        <f>SUMIFS(Set!$H$5:$H$605,Set!$R$5:$R$605,"Despesa",Set!$F$5:$F$605,DRE!$D832)</f>
        <v>0</v>
      </c>
      <c r="N832" s="75">
        <f>SUMIFS(Out!$H$5:$H$605,Out!$R$5:$R$605,"Despesa",Out!$F$5:$F$605,DRE!$D832)</f>
        <v>0</v>
      </c>
      <c r="O832" s="75">
        <f>SUMIFS(Nov!$H$5:$H$605,Nov!$R$5:$R$605,"Despesa",Nov!$F$5:$F$605,DRE!$D832)</f>
        <v>0</v>
      </c>
      <c r="P832" s="75">
        <f>SUMIFS(Dez!$H$5:$H$605,Dez!$R$5:$R$605,"Despesa",Dez!$F$5:$F$605,DRE!$D832)</f>
        <v>0</v>
      </c>
      <c r="Q832" s="75">
        <f t="shared" si="40"/>
        <v>0</v>
      </c>
    </row>
    <row r="833" spans="3:17" ht="28.5" customHeight="1" thickTop="1" thickBot="1">
      <c r="C833" s="65" t="str">
        <f>'PC Despesas'!I9</f>
        <v>5.3.5</v>
      </c>
      <c r="D833" s="66" t="str">
        <f>VLOOKUP(C833,'PC Despesas'!$I$4:$J$103,2,FALSE)</f>
        <v>-</v>
      </c>
      <c r="E833" s="75">
        <f>SUMIFS(Jan!$H$5:$H$605,Jan!$R$5:$R$605,"Despesa",Jan!$F$5:$F$605,DRE!$D833)</f>
        <v>0</v>
      </c>
      <c r="F833" s="75">
        <f>SUMIFS(Fev!$H$5:$H$605,Fev!$R$5:$R$605,"Despesa",Fev!$F$5:$F$605,DRE!$D833)</f>
        <v>0</v>
      </c>
      <c r="G833" s="75">
        <f>SUMIFS(Mar!$H$5:$H$605,Mar!$R$5:$R$605,"Despesa",Mar!$F$5:$F$605,DRE!$D833)</f>
        <v>0</v>
      </c>
      <c r="H833" s="75">
        <f>SUMIFS(Abr!$H$5:$H$605,Abr!$R$5:$R$605,"Despesa",Abr!$F$5:$F$605,DRE!$D833)</f>
        <v>0</v>
      </c>
      <c r="I833" s="75">
        <f>SUMIFS(Mai!$H$5:$H$605,Mai!$R$5:$R$605,"Despesa",Mai!$F$5:$F$605,DRE!$D833)</f>
        <v>0</v>
      </c>
      <c r="J833" s="75">
        <f>SUMIFS(Jun!$H$5:$H$605,Jun!$R$5:$R$605,"Despesa",Jun!$F$5:$F$605,DRE!$D833)</f>
        <v>0</v>
      </c>
      <c r="K833" s="75">
        <f>SUMIFS(Jul!$H$5:$H$605,Jul!$R$5:$R$605,"Despesa",Jul!$F$5:$F$605,DRE!$D833)</f>
        <v>0</v>
      </c>
      <c r="L833" s="75">
        <f>SUMIFS(Ago!$H$5:$H$605,Ago!$R$5:$R$605,"Despesa",Ago!$F$5:$F$605,DRE!$D833)</f>
        <v>0</v>
      </c>
      <c r="M833" s="75">
        <f>SUMIFS(Set!$H$5:$H$605,Set!$R$5:$R$605,"Despesa",Set!$F$5:$F$605,DRE!$D833)</f>
        <v>0</v>
      </c>
      <c r="N833" s="75">
        <f>SUMIFS(Out!$H$5:$H$605,Out!$R$5:$R$605,"Despesa",Out!$F$5:$F$605,DRE!$D833)</f>
        <v>0</v>
      </c>
      <c r="O833" s="75">
        <f>SUMIFS(Nov!$H$5:$H$605,Nov!$R$5:$R$605,"Despesa",Nov!$F$5:$F$605,DRE!$D833)</f>
        <v>0</v>
      </c>
      <c r="P833" s="75">
        <f>SUMIFS(Dez!$H$5:$H$605,Dez!$R$5:$R$605,"Despesa",Dez!$F$5:$F$605,DRE!$D833)</f>
        <v>0</v>
      </c>
      <c r="Q833" s="75">
        <f t="shared" si="40"/>
        <v>0</v>
      </c>
    </row>
    <row r="834" spans="3:17" ht="28.5" customHeight="1" thickTop="1" thickBot="1">
      <c r="C834" s="65" t="str">
        <f>'PC Despesas'!I10</f>
        <v>5.3.6</v>
      </c>
      <c r="D834" s="66" t="str">
        <f>VLOOKUP(C834,'PC Despesas'!$I$4:$J$103,2,FALSE)</f>
        <v>-</v>
      </c>
      <c r="E834" s="75">
        <f>SUMIFS(Jan!$H$5:$H$605,Jan!$R$5:$R$605,"Despesa",Jan!$F$5:$F$605,DRE!$D834)</f>
        <v>0</v>
      </c>
      <c r="F834" s="75">
        <f>SUMIFS(Fev!$H$5:$H$605,Fev!$R$5:$R$605,"Despesa",Fev!$F$5:$F$605,DRE!$D834)</f>
        <v>0</v>
      </c>
      <c r="G834" s="75">
        <f>SUMIFS(Mar!$H$5:$H$605,Mar!$R$5:$R$605,"Despesa",Mar!$F$5:$F$605,DRE!$D834)</f>
        <v>0</v>
      </c>
      <c r="H834" s="75">
        <f>SUMIFS(Abr!$H$5:$H$605,Abr!$R$5:$R$605,"Despesa",Abr!$F$5:$F$605,DRE!$D834)</f>
        <v>0</v>
      </c>
      <c r="I834" s="75">
        <f>SUMIFS(Mai!$H$5:$H$605,Mai!$R$5:$R$605,"Despesa",Mai!$F$5:$F$605,DRE!$D834)</f>
        <v>0</v>
      </c>
      <c r="J834" s="75">
        <f>SUMIFS(Jun!$H$5:$H$605,Jun!$R$5:$R$605,"Despesa",Jun!$F$5:$F$605,DRE!$D834)</f>
        <v>0</v>
      </c>
      <c r="K834" s="75">
        <f>SUMIFS(Jul!$H$5:$H$605,Jul!$R$5:$R$605,"Despesa",Jul!$F$5:$F$605,DRE!$D834)</f>
        <v>0</v>
      </c>
      <c r="L834" s="75">
        <f>SUMIFS(Ago!$H$5:$H$605,Ago!$R$5:$R$605,"Despesa",Ago!$F$5:$F$605,DRE!$D834)</f>
        <v>0</v>
      </c>
      <c r="M834" s="75">
        <f>SUMIFS(Set!$H$5:$H$605,Set!$R$5:$R$605,"Despesa",Set!$F$5:$F$605,DRE!$D834)</f>
        <v>0</v>
      </c>
      <c r="N834" s="75">
        <f>SUMIFS(Out!$H$5:$H$605,Out!$R$5:$R$605,"Despesa",Out!$F$5:$F$605,DRE!$D834)</f>
        <v>0</v>
      </c>
      <c r="O834" s="75">
        <f>SUMIFS(Nov!$H$5:$H$605,Nov!$R$5:$R$605,"Despesa",Nov!$F$5:$F$605,DRE!$D834)</f>
        <v>0</v>
      </c>
      <c r="P834" s="75">
        <f>SUMIFS(Dez!$H$5:$H$605,Dez!$R$5:$R$605,"Despesa",Dez!$F$5:$F$605,DRE!$D834)</f>
        <v>0</v>
      </c>
      <c r="Q834" s="75">
        <f t="shared" si="40"/>
        <v>0</v>
      </c>
    </row>
    <row r="835" spans="3:17" ht="28.5" customHeight="1" thickTop="1" thickBot="1">
      <c r="C835" s="65" t="str">
        <f>'PC Despesas'!I11</f>
        <v>5.3.7</v>
      </c>
      <c r="D835" s="66" t="str">
        <f>VLOOKUP(C835,'PC Despesas'!$I$4:$J$103,2,FALSE)</f>
        <v>-</v>
      </c>
      <c r="E835" s="75">
        <f>SUMIFS(Jan!$H$5:$H$605,Jan!$R$5:$R$605,"Despesa",Jan!$F$5:$F$605,DRE!$D835)</f>
        <v>0</v>
      </c>
      <c r="F835" s="75">
        <f>SUMIFS(Fev!$H$5:$H$605,Fev!$R$5:$R$605,"Despesa",Fev!$F$5:$F$605,DRE!$D835)</f>
        <v>0</v>
      </c>
      <c r="G835" s="75">
        <f>SUMIFS(Mar!$H$5:$H$605,Mar!$R$5:$R$605,"Despesa",Mar!$F$5:$F$605,DRE!$D835)</f>
        <v>0</v>
      </c>
      <c r="H835" s="75">
        <f>SUMIFS(Abr!$H$5:$H$605,Abr!$R$5:$R$605,"Despesa",Abr!$F$5:$F$605,DRE!$D835)</f>
        <v>0</v>
      </c>
      <c r="I835" s="75">
        <f>SUMIFS(Mai!$H$5:$H$605,Mai!$R$5:$R$605,"Despesa",Mai!$F$5:$F$605,DRE!$D835)</f>
        <v>0</v>
      </c>
      <c r="J835" s="75">
        <f>SUMIFS(Jun!$H$5:$H$605,Jun!$R$5:$R$605,"Despesa",Jun!$F$5:$F$605,DRE!$D835)</f>
        <v>0</v>
      </c>
      <c r="K835" s="75">
        <f>SUMIFS(Jul!$H$5:$H$605,Jul!$R$5:$R$605,"Despesa",Jul!$F$5:$F$605,DRE!$D835)</f>
        <v>0</v>
      </c>
      <c r="L835" s="75">
        <f>SUMIFS(Ago!$H$5:$H$605,Ago!$R$5:$R$605,"Despesa",Ago!$F$5:$F$605,DRE!$D835)</f>
        <v>0</v>
      </c>
      <c r="M835" s="75">
        <f>SUMIFS(Set!$H$5:$H$605,Set!$R$5:$R$605,"Despesa",Set!$F$5:$F$605,DRE!$D835)</f>
        <v>0</v>
      </c>
      <c r="N835" s="75">
        <f>SUMIFS(Out!$H$5:$H$605,Out!$R$5:$R$605,"Despesa",Out!$F$5:$F$605,DRE!$D835)</f>
        <v>0</v>
      </c>
      <c r="O835" s="75">
        <f>SUMIFS(Nov!$H$5:$H$605,Nov!$R$5:$R$605,"Despesa",Nov!$F$5:$F$605,DRE!$D835)</f>
        <v>0</v>
      </c>
      <c r="P835" s="75">
        <f>SUMIFS(Dez!$H$5:$H$605,Dez!$R$5:$R$605,"Despesa",Dez!$F$5:$F$605,DRE!$D835)</f>
        <v>0</v>
      </c>
      <c r="Q835" s="75">
        <f t="shared" si="40"/>
        <v>0</v>
      </c>
    </row>
    <row r="836" spans="3:17" ht="28.5" customHeight="1" thickTop="1" thickBot="1">
      <c r="C836" s="65" t="str">
        <f>'PC Despesas'!I12</f>
        <v>5.3.8</v>
      </c>
      <c r="D836" s="66" t="str">
        <f>VLOOKUP(C836,'PC Despesas'!$I$4:$J$103,2,FALSE)</f>
        <v>-</v>
      </c>
      <c r="E836" s="75">
        <f>SUMIFS(Jan!$H$5:$H$605,Jan!$R$5:$R$605,"Despesa",Jan!$F$5:$F$605,DRE!$D836)</f>
        <v>0</v>
      </c>
      <c r="F836" s="75">
        <f>SUMIFS(Fev!$H$5:$H$605,Fev!$R$5:$R$605,"Despesa",Fev!$F$5:$F$605,DRE!$D836)</f>
        <v>0</v>
      </c>
      <c r="G836" s="75">
        <f>SUMIFS(Mar!$H$5:$H$605,Mar!$R$5:$R$605,"Despesa",Mar!$F$5:$F$605,DRE!$D836)</f>
        <v>0</v>
      </c>
      <c r="H836" s="75">
        <f>SUMIFS(Abr!$H$5:$H$605,Abr!$R$5:$R$605,"Despesa",Abr!$F$5:$F$605,DRE!$D836)</f>
        <v>0</v>
      </c>
      <c r="I836" s="75">
        <f>SUMIFS(Mai!$H$5:$H$605,Mai!$R$5:$R$605,"Despesa",Mai!$F$5:$F$605,DRE!$D836)</f>
        <v>0</v>
      </c>
      <c r="J836" s="75">
        <f>SUMIFS(Jun!$H$5:$H$605,Jun!$R$5:$R$605,"Despesa",Jun!$F$5:$F$605,DRE!$D836)</f>
        <v>0</v>
      </c>
      <c r="K836" s="75">
        <f>SUMIFS(Jul!$H$5:$H$605,Jul!$R$5:$R$605,"Despesa",Jul!$F$5:$F$605,DRE!$D836)</f>
        <v>0</v>
      </c>
      <c r="L836" s="75">
        <f>SUMIFS(Ago!$H$5:$H$605,Ago!$R$5:$R$605,"Despesa",Ago!$F$5:$F$605,DRE!$D836)</f>
        <v>0</v>
      </c>
      <c r="M836" s="75">
        <f>SUMIFS(Set!$H$5:$H$605,Set!$R$5:$R$605,"Despesa",Set!$F$5:$F$605,DRE!$D836)</f>
        <v>0</v>
      </c>
      <c r="N836" s="75">
        <f>SUMIFS(Out!$H$5:$H$605,Out!$R$5:$R$605,"Despesa",Out!$F$5:$F$605,DRE!$D836)</f>
        <v>0</v>
      </c>
      <c r="O836" s="75">
        <f>SUMIFS(Nov!$H$5:$H$605,Nov!$R$5:$R$605,"Despesa",Nov!$F$5:$F$605,DRE!$D836)</f>
        <v>0</v>
      </c>
      <c r="P836" s="75">
        <f>SUMIFS(Dez!$H$5:$H$605,Dez!$R$5:$R$605,"Despesa",Dez!$F$5:$F$605,DRE!$D836)</f>
        <v>0</v>
      </c>
      <c r="Q836" s="75">
        <f t="shared" si="40"/>
        <v>0</v>
      </c>
    </row>
    <row r="837" spans="3:17" ht="28.5" customHeight="1" thickTop="1" thickBot="1">
      <c r="C837" s="65" t="str">
        <f>'PC Despesas'!I13</f>
        <v>5.3.9</v>
      </c>
      <c r="D837" s="66" t="str">
        <f>VLOOKUP(C837,'PC Despesas'!$I$4:$J$103,2,FALSE)</f>
        <v>-</v>
      </c>
      <c r="E837" s="75">
        <f>SUMIFS(Jan!$H$5:$H$605,Jan!$R$5:$R$605,"Despesa",Jan!$F$5:$F$605,DRE!$D837)</f>
        <v>0</v>
      </c>
      <c r="F837" s="75">
        <f>SUMIFS(Fev!$H$5:$H$605,Fev!$R$5:$R$605,"Despesa",Fev!$F$5:$F$605,DRE!$D837)</f>
        <v>0</v>
      </c>
      <c r="G837" s="75">
        <f>SUMIFS(Mar!$H$5:$H$605,Mar!$R$5:$R$605,"Despesa",Mar!$F$5:$F$605,DRE!$D837)</f>
        <v>0</v>
      </c>
      <c r="H837" s="75">
        <f>SUMIFS(Abr!$H$5:$H$605,Abr!$R$5:$R$605,"Despesa",Abr!$F$5:$F$605,DRE!$D837)</f>
        <v>0</v>
      </c>
      <c r="I837" s="75">
        <f>SUMIFS(Mai!$H$5:$H$605,Mai!$R$5:$R$605,"Despesa",Mai!$F$5:$F$605,DRE!$D837)</f>
        <v>0</v>
      </c>
      <c r="J837" s="75">
        <f>SUMIFS(Jun!$H$5:$H$605,Jun!$R$5:$R$605,"Despesa",Jun!$F$5:$F$605,DRE!$D837)</f>
        <v>0</v>
      </c>
      <c r="K837" s="75">
        <f>SUMIFS(Jul!$H$5:$H$605,Jul!$R$5:$R$605,"Despesa",Jul!$F$5:$F$605,DRE!$D837)</f>
        <v>0</v>
      </c>
      <c r="L837" s="75">
        <f>SUMIFS(Ago!$H$5:$H$605,Ago!$R$5:$R$605,"Despesa",Ago!$F$5:$F$605,DRE!$D837)</f>
        <v>0</v>
      </c>
      <c r="M837" s="75">
        <f>SUMIFS(Set!$H$5:$H$605,Set!$R$5:$R$605,"Despesa",Set!$F$5:$F$605,DRE!$D837)</f>
        <v>0</v>
      </c>
      <c r="N837" s="75">
        <f>SUMIFS(Out!$H$5:$H$605,Out!$R$5:$R$605,"Despesa",Out!$F$5:$F$605,DRE!$D837)</f>
        <v>0</v>
      </c>
      <c r="O837" s="75">
        <f>SUMIFS(Nov!$H$5:$H$605,Nov!$R$5:$R$605,"Despesa",Nov!$F$5:$F$605,DRE!$D837)</f>
        <v>0</v>
      </c>
      <c r="P837" s="75">
        <f>SUMIFS(Dez!$H$5:$H$605,Dez!$R$5:$R$605,"Despesa",Dez!$F$5:$F$605,DRE!$D837)</f>
        <v>0</v>
      </c>
      <c r="Q837" s="75">
        <f t="shared" si="40"/>
        <v>0</v>
      </c>
    </row>
    <row r="838" spans="3:17" ht="28.5" customHeight="1" thickTop="1" thickBot="1">
      <c r="C838" s="65" t="str">
        <f>'PC Despesas'!I14</f>
        <v>5.3.10</v>
      </c>
      <c r="D838" s="66" t="str">
        <f>VLOOKUP(C838,'PC Despesas'!$I$4:$J$103,2,FALSE)</f>
        <v>-</v>
      </c>
      <c r="E838" s="75">
        <f>SUMIFS(Jan!$H$5:$H$605,Jan!$R$5:$R$605,"Despesa",Jan!$F$5:$F$605,DRE!$D838)</f>
        <v>0</v>
      </c>
      <c r="F838" s="75">
        <f>SUMIFS(Fev!$H$5:$H$605,Fev!$R$5:$R$605,"Despesa",Fev!$F$5:$F$605,DRE!$D838)</f>
        <v>0</v>
      </c>
      <c r="G838" s="75">
        <f>SUMIFS(Mar!$H$5:$H$605,Mar!$R$5:$R$605,"Despesa",Mar!$F$5:$F$605,DRE!$D838)</f>
        <v>0</v>
      </c>
      <c r="H838" s="75">
        <f>SUMIFS(Abr!$H$5:$H$605,Abr!$R$5:$R$605,"Despesa",Abr!$F$5:$F$605,DRE!$D838)</f>
        <v>0</v>
      </c>
      <c r="I838" s="75">
        <f>SUMIFS(Mai!$H$5:$H$605,Mai!$R$5:$R$605,"Despesa",Mai!$F$5:$F$605,DRE!$D838)</f>
        <v>0</v>
      </c>
      <c r="J838" s="75">
        <f>SUMIFS(Jun!$H$5:$H$605,Jun!$R$5:$R$605,"Despesa",Jun!$F$5:$F$605,DRE!$D838)</f>
        <v>0</v>
      </c>
      <c r="K838" s="75">
        <f>SUMIFS(Jul!$H$5:$H$605,Jul!$R$5:$R$605,"Despesa",Jul!$F$5:$F$605,DRE!$D838)</f>
        <v>0</v>
      </c>
      <c r="L838" s="75">
        <f>SUMIFS(Ago!$H$5:$H$605,Ago!$R$5:$R$605,"Despesa",Ago!$F$5:$F$605,DRE!$D838)</f>
        <v>0</v>
      </c>
      <c r="M838" s="75">
        <f>SUMIFS(Set!$H$5:$H$605,Set!$R$5:$R$605,"Despesa",Set!$F$5:$F$605,DRE!$D838)</f>
        <v>0</v>
      </c>
      <c r="N838" s="75">
        <f>SUMIFS(Out!$H$5:$H$605,Out!$R$5:$R$605,"Despesa",Out!$F$5:$F$605,DRE!$D838)</f>
        <v>0</v>
      </c>
      <c r="O838" s="75">
        <f>SUMIFS(Nov!$H$5:$H$605,Nov!$R$5:$R$605,"Despesa",Nov!$F$5:$F$605,DRE!$D838)</f>
        <v>0</v>
      </c>
      <c r="P838" s="75">
        <f>SUMIFS(Dez!$H$5:$H$605,Dez!$R$5:$R$605,"Despesa",Dez!$F$5:$F$605,DRE!$D838)</f>
        <v>0</v>
      </c>
      <c r="Q838" s="75">
        <f t="shared" si="40"/>
        <v>0</v>
      </c>
    </row>
    <row r="839" spans="3:17" ht="28.5" customHeight="1" thickTop="1" thickBot="1">
      <c r="C839" s="65" t="str">
        <f>'PC Despesas'!I15</f>
        <v>5.3.11</v>
      </c>
      <c r="D839" s="66" t="str">
        <f>VLOOKUP(C839,'PC Despesas'!$I$4:$J$103,2,FALSE)</f>
        <v>-</v>
      </c>
      <c r="E839" s="75">
        <f>SUMIFS(Jan!$H$5:$H$605,Jan!$R$5:$R$605,"Despesa",Jan!$F$5:$F$605,DRE!$D839)</f>
        <v>0</v>
      </c>
      <c r="F839" s="75">
        <f>SUMIFS(Fev!$H$5:$H$605,Fev!$R$5:$R$605,"Despesa",Fev!$F$5:$F$605,DRE!$D839)</f>
        <v>0</v>
      </c>
      <c r="G839" s="75">
        <f>SUMIFS(Mar!$H$5:$H$605,Mar!$R$5:$R$605,"Despesa",Mar!$F$5:$F$605,DRE!$D839)</f>
        <v>0</v>
      </c>
      <c r="H839" s="75">
        <f>SUMIFS(Abr!$H$5:$H$605,Abr!$R$5:$R$605,"Despesa",Abr!$F$5:$F$605,DRE!$D839)</f>
        <v>0</v>
      </c>
      <c r="I839" s="75">
        <f>SUMIFS(Mai!$H$5:$H$605,Mai!$R$5:$R$605,"Despesa",Mai!$F$5:$F$605,DRE!$D839)</f>
        <v>0</v>
      </c>
      <c r="J839" s="75">
        <f>SUMIFS(Jun!$H$5:$H$605,Jun!$R$5:$R$605,"Despesa",Jun!$F$5:$F$605,DRE!$D839)</f>
        <v>0</v>
      </c>
      <c r="K839" s="75">
        <f>SUMIFS(Jul!$H$5:$H$605,Jul!$R$5:$R$605,"Despesa",Jul!$F$5:$F$605,DRE!$D839)</f>
        <v>0</v>
      </c>
      <c r="L839" s="75">
        <f>SUMIFS(Ago!$H$5:$H$605,Ago!$R$5:$R$605,"Despesa",Ago!$F$5:$F$605,DRE!$D839)</f>
        <v>0</v>
      </c>
      <c r="M839" s="75">
        <f>SUMIFS(Set!$H$5:$H$605,Set!$R$5:$R$605,"Despesa",Set!$F$5:$F$605,DRE!$D839)</f>
        <v>0</v>
      </c>
      <c r="N839" s="75">
        <f>SUMIFS(Out!$H$5:$H$605,Out!$R$5:$R$605,"Despesa",Out!$F$5:$F$605,DRE!$D839)</f>
        <v>0</v>
      </c>
      <c r="O839" s="75">
        <f>SUMIFS(Nov!$H$5:$H$605,Nov!$R$5:$R$605,"Despesa",Nov!$F$5:$F$605,DRE!$D839)</f>
        <v>0</v>
      </c>
      <c r="P839" s="75">
        <f>SUMIFS(Dez!$H$5:$H$605,Dez!$R$5:$R$605,"Despesa",Dez!$F$5:$F$605,DRE!$D839)</f>
        <v>0</v>
      </c>
      <c r="Q839" s="75">
        <f t="shared" si="40"/>
        <v>0</v>
      </c>
    </row>
    <row r="840" spans="3:17" ht="28.5" customHeight="1" thickTop="1" thickBot="1">
      <c r="C840" s="65" t="str">
        <f>'PC Despesas'!I16</f>
        <v>5.3.12</v>
      </c>
      <c r="D840" s="66" t="str">
        <f>VLOOKUP(C840,'PC Despesas'!$I$4:$J$103,2,FALSE)</f>
        <v>-</v>
      </c>
      <c r="E840" s="75">
        <f>SUMIFS(Jan!$H$5:$H$605,Jan!$R$5:$R$605,"Despesa",Jan!$F$5:$F$605,DRE!$D840)</f>
        <v>0</v>
      </c>
      <c r="F840" s="75">
        <f>SUMIFS(Fev!$H$5:$H$605,Fev!$R$5:$R$605,"Despesa",Fev!$F$5:$F$605,DRE!$D840)</f>
        <v>0</v>
      </c>
      <c r="G840" s="75">
        <f>SUMIFS(Mar!$H$5:$H$605,Mar!$R$5:$R$605,"Despesa",Mar!$F$5:$F$605,DRE!$D840)</f>
        <v>0</v>
      </c>
      <c r="H840" s="75">
        <f>SUMIFS(Abr!$H$5:$H$605,Abr!$R$5:$R$605,"Despesa",Abr!$F$5:$F$605,DRE!$D840)</f>
        <v>0</v>
      </c>
      <c r="I840" s="75">
        <f>SUMIFS(Mai!$H$5:$H$605,Mai!$R$5:$R$605,"Despesa",Mai!$F$5:$F$605,DRE!$D840)</f>
        <v>0</v>
      </c>
      <c r="J840" s="75">
        <f>SUMIFS(Jun!$H$5:$H$605,Jun!$R$5:$R$605,"Despesa",Jun!$F$5:$F$605,DRE!$D840)</f>
        <v>0</v>
      </c>
      <c r="K840" s="75">
        <f>SUMIFS(Jul!$H$5:$H$605,Jul!$R$5:$R$605,"Despesa",Jul!$F$5:$F$605,DRE!$D840)</f>
        <v>0</v>
      </c>
      <c r="L840" s="75">
        <f>SUMIFS(Ago!$H$5:$H$605,Ago!$R$5:$R$605,"Despesa",Ago!$F$5:$F$605,DRE!$D840)</f>
        <v>0</v>
      </c>
      <c r="M840" s="75">
        <f>SUMIFS(Set!$H$5:$H$605,Set!$R$5:$R$605,"Despesa",Set!$F$5:$F$605,DRE!$D840)</f>
        <v>0</v>
      </c>
      <c r="N840" s="75">
        <f>SUMIFS(Out!$H$5:$H$605,Out!$R$5:$R$605,"Despesa",Out!$F$5:$F$605,DRE!$D840)</f>
        <v>0</v>
      </c>
      <c r="O840" s="75">
        <f>SUMIFS(Nov!$H$5:$H$605,Nov!$R$5:$R$605,"Despesa",Nov!$F$5:$F$605,DRE!$D840)</f>
        <v>0</v>
      </c>
      <c r="P840" s="75">
        <f>SUMIFS(Dez!$H$5:$H$605,Dez!$R$5:$R$605,"Despesa",Dez!$F$5:$F$605,DRE!$D840)</f>
        <v>0</v>
      </c>
      <c r="Q840" s="75">
        <f t="shared" si="40"/>
        <v>0</v>
      </c>
    </row>
    <row r="841" spans="3:17" ht="28.5" customHeight="1" thickTop="1" thickBot="1">
      <c r="C841" s="65" t="str">
        <f>'PC Despesas'!I17</f>
        <v>5.3.13</v>
      </c>
      <c r="D841" s="66" t="str">
        <f>VLOOKUP(C841,'PC Despesas'!$I$4:$J$103,2,FALSE)</f>
        <v>-</v>
      </c>
      <c r="E841" s="75">
        <f>SUMIFS(Jan!$H$5:$H$605,Jan!$R$5:$R$605,"Despesa",Jan!$F$5:$F$605,DRE!$D841)</f>
        <v>0</v>
      </c>
      <c r="F841" s="75">
        <f>SUMIFS(Fev!$H$5:$H$605,Fev!$R$5:$R$605,"Despesa",Fev!$F$5:$F$605,DRE!$D841)</f>
        <v>0</v>
      </c>
      <c r="G841" s="75">
        <f>SUMIFS(Mar!$H$5:$H$605,Mar!$R$5:$R$605,"Despesa",Mar!$F$5:$F$605,DRE!$D841)</f>
        <v>0</v>
      </c>
      <c r="H841" s="75">
        <f>SUMIFS(Abr!$H$5:$H$605,Abr!$R$5:$R$605,"Despesa",Abr!$F$5:$F$605,DRE!$D841)</f>
        <v>0</v>
      </c>
      <c r="I841" s="75">
        <f>SUMIFS(Mai!$H$5:$H$605,Mai!$R$5:$R$605,"Despesa",Mai!$F$5:$F$605,DRE!$D841)</f>
        <v>0</v>
      </c>
      <c r="J841" s="75">
        <f>SUMIFS(Jun!$H$5:$H$605,Jun!$R$5:$R$605,"Despesa",Jun!$F$5:$F$605,DRE!$D841)</f>
        <v>0</v>
      </c>
      <c r="K841" s="75">
        <f>SUMIFS(Jul!$H$5:$H$605,Jul!$R$5:$R$605,"Despesa",Jul!$F$5:$F$605,DRE!$D841)</f>
        <v>0</v>
      </c>
      <c r="L841" s="75">
        <f>SUMIFS(Ago!$H$5:$H$605,Ago!$R$5:$R$605,"Despesa",Ago!$F$5:$F$605,DRE!$D841)</f>
        <v>0</v>
      </c>
      <c r="M841" s="75">
        <f>SUMIFS(Set!$H$5:$H$605,Set!$R$5:$R$605,"Despesa",Set!$F$5:$F$605,DRE!$D841)</f>
        <v>0</v>
      </c>
      <c r="N841" s="75">
        <f>SUMIFS(Out!$H$5:$H$605,Out!$R$5:$R$605,"Despesa",Out!$F$5:$F$605,DRE!$D841)</f>
        <v>0</v>
      </c>
      <c r="O841" s="75">
        <f>SUMIFS(Nov!$H$5:$H$605,Nov!$R$5:$R$605,"Despesa",Nov!$F$5:$F$605,DRE!$D841)</f>
        <v>0</v>
      </c>
      <c r="P841" s="75">
        <f>SUMIFS(Dez!$H$5:$H$605,Dez!$R$5:$R$605,"Despesa",Dez!$F$5:$F$605,DRE!$D841)</f>
        <v>0</v>
      </c>
      <c r="Q841" s="75">
        <f t="shared" si="40"/>
        <v>0</v>
      </c>
    </row>
    <row r="842" spans="3:17" ht="28.5" customHeight="1" thickTop="1" thickBot="1">
      <c r="C842" s="65" t="str">
        <f>'PC Despesas'!I18</f>
        <v>5.3.14</v>
      </c>
      <c r="D842" s="66" t="str">
        <f>VLOOKUP(C842,'PC Despesas'!$I$4:$J$103,2,FALSE)</f>
        <v>-</v>
      </c>
      <c r="E842" s="75">
        <f>SUMIFS(Jan!$H$5:$H$605,Jan!$R$5:$R$605,"Despesa",Jan!$F$5:$F$605,DRE!$D842)</f>
        <v>0</v>
      </c>
      <c r="F842" s="75">
        <f>SUMIFS(Fev!$H$5:$H$605,Fev!$R$5:$R$605,"Despesa",Fev!$F$5:$F$605,DRE!$D842)</f>
        <v>0</v>
      </c>
      <c r="G842" s="75">
        <f>SUMIFS(Mar!$H$5:$H$605,Mar!$R$5:$R$605,"Despesa",Mar!$F$5:$F$605,DRE!$D842)</f>
        <v>0</v>
      </c>
      <c r="H842" s="75">
        <f>SUMIFS(Abr!$H$5:$H$605,Abr!$R$5:$R$605,"Despesa",Abr!$F$5:$F$605,DRE!$D842)</f>
        <v>0</v>
      </c>
      <c r="I842" s="75">
        <f>SUMIFS(Mai!$H$5:$H$605,Mai!$R$5:$R$605,"Despesa",Mai!$F$5:$F$605,DRE!$D842)</f>
        <v>0</v>
      </c>
      <c r="J842" s="75">
        <f>SUMIFS(Jun!$H$5:$H$605,Jun!$R$5:$R$605,"Despesa",Jun!$F$5:$F$605,DRE!$D842)</f>
        <v>0</v>
      </c>
      <c r="K842" s="75">
        <f>SUMIFS(Jul!$H$5:$H$605,Jul!$R$5:$R$605,"Despesa",Jul!$F$5:$F$605,DRE!$D842)</f>
        <v>0</v>
      </c>
      <c r="L842" s="75">
        <f>SUMIFS(Ago!$H$5:$H$605,Ago!$R$5:$R$605,"Despesa",Ago!$F$5:$F$605,DRE!$D842)</f>
        <v>0</v>
      </c>
      <c r="M842" s="75">
        <f>SUMIFS(Set!$H$5:$H$605,Set!$R$5:$R$605,"Despesa",Set!$F$5:$F$605,DRE!$D842)</f>
        <v>0</v>
      </c>
      <c r="N842" s="75">
        <f>SUMIFS(Out!$H$5:$H$605,Out!$R$5:$R$605,"Despesa",Out!$F$5:$F$605,DRE!$D842)</f>
        <v>0</v>
      </c>
      <c r="O842" s="75">
        <f>SUMIFS(Nov!$H$5:$H$605,Nov!$R$5:$R$605,"Despesa",Nov!$F$5:$F$605,DRE!$D842)</f>
        <v>0</v>
      </c>
      <c r="P842" s="75">
        <f>SUMIFS(Dez!$H$5:$H$605,Dez!$R$5:$R$605,"Despesa",Dez!$F$5:$F$605,DRE!$D842)</f>
        <v>0</v>
      </c>
      <c r="Q842" s="75">
        <f t="shared" si="40"/>
        <v>0</v>
      </c>
    </row>
    <row r="843" spans="3:17" ht="28.5" customHeight="1" thickTop="1" thickBot="1">
      <c r="C843" s="65" t="str">
        <f>'PC Despesas'!I19</f>
        <v>5.3.15</v>
      </c>
      <c r="D843" s="66" t="str">
        <f>VLOOKUP(C843,'PC Despesas'!$I$4:$J$103,2,FALSE)</f>
        <v>-</v>
      </c>
      <c r="E843" s="75">
        <f>SUMIFS(Jan!$H$5:$H$605,Jan!$R$5:$R$605,"Despesa",Jan!$F$5:$F$605,DRE!$D843)</f>
        <v>0</v>
      </c>
      <c r="F843" s="75">
        <f>SUMIFS(Fev!$H$5:$H$605,Fev!$R$5:$R$605,"Despesa",Fev!$F$5:$F$605,DRE!$D843)</f>
        <v>0</v>
      </c>
      <c r="G843" s="75">
        <f>SUMIFS(Mar!$H$5:$H$605,Mar!$R$5:$R$605,"Despesa",Mar!$F$5:$F$605,DRE!$D843)</f>
        <v>0</v>
      </c>
      <c r="H843" s="75">
        <f>SUMIFS(Abr!$H$5:$H$605,Abr!$R$5:$R$605,"Despesa",Abr!$F$5:$F$605,DRE!$D843)</f>
        <v>0</v>
      </c>
      <c r="I843" s="75">
        <f>SUMIFS(Mai!$H$5:$H$605,Mai!$R$5:$R$605,"Despesa",Mai!$F$5:$F$605,DRE!$D843)</f>
        <v>0</v>
      </c>
      <c r="J843" s="75">
        <f>SUMIFS(Jun!$H$5:$H$605,Jun!$R$5:$R$605,"Despesa",Jun!$F$5:$F$605,DRE!$D843)</f>
        <v>0</v>
      </c>
      <c r="K843" s="75">
        <f>SUMIFS(Jul!$H$5:$H$605,Jul!$R$5:$R$605,"Despesa",Jul!$F$5:$F$605,DRE!$D843)</f>
        <v>0</v>
      </c>
      <c r="L843" s="75">
        <f>SUMIFS(Ago!$H$5:$H$605,Ago!$R$5:$R$605,"Despesa",Ago!$F$5:$F$605,DRE!$D843)</f>
        <v>0</v>
      </c>
      <c r="M843" s="75">
        <f>SUMIFS(Set!$H$5:$H$605,Set!$R$5:$R$605,"Despesa",Set!$F$5:$F$605,DRE!$D843)</f>
        <v>0</v>
      </c>
      <c r="N843" s="75">
        <f>SUMIFS(Out!$H$5:$H$605,Out!$R$5:$R$605,"Despesa",Out!$F$5:$F$605,DRE!$D843)</f>
        <v>0</v>
      </c>
      <c r="O843" s="75">
        <f>SUMIFS(Nov!$H$5:$H$605,Nov!$R$5:$R$605,"Despesa",Nov!$F$5:$F$605,DRE!$D843)</f>
        <v>0</v>
      </c>
      <c r="P843" s="75">
        <f>SUMIFS(Dez!$H$5:$H$605,Dez!$R$5:$R$605,"Despesa",Dez!$F$5:$F$605,DRE!$D843)</f>
        <v>0</v>
      </c>
      <c r="Q843" s="75">
        <f t="shared" si="40"/>
        <v>0</v>
      </c>
    </row>
    <row r="844" spans="3:17" ht="28.5" customHeight="1" thickTop="1" thickBot="1">
      <c r="C844" s="65" t="str">
        <f>'PC Despesas'!I20</f>
        <v>5.3.16</v>
      </c>
      <c r="D844" s="66" t="str">
        <f>VLOOKUP(C844,'PC Despesas'!$I$4:$J$103,2,FALSE)</f>
        <v>-</v>
      </c>
      <c r="E844" s="75">
        <f>SUMIFS(Jan!$H$5:$H$605,Jan!$R$5:$R$605,"Despesa",Jan!$F$5:$F$605,DRE!$D844)</f>
        <v>0</v>
      </c>
      <c r="F844" s="75">
        <f>SUMIFS(Fev!$H$5:$H$605,Fev!$R$5:$R$605,"Despesa",Fev!$F$5:$F$605,DRE!$D844)</f>
        <v>0</v>
      </c>
      <c r="G844" s="75">
        <f>SUMIFS(Mar!$H$5:$H$605,Mar!$R$5:$R$605,"Despesa",Mar!$F$5:$F$605,DRE!$D844)</f>
        <v>0</v>
      </c>
      <c r="H844" s="75">
        <f>SUMIFS(Abr!$H$5:$H$605,Abr!$R$5:$R$605,"Despesa",Abr!$F$5:$F$605,DRE!$D844)</f>
        <v>0</v>
      </c>
      <c r="I844" s="75">
        <f>SUMIFS(Mai!$H$5:$H$605,Mai!$R$5:$R$605,"Despesa",Mai!$F$5:$F$605,DRE!$D844)</f>
        <v>0</v>
      </c>
      <c r="J844" s="75">
        <f>SUMIFS(Jun!$H$5:$H$605,Jun!$R$5:$R$605,"Despesa",Jun!$F$5:$F$605,DRE!$D844)</f>
        <v>0</v>
      </c>
      <c r="K844" s="75">
        <f>SUMIFS(Jul!$H$5:$H$605,Jul!$R$5:$R$605,"Despesa",Jul!$F$5:$F$605,DRE!$D844)</f>
        <v>0</v>
      </c>
      <c r="L844" s="75">
        <f>SUMIFS(Ago!$H$5:$H$605,Ago!$R$5:$R$605,"Despesa",Ago!$F$5:$F$605,DRE!$D844)</f>
        <v>0</v>
      </c>
      <c r="M844" s="75">
        <f>SUMIFS(Set!$H$5:$H$605,Set!$R$5:$R$605,"Despesa",Set!$F$5:$F$605,DRE!$D844)</f>
        <v>0</v>
      </c>
      <c r="N844" s="75">
        <f>SUMIFS(Out!$H$5:$H$605,Out!$R$5:$R$605,"Despesa",Out!$F$5:$F$605,DRE!$D844)</f>
        <v>0</v>
      </c>
      <c r="O844" s="75">
        <f>SUMIFS(Nov!$H$5:$H$605,Nov!$R$5:$R$605,"Despesa",Nov!$F$5:$F$605,DRE!$D844)</f>
        <v>0</v>
      </c>
      <c r="P844" s="75">
        <f>SUMIFS(Dez!$H$5:$H$605,Dez!$R$5:$R$605,"Despesa",Dez!$F$5:$F$605,DRE!$D844)</f>
        <v>0</v>
      </c>
      <c r="Q844" s="75">
        <f t="shared" si="40"/>
        <v>0</v>
      </c>
    </row>
    <row r="845" spans="3:17" ht="28.5" customHeight="1" thickTop="1" thickBot="1">
      <c r="C845" s="65" t="str">
        <f>'PC Despesas'!I21</f>
        <v>5.3.17</v>
      </c>
      <c r="D845" s="66" t="str">
        <f>VLOOKUP(C845,'PC Despesas'!$I$4:$J$103,2,FALSE)</f>
        <v>-</v>
      </c>
      <c r="E845" s="75">
        <f>SUMIFS(Jan!$H$5:$H$605,Jan!$R$5:$R$605,"Despesa",Jan!$F$5:$F$605,DRE!$D845)</f>
        <v>0</v>
      </c>
      <c r="F845" s="75">
        <f>SUMIFS(Fev!$H$5:$H$605,Fev!$R$5:$R$605,"Despesa",Fev!$F$5:$F$605,DRE!$D845)</f>
        <v>0</v>
      </c>
      <c r="G845" s="75">
        <f>SUMIFS(Mar!$H$5:$H$605,Mar!$R$5:$R$605,"Despesa",Mar!$F$5:$F$605,DRE!$D845)</f>
        <v>0</v>
      </c>
      <c r="H845" s="75">
        <f>SUMIFS(Abr!$H$5:$H$605,Abr!$R$5:$R$605,"Despesa",Abr!$F$5:$F$605,DRE!$D845)</f>
        <v>0</v>
      </c>
      <c r="I845" s="75">
        <f>SUMIFS(Mai!$H$5:$H$605,Mai!$R$5:$R$605,"Despesa",Mai!$F$5:$F$605,DRE!$D845)</f>
        <v>0</v>
      </c>
      <c r="J845" s="75">
        <f>SUMIFS(Jun!$H$5:$H$605,Jun!$R$5:$R$605,"Despesa",Jun!$F$5:$F$605,DRE!$D845)</f>
        <v>0</v>
      </c>
      <c r="K845" s="75">
        <f>SUMIFS(Jul!$H$5:$H$605,Jul!$R$5:$R$605,"Despesa",Jul!$F$5:$F$605,DRE!$D845)</f>
        <v>0</v>
      </c>
      <c r="L845" s="75">
        <f>SUMIFS(Ago!$H$5:$H$605,Ago!$R$5:$R$605,"Despesa",Ago!$F$5:$F$605,DRE!$D845)</f>
        <v>0</v>
      </c>
      <c r="M845" s="75">
        <f>SUMIFS(Set!$H$5:$H$605,Set!$R$5:$R$605,"Despesa",Set!$F$5:$F$605,DRE!$D845)</f>
        <v>0</v>
      </c>
      <c r="N845" s="75">
        <f>SUMIFS(Out!$H$5:$H$605,Out!$R$5:$R$605,"Despesa",Out!$F$5:$F$605,DRE!$D845)</f>
        <v>0</v>
      </c>
      <c r="O845" s="75">
        <f>SUMIFS(Nov!$H$5:$H$605,Nov!$R$5:$R$605,"Despesa",Nov!$F$5:$F$605,DRE!$D845)</f>
        <v>0</v>
      </c>
      <c r="P845" s="75">
        <f>SUMIFS(Dez!$H$5:$H$605,Dez!$R$5:$R$605,"Despesa",Dez!$F$5:$F$605,DRE!$D845)</f>
        <v>0</v>
      </c>
      <c r="Q845" s="75">
        <f t="shared" si="40"/>
        <v>0</v>
      </c>
    </row>
    <row r="846" spans="3:17" ht="28.5" customHeight="1" thickTop="1" thickBot="1">
      <c r="C846" s="65" t="str">
        <f>'PC Despesas'!I22</f>
        <v>5.3.18</v>
      </c>
      <c r="D846" s="66" t="str">
        <f>VLOOKUP(C846,'PC Despesas'!$I$4:$J$103,2,FALSE)</f>
        <v>-</v>
      </c>
      <c r="E846" s="75">
        <f>SUMIFS(Jan!$H$5:$H$605,Jan!$R$5:$R$605,"Despesa",Jan!$F$5:$F$605,DRE!$D846)</f>
        <v>0</v>
      </c>
      <c r="F846" s="75">
        <f>SUMIFS(Fev!$H$5:$H$605,Fev!$R$5:$R$605,"Despesa",Fev!$F$5:$F$605,DRE!$D846)</f>
        <v>0</v>
      </c>
      <c r="G846" s="75">
        <f>SUMIFS(Mar!$H$5:$H$605,Mar!$R$5:$R$605,"Despesa",Mar!$F$5:$F$605,DRE!$D846)</f>
        <v>0</v>
      </c>
      <c r="H846" s="75">
        <f>SUMIFS(Abr!$H$5:$H$605,Abr!$R$5:$R$605,"Despesa",Abr!$F$5:$F$605,DRE!$D846)</f>
        <v>0</v>
      </c>
      <c r="I846" s="75">
        <f>SUMIFS(Mai!$H$5:$H$605,Mai!$R$5:$R$605,"Despesa",Mai!$F$5:$F$605,DRE!$D846)</f>
        <v>0</v>
      </c>
      <c r="J846" s="75">
        <f>SUMIFS(Jun!$H$5:$H$605,Jun!$R$5:$R$605,"Despesa",Jun!$F$5:$F$605,DRE!$D846)</f>
        <v>0</v>
      </c>
      <c r="K846" s="75">
        <f>SUMIFS(Jul!$H$5:$H$605,Jul!$R$5:$R$605,"Despesa",Jul!$F$5:$F$605,DRE!$D846)</f>
        <v>0</v>
      </c>
      <c r="L846" s="75">
        <f>SUMIFS(Ago!$H$5:$H$605,Ago!$R$5:$R$605,"Despesa",Ago!$F$5:$F$605,DRE!$D846)</f>
        <v>0</v>
      </c>
      <c r="M846" s="75">
        <f>SUMIFS(Set!$H$5:$H$605,Set!$R$5:$R$605,"Despesa",Set!$F$5:$F$605,DRE!$D846)</f>
        <v>0</v>
      </c>
      <c r="N846" s="75">
        <f>SUMIFS(Out!$H$5:$H$605,Out!$R$5:$R$605,"Despesa",Out!$F$5:$F$605,DRE!$D846)</f>
        <v>0</v>
      </c>
      <c r="O846" s="75">
        <f>SUMIFS(Nov!$H$5:$H$605,Nov!$R$5:$R$605,"Despesa",Nov!$F$5:$F$605,DRE!$D846)</f>
        <v>0</v>
      </c>
      <c r="P846" s="75">
        <f>SUMIFS(Dez!$H$5:$H$605,Dez!$R$5:$R$605,"Despesa",Dez!$F$5:$F$605,DRE!$D846)</f>
        <v>0</v>
      </c>
      <c r="Q846" s="75">
        <f t="shared" si="40"/>
        <v>0</v>
      </c>
    </row>
    <row r="847" spans="3:17" ht="28.5" customHeight="1" thickTop="1" thickBot="1">
      <c r="C847" s="65" t="str">
        <f>'PC Despesas'!I23</f>
        <v>5.3.19</v>
      </c>
      <c r="D847" s="66" t="str">
        <f>VLOOKUP(C847,'PC Despesas'!$I$4:$J$103,2,FALSE)</f>
        <v>-</v>
      </c>
      <c r="E847" s="75">
        <f>SUMIFS(Jan!$H$5:$H$605,Jan!$R$5:$R$605,"Despesa",Jan!$F$5:$F$605,DRE!$D847)</f>
        <v>0</v>
      </c>
      <c r="F847" s="75">
        <f>SUMIFS(Fev!$H$5:$H$605,Fev!$R$5:$R$605,"Despesa",Fev!$F$5:$F$605,DRE!$D847)</f>
        <v>0</v>
      </c>
      <c r="G847" s="75">
        <f>SUMIFS(Mar!$H$5:$H$605,Mar!$R$5:$R$605,"Despesa",Mar!$F$5:$F$605,DRE!$D847)</f>
        <v>0</v>
      </c>
      <c r="H847" s="75">
        <f>SUMIFS(Abr!$H$5:$H$605,Abr!$R$5:$R$605,"Despesa",Abr!$F$5:$F$605,DRE!$D847)</f>
        <v>0</v>
      </c>
      <c r="I847" s="75">
        <f>SUMIFS(Mai!$H$5:$H$605,Mai!$R$5:$R$605,"Despesa",Mai!$F$5:$F$605,DRE!$D847)</f>
        <v>0</v>
      </c>
      <c r="J847" s="75">
        <f>SUMIFS(Jun!$H$5:$H$605,Jun!$R$5:$R$605,"Despesa",Jun!$F$5:$F$605,DRE!$D847)</f>
        <v>0</v>
      </c>
      <c r="K847" s="75">
        <f>SUMIFS(Jul!$H$5:$H$605,Jul!$R$5:$R$605,"Despesa",Jul!$F$5:$F$605,DRE!$D847)</f>
        <v>0</v>
      </c>
      <c r="L847" s="75">
        <f>SUMIFS(Ago!$H$5:$H$605,Ago!$R$5:$R$605,"Despesa",Ago!$F$5:$F$605,DRE!$D847)</f>
        <v>0</v>
      </c>
      <c r="M847" s="75">
        <f>SUMIFS(Set!$H$5:$H$605,Set!$R$5:$R$605,"Despesa",Set!$F$5:$F$605,DRE!$D847)</f>
        <v>0</v>
      </c>
      <c r="N847" s="75">
        <f>SUMIFS(Out!$H$5:$H$605,Out!$R$5:$R$605,"Despesa",Out!$F$5:$F$605,DRE!$D847)</f>
        <v>0</v>
      </c>
      <c r="O847" s="75">
        <f>SUMIFS(Nov!$H$5:$H$605,Nov!$R$5:$R$605,"Despesa",Nov!$F$5:$F$605,DRE!$D847)</f>
        <v>0</v>
      </c>
      <c r="P847" s="75">
        <f>SUMIFS(Dez!$H$5:$H$605,Dez!$R$5:$R$605,"Despesa",Dez!$F$5:$F$605,DRE!$D847)</f>
        <v>0</v>
      </c>
      <c r="Q847" s="75">
        <f t="shared" si="40"/>
        <v>0</v>
      </c>
    </row>
    <row r="848" spans="3:17" ht="28.5" customHeight="1" thickTop="1" thickBot="1">
      <c r="C848" s="65" t="str">
        <f>'PC Despesas'!I24</f>
        <v>5.3.20</v>
      </c>
      <c r="D848" s="66" t="str">
        <f>VLOOKUP(C848,'PC Despesas'!$I$4:$J$103,2,FALSE)</f>
        <v>-</v>
      </c>
      <c r="E848" s="75">
        <f>SUMIFS(Jan!$H$5:$H$605,Jan!$R$5:$R$605,"Despesa",Jan!$F$5:$F$605,DRE!$D848)</f>
        <v>0</v>
      </c>
      <c r="F848" s="75">
        <f>SUMIFS(Fev!$H$5:$H$605,Fev!$R$5:$R$605,"Despesa",Fev!$F$5:$F$605,DRE!$D848)</f>
        <v>0</v>
      </c>
      <c r="G848" s="75">
        <f>SUMIFS(Mar!$H$5:$H$605,Mar!$R$5:$R$605,"Despesa",Mar!$F$5:$F$605,DRE!$D848)</f>
        <v>0</v>
      </c>
      <c r="H848" s="75">
        <f>SUMIFS(Abr!$H$5:$H$605,Abr!$R$5:$R$605,"Despesa",Abr!$F$5:$F$605,DRE!$D848)</f>
        <v>0</v>
      </c>
      <c r="I848" s="75">
        <f>SUMIFS(Mai!$H$5:$H$605,Mai!$R$5:$R$605,"Despesa",Mai!$F$5:$F$605,DRE!$D848)</f>
        <v>0</v>
      </c>
      <c r="J848" s="75">
        <f>SUMIFS(Jun!$H$5:$H$605,Jun!$R$5:$R$605,"Despesa",Jun!$F$5:$F$605,DRE!$D848)</f>
        <v>0</v>
      </c>
      <c r="K848" s="75">
        <f>SUMIFS(Jul!$H$5:$H$605,Jul!$R$5:$R$605,"Despesa",Jul!$F$5:$F$605,DRE!$D848)</f>
        <v>0</v>
      </c>
      <c r="L848" s="75">
        <f>SUMIFS(Ago!$H$5:$H$605,Ago!$R$5:$R$605,"Despesa",Ago!$F$5:$F$605,DRE!$D848)</f>
        <v>0</v>
      </c>
      <c r="M848" s="75">
        <f>SUMIFS(Set!$H$5:$H$605,Set!$R$5:$R$605,"Despesa",Set!$F$5:$F$605,DRE!$D848)</f>
        <v>0</v>
      </c>
      <c r="N848" s="75">
        <f>SUMIFS(Out!$H$5:$H$605,Out!$R$5:$R$605,"Despesa",Out!$F$5:$F$605,DRE!$D848)</f>
        <v>0</v>
      </c>
      <c r="O848" s="75">
        <f>SUMIFS(Nov!$H$5:$H$605,Nov!$R$5:$R$605,"Despesa",Nov!$F$5:$F$605,DRE!$D848)</f>
        <v>0</v>
      </c>
      <c r="P848" s="75">
        <f>SUMIFS(Dez!$H$5:$H$605,Dez!$R$5:$R$605,"Despesa",Dez!$F$5:$F$605,DRE!$D848)</f>
        <v>0</v>
      </c>
      <c r="Q848" s="75">
        <f t="shared" si="40"/>
        <v>0</v>
      </c>
    </row>
    <row r="849" spans="3:17" ht="28.5" customHeight="1" thickTop="1" thickBot="1">
      <c r="C849" s="65" t="str">
        <f>'PC Despesas'!I25</f>
        <v>5.3.21</v>
      </c>
      <c r="D849" s="66" t="str">
        <f>VLOOKUP(C849,'PC Despesas'!$I$4:$J$103,2,FALSE)</f>
        <v>-</v>
      </c>
      <c r="E849" s="75">
        <f>SUMIFS(Jan!$H$5:$H$605,Jan!$R$5:$R$605,"Despesa",Jan!$F$5:$F$605,DRE!$D849)</f>
        <v>0</v>
      </c>
      <c r="F849" s="75">
        <f>SUMIFS(Fev!$H$5:$H$605,Fev!$R$5:$R$605,"Despesa",Fev!$F$5:$F$605,DRE!$D849)</f>
        <v>0</v>
      </c>
      <c r="G849" s="75">
        <f>SUMIFS(Mar!$H$5:$H$605,Mar!$R$5:$R$605,"Despesa",Mar!$F$5:$F$605,DRE!$D849)</f>
        <v>0</v>
      </c>
      <c r="H849" s="75">
        <f>SUMIFS(Abr!$H$5:$H$605,Abr!$R$5:$R$605,"Despesa",Abr!$F$5:$F$605,DRE!$D849)</f>
        <v>0</v>
      </c>
      <c r="I849" s="75">
        <f>SUMIFS(Mai!$H$5:$H$605,Mai!$R$5:$R$605,"Despesa",Mai!$F$5:$F$605,DRE!$D849)</f>
        <v>0</v>
      </c>
      <c r="J849" s="75">
        <f>SUMIFS(Jun!$H$5:$H$605,Jun!$R$5:$R$605,"Despesa",Jun!$F$5:$F$605,DRE!$D849)</f>
        <v>0</v>
      </c>
      <c r="K849" s="75">
        <f>SUMIFS(Jul!$H$5:$H$605,Jul!$R$5:$R$605,"Despesa",Jul!$F$5:$F$605,DRE!$D849)</f>
        <v>0</v>
      </c>
      <c r="L849" s="75">
        <f>SUMIFS(Ago!$H$5:$H$605,Ago!$R$5:$R$605,"Despesa",Ago!$F$5:$F$605,DRE!$D849)</f>
        <v>0</v>
      </c>
      <c r="M849" s="75">
        <f>SUMIFS(Set!$H$5:$H$605,Set!$R$5:$R$605,"Despesa",Set!$F$5:$F$605,DRE!$D849)</f>
        <v>0</v>
      </c>
      <c r="N849" s="75">
        <f>SUMIFS(Out!$H$5:$H$605,Out!$R$5:$R$605,"Despesa",Out!$F$5:$F$605,DRE!$D849)</f>
        <v>0</v>
      </c>
      <c r="O849" s="75">
        <f>SUMIFS(Nov!$H$5:$H$605,Nov!$R$5:$R$605,"Despesa",Nov!$F$5:$F$605,DRE!$D849)</f>
        <v>0</v>
      </c>
      <c r="P849" s="75">
        <f>SUMIFS(Dez!$H$5:$H$605,Dez!$R$5:$R$605,"Despesa",Dez!$F$5:$F$605,DRE!$D849)</f>
        <v>0</v>
      </c>
      <c r="Q849" s="75">
        <f t="shared" si="40"/>
        <v>0</v>
      </c>
    </row>
    <row r="850" spans="3:17" ht="28.5" customHeight="1" thickTop="1" thickBot="1">
      <c r="C850" s="65" t="str">
        <f>'PC Despesas'!I26</f>
        <v>5.3.22</v>
      </c>
      <c r="D850" s="66" t="str">
        <f>VLOOKUP(C850,'PC Despesas'!$I$4:$J$103,2,FALSE)</f>
        <v>-</v>
      </c>
      <c r="E850" s="75">
        <f>SUMIFS(Jan!$H$5:$H$605,Jan!$R$5:$R$605,"Despesa",Jan!$F$5:$F$605,DRE!$D850)</f>
        <v>0</v>
      </c>
      <c r="F850" s="75">
        <f>SUMIFS(Fev!$H$5:$H$605,Fev!$R$5:$R$605,"Despesa",Fev!$F$5:$F$605,DRE!$D850)</f>
        <v>0</v>
      </c>
      <c r="G850" s="75">
        <f>SUMIFS(Mar!$H$5:$H$605,Mar!$R$5:$R$605,"Despesa",Mar!$F$5:$F$605,DRE!$D850)</f>
        <v>0</v>
      </c>
      <c r="H850" s="75">
        <f>SUMIFS(Abr!$H$5:$H$605,Abr!$R$5:$R$605,"Despesa",Abr!$F$5:$F$605,DRE!$D850)</f>
        <v>0</v>
      </c>
      <c r="I850" s="75">
        <f>SUMIFS(Mai!$H$5:$H$605,Mai!$R$5:$R$605,"Despesa",Mai!$F$5:$F$605,DRE!$D850)</f>
        <v>0</v>
      </c>
      <c r="J850" s="75">
        <f>SUMIFS(Jun!$H$5:$H$605,Jun!$R$5:$R$605,"Despesa",Jun!$F$5:$F$605,DRE!$D850)</f>
        <v>0</v>
      </c>
      <c r="K850" s="75">
        <f>SUMIFS(Jul!$H$5:$H$605,Jul!$R$5:$R$605,"Despesa",Jul!$F$5:$F$605,DRE!$D850)</f>
        <v>0</v>
      </c>
      <c r="L850" s="75">
        <f>SUMIFS(Ago!$H$5:$H$605,Ago!$R$5:$R$605,"Despesa",Ago!$F$5:$F$605,DRE!$D850)</f>
        <v>0</v>
      </c>
      <c r="M850" s="75">
        <f>SUMIFS(Set!$H$5:$H$605,Set!$R$5:$R$605,"Despesa",Set!$F$5:$F$605,DRE!$D850)</f>
        <v>0</v>
      </c>
      <c r="N850" s="75">
        <f>SUMIFS(Out!$H$5:$H$605,Out!$R$5:$R$605,"Despesa",Out!$F$5:$F$605,DRE!$D850)</f>
        <v>0</v>
      </c>
      <c r="O850" s="75">
        <f>SUMIFS(Nov!$H$5:$H$605,Nov!$R$5:$R$605,"Despesa",Nov!$F$5:$F$605,DRE!$D850)</f>
        <v>0</v>
      </c>
      <c r="P850" s="75">
        <f>SUMIFS(Dez!$H$5:$H$605,Dez!$R$5:$R$605,"Despesa",Dez!$F$5:$F$605,DRE!$D850)</f>
        <v>0</v>
      </c>
      <c r="Q850" s="75">
        <f t="shared" si="40"/>
        <v>0</v>
      </c>
    </row>
    <row r="851" spans="3:17" ht="28.5" customHeight="1" thickTop="1" thickBot="1">
      <c r="C851" s="65" t="str">
        <f>'PC Despesas'!I27</f>
        <v>5.3.23</v>
      </c>
      <c r="D851" s="66" t="str">
        <f>VLOOKUP(C851,'PC Despesas'!$I$4:$J$103,2,FALSE)</f>
        <v>-</v>
      </c>
      <c r="E851" s="75">
        <f>SUMIFS(Jan!$H$5:$H$605,Jan!$R$5:$R$605,"Despesa",Jan!$F$5:$F$605,DRE!$D851)</f>
        <v>0</v>
      </c>
      <c r="F851" s="75">
        <f>SUMIFS(Fev!$H$5:$H$605,Fev!$R$5:$R$605,"Despesa",Fev!$F$5:$F$605,DRE!$D851)</f>
        <v>0</v>
      </c>
      <c r="G851" s="75">
        <f>SUMIFS(Mar!$H$5:$H$605,Mar!$R$5:$R$605,"Despesa",Mar!$F$5:$F$605,DRE!$D851)</f>
        <v>0</v>
      </c>
      <c r="H851" s="75">
        <f>SUMIFS(Abr!$H$5:$H$605,Abr!$R$5:$R$605,"Despesa",Abr!$F$5:$F$605,DRE!$D851)</f>
        <v>0</v>
      </c>
      <c r="I851" s="75">
        <f>SUMIFS(Mai!$H$5:$H$605,Mai!$R$5:$R$605,"Despesa",Mai!$F$5:$F$605,DRE!$D851)</f>
        <v>0</v>
      </c>
      <c r="J851" s="75">
        <f>SUMIFS(Jun!$H$5:$H$605,Jun!$R$5:$R$605,"Despesa",Jun!$F$5:$F$605,DRE!$D851)</f>
        <v>0</v>
      </c>
      <c r="K851" s="75">
        <f>SUMIFS(Jul!$H$5:$H$605,Jul!$R$5:$R$605,"Despesa",Jul!$F$5:$F$605,DRE!$D851)</f>
        <v>0</v>
      </c>
      <c r="L851" s="75">
        <f>SUMIFS(Ago!$H$5:$H$605,Ago!$R$5:$R$605,"Despesa",Ago!$F$5:$F$605,DRE!$D851)</f>
        <v>0</v>
      </c>
      <c r="M851" s="75">
        <f>SUMIFS(Set!$H$5:$H$605,Set!$R$5:$R$605,"Despesa",Set!$F$5:$F$605,DRE!$D851)</f>
        <v>0</v>
      </c>
      <c r="N851" s="75">
        <f>SUMIFS(Out!$H$5:$H$605,Out!$R$5:$R$605,"Despesa",Out!$F$5:$F$605,DRE!$D851)</f>
        <v>0</v>
      </c>
      <c r="O851" s="75">
        <f>SUMIFS(Nov!$H$5:$H$605,Nov!$R$5:$R$605,"Despesa",Nov!$F$5:$F$605,DRE!$D851)</f>
        <v>0</v>
      </c>
      <c r="P851" s="75">
        <f>SUMIFS(Dez!$H$5:$H$605,Dez!$R$5:$R$605,"Despesa",Dez!$F$5:$F$605,DRE!$D851)</f>
        <v>0</v>
      </c>
      <c r="Q851" s="75">
        <f t="shared" si="40"/>
        <v>0</v>
      </c>
    </row>
    <row r="852" spans="3:17" ht="28.5" customHeight="1" thickTop="1" thickBot="1">
      <c r="C852" s="65" t="str">
        <f>'PC Despesas'!I28</f>
        <v>5.3.24</v>
      </c>
      <c r="D852" s="66" t="str">
        <f>VLOOKUP(C852,'PC Despesas'!$I$4:$J$103,2,FALSE)</f>
        <v>-</v>
      </c>
      <c r="E852" s="75">
        <f>SUMIFS(Jan!$H$5:$H$605,Jan!$R$5:$R$605,"Despesa",Jan!$F$5:$F$605,DRE!$D852)</f>
        <v>0</v>
      </c>
      <c r="F852" s="75">
        <f>SUMIFS(Fev!$H$5:$H$605,Fev!$R$5:$R$605,"Despesa",Fev!$F$5:$F$605,DRE!$D852)</f>
        <v>0</v>
      </c>
      <c r="G852" s="75">
        <f>SUMIFS(Mar!$H$5:$H$605,Mar!$R$5:$R$605,"Despesa",Mar!$F$5:$F$605,DRE!$D852)</f>
        <v>0</v>
      </c>
      <c r="H852" s="75">
        <f>SUMIFS(Abr!$H$5:$H$605,Abr!$R$5:$R$605,"Despesa",Abr!$F$5:$F$605,DRE!$D852)</f>
        <v>0</v>
      </c>
      <c r="I852" s="75">
        <f>SUMIFS(Mai!$H$5:$H$605,Mai!$R$5:$R$605,"Despesa",Mai!$F$5:$F$605,DRE!$D852)</f>
        <v>0</v>
      </c>
      <c r="J852" s="75">
        <f>SUMIFS(Jun!$H$5:$H$605,Jun!$R$5:$R$605,"Despesa",Jun!$F$5:$F$605,DRE!$D852)</f>
        <v>0</v>
      </c>
      <c r="K852" s="75">
        <f>SUMIFS(Jul!$H$5:$H$605,Jul!$R$5:$R$605,"Despesa",Jul!$F$5:$F$605,DRE!$D852)</f>
        <v>0</v>
      </c>
      <c r="L852" s="75">
        <f>SUMIFS(Ago!$H$5:$H$605,Ago!$R$5:$R$605,"Despesa",Ago!$F$5:$F$605,DRE!$D852)</f>
        <v>0</v>
      </c>
      <c r="M852" s="75">
        <f>SUMIFS(Set!$H$5:$H$605,Set!$R$5:$R$605,"Despesa",Set!$F$5:$F$605,DRE!$D852)</f>
        <v>0</v>
      </c>
      <c r="N852" s="75">
        <f>SUMIFS(Out!$H$5:$H$605,Out!$R$5:$R$605,"Despesa",Out!$F$5:$F$605,DRE!$D852)</f>
        <v>0</v>
      </c>
      <c r="O852" s="75">
        <f>SUMIFS(Nov!$H$5:$H$605,Nov!$R$5:$R$605,"Despesa",Nov!$F$5:$F$605,DRE!$D852)</f>
        <v>0</v>
      </c>
      <c r="P852" s="75">
        <f>SUMIFS(Dez!$H$5:$H$605,Dez!$R$5:$R$605,"Despesa",Dez!$F$5:$F$605,DRE!$D852)</f>
        <v>0</v>
      </c>
      <c r="Q852" s="75">
        <f t="shared" si="40"/>
        <v>0</v>
      </c>
    </row>
    <row r="853" spans="3:17" ht="28.5" customHeight="1" thickTop="1" thickBot="1">
      <c r="C853" s="65" t="str">
        <f>'PC Despesas'!I29</f>
        <v>5.3.25</v>
      </c>
      <c r="D853" s="66" t="str">
        <f>VLOOKUP(C853,'PC Despesas'!$I$4:$J$103,2,FALSE)</f>
        <v>-</v>
      </c>
      <c r="E853" s="75">
        <f>SUMIFS(Jan!$H$5:$H$605,Jan!$R$5:$R$605,"Despesa",Jan!$F$5:$F$605,DRE!$D853)</f>
        <v>0</v>
      </c>
      <c r="F853" s="75">
        <f>SUMIFS(Fev!$H$5:$H$605,Fev!$R$5:$R$605,"Despesa",Fev!$F$5:$F$605,DRE!$D853)</f>
        <v>0</v>
      </c>
      <c r="G853" s="75">
        <f>SUMIFS(Mar!$H$5:$H$605,Mar!$R$5:$R$605,"Despesa",Mar!$F$5:$F$605,DRE!$D853)</f>
        <v>0</v>
      </c>
      <c r="H853" s="75">
        <f>SUMIFS(Abr!$H$5:$H$605,Abr!$R$5:$R$605,"Despesa",Abr!$F$5:$F$605,DRE!$D853)</f>
        <v>0</v>
      </c>
      <c r="I853" s="75">
        <f>SUMIFS(Mai!$H$5:$H$605,Mai!$R$5:$R$605,"Despesa",Mai!$F$5:$F$605,DRE!$D853)</f>
        <v>0</v>
      </c>
      <c r="J853" s="75">
        <f>SUMIFS(Jun!$H$5:$H$605,Jun!$R$5:$R$605,"Despesa",Jun!$F$5:$F$605,DRE!$D853)</f>
        <v>0</v>
      </c>
      <c r="K853" s="75">
        <f>SUMIFS(Jul!$H$5:$H$605,Jul!$R$5:$R$605,"Despesa",Jul!$F$5:$F$605,DRE!$D853)</f>
        <v>0</v>
      </c>
      <c r="L853" s="75">
        <f>SUMIFS(Ago!$H$5:$H$605,Ago!$R$5:$R$605,"Despesa",Ago!$F$5:$F$605,DRE!$D853)</f>
        <v>0</v>
      </c>
      <c r="M853" s="75">
        <f>SUMIFS(Set!$H$5:$H$605,Set!$R$5:$R$605,"Despesa",Set!$F$5:$F$605,DRE!$D853)</f>
        <v>0</v>
      </c>
      <c r="N853" s="75">
        <f>SUMIFS(Out!$H$5:$H$605,Out!$R$5:$R$605,"Despesa",Out!$F$5:$F$605,DRE!$D853)</f>
        <v>0</v>
      </c>
      <c r="O853" s="75">
        <f>SUMIFS(Nov!$H$5:$H$605,Nov!$R$5:$R$605,"Despesa",Nov!$F$5:$F$605,DRE!$D853)</f>
        <v>0</v>
      </c>
      <c r="P853" s="75">
        <f>SUMIFS(Dez!$H$5:$H$605,Dez!$R$5:$R$605,"Despesa",Dez!$F$5:$F$605,DRE!$D853)</f>
        <v>0</v>
      </c>
      <c r="Q853" s="75">
        <f t="shared" si="40"/>
        <v>0</v>
      </c>
    </row>
    <row r="854" spans="3:17" ht="28.5" customHeight="1" thickTop="1" thickBot="1">
      <c r="C854" s="65" t="str">
        <f>'PC Despesas'!I30</f>
        <v>5.3.26</v>
      </c>
      <c r="D854" s="66" t="str">
        <f>VLOOKUP(C854,'PC Despesas'!$I$4:$J$103,2,FALSE)</f>
        <v>-</v>
      </c>
      <c r="E854" s="75">
        <f>SUMIFS(Jan!$H$5:$H$605,Jan!$R$5:$R$605,"Despesa",Jan!$F$5:$F$605,DRE!$D854)</f>
        <v>0</v>
      </c>
      <c r="F854" s="75">
        <f>SUMIFS(Fev!$H$5:$H$605,Fev!$R$5:$R$605,"Despesa",Fev!$F$5:$F$605,DRE!$D854)</f>
        <v>0</v>
      </c>
      <c r="G854" s="75">
        <f>SUMIFS(Mar!$H$5:$H$605,Mar!$R$5:$R$605,"Despesa",Mar!$F$5:$F$605,DRE!$D854)</f>
        <v>0</v>
      </c>
      <c r="H854" s="75">
        <f>SUMIFS(Abr!$H$5:$H$605,Abr!$R$5:$R$605,"Despesa",Abr!$F$5:$F$605,DRE!$D854)</f>
        <v>0</v>
      </c>
      <c r="I854" s="75">
        <f>SUMIFS(Mai!$H$5:$H$605,Mai!$R$5:$R$605,"Despesa",Mai!$F$5:$F$605,DRE!$D854)</f>
        <v>0</v>
      </c>
      <c r="J854" s="75">
        <f>SUMIFS(Jun!$H$5:$H$605,Jun!$R$5:$R$605,"Despesa",Jun!$F$5:$F$605,DRE!$D854)</f>
        <v>0</v>
      </c>
      <c r="K854" s="75">
        <f>SUMIFS(Jul!$H$5:$H$605,Jul!$R$5:$R$605,"Despesa",Jul!$F$5:$F$605,DRE!$D854)</f>
        <v>0</v>
      </c>
      <c r="L854" s="75">
        <f>SUMIFS(Ago!$H$5:$H$605,Ago!$R$5:$R$605,"Despesa",Ago!$F$5:$F$605,DRE!$D854)</f>
        <v>0</v>
      </c>
      <c r="M854" s="75">
        <f>SUMIFS(Set!$H$5:$H$605,Set!$R$5:$R$605,"Despesa",Set!$F$5:$F$605,DRE!$D854)</f>
        <v>0</v>
      </c>
      <c r="N854" s="75">
        <f>SUMIFS(Out!$H$5:$H$605,Out!$R$5:$R$605,"Despesa",Out!$F$5:$F$605,DRE!$D854)</f>
        <v>0</v>
      </c>
      <c r="O854" s="75">
        <f>SUMIFS(Nov!$H$5:$H$605,Nov!$R$5:$R$605,"Despesa",Nov!$F$5:$F$605,DRE!$D854)</f>
        <v>0</v>
      </c>
      <c r="P854" s="75">
        <f>SUMIFS(Dez!$H$5:$H$605,Dez!$R$5:$R$605,"Despesa",Dez!$F$5:$F$605,DRE!$D854)</f>
        <v>0</v>
      </c>
      <c r="Q854" s="75">
        <f t="shared" si="40"/>
        <v>0</v>
      </c>
    </row>
    <row r="855" spans="3:17" ht="28.5" customHeight="1" thickTop="1" thickBot="1">
      <c r="C855" s="65" t="str">
        <f>'PC Despesas'!I31</f>
        <v>5.3.27</v>
      </c>
      <c r="D855" s="66" t="str">
        <f>VLOOKUP(C855,'PC Despesas'!$I$4:$J$103,2,FALSE)</f>
        <v>-</v>
      </c>
      <c r="E855" s="75">
        <f>SUMIFS(Jan!$H$5:$H$605,Jan!$R$5:$R$605,"Despesa",Jan!$F$5:$F$605,DRE!$D855)</f>
        <v>0</v>
      </c>
      <c r="F855" s="75">
        <f>SUMIFS(Fev!$H$5:$H$605,Fev!$R$5:$R$605,"Despesa",Fev!$F$5:$F$605,DRE!$D855)</f>
        <v>0</v>
      </c>
      <c r="G855" s="75">
        <f>SUMIFS(Mar!$H$5:$H$605,Mar!$R$5:$R$605,"Despesa",Mar!$F$5:$F$605,DRE!$D855)</f>
        <v>0</v>
      </c>
      <c r="H855" s="75">
        <f>SUMIFS(Abr!$H$5:$H$605,Abr!$R$5:$R$605,"Despesa",Abr!$F$5:$F$605,DRE!$D855)</f>
        <v>0</v>
      </c>
      <c r="I855" s="75">
        <f>SUMIFS(Mai!$H$5:$H$605,Mai!$R$5:$R$605,"Despesa",Mai!$F$5:$F$605,DRE!$D855)</f>
        <v>0</v>
      </c>
      <c r="J855" s="75">
        <f>SUMIFS(Jun!$H$5:$H$605,Jun!$R$5:$R$605,"Despesa",Jun!$F$5:$F$605,DRE!$D855)</f>
        <v>0</v>
      </c>
      <c r="K855" s="75">
        <f>SUMIFS(Jul!$H$5:$H$605,Jul!$R$5:$R$605,"Despesa",Jul!$F$5:$F$605,DRE!$D855)</f>
        <v>0</v>
      </c>
      <c r="L855" s="75">
        <f>SUMIFS(Ago!$H$5:$H$605,Ago!$R$5:$R$605,"Despesa",Ago!$F$5:$F$605,DRE!$D855)</f>
        <v>0</v>
      </c>
      <c r="M855" s="75">
        <f>SUMIFS(Set!$H$5:$H$605,Set!$R$5:$R$605,"Despesa",Set!$F$5:$F$605,DRE!$D855)</f>
        <v>0</v>
      </c>
      <c r="N855" s="75">
        <f>SUMIFS(Out!$H$5:$H$605,Out!$R$5:$R$605,"Despesa",Out!$F$5:$F$605,DRE!$D855)</f>
        <v>0</v>
      </c>
      <c r="O855" s="75">
        <f>SUMIFS(Nov!$H$5:$H$605,Nov!$R$5:$R$605,"Despesa",Nov!$F$5:$F$605,DRE!$D855)</f>
        <v>0</v>
      </c>
      <c r="P855" s="75">
        <f>SUMIFS(Dez!$H$5:$H$605,Dez!$R$5:$R$605,"Despesa",Dez!$F$5:$F$605,DRE!$D855)</f>
        <v>0</v>
      </c>
      <c r="Q855" s="75">
        <f t="shared" si="40"/>
        <v>0</v>
      </c>
    </row>
    <row r="856" spans="3:17" ht="28.5" customHeight="1" thickTop="1" thickBot="1">
      <c r="C856" s="65" t="str">
        <f>'PC Despesas'!I32</f>
        <v>5.3.28</v>
      </c>
      <c r="D856" s="66" t="str">
        <f>VLOOKUP(C856,'PC Despesas'!$I$4:$J$103,2,FALSE)</f>
        <v>-</v>
      </c>
      <c r="E856" s="75">
        <f>SUMIFS(Jan!$H$5:$H$605,Jan!$R$5:$R$605,"Despesa",Jan!$F$5:$F$605,DRE!$D856)</f>
        <v>0</v>
      </c>
      <c r="F856" s="75">
        <f>SUMIFS(Fev!$H$5:$H$605,Fev!$R$5:$R$605,"Despesa",Fev!$F$5:$F$605,DRE!$D856)</f>
        <v>0</v>
      </c>
      <c r="G856" s="75">
        <f>SUMIFS(Mar!$H$5:$H$605,Mar!$R$5:$R$605,"Despesa",Mar!$F$5:$F$605,DRE!$D856)</f>
        <v>0</v>
      </c>
      <c r="H856" s="75">
        <f>SUMIFS(Abr!$H$5:$H$605,Abr!$R$5:$R$605,"Despesa",Abr!$F$5:$F$605,DRE!$D856)</f>
        <v>0</v>
      </c>
      <c r="I856" s="75">
        <f>SUMIFS(Mai!$H$5:$H$605,Mai!$R$5:$R$605,"Despesa",Mai!$F$5:$F$605,DRE!$D856)</f>
        <v>0</v>
      </c>
      <c r="J856" s="75">
        <f>SUMIFS(Jun!$H$5:$H$605,Jun!$R$5:$R$605,"Despesa",Jun!$F$5:$F$605,DRE!$D856)</f>
        <v>0</v>
      </c>
      <c r="K856" s="75">
        <f>SUMIFS(Jul!$H$5:$H$605,Jul!$R$5:$R$605,"Despesa",Jul!$F$5:$F$605,DRE!$D856)</f>
        <v>0</v>
      </c>
      <c r="L856" s="75">
        <f>SUMIFS(Ago!$H$5:$H$605,Ago!$R$5:$R$605,"Despesa",Ago!$F$5:$F$605,DRE!$D856)</f>
        <v>0</v>
      </c>
      <c r="M856" s="75">
        <f>SUMIFS(Set!$H$5:$H$605,Set!$R$5:$R$605,"Despesa",Set!$F$5:$F$605,DRE!$D856)</f>
        <v>0</v>
      </c>
      <c r="N856" s="75">
        <f>SUMIFS(Out!$H$5:$H$605,Out!$R$5:$R$605,"Despesa",Out!$F$5:$F$605,DRE!$D856)</f>
        <v>0</v>
      </c>
      <c r="O856" s="75">
        <f>SUMIFS(Nov!$H$5:$H$605,Nov!$R$5:$R$605,"Despesa",Nov!$F$5:$F$605,DRE!$D856)</f>
        <v>0</v>
      </c>
      <c r="P856" s="75">
        <f>SUMIFS(Dez!$H$5:$H$605,Dez!$R$5:$R$605,"Despesa",Dez!$F$5:$F$605,DRE!$D856)</f>
        <v>0</v>
      </c>
      <c r="Q856" s="75">
        <f t="shared" si="40"/>
        <v>0</v>
      </c>
    </row>
    <row r="857" spans="3:17" ht="28.5" customHeight="1" thickTop="1" thickBot="1">
      <c r="C857" s="65" t="str">
        <f>'PC Despesas'!I33</f>
        <v>5.3.29</v>
      </c>
      <c r="D857" s="66" t="str">
        <f>VLOOKUP(C857,'PC Despesas'!$I$4:$J$103,2,FALSE)</f>
        <v>-</v>
      </c>
      <c r="E857" s="75">
        <f>SUMIFS(Jan!$H$5:$H$605,Jan!$R$5:$R$605,"Despesa",Jan!$F$5:$F$605,DRE!$D857)</f>
        <v>0</v>
      </c>
      <c r="F857" s="75">
        <f>SUMIFS(Fev!$H$5:$H$605,Fev!$R$5:$R$605,"Despesa",Fev!$F$5:$F$605,DRE!$D857)</f>
        <v>0</v>
      </c>
      <c r="G857" s="75">
        <f>SUMIFS(Mar!$H$5:$H$605,Mar!$R$5:$R$605,"Despesa",Mar!$F$5:$F$605,DRE!$D857)</f>
        <v>0</v>
      </c>
      <c r="H857" s="75">
        <f>SUMIFS(Abr!$H$5:$H$605,Abr!$R$5:$R$605,"Despesa",Abr!$F$5:$F$605,DRE!$D857)</f>
        <v>0</v>
      </c>
      <c r="I857" s="75">
        <f>SUMIFS(Mai!$H$5:$H$605,Mai!$R$5:$R$605,"Despesa",Mai!$F$5:$F$605,DRE!$D857)</f>
        <v>0</v>
      </c>
      <c r="J857" s="75">
        <f>SUMIFS(Jun!$H$5:$H$605,Jun!$R$5:$R$605,"Despesa",Jun!$F$5:$F$605,DRE!$D857)</f>
        <v>0</v>
      </c>
      <c r="K857" s="75">
        <f>SUMIFS(Jul!$H$5:$H$605,Jul!$R$5:$R$605,"Despesa",Jul!$F$5:$F$605,DRE!$D857)</f>
        <v>0</v>
      </c>
      <c r="L857" s="75">
        <f>SUMIFS(Ago!$H$5:$H$605,Ago!$R$5:$R$605,"Despesa",Ago!$F$5:$F$605,DRE!$D857)</f>
        <v>0</v>
      </c>
      <c r="M857" s="75">
        <f>SUMIFS(Set!$H$5:$H$605,Set!$R$5:$R$605,"Despesa",Set!$F$5:$F$605,DRE!$D857)</f>
        <v>0</v>
      </c>
      <c r="N857" s="75">
        <f>SUMIFS(Out!$H$5:$H$605,Out!$R$5:$R$605,"Despesa",Out!$F$5:$F$605,DRE!$D857)</f>
        <v>0</v>
      </c>
      <c r="O857" s="75">
        <f>SUMIFS(Nov!$H$5:$H$605,Nov!$R$5:$R$605,"Despesa",Nov!$F$5:$F$605,DRE!$D857)</f>
        <v>0</v>
      </c>
      <c r="P857" s="75">
        <f>SUMIFS(Dez!$H$5:$H$605,Dez!$R$5:$R$605,"Despesa",Dez!$F$5:$F$605,DRE!$D857)</f>
        <v>0</v>
      </c>
      <c r="Q857" s="75">
        <f t="shared" si="40"/>
        <v>0</v>
      </c>
    </row>
    <row r="858" spans="3:17" ht="28.5" customHeight="1" thickTop="1" thickBot="1">
      <c r="C858" s="65" t="str">
        <f>'PC Despesas'!I34</f>
        <v>5.3.30</v>
      </c>
      <c r="D858" s="66" t="str">
        <f>VLOOKUP(C858,'PC Despesas'!$I$4:$J$103,2,FALSE)</f>
        <v>-</v>
      </c>
      <c r="E858" s="75">
        <f>SUMIFS(Jan!$H$5:$H$605,Jan!$R$5:$R$605,"Despesa",Jan!$F$5:$F$605,DRE!$D858)</f>
        <v>0</v>
      </c>
      <c r="F858" s="75">
        <f>SUMIFS(Fev!$H$5:$H$605,Fev!$R$5:$R$605,"Despesa",Fev!$F$5:$F$605,DRE!$D858)</f>
        <v>0</v>
      </c>
      <c r="G858" s="75">
        <f>SUMIFS(Mar!$H$5:$H$605,Mar!$R$5:$R$605,"Despesa",Mar!$F$5:$F$605,DRE!$D858)</f>
        <v>0</v>
      </c>
      <c r="H858" s="75">
        <f>SUMIFS(Abr!$H$5:$H$605,Abr!$R$5:$R$605,"Despesa",Abr!$F$5:$F$605,DRE!$D858)</f>
        <v>0</v>
      </c>
      <c r="I858" s="75">
        <f>SUMIFS(Mai!$H$5:$H$605,Mai!$R$5:$R$605,"Despesa",Mai!$F$5:$F$605,DRE!$D858)</f>
        <v>0</v>
      </c>
      <c r="J858" s="75">
        <f>SUMIFS(Jun!$H$5:$H$605,Jun!$R$5:$R$605,"Despesa",Jun!$F$5:$F$605,DRE!$D858)</f>
        <v>0</v>
      </c>
      <c r="K858" s="75">
        <f>SUMIFS(Jul!$H$5:$H$605,Jul!$R$5:$R$605,"Despesa",Jul!$F$5:$F$605,DRE!$D858)</f>
        <v>0</v>
      </c>
      <c r="L858" s="75">
        <f>SUMIFS(Ago!$H$5:$H$605,Ago!$R$5:$R$605,"Despesa",Ago!$F$5:$F$605,DRE!$D858)</f>
        <v>0</v>
      </c>
      <c r="M858" s="75">
        <f>SUMIFS(Set!$H$5:$H$605,Set!$R$5:$R$605,"Despesa",Set!$F$5:$F$605,DRE!$D858)</f>
        <v>0</v>
      </c>
      <c r="N858" s="75">
        <f>SUMIFS(Out!$H$5:$H$605,Out!$R$5:$R$605,"Despesa",Out!$F$5:$F$605,DRE!$D858)</f>
        <v>0</v>
      </c>
      <c r="O858" s="75">
        <f>SUMIFS(Nov!$H$5:$H$605,Nov!$R$5:$R$605,"Despesa",Nov!$F$5:$F$605,DRE!$D858)</f>
        <v>0</v>
      </c>
      <c r="P858" s="75">
        <f>SUMIFS(Dez!$H$5:$H$605,Dez!$R$5:$R$605,"Despesa",Dez!$F$5:$F$605,DRE!$D858)</f>
        <v>0</v>
      </c>
      <c r="Q858" s="75">
        <f t="shared" si="40"/>
        <v>0</v>
      </c>
    </row>
    <row r="859" spans="3:17" ht="28.5" customHeight="1" thickTop="1" thickBot="1">
      <c r="C859" s="65" t="str">
        <f>'PC Despesas'!I35</f>
        <v>5.3.31</v>
      </c>
      <c r="D859" s="66" t="str">
        <f>VLOOKUP(C859,'PC Despesas'!$I$4:$J$103,2,FALSE)</f>
        <v>-</v>
      </c>
      <c r="E859" s="75">
        <f>SUMIFS(Jan!$H$5:$H$605,Jan!$R$5:$R$605,"Despesa",Jan!$F$5:$F$605,DRE!$D859)</f>
        <v>0</v>
      </c>
      <c r="F859" s="75">
        <f>SUMIFS(Fev!$H$5:$H$605,Fev!$R$5:$R$605,"Despesa",Fev!$F$5:$F$605,DRE!$D859)</f>
        <v>0</v>
      </c>
      <c r="G859" s="75">
        <f>SUMIFS(Mar!$H$5:$H$605,Mar!$R$5:$R$605,"Despesa",Mar!$F$5:$F$605,DRE!$D859)</f>
        <v>0</v>
      </c>
      <c r="H859" s="75">
        <f>SUMIFS(Abr!$H$5:$H$605,Abr!$R$5:$R$605,"Despesa",Abr!$F$5:$F$605,DRE!$D859)</f>
        <v>0</v>
      </c>
      <c r="I859" s="75">
        <f>SUMIFS(Mai!$H$5:$H$605,Mai!$R$5:$R$605,"Despesa",Mai!$F$5:$F$605,DRE!$D859)</f>
        <v>0</v>
      </c>
      <c r="J859" s="75">
        <f>SUMIFS(Jun!$H$5:$H$605,Jun!$R$5:$R$605,"Despesa",Jun!$F$5:$F$605,DRE!$D859)</f>
        <v>0</v>
      </c>
      <c r="K859" s="75">
        <f>SUMIFS(Jul!$H$5:$H$605,Jul!$R$5:$R$605,"Despesa",Jul!$F$5:$F$605,DRE!$D859)</f>
        <v>0</v>
      </c>
      <c r="L859" s="75">
        <f>SUMIFS(Ago!$H$5:$H$605,Ago!$R$5:$R$605,"Despesa",Ago!$F$5:$F$605,DRE!$D859)</f>
        <v>0</v>
      </c>
      <c r="M859" s="75">
        <f>SUMIFS(Set!$H$5:$H$605,Set!$R$5:$R$605,"Despesa",Set!$F$5:$F$605,DRE!$D859)</f>
        <v>0</v>
      </c>
      <c r="N859" s="75">
        <f>SUMIFS(Out!$H$5:$H$605,Out!$R$5:$R$605,"Despesa",Out!$F$5:$F$605,DRE!$D859)</f>
        <v>0</v>
      </c>
      <c r="O859" s="75">
        <f>SUMIFS(Nov!$H$5:$H$605,Nov!$R$5:$R$605,"Despesa",Nov!$F$5:$F$605,DRE!$D859)</f>
        <v>0</v>
      </c>
      <c r="P859" s="75">
        <f>SUMIFS(Dez!$H$5:$H$605,Dez!$R$5:$R$605,"Despesa",Dez!$F$5:$F$605,DRE!$D859)</f>
        <v>0</v>
      </c>
      <c r="Q859" s="75">
        <f t="shared" si="40"/>
        <v>0</v>
      </c>
    </row>
    <row r="860" spans="3:17" ht="28.5" customHeight="1" thickTop="1" thickBot="1">
      <c r="C860" s="65" t="str">
        <f>'PC Despesas'!I36</f>
        <v>5.3.32</v>
      </c>
      <c r="D860" s="66" t="str">
        <f>VLOOKUP(C860,'PC Despesas'!$I$4:$J$103,2,FALSE)</f>
        <v>-</v>
      </c>
      <c r="E860" s="75">
        <f>SUMIFS(Jan!$H$5:$H$605,Jan!$R$5:$R$605,"Despesa",Jan!$F$5:$F$605,DRE!$D860)</f>
        <v>0</v>
      </c>
      <c r="F860" s="75">
        <f>SUMIFS(Fev!$H$5:$H$605,Fev!$R$5:$R$605,"Despesa",Fev!$F$5:$F$605,DRE!$D860)</f>
        <v>0</v>
      </c>
      <c r="G860" s="75">
        <f>SUMIFS(Mar!$H$5:$H$605,Mar!$R$5:$R$605,"Despesa",Mar!$F$5:$F$605,DRE!$D860)</f>
        <v>0</v>
      </c>
      <c r="H860" s="75">
        <f>SUMIFS(Abr!$H$5:$H$605,Abr!$R$5:$R$605,"Despesa",Abr!$F$5:$F$605,DRE!$D860)</f>
        <v>0</v>
      </c>
      <c r="I860" s="75">
        <f>SUMIFS(Mai!$H$5:$H$605,Mai!$R$5:$R$605,"Despesa",Mai!$F$5:$F$605,DRE!$D860)</f>
        <v>0</v>
      </c>
      <c r="J860" s="75">
        <f>SUMIFS(Jun!$H$5:$H$605,Jun!$R$5:$R$605,"Despesa",Jun!$F$5:$F$605,DRE!$D860)</f>
        <v>0</v>
      </c>
      <c r="K860" s="75">
        <f>SUMIFS(Jul!$H$5:$H$605,Jul!$R$5:$R$605,"Despesa",Jul!$F$5:$F$605,DRE!$D860)</f>
        <v>0</v>
      </c>
      <c r="L860" s="75">
        <f>SUMIFS(Ago!$H$5:$H$605,Ago!$R$5:$R$605,"Despesa",Ago!$F$5:$F$605,DRE!$D860)</f>
        <v>0</v>
      </c>
      <c r="M860" s="75">
        <f>SUMIFS(Set!$H$5:$H$605,Set!$R$5:$R$605,"Despesa",Set!$F$5:$F$605,DRE!$D860)</f>
        <v>0</v>
      </c>
      <c r="N860" s="75">
        <f>SUMIFS(Out!$H$5:$H$605,Out!$R$5:$R$605,"Despesa",Out!$F$5:$F$605,DRE!$D860)</f>
        <v>0</v>
      </c>
      <c r="O860" s="75">
        <f>SUMIFS(Nov!$H$5:$H$605,Nov!$R$5:$R$605,"Despesa",Nov!$F$5:$F$605,DRE!$D860)</f>
        <v>0</v>
      </c>
      <c r="P860" s="75">
        <f>SUMIFS(Dez!$H$5:$H$605,Dez!$R$5:$R$605,"Despesa",Dez!$F$5:$F$605,DRE!$D860)</f>
        <v>0</v>
      </c>
      <c r="Q860" s="75">
        <f t="shared" si="40"/>
        <v>0</v>
      </c>
    </row>
    <row r="861" spans="3:17" ht="28.5" customHeight="1" thickTop="1" thickBot="1">
      <c r="C861" s="65" t="str">
        <f>'PC Despesas'!I37</f>
        <v>5.3.33</v>
      </c>
      <c r="D861" s="66" t="str">
        <f>VLOOKUP(C861,'PC Despesas'!$I$4:$J$103,2,FALSE)</f>
        <v>-</v>
      </c>
      <c r="E861" s="75">
        <f>SUMIFS(Jan!$H$5:$H$605,Jan!$R$5:$R$605,"Despesa",Jan!$F$5:$F$605,DRE!$D861)</f>
        <v>0</v>
      </c>
      <c r="F861" s="75">
        <f>SUMIFS(Fev!$H$5:$H$605,Fev!$R$5:$R$605,"Despesa",Fev!$F$5:$F$605,DRE!$D861)</f>
        <v>0</v>
      </c>
      <c r="G861" s="75">
        <f>SUMIFS(Mar!$H$5:$H$605,Mar!$R$5:$R$605,"Despesa",Mar!$F$5:$F$605,DRE!$D861)</f>
        <v>0</v>
      </c>
      <c r="H861" s="75">
        <f>SUMIFS(Abr!$H$5:$H$605,Abr!$R$5:$R$605,"Despesa",Abr!$F$5:$F$605,DRE!$D861)</f>
        <v>0</v>
      </c>
      <c r="I861" s="75">
        <f>SUMIFS(Mai!$H$5:$H$605,Mai!$R$5:$R$605,"Despesa",Mai!$F$5:$F$605,DRE!$D861)</f>
        <v>0</v>
      </c>
      <c r="J861" s="75">
        <f>SUMIFS(Jun!$H$5:$H$605,Jun!$R$5:$R$605,"Despesa",Jun!$F$5:$F$605,DRE!$D861)</f>
        <v>0</v>
      </c>
      <c r="K861" s="75">
        <f>SUMIFS(Jul!$H$5:$H$605,Jul!$R$5:$R$605,"Despesa",Jul!$F$5:$F$605,DRE!$D861)</f>
        <v>0</v>
      </c>
      <c r="L861" s="75">
        <f>SUMIFS(Ago!$H$5:$H$605,Ago!$R$5:$R$605,"Despesa",Ago!$F$5:$F$605,DRE!$D861)</f>
        <v>0</v>
      </c>
      <c r="M861" s="75">
        <f>SUMIFS(Set!$H$5:$H$605,Set!$R$5:$R$605,"Despesa",Set!$F$5:$F$605,DRE!$D861)</f>
        <v>0</v>
      </c>
      <c r="N861" s="75">
        <f>SUMIFS(Out!$H$5:$H$605,Out!$R$5:$R$605,"Despesa",Out!$F$5:$F$605,DRE!$D861)</f>
        <v>0</v>
      </c>
      <c r="O861" s="75">
        <f>SUMIFS(Nov!$H$5:$H$605,Nov!$R$5:$R$605,"Despesa",Nov!$F$5:$F$605,DRE!$D861)</f>
        <v>0</v>
      </c>
      <c r="P861" s="75">
        <f>SUMIFS(Dez!$H$5:$H$605,Dez!$R$5:$R$605,"Despesa",Dez!$F$5:$F$605,DRE!$D861)</f>
        <v>0</v>
      </c>
      <c r="Q861" s="75">
        <f t="shared" si="40"/>
        <v>0</v>
      </c>
    </row>
    <row r="862" spans="3:17" ht="28.5" customHeight="1" thickTop="1" thickBot="1">
      <c r="C862" s="65" t="str">
        <f>'PC Despesas'!I38</f>
        <v>5.3.34</v>
      </c>
      <c r="D862" s="66" t="str">
        <f>VLOOKUP(C862,'PC Despesas'!$I$4:$J$103,2,FALSE)</f>
        <v>-</v>
      </c>
      <c r="E862" s="75">
        <f>SUMIFS(Jan!$H$5:$H$605,Jan!$R$5:$R$605,"Despesa",Jan!$F$5:$F$605,DRE!$D862)</f>
        <v>0</v>
      </c>
      <c r="F862" s="75">
        <f>SUMIFS(Fev!$H$5:$H$605,Fev!$R$5:$R$605,"Despesa",Fev!$F$5:$F$605,DRE!$D862)</f>
        <v>0</v>
      </c>
      <c r="G862" s="75">
        <f>SUMIFS(Mar!$H$5:$H$605,Mar!$R$5:$R$605,"Despesa",Mar!$F$5:$F$605,DRE!$D862)</f>
        <v>0</v>
      </c>
      <c r="H862" s="75">
        <f>SUMIFS(Abr!$H$5:$H$605,Abr!$R$5:$R$605,"Despesa",Abr!$F$5:$F$605,DRE!$D862)</f>
        <v>0</v>
      </c>
      <c r="I862" s="75">
        <f>SUMIFS(Mai!$H$5:$H$605,Mai!$R$5:$R$605,"Despesa",Mai!$F$5:$F$605,DRE!$D862)</f>
        <v>0</v>
      </c>
      <c r="J862" s="75">
        <f>SUMIFS(Jun!$H$5:$H$605,Jun!$R$5:$R$605,"Despesa",Jun!$F$5:$F$605,DRE!$D862)</f>
        <v>0</v>
      </c>
      <c r="K862" s="75">
        <f>SUMIFS(Jul!$H$5:$H$605,Jul!$R$5:$R$605,"Despesa",Jul!$F$5:$F$605,DRE!$D862)</f>
        <v>0</v>
      </c>
      <c r="L862" s="75">
        <f>SUMIFS(Ago!$H$5:$H$605,Ago!$R$5:$R$605,"Despesa",Ago!$F$5:$F$605,DRE!$D862)</f>
        <v>0</v>
      </c>
      <c r="M862" s="75">
        <f>SUMIFS(Set!$H$5:$H$605,Set!$R$5:$R$605,"Despesa",Set!$F$5:$F$605,DRE!$D862)</f>
        <v>0</v>
      </c>
      <c r="N862" s="75">
        <f>SUMIFS(Out!$H$5:$H$605,Out!$R$5:$R$605,"Despesa",Out!$F$5:$F$605,DRE!$D862)</f>
        <v>0</v>
      </c>
      <c r="O862" s="75">
        <f>SUMIFS(Nov!$H$5:$H$605,Nov!$R$5:$R$605,"Despesa",Nov!$F$5:$F$605,DRE!$D862)</f>
        <v>0</v>
      </c>
      <c r="P862" s="75">
        <f>SUMIFS(Dez!$H$5:$H$605,Dez!$R$5:$R$605,"Despesa",Dez!$F$5:$F$605,DRE!$D862)</f>
        <v>0</v>
      </c>
      <c r="Q862" s="75">
        <f t="shared" si="40"/>
        <v>0</v>
      </c>
    </row>
    <row r="863" spans="3:17" ht="28.5" customHeight="1" thickTop="1" thickBot="1">
      <c r="C863" s="65" t="str">
        <f>'PC Despesas'!I39</f>
        <v>5.3.35</v>
      </c>
      <c r="D863" s="66" t="str">
        <f>VLOOKUP(C863,'PC Despesas'!$I$4:$J$103,2,FALSE)</f>
        <v>-</v>
      </c>
      <c r="E863" s="75">
        <f>SUMIFS(Jan!$H$5:$H$605,Jan!$R$5:$R$605,"Despesa",Jan!$F$5:$F$605,DRE!$D863)</f>
        <v>0</v>
      </c>
      <c r="F863" s="75">
        <f>SUMIFS(Fev!$H$5:$H$605,Fev!$R$5:$R$605,"Despesa",Fev!$F$5:$F$605,DRE!$D863)</f>
        <v>0</v>
      </c>
      <c r="G863" s="75">
        <f>SUMIFS(Mar!$H$5:$H$605,Mar!$R$5:$R$605,"Despesa",Mar!$F$5:$F$605,DRE!$D863)</f>
        <v>0</v>
      </c>
      <c r="H863" s="75">
        <f>SUMIFS(Abr!$H$5:$H$605,Abr!$R$5:$R$605,"Despesa",Abr!$F$5:$F$605,DRE!$D863)</f>
        <v>0</v>
      </c>
      <c r="I863" s="75">
        <f>SUMIFS(Mai!$H$5:$H$605,Mai!$R$5:$R$605,"Despesa",Mai!$F$5:$F$605,DRE!$D863)</f>
        <v>0</v>
      </c>
      <c r="J863" s="75">
        <f>SUMIFS(Jun!$H$5:$H$605,Jun!$R$5:$R$605,"Despesa",Jun!$F$5:$F$605,DRE!$D863)</f>
        <v>0</v>
      </c>
      <c r="K863" s="75">
        <f>SUMIFS(Jul!$H$5:$H$605,Jul!$R$5:$R$605,"Despesa",Jul!$F$5:$F$605,DRE!$D863)</f>
        <v>0</v>
      </c>
      <c r="L863" s="75">
        <f>SUMIFS(Ago!$H$5:$H$605,Ago!$R$5:$R$605,"Despesa",Ago!$F$5:$F$605,DRE!$D863)</f>
        <v>0</v>
      </c>
      <c r="M863" s="75">
        <f>SUMIFS(Set!$H$5:$H$605,Set!$R$5:$R$605,"Despesa",Set!$F$5:$F$605,DRE!$D863)</f>
        <v>0</v>
      </c>
      <c r="N863" s="75">
        <f>SUMIFS(Out!$H$5:$H$605,Out!$R$5:$R$605,"Despesa",Out!$F$5:$F$605,DRE!$D863)</f>
        <v>0</v>
      </c>
      <c r="O863" s="75">
        <f>SUMIFS(Nov!$H$5:$H$605,Nov!$R$5:$R$605,"Despesa",Nov!$F$5:$F$605,DRE!$D863)</f>
        <v>0</v>
      </c>
      <c r="P863" s="75">
        <f>SUMIFS(Dez!$H$5:$H$605,Dez!$R$5:$R$605,"Despesa",Dez!$F$5:$F$605,DRE!$D863)</f>
        <v>0</v>
      </c>
      <c r="Q863" s="75">
        <f t="shared" si="40"/>
        <v>0</v>
      </c>
    </row>
    <row r="864" spans="3:17" ht="28.5" customHeight="1" thickTop="1" thickBot="1">
      <c r="C864" s="65" t="str">
        <f>'PC Despesas'!I40</f>
        <v>5.3.36</v>
      </c>
      <c r="D864" s="66" t="str">
        <f>VLOOKUP(C864,'PC Despesas'!$I$4:$J$103,2,FALSE)</f>
        <v>-</v>
      </c>
      <c r="E864" s="75">
        <f>SUMIFS(Jan!$H$5:$H$605,Jan!$R$5:$R$605,"Despesa",Jan!$F$5:$F$605,DRE!$D864)</f>
        <v>0</v>
      </c>
      <c r="F864" s="75">
        <f>SUMIFS(Fev!$H$5:$H$605,Fev!$R$5:$R$605,"Despesa",Fev!$F$5:$F$605,DRE!$D864)</f>
        <v>0</v>
      </c>
      <c r="G864" s="75">
        <f>SUMIFS(Mar!$H$5:$H$605,Mar!$R$5:$R$605,"Despesa",Mar!$F$5:$F$605,DRE!$D864)</f>
        <v>0</v>
      </c>
      <c r="H864" s="75">
        <f>SUMIFS(Abr!$H$5:$H$605,Abr!$R$5:$R$605,"Despesa",Abr!$F$5:$F$605,DRE!$D864)</f>
        <v>0</v>
      </c>
      <c r="I864" s="75">
        <f>SUMIFS(Mai!$H$5:$H$605,Mai!$R$5:$R$605,"Despesa",Mai!$F$5:$F$605,DRE!$D864)</f>
        <v>0</v>
      </c>
      <c r="J864" s="75">
        <f>SUMIFS(Jun!$H$5:$H$605,Jun!$R$5:$R$605,"Despesa",Jun!$F$5:$F$605,DRE!$D864)</f>
        <v>0</v>
      </c>
      <c r="K864" s="75">
        <f>SUMIFS(Jul!$H$5:$H$605,Jul!$R$5:$R$605,"Despesa",Jul!$F$5:$F$605,DRE!$D864)</f>
        <v>0</v>
      </c>
      <c r="L864" s="75">
        <f>SUMIFS(Ago!$H$5:$H$605,Ago!$R$5:$R$605,"Despesa",Ago!$F$5:$F$605,DRE!$D864)</f>
        <v>0</v>
      </c>
      <c r="M864" s="75">
        <f>SUMIFS(Set!$H$5:$H$605,Set!$R$5:$R$605,"Despesa",Set!$F$5:$F$605,DRE!$D864)</f>
        <v>0</v>
      </c>
      <c r="N864" s="75">
        <f>SUMIFS(Out!$H$5:$H$605,Out!$R$5:$R$605,"Despesa",Out!$F$5:$F$605,DRE!$D864)</f>
        <v>0</v>
      </c>
      <c r="O864" s="75">
        <f>SUMIFS(Nov!$H$5:$H$605,Nov!$R$5:$R$605,"Despesa",Nov!$F$5:$F$605,DRE!$D864)</f>
        <v>0</v>
      </c>
      <c r="P864" s="75">
        <f>SUMIFS(Dez!$H$5:$H$605,Dez!$R$5:$R$605,"Despesa",Dez!$F$5:$F$605,DRE!$D864)</f>
        <v>0</v>
      </c>
      <c r="Q864" s="75">
        <f t="shared" si="40"/>
        <v>0</v>
      </c>
    </row>
    <row r="865" spans="3:17" ht="28.5" customHeight="1" thickTop="1" thickBot="1">
      <c r="C865" s="65" t="str">
        <f>'PC Despesas'!I41</f>
        <v>5.3.37</v>
      </c>
      <c r="D865" s="66" t="str">
        <f>VLOOKUP(C865,'PC Despesas'!$I$4:$J$103,2,FALSE)</f>
        <v>-</v>
      </c>
      <c r="E865" s="75">
        <f>SUMIFS(Jan!$H$5:$H$605,Jan!$R$5:$R$605,"Despesa",Jan!$F$5:$F$605,DRE!$D865)</f>
        <v>0</v>
      </c>
      <c r="F865" s="75">
        <f>SUMIFS(Fev!$H$5:$H$605,Fev!$R$5:$R$605,"Despesa",Fev!$F$5:$F$605,DRE!$D865)</f>
        <v>0</v>
      </c>
      <c r="G865" s="75">
        <f>SUMIFS(Mar!$H$5:$H$605,Mar!$R$5:$R$605,"Despesa",Mar!$F$5:$F$605,DRE!$D865)</f>
        <v>0</v>
      </c>
      <c r="H865" s="75">
        <f>SUMIFS(Abr!$H$5:$H$605,Abr!$R$5:$R$605,"Despesa",Abr!$F$5:$F$605,DRE!$D865)</f>
        <v>0</v>
      </c>
      <c r="I865" s="75">
        <f>SUMIFS(Mai!$H$5:$H$605,Mai!$R$5:$R$605,"Despesa",Mai!$F$5:$F$605,DRE!$D865)</f>
        <v>0</v>
      </c>
      <c r="J865" s="75">
        <f>SUMIFS(Jun!$H$5:$H$605,Jun!$R$5:$R$605,"Despesa",Jun!$F$5:$F$605,DRE!$D865)</f>
        <v>0</v>
      </c>
      <c r="K865" s="75">
        <f>SUMIFS(Jul!$H$5:$H$605,Jul!$R$5:$R$605,"Despesa",Jul!$F$5:$F$605,DRE!$D865)</f>
        <v>0</v>
      </c>
      <c r="L865" s="75">
        <f>SUMIFS(Ago!$H$5:$H$605,Ago!$R$5:$R$605,"Despesa",Ago!$F$5:$F$605,DRE!$D865)</f>
        <v>0</v>
      </c>
      <c r="M865" s="75">
        <f>SUMIFS(Set!$H$5:$H$605,Set!$R$5:$R$605,"Despesa",Set!$F$5:$F$605,DRE!$D865)</f>
        <v>0</v>
      </c>
      <c r="N865" s="75">
        <f>SUMIFS(Out!$H$5:$H$605,Out!$R$5:$R$605,"Despesa",Out!$F$5:$F$605,DRE!$D865)</f>
        <v>0</v>
      </c>
      <c r="O865" s="75">
        <f>SUMIFS(Nov!$H$5:$H$605,Nov!$R$5:$R$605,"Despesa",Nov!$F$5:$F$605,DRE!$D865)</f>
        <v>0</v>
      </c>
      <c r="P865" s="75">
        <f>SUMIFS(Dez!$H$5:$H$605,Dez!$R$5:$R$605,"Despesa",Dez!$F$5:$F$605,DRE!$D865)</f>
        <v>0</v>
      </c>
      <c r="Q865" s="75">
        <f t="shared" si="40"/>
        <v>0</v>
      </c>
    </row>
    <row r="866" spans="3:17" ht="28.5" customHeight="1" thickTop="1" thickBot="1">
      <c r="C866" s="65" t="str">
        <f>'PC Despesas'!I42</f>
        <v>5.3.38</v>
      </c>
      <c r="D866" s="66" t="str">
        <f>VLOOKUP(C866,'PC Despesas'!$I$4:$J$103,2,FALSE)</f>
        <v>-</v>
      </c>
      <c r="E866" s="75">
        <f>SUMIFS(Jan!$H$5:$H$605,Jan!$R$5:$R$605,"Despesa",Jan!$F$5:$F$605,DRE!$D866)</f>
        <v>0</v>
      </c>
      <c r="F866" s="75">
        <f>SUMIFS(Fev!$H$5:$H$605,Fev!$R$5:$R$605,"Despesa",Fev!$F$5:$F$605,DRE!$D866)</f>
        <v>0</v>
      </c>
      <c r="G866" s="75">
        <f>SUMIFS(Mar!$H$5:$H$605,Mar!$R$5:$R$605,"Despesa",Mar!$F$5:$F$605,DRE!$D866)</f>
        <v>0</v>
      </c>
      <c r="H866" s="75">
        <f>SUMIFS(Abr!$H$5:$H$605,Abr!$R$5:$R$605,"Despesa",Abr!$F$5:$F$605,DRE!$D866)</f>
        <v>0</v>
      </c>
      <c r="I866" s="75">
        <f>SUMIFS(Mai!$H$5:$H$605,Mai!$R$5:$R$605,"Despesa",Mai!$F$5:$F$605,DRE!$D866)</f>
        <v>0</v>
      </c>
      <c r="J866" s="75">
        <f>SUMIFS(Jun!$H$5:$H$605,Jun!$R$5:$R$605,"Despesa",Jun!$F$5:$F$605,DRE!$D866)</f>
        <v>0</v>
      </c>
      <c r="K866" s="75">
        <f>SUMIFS(Jul!$H$5:$H$605,Jul!$R$5:$R$605,"Despesa",Jul!$F$5:$F$605,DRE!$D866)</f>
        <v>0</v>
      </c>
      <c r="L866" s="75">
        <f>SUMIFS(Ago!$H$5:$H$605,Ago!$R$5:$R$605,"Despesa",Ago!$F$5:$F$605,DRE!$D866)</f>
        <v>0</v>
      </c>
      <c r="M866" s="75">
        <f>SUMIFS(Set!$H$5:$H$605,Set!$R$5:$R$605,"Despesa",Set!$F$5:$F$605,DRE!$D866)</f>
        <v>0</v>
      </c>
      <c r="N866" s="75">
        <f>SUMIFS(Out!$H$5:$H$605,Out!$R$5:$R$605,"Despesa",Out!$F$5:$F$605,DRE!$D866)</f>
        <v>0</v>
      </c>
      <c r="O866" s="75">
        <f>SUMIFS(Nov!$H$5:$H$605,Nov!$R$5:$R$605,"Despesa",Nov!$F$5:$F$605,DRE!$D866)</f>
        <v>0</v>
      </c>
      <c r="P866" s="75">
        <f>SUMIFS(Dez!$H$5:$H$605,Dez!$R$5:$R$605,"Despesa",Dez!$F$5:$F$605,DRE!$D866)</f>
        <v>0</v>
      </c>
      <c r="Q866" s="75">
        <f t="shared" si="40"/>
        <v>0</v>
      </c>
    </row>
    <row r="867" spans="3:17" ht="28.5" customHeight="1" thickTop="1" thickBot="1">
      <c r="C867" s="65" t="str">
        <f>'PC Despesas'!I43</f>
        <v>5.3.39</v>
      </c>
      <c r="D867" s="66" t="str">
        <f>VLOOKUP(C867,'PC Despesas'!$I$4:$J$103,2,FALSE)</f>
        <v>-</v>
      </c>
      <c r="E867" s="75">
        <f>SUMIFS(Jan!$H$5:$H$605,Jan!$R$5:$R$605,"Despesa",Jan!$F$5:$F$605,DRE!$D867)</f>
        <v>0</v>
      </c>
      <c r="F867" s="75">
        <f>SUMIFS(Fev!$H$5:$H$605,Fev!$R$5:$R$605,"Despesa",Fev!$F$5:$F$605,DRE!$D867)</f>
        <v>0</v>
      </c>
      <c r="G867" s="75">
        <f>SUMIFS(Mar!$H$5:$H$605,Mar!$R$5:$R$605,"Despesa",Mar!$F$5:$F$605,DRE!$D867)</f>
        <v>0</v>
      </c>
      <c r="H867" s="75">
        <f>SUMIFS(Abr!$H$5:$H$605,Abr!$R$5:$R$605,"Despesa",Abr!$F$5:$F$605,DRE!$D867)</f>
        <v>0</v>
      </c>
      <c r="I867" s="75">
        <f>SUMIFS(Mai!$H$5:$H$605,Mai!$R$5:$R$605,"Despesa",Mai!$F$5:$F$605,DRE!$D867)</f>
        <v>0</v>
      </c>
      <c r="J867" s="75">
        <f>SUMIFS(Jun!$H$5:$H$605,Jun!$R$5:$R$605,"Despesa",Jun!$F$5:$F$605,DRE!$D867)</f>
        <v>0</v>
      </c>
      <c r="K867" s="75">
        <f>SUMIFS(Jul!$H$5:$H$605,Jul!$R$5:$R$605,"Despesa",Jul!$F$5:$F$605,DRE!$D867)</f>
        <v>0</v>
      </c>
      <c r="L867" s="75">
        <f>SUMIFS(Ago!$H$5:$H$605,Ago!$R$5:$R$605,"Despesa",Ago!$F$5:$F$605,DRE!$D867)</f>
        <v>0</v>
      </c>
      <c r="M867" s="75">
        <f>SUMIFS(Set!$H$5:$H$605,Set!$R$5:$R$605,"Despesa",Set!$F$5:$F$605,DRE!$D867)</f>
        <v>0</v>
      </c>
      <c r="N867" s="75">
        <f>SUMIFS(Out!$H$5:$H$605,Out!$R$5:$R$605,"Despesa",Out!$F$5:$F$605,DRE!$D867)</f>
        <v>0</v>
      </c>
      <c r="O867" s="75">
        <f>SUMIFS(Nov!$H$5:$H$605,Nov!$R$5:$R$605,"Despesa",Nov!$F$5:$F$605,DRE!$D867)</f>
        <v>0</v>
      </c>
      <c r="P867" s="75">
        <f>SUMIFS(Dez!$H$5:$H$605,Dez!$R$5:$R$605,"Despesa",Dez!$F$5:$F$605,DRE!$D867)</f>
        <v>0</v>
      </c>
      <c r="Q867" s="75">
        <f t="shared" si="40"/>
        <v>0</v>
      </c>
    </row>
    <row r="868" spans="3:17" ht="28.5" customHeight="1" thickTop="1" thickBot="1">
      <c r="C868" s="65" t="str">
        <f>'PC Despesas'!I44</f>
        <v>5.3.40</v>
      </c>
      <c r="D868" s="66" t="str">
        <f>VLOOKUP(C868,'PC Despesas'!$I$4:$J$103,2,FALSE)</f>
        <v>-</v>
      </c>
      <c r="E868" s="75">
        <f>SUMIFS(Jan!$H$5:$H$605,Jan!$R$5:$R$605,"Despesa",Jan!$F$5:$F$605,DRE!$D868)</f>
        <v>0</v>
      </c>
      <c r="F868" s="75">
        <f>SUMIFS(Fev!$H$5:$H$605,Fev!$R$5:$R$605,"Despesa",Fev!$F$5:$F$605,DRE!$D868)</f>
        <v>0</v>
      </c>
      <c r="G868" s="75">
        <f>SUMIFS(Mar!$H$5:$H$605,Mar!$R$5:$R$605,"Despesa",Mar!$F$5:$F$605,DRE!$D868)</f>
        <v>0</v>
      </c>
      <c r="H868" s="75">
        <f>SUMIFS(Abr!$H$5:$H$605,Abr!$R$5:$R$605,"Despesa",Abr!$F$5:$F$605,DRE!$D868)</f>
        <v>0</v>
      </c>
      <c r="I868" s="75">
        <f>SUMIFS(Mai!$H$5:$H$605,Mai!$R$5:$R$605,"Despesa",Mai!$F$5:$F$605,DRE!$D868)</f>
        <v>0</v>
      </c>
      <c r="J868" s="75">
        <f>SUMIFS(Jun!$H$5:$H$605,Jun!$R$5:$R$605,"Despesa",Jun!$F$5:$F$605,DRE!$D868)</f>
        <v>0</v>
      </c>
      <c r="K868" s="75">
        <f>SUMIFS(Jul!$H$5:$H$605,Jul!$R$5:$R$605,"Despesa",Jul!$F$5:$F$605,DRE!$D868)</f>
        <v>0</v>
      </c>
      <c r="L868" s="75">
        <f>SUMIFS(Ago!$H$5:$H$605,Ago!$R$5:$R$605,"Despesa",Ago!$F$5:$F$605,DRE!$D868)</f>
        <v>0</v>
      </c>
      <c r="M868" s="75">
        <f>SUMIFS(Set!$H$5:$H$605,Set!$R$5:$R$605,"Despesa",Set!$F$5:$F$605,DRE!$D868)</f>
        <v>0</v>
      </c>
      <c r="N868" s="75">
        <f>SUMIFS(Out!$H$5:$H$605,Out!$R$5:$R$605,"Despesa",Out!$F$5:$F$605,DRE!$D868)</f>
        <v>0</v>
      </c>
      <c r="O868" s="75">
        <f>SUMIFS(Nov!$H$5:$H$605,Nov!$R$5:$R$605,"Despesa",Nov!$F$5:$F$605,DRE!$D868)</f>
        <v>0</v>
      </c>
      <c r="P868" s="75">
        <f>SUMIFS(Dez!$H$5:$H$605,Dez!$R$5:$R$605,"Despesa",Dez!$F$5:$F$605,DRE!$D868)</f>
        <v>0</v>
      </c>
      <c r="Q868" s="75">
        <f t="shared" si="40"/>
        <v>0</v>
      </c>
    </row>
    <row r="869" spans="3:17" ht="28.5" customHeight="1" thickTop="1" thickBot="1">
      <c r="C869" s="65" t="str">
        <f>'PC Despesas'!I45</f>
        <v>5.3.41</v>
      </c>
      <c r="D869" s="66" t="str">
        <f>VLOOKUP(C869,'PC Despesas'!$I$4:$J$103,2,FALSE)</f>
        <v>-</v>
      </c>
      <c r="E869" s="75">
        <f>SUMIFS(Jan!$H$5:$H$605,Jan!$R$5:$R$605,"Despesa",Jan!$F$5:$F$605,DRE!$D869)</f>
        <v>0</v>
      </c>
      <c r="F869" s="75">
        <f>SUMIFS(Fev!$H$5:$H$605,Fev!$R$5:$R$605,"Despesa",Fev!$F$5:$F$605,DRE!$D869)</f>
        <v>0</v>
      </c>
      <c r="G869" s="75">
        <f>SUMIFS(Mar!$H$5:$H$605,Mar!$R$5:$R$605,"Despesa",Mar!$F$5:$F$605,DRE!$D869)</f>
        <v>0</v>
      </c>
      <c r="H869" s="75">
        <f>SUMIFS(Abr!$H$5:$H$605,Abr!$R$5:$R$605,"Despesa",Abr!$F$5:$F$605,DRE!$D869)</f>
        <v>0</v>
      </c>
      <c r="I869" s="75">
        <f>SUMIFS(Mai!$H$5:$H$605,Mai!$R$5:$R$605,"Despesa",Mai!$F$5:$F$605,DRE!$D869)</f>
        <v>0</v>
      </c>
      <c r="J869" s="75">
        <f>SUMIFS(Jun!$H$5:$H$605,Jun!$R$5:$R$605,"Despesa",Jun!$F$5:$F$605,DRE!$D869)</f>
        <v>0</v>
      </c>
      <c r="K869" s="75">
        <f>SUMIFS(Jul!$H$5:$H$605,Jul!$R$5:$R$605,"Despesa",Jul!$F$5:$F$605,DRE!$D869)</f>
        <v>0</v>
      </c>
      <c r="L869" s="75">
        <f>SUMIFS(Ago!$H$5:$H$605,Ago!$R$5:$R$605,"Despesa",Ago!$F$5:$F$605,DRE!$D869)</f>
        <v>0</v>
      </c>
      <c r="M869" s="75">
        <f>SUMIFS(Set!$H$5:$H$605,Set!$R$5:$R$605,"Despesa",Set!$F$5:$F$605,DRE!$D869)</f>
        <v>0</v>
      </c>
      <c r="N869" s="75">
        <f>SUMIFS(Out!$H$5:$H$605,Out!$R$5:$R$605,"Despesa",Out!$F$5:$F$605,DRE!$D869)</f>
        <v>0</v>
      </c>
      <c r="O869" s="75">
        <f>SUMIFS(Nov!$H$5:$H$605,Nov!$R$5:$R$605,"Despesa",Nov!$F$5:$F$605,DRE!$D869)</f>
        <v>0</v>
      </c>
      <c r="P869" s="75">
        <f>SUMIFS(Dez!$H$5:$H$605,Dez!$R$5:$R$605,"Despesa",Dez!$F$5:$F$605,DRE!$D869)</f>
        <v>0</v>
      </c>
      <c r="Q869" s="75">
        <f t="shared" si="40"/>
        <v>0</v>
      </c>
    </row>
    <row r="870" spans="3:17" ht="28.5" customHeight="1" thickTop="1" thickBot="1">
      <c r="C870" s="65" t="str">
        <f>'PC Despesas'!I46</f>
        <v>5.3.42</v>
      </c>
      <c r="D870" s="66" t="str">
        <f>VLOOKUP(C870,'PC Despesas'!$I$4:$J$103,2,FALSE)</f>
        <v>-</v>
      </c>
      <c r="E870" s="75">
        <f>SUMIFS(Jan!$H$5:$H$605,Jan!$R$5:$R$605,"Despesa",Jan!$F$5:$F$605,DRE!$D870)</f>
        <v>0</v>
      </c>
      <c r="F870" s="75">
        <f>SUMIFS(Fev!$H$5:$H$605,Fev!$R$5:$R$605,"Despesa",Fev!$F$5:$F$605,DRE!$D870)</f>
        <v>0</v>
      </c>
      <c r="G870" s="75">
        <f>SUMIFS(Mar!$H$5:$H$605,Mar!$R$5:$R$605,"Despesa",Mar!$F$5:$F$605,DRE!$D870)</f>
        <v>0</v>
      </c>
      <c r="H870" s="75">
        <f>SUMIFS(Abr!$H$5:$H$605,Abr!$R$5:$R$605,"Despesa",Abr!$F$5:$F$605,DRE!$D870)</f>
        <v>0</v>
      </c>
      <c r="I870" s="75">
        <f>SUMIFS(Mai!$H$5:$H$605,Mai!$R$5:$R$605,"Despesa",Mai!$F$5:$F$605,DRE!$D870)</f>
        <v>0</v>
      </c>
      <c r="J870" s="75">
        <f>SUMIFS(Jun!$H$5:$H$605,Jun!$R$5:$R$605,"Despesa",Jun!$F$5:$F$605,DRE!$D870)</f>
        <v>0</v>
      </c>
      <c r="K870" s="75">
        <f>SUMIFS(Jul!$H$5:$H$605,Jul!$R$5:$R$605,"Despesa",Jul!$F$5:$F$605,DRE!$D870)</f>
        <v>0</v>
      </c>
      <c r="L870" s="75">
        <f>SUMIFS(Ago!$H$5:$H$605,Ago!$R$5:$R$605,"Despesa",Ago!$F$5:$F$605,DRE!$D870)</f>
        <v>0</v>
      </c>
      <c r="M870" s="75">
        <f>SUMIFS(Set!$H$5:$H$605,Set!$R$5:$R$605,"Despesa",Set!$F$5:$F$605,DRE!$D870)</f>
        <v>0</v>
      </c>
      <c r="N870" s="75">
        <f>SUMIFS(Out!$H$5:$H$605,Out!$R$5:$R$605,"Despesa",Out!$F$5:$F$605,DRE!$D870)</f>
        <v>0</v>
      </c>
      <c r="O870" s="75">
        <f>SUMIFS(Nov!$H$5:$H$605,Nov!$R$5:$R$605,"Despesa",Nov!$F$5:$F$605,DRE!$D870)</f>
        <v>0</v>
      </c>
      <c r="P870" s="75">
        <f>SUMIFS(Dez!$H$5:$H$605,Dez!$R$5:$R$605,"Despesa",Dez!$F$5:$F$605,DRE!$D870)</f>
        <v>0</v>
      </c>
      <c r="Q870" s="75">
        <f t="shared" si="40"/>
        <v>0</v>
      </c>
    </row>
    <row r="871" spans="3:17" ht="28.5" customHeight="1" thickTop="1" thickBot="1">
      <c r="C871" s="65" t="str">
        <f>'PC Despesas'!I47</f>
        <v>5.3.43</v>
      </c>
      <c r="D871" s="66" t="str">
        <f>VLOOKUP(C871,'PC Despesas'!$I$4:$J$103,2,FALSE)</f>
        <v>-</v>
      </c>
      <c r="E871" s="75">
        <f>SUMIFS(Jan!$H$5:$H$605,Jan!$R$5:$R$605,"Despesa",Jan!$F$5:$F$605,DRE!$D871)</f>
        <v>0</v>
      </c>
      <c r="F871" s="75">
        <f>SUMIFS(Fev!$H$5:$H$605,Fev!$R$5:$R$605,"Despesa",Fev!$F$5:$F$605,DRE!$D871)</f>
        <v>0</v>
      </c>
      <c r="G871" s="75">
        <f>SUMIFS(Mar!$H$5:$H$605,Mar!$R$5:$R$605,"Despesa",Mar!$F$5:$F$605,DRE!$D871)</f>
        <v>0</v>
      </c>
      <c r="H871" s="75">
        <f>SUMIFS(Abr!$H$5:$H$605,Abr!$R$5:$R$605,"Despesa",Abr!$F$5:$F$605,DRE!$D871)</f>
        <v>0</v>
      </c>
      <c r="I871" s="75">
        <f>SUMIFS(Mai!$H$5:$H$605,Mai!$R$5:$R$605,"Despesa",Mai!$F$5:$F$605,DRE!$D871)</f>
        <v>0</v>
      </c>
      <c r="J871" s="75">
        <f>SUMIFS(Jun!$H$5:$H$605,Jun!$R$5:$R$605,"Despesa",Jun!$F$5:$F$605,DRE!$D871)</f>
        <v>0</v>
      </c>
      <c r="K871" s="75">
        <f>SUMIFS(Jul!$H$5:$H$605,Jul!$R$5:$R$605,"Despesa",Jul!$F$5:$F$605,DRE!$D871)</f>
        <v>0</v>
      </c>
      <c r="L871" s="75">
        <f>SUMIFS(Ago!$H$5:$H$605,Ago!$R$5:$R$605,"Despesa",Ago!$F$5:$F$605,DRE!$D871)</f>
        <v>0</v>
      </c>
      <c r="M871" s="75">
        <f>SUMIFS(Set!$H$5:$H$605,Set!$R$5:$R$605,"Despesa",Set!$F$5:$F$605,DRE!$D871)</f>
        <v>0</v>
      </c>
      <c r="N871" s="75">
        <f>SUMIFS(Out!$H$5:$H$605,Out!$R$5:$R$605,"Despesa",Out!$F$5:$F$605,DRE!$D871)</f>
        <v>0</v>
      </c>
      <c r="O871" s="75">
        <f>SUMIFS(Nov!$H$5:$H$605,Nov!$R$5:$R$605,"Despesa",Nov!$F$5:$F$605,DRE!$D871)</f>
        <v>0</v>
      </c>
      <c r="P871" s="75">
        <f>SUMIFS(Dez!$H$5:$H$605,Dez!$R$5:$R$605,"Despesa",Dez!$F$5:$F$605,DRE!$D871)</f>
        <v>0</v>
      </c>
      <c r="Q871" s="75">
        <f t="shared" si="40"/>
        <v>0</v>
      </c>
    </row>
    <row r="872" spans="3:17" ht="28.5" customHeight="1" thickTop="1" thickBot="1">
      <c r="C872" s="65" t="str">
        <f>'PC Despesas'!I48</f>
        <v>5.3.44</v>
      </c>
      <c r="D872" s="66" t="str">
        <f>VLOOKUP(C872,'PC Despesas'!$I$4:$J$103,2,FALSE)</f>
        <v>-</v>
      </c>
      <c r="E872" s="75">
        <f>SUMIFS(Jan!$H$5:$H$605,Jan!$R$5:$R$605,"Despesa",Jan!$F$5:$F$605,DRE!$D872)</f>
        <v>0</v>
      </c>
      <c r="F872" s="75">
        <f>SUMIFS(Fev!$H$5:$H$605,Fev!$R$5:$R$605,"Despesa",Fev!$F$5:$F$605,DRE!$D872)</f>
        <v>0</v>
      </c>
      <c r="G872" s="75">
        <f>SUMIFS(Mar!$H$5:$H$605,Mar!$R$5:$R$605,"Despesa",Mar!$F$5:$F$605,DRE!$D872)</f>
        <v>0</v>
      </c>
      <c r="H872" s="75">
        <f>SUMIFS(Abr!$H$5:$H$605,Abr!$R$5:$R$605,"Despesa",Abr!$F$5:$F$605,DRE!$D872)</f>
        <v>0</v>
      </c>
      <c r="I872" s="75">
        <f>SUMIFS(Mai!$H$5:$H$605,Mai!$R$5:$R$605,"Despesa",Mai!$F$5:$F$605,DRE!$D872)</f>
        <v>0</v>
      </c>
      <c r="J872" s="75">
        <f>SUMIFS(Jun!$H$5:$H$605,Jun!$R$5:$R$605,"Despesa",Jun!$F$5:$F$605,DRE!$D872)</f>
        <v>0</v>
      </c>
      <c r="K872" s="75">
        <f>SUMIFS(Jul!$H$5:$H$605,Jul!$R$5:$R$605,"Despesa",Jul!$F$5:$F$605,DRE!$D872)</f>
        <v>0</v>
      </c>
      <c r="L872" s="75">
        <f>SUMIFS(Ago!$H$5:$H$605,Ago!$R$5:$R$605,"Despesa",Ago!$F$5:$F$605,DRE!$D872)</f>
        <v>0</v>
      </c>
      <c r="M872" s="75">
        <f>SUMIFS(Set!$H$5:$H$605,Set!$R$5:$R$605,"Despesa",Set!$F$5:$F$605,DRE!$D872)</f>
        <v>0</v>
      </c>
      <c r="N872" s="75">
        <f>SUMIFS(Out!$H$5:$H$605,Out!$R$5:$R$605,"Despesa",Out!$F$5:$F$605,DRE!$D872)</f>
        <v>0</v>
      </c>
      <c r="O872" s="75">
        <f>SUMIFS(Nov!$H$5:$H$605,Nov!$R$5:$R$605,"Despesa",Nov!$F$5:$F$605,DRE!$D872)</f>
        <v>0</v>
      </c>
      <c r="P872" s="75">
        <f>SUMIFS(Dez!$H$5:$H$605,Dez!$R$5:$R$605,"Despesa",Dez!$F$5:$F$605,DRE!$D872)</f>
        <v>0</v>
      </c>
      <c r="Q872" s="75">
        <f t="shared" si="40"/>
        <v>0</v>
      </c>
    </row>
    <row r="873" spans="3:17" ht="28.5" customHeight="1" thickTop="1" thickBot="1">
      <c r="C873" s="65" t="str">
        <f>'PC Despesas'!I49</f>
        <v>5.3.45</v>
      </c>
      <c r="D873" s="66" t="str">
        <f>VLOOKUP(C873,'PC Despesas'!$I$4:$J$103,2,FALSE)</f>
        <v>-</v>
      </c>
      <c r="E873" s="75">
        <f>SUMIFS(Jan!$H$5:$H$605,Jan!$R$5:$R$605,"Despesa",Jan!$F$5:$F$605,DRE!$D873)</f>
        <v>0</v>
      </c>
      <c r="F873" s="75">
        <f>SUMIFS(Fev!$H$5:$H$605,Fev!$R$5:$R$605,"Despesa",Fev!$F$5:$F$605,DRE!$D873)</f>
        <v>0</v>
      </c>
      <c r="G873" s="75">
        <f>SUMIFS(Mar!$H$5:$H$605,Mar!$R$5:$R$605,"Despesa",Mar!$F$5:$F$605,DRE!$D873)</f>
        <v>0</v>
      </c>
      <c r="H873" s="75">
        <f>SUMIFS(Abr!$H$5:$H$605,Abr!$R$5:$R$605,"Despesa",Abr!$F$5:$F$605,DRE!$D873)</f>
        <v>0</v>
      </c>
      <c r="I873" s="75">
        <f>SUMIFS(Mai!$H$5:$H$605,Mai!$R$5:$R$605,"Despesa",Mai!$F$5:$F$605,DRE!$D873)</f>
        <v>0</v>
      </c>
      <c r="J873" s="75">
        <f>SUMIFS(Jun!$H$5:$H$605,Jun!$R$5:$R$605,"Despesa",Jun!$F$5:$F$605,DRE!$D873)</f>
        <v>0</v>
      </c>
      <c r="K873" s="75">
        <f>SUMIFS(Jul!$H$5:$H$605,Jul!$R$5:$R$605,"Despesa",Jul!$F$5:$F$605,DRE!$D873)</f>
        <v>0</v>
      </c>
      <c r="L873" s="75">
        <f>SUMIFS(Ago!$H$5:$H$605,Ago!$R$5:$R$605,"Despesa",Ago!$F$5:$F$605,DRE!$D873)</f>
        <v>0</v>
      </c>
      <c r="M873" s="75">
        <f>SUMIFS(Set!$H$5:$H$605,Set!$R$5:$R$605,"Despesa",Set!$F$5:$F$605,DRE!$D873)</f>
        <v>0</v>
      </c>
      <c r="N873" s="75">
        <f>SUMIFS(Out!$H$5:$H$605,Out!$R$5:$R$605,"Despesa",Out!$F$5:$F$605,DRE!$D873)</f>
        <v>0</v>
      </c>
      <c r="O873" s="75">
        <f>SUMIFS(Nov!$H$5:$H$605,Nov!$R$5:$R$605,"Despesa",Nov!$F$5:$F$605,DRE!$D873)</f>
        <v>0</v>
      </c>
      <c r="P873" s="75">
        <f>SUMIFS(Dez!$H$5:$H$605,Dez!$R$5:$R$605,"Despesa",Dez!$F$5:$F$605,DRE!$D873)</f>
        <v>0</v>
      </c>
      <c r="Q873" s="75">
        <f t="shared" si="40"/>
        <v>0</v>
      </c>
    </row>
    <row r="874" spans="3:17" ht="28.5" customHeight="1" thickTop="1" thickBot="1">
      <c r="C874" s="65" t="str">
        <f>'PC Despesas'!I50</f>
        <v>5.3.46</v>
      </c>
      <c r="D874" s="66" t="str">
        <f>VLOOKUP(C874,'PC Despesas'!$I$4:$J$103,2,FALSE)</f>
        <v>-</v>
      </c>
      <c r="E874" s="75">
        <f>SUMIFS(Jan!$H$5:$H$605,Jan!$R$5:$R$605,"Despesa",Jan!$F$5:$F$605,DRE!$D874)</f>
        <v>0</v>
      </c>
      <c r="F874" s="75">
        <f>SUMIFS(Fev!$H$5:$H$605,Fev!$R$5:$R$605,"Despesa",Fev!$F$5:$F$605,DRE!$D874)</f>
        <v>0</v>
      </c>
      <c r="G874" s="75">
        <f>SUMIFS(Mar!$H$5:$H$605,Mar!$R$5:$R$605,"Despesa",Mar!$F$5:$F$605,DRE!$D874)</f>
        <v>0</v>
      </c>
      <c r="H874" s="75">
        <f>SUMIFS(Abr!$H$5:$H$605,Abr!$R$5:$R$605,"Despesa",Abr!$F$5:$F$605,DRE!$D874)</f>
        <v>0</v>
      </c>
      <c r="I874" s="75">
        <f>SUMIFS(Mai!$H$5:$H$605,Mai!$R$5:$R$605,"Despesa",Mai!$F$5:$F$605,DRE!$D874)</f>
        <v>0</v>
      </c>
      <c r="J874" s="75">
        <f>SUMIFS(Jun!$H$5:$H$605,Jun!$R$5:$R$605,"Despesa",Jun!$F$5:$F$605,DRE!$D874)</f>
        <v>0</v>
      </c>
      <c r="K874" s="75">
        <f>SUMIFS(Jul!$H$5:$H$605,Jul!$R$5:$R$605,"Despesa",Jul!$F$5:$F$605,DRE!$D874)</f>
        <v>0</v>
      </c>
      <c r="L874" s="75">
        <f>SUMIFS(Ago!$H$5:$H$605,Ago!$R$5:$R$605,"Despesa",Ago!$F$5:$F$605,DRE!$D874)</f>
        <v>0</v>
      </c>
      <c r="M874" s="75">
        <f>SUMIFS(Set!$H$5:$H$605,Set!$R$5:$R$605,"Despesa",Set!$F$5:$F$605,DRE!$D874)</f>
        <v>0</v>
      </c>
      <c r="N874" s="75">
        <f>SUMIFS(Out!$H$5:$H$605,Out!$R$5:$R$605,"Despesa",Out!$F$5:$F$605,DRE!$D874)</f>
        <v>0</v>
      </c>
      <c r="O874" s="75">
        <f>SUMIFS(Nov!$H$5:$H$605,Nov!$R$5:$R$605,"Despesa",Nov!$F$5:$F$605,DRE!$D874)</f>
        <v>0</v>
      </c>
      <c r="P874" s="75">
        <f>SUMIFS(Dez!$H$5:$H$605,Dez!$R$5:$R$605,"Despesa",Dez!$F$5:$F$605,DRE!$D874)</f>
        <v>0</v>
      </c>
      <c r="Q874" s="75">
        <f t="shared" si="40"/>
        <v>0</v>
      </c>
    </row>
    <row r="875" spans="3:17" ht="28.5" customHeight="1" thickTop="1" thickBot="1">
      <c r="C875" s="65" t="str">
        <f>'PC Despesas'!I51</f>
        <v>5.3.47</v>
      </c>
      <c r="D875" s="66" t="str">
        <f>VLOOKUP(C875,'PC Despesas'!$I$4:$J$103,2,FALSE)</f>
        <v>-</v>
      </c>
      <c r="E875" s="75">
        <f>SUMIFS(Jan!$H$5:$H$605,Jan!$R$5:$R$605,"Despesa",Jan!$F$5:$F$605,DRE!$D875)</f>
        <v>0</v>
      </c>
      <c r="F875" s="75">
        <f>SUMIFS(Fev!$H$5:$H$605,Fev!$R$5:$R$605,"Despesa",Fev!$F$5:$F$605,DRE!$D875)</f>
        <v>0</v>
      </c>
      <c r="G875" s="75">
        <f>SUMIFS(Mar!$H$5:$H$605,Mar!$R$5:$R$605,"Despesa",Mar!$F$5:$F$605,DRE!$D875)</f>
        <v>0</v>
      </c>
      <c r="H875" s="75">
        <f>SUMIFS(Abr!$H$5:$H$605,Abr!$R$5:$R$605,"Despesa",Abr!$F$5:$F$605,DRE!$D875)</f>
        <v>0</v>
      </c>
      <c r="I875" s="75">
        <f>SUMIFS(Mai!$H$5:$H$605,Mai!$R$5:$R$605,"Despesa",Mai!$F$5:$F$605,DRE!$D875)</f>
        <v>0</v>
      </c>
      <c r="J875" s="75">
        <f>SUMIFS(Jun!$H$5:$H$605,Jun!$R$5:$R$605,"Despesa",Jun!$F$5:$F$605,DRE!$D875)</f>
        <v>0</v>
      </c>
      <c r="K875" s="75">
        <f>SUMIFS(Jul!$H$5:$H$605,Jul!$R$5:$R$605,"Despesa",Jul!$F$5:$F$605,DRE!$D875)</f>
        <v>0</v>
      </c>
      <c r="L875" s="75">
        <f>SUMIFS(Ago!$H$5:$H$605,Ago!$R$5:$R$605,"Despesa",Ago!$F$5:$F$605,DRE!$D875)</f>
        <v>0</v>
      </c>
      <c r="M875" s="75">
        <f>SUMIFS(Set!$H$5:$H$605,Set!$R$5:$R$605,"Despesa",Set!$F$5:$F$605,DRE!$D875)</f>
        <v>0</v>
      </c>
      <c r="N875" s="75">
        <f>SUMIFS(Out!$H$5:$H$605,Out!$R$5:$R$605,"Despesa",Out!$F$5:$F$605,DRE!$D875)</f>
        <v>0</v>
      </c>
      <c r="O875" s="75">
        <f>SUMIFS(Nov!$H$5:$H$605,Nov!$R$5:$R$605,"Despesa",Nov!$F$5:$F$605,DRE!$D875)</f>
        <v>0</v>
      </c>
      <c r="P875" s="75">
        <f>SUMIFS(Dez!$H$5:$H$605,Dez!$R$5:$R$605,"Despesa",Dez!$F$5:$F$605,DRE!$D875)</f>
        <v>0</v>
      </c>
      <c r="Q875" s="75">
        <f t="shared" si="40"/>
        <v>0</v>
      </c>
    </row>
    <row r="876" spans="3:17" ht="28.5" customHeight="1" thickTop="1" thickBot="1">
      <c r="C876" s="65" t="str">
        <f>'PC Despesas'!I52</f>
        <v>5.3.48</v>
      </c>
      <c r="D876" s="66" t="str">
        <f>VLOOKUP(C876,'PC Despesas'!$I$4:$J$103,2,FALSE)</f>
        <v>-</v>
      </c>
      <c r="E876" s="75">
        <f>SUMIFS(Jan!$H$5:$H$605,Jan!$R$5:$R$605,"Despesa",Jan!$F$5:$F$605,DRE!$D876)</f>
        <v>0</v>
      </c>
      <c r="F876" s="75">
        <f>SUMIFS(Fev!$H$5:$H$605,Fev!$R$5:$R$605,"Despesa",Fev!$F$5:$F$605,DRE!$D876)</f>
        <v>0</v>
      </c>
      <c r="G876" s="75">
        <f>SUMIFS(Mar!$H$5:$H$605,Mar!$R$5:$R$605,"Despesa",Mar!$F$5:$F$605,DRE!$D876)</f>
        <v>0</v>
      </c>
      <c r="H876" s="75">
        <f>SUMIFS(Abr!$H$5:$H$605,Abr!$R$5:$R$605,"Despesa",Abr!$F$5:$F$605,DRE!$D876)</f>
        <v>0</v>
      </c>
      <c r="I876" s="75">
        <f>SUMIFS(Mai!$H$5:$H$605,Mai!$R$5:$R$605,"Despesa",Mai!$F$5:$F$605,DRE!$D876)</f>
        <v>0</v>
      </c>
      <c r="J876" s="75">
        <f>SUMIFS(Jun!$H$5:$H$605,Jun!$R$5:$R$605,"Despesa",Jun!$F$5:$F$605,DRE!$D876)</f>
        <v>0</v>
      </c>
      <c r="K876" s="75">
        <f>SUMIFS(Jul!$H$5:$H$605,Jul!$R$5:$R$605,"Despesa",Jul!$F$5:$F$605,DRE!$D876)</f>
        <v>0</v>
      </c>
      <c r="L876" s="75">
        <f>SUMIFS(Ago!$H$5:$H$605,Ago!$R$5:$R$605,"Despesa",Ago!$F$5:$F$605,DRE!$D876)</f>
        <v>0</v>
      </c>
      <c r="M876" s="75">
        <f>SUMIFS(Set!$H$5:$H$605,Set!$R$5:$R$605,"Despesa",Set!$F$5:$F$605,DRE!$D876)</f>
        <v>0</v>
      </c>
      <c r="N876" s="75">
        <f>SUMIFS(Out!$H$5:$H$605,Out!$R$5:$R$605,"Despesa",Out!$F$5:$F$605,DRE!$D876)</f>
        <v>0</v>
      </c>
      <c r="O876" s="75">
        <f>SUMIFS(Nov!$H$5:$H$605,Nov!$R$5:$R$605,"Despesa",Nov!$F$5:$F$605,DRE!$D876)</f>
        <v>0</v>
      </c>
      <c r="P876" s="75">
        <f>SUMIFS(Dez!$H$5:$H$605,Dez!$R$5:$R$605,"Despesa",Dez!$F$5:$F$605,DRE!$D876)</f>
        <v>0</v>
      </c>
      <c r="Q876" s="75">
        <f t="shared" si="40"/>
        <v>0</v>
      </c>
    </row>
    <row r="877" spans="3:17" ht="28.5" customHeight="1" thickTop="1" thickBot="1">
      <c r="C877" s="65" t="str">
        <f>'PC Despesas'!I53</f>
        <v>5.3.49</v>
      </c>
      <c r="D877" s="66" t="str">
        <f>VLOOKUP(C877,'PC Despesas'!$I$4:$J$103,2,FALSE)</f>
        <v>-</v>
      </c>
      <c r="E877" s="75">
        <f>SUMIFS(Jan!$H$5:$H$605,Jan!$R$5:$R$605,"Despesa",Jan!$F$5:$F$605,DRE!$D877)</f>
        <v>0</v>
      </c>
      <c r="F877" s="75">
        <f>SUMIFS(Fev!$H$5:$H$605,Fev!$R$5:$R$605,"Despesa",Fev!$F$5:$F$605,DRE!$D877)</f>
        <v>0</v>
      </c>
      <c r="G877" s="75">
        <f>SUMIFS(Mar!$H$5:$H$605,Mar!$R$5:$R$605,"Despesa",Mar!$F$5:$F$605,DRE!$D877)</f>
        <v>0</v>
      </c>
      <c r="H877" s="75">
        <f>SUMIFS(Abr!$H$5:$H$605,Abr!$R$5:$R$605,"Despesa",Abr!$F$5:$F$605,DRE!$D877)</f>
        <v>0</v>
      </c>
      <c r="I877" s="75">
        <f>SUMIFS(Mai!$H$5:$H$605,Mai!$R$5:$R$605,"Despesa",Mai!$F$5:$F$605,DRE!$D877)</f>
        <v>0</v>
      </c>
      <c r="J877" s="75">
        <f>SUMIFS(Jun!$H$5:$H$605,Jun!$R$5:$R$605,"Despesa",Jun!$F$5:$F$605,DRE!$D877)</f>
        <v>0</v>
      </c>
      <c r="K877" s="75">
        <f>SUMIFS(Jul!$H$5:$H$605,Jul!$R$5:$R$605,"Despesa",Jul!$F$5:$F$605,DRE!$D877)</f>
        <v>0</v>
      </c>
      <c r="L877" s="75">
        <f>SUMIFS(Ago!$H$5:$H$605,Ago!$R$5:$R$605,"Despesa",Ago!$F$5:$F$605,DRE!$D877)</f>
        <v>0</v>
      </c>
      <c r="M877" s="75">
        <f>SUMIFS(Set!$H$5:$H$605,Set!$R$5:$R$605,"Despesa",Set!$F$5:$F$605,DRE!$D877)</f>
        <v>0</v>
      </c>
      <c r="N877" s="75">
        <f>SUMIFS(Out!$H$5:$H$605,Out!$R$5:$R$605,"Despesa",Out!$F$5:$F$605,DRE!$D877)</f>
        <v>0</v>
      </c>
      <c r="O877" s="75">
        <f>SUMIFS(Nov!$H$5:$H$605,Nov!$R$5:$R$605,"Despesa",Nov!$F$5:$F$605,DRE!$D877)</f>
        <v>0</v>
      </c>
      <c r="P877" s="75">
        <f>SUMIFS(Dez!$H$5:$H$605,Dez!$R$5:$R$605,"Despesa",Dez!$F$5:$F$605,DRE!$D877)</f>
        <v>0</v>
      </c>
      <c r="Q877" s="75">
        <f t="shared" si="40"/>
        <v>0</v>
      </c>
    </row>
    <row r="878" spans="3:17" ht="28.5" customHeight="1" thickTop="1" thickBot="1">
      <c r="C878" s="65" t="str">
        <f>'PC Despesas'!I54</f>
        <v>5.3.50</v>
      </c>
      <c r="D878" s="66" t="str">
        <f>VLOOKUP(C878,'PC Despesas'!$I$4:$J$103,2,FALSE)</f>
        <v>-</v>
      </c>
      <c r="E878" s="75">
        <f>SUMIFS(Jan!$H$5:$H$605,Jan!$R$5:$R$605,"Despesa",Jan!$F$5:$F$605,DRE!$D878)</f>
        <v>0</v>
      </c>
      <c r="F878" s="75">
        <f>SUMIFS(Fev!$H$5:$H$605,Fev!$R$5:$R$605,"Despesa",Fev!$F$5:$F$605,DRE!$D878)</f>
        <v>0</v>
      </c>
      <c r="G878" s="75">
        <f>SUMIFS(Mar!$H$5:$H$605,Mar!$R$5:$R$605,"Despesa",Mar!$F$5:$F$605,DRE!$D878)</f>
        <v>0</v>
      </c>
      <c r="H878" s="75">
        <f>SUMIFS(Abr!$H$5:$H$605,Abr!$R$5:$R$605,"Despesa",Abr!$F$5:$F$605,DRE!$D878)</f>
        <v>0</v>
      </c>
      <c r="I878" s="75">
        <f>SUMIFS(Mai!$H$5:$H$605,Mai!$R$5:$R$605,"Despesa",Mai!$F$5:$F$605,DRE!$D878)</f>
        <v>0</v>
      </c>
      <c r="J878" s="75">
        <f>SUMIFS(Jun!$H$5:$H$605,Jun!$R$5:$R$605,"Despesa",Jun!$F$5:$F$605,DRE!$D878)</f>
        <v>0</v>
      </c>
      <c r="K878" s="75">
        <f>SUMIFS(Jul!$H$5:$H$605,Jul!$R$5:$R$605,"Despesa",Jul!$F$5:$F$605,DRE!$D878)</f>
        <v>0</v>
      </c>
      <c r="L878" s="75">
        <f>SUMIFS(Ago!$H$5:$H$605,Ago!$R$5:$R$605,"Despesa",Ago!$F$5:$F$605,DRE!$D878)</f>
        <v>0</v>
      </c>
      <c r="M878" s="75">
        <f>SUMIFS(Set!$H$5:$H$605,Set!$R$5:$R$605,"Despesa",Set!$F$5:$F$605,DRE!$D878)</f>
        <v>0</v>
      </c>
      <c r="N878" s="75">
        <f>SUMIFS(Out!$H$5:$H$605,Out!$R$5:$R$605,"Despesa",Out!$F$5:$F$605,DRE!$D878)</f>
        <v>0</v>
      </c>
      <c r="O878" s="75">
        <f>SUMIFS(Nov!$H$5:$H$605,Nov!$R$5:$R$605,"Despesa",Nov!$F$5:$F$605,DRE!$D878)</f>
        <v>0</v>
      </c>
      <c r="P878" s="75">
        <f>SUMIFS(Dez!$H$5:$H$605,Dez!$R$5:$R$605,"Despesa",Dez!$F$5:$F$605,DRE!$D878)</f>
        <v>0</v>
      </c>
      <c r="Q878" s="75">
        <f t="shared" si="40"/>
        <v>0</v>
      </c>
    </row>
    <row r="879" spans="3:17" ht="28.5" customHeight="1" thickTop="1" thickBot="1">
      <c r="C879" s="65" t="str">
        <f>'PC Despesas'!I55</f>
        <v>5.3.51</v>
      </c>
      <c r="D879" s="66" t="str">
        <f>VLOOKUP(C879,'PC Despesas'!$I$4:$J$103,2,FALSE)</f>
        <v>-</v>
      </c>
      <c r="E879" s="75">
        <f>SUMIFS(Jan!$H$5:$H$605,Jan!$R$5:$R$605,"Despesa",Jan!$F$5:$F$605,DRE!$D879)</f>
        <v>0</v>
      </c>
      <c r="F879" s="75">
        <f>SUMIFS(Fev!$H$5:$H$605,Fev!$R$5:$R$605,"Despesa",Fev!$F$5:$F$605,DRE!$D879)</f>
        <v>0</v>
      </c>
      <c r="G879" s="75">
        <f>SUMIFS(Mar!$H$5:$H$605,Mar!$R$5:$R$605,"Despesa",Mar!$F$5:$F$605,DRE!$D879)</f>
        <v>0</v>
      </c>
      <c r="H879" s="75">
        <f>SUMIFS(Abr!$H$5:$H$605,Abr!$R$5:$R$605,"Despesa",Abr!$F$5:$F$605,DRE!$D879)</f>
        <v>0</v>
      </c>
      <c r="I879" s="75">
        <f>SUMIFS(Mai!$H$5:$H$605,Mai!$R$5:$R$605,"Despesa",Mai!$F$5:$F$605,DRE!$D879)</f>
        <v>0</v>
      </c>
      <c r="J879" s="75">
        <f>SUMIFS(Jun!$H$5:$H$605,Jun!$R$5:$R$605,"Despesa",Jun!$F$5:$F$605,DRE!$D879)</f>
        <v>0</v>
      </c>
      <c r="K879" s="75">
        <f>SUMIFS(Jul!$H$5:$H$605,Jul!$R$5:$R$605,"Despesa",Jul!$F$5:$F$605,DRE!$D879)</f>
        <v>0</v>
      </c>
      <c r="L879" s="75">
        <f>SUMIFS(Ago!$H$5:$H$605,Ago!$R$5:$R$605,"Despesa",Ago!$F$5:$F$605,DRE!$D879)</f>
        <v>0</v>
      </c>
      <c r="M879" s="75">
        <f>SUMIFS(Set!$H$5:$H$605,Set!$R$5:$R$605,"Despesa",Set!$F$5:$F$605,DRE!$D879)</f>
        <v>0</v>
      </c>
      <c r="N879" s="75">
        <f>SUMIFS(Out!$H$5:$H$605,Out!$R$5:$R$605,"Despesa",Out!$F$5:$F$605,DRE!$D879)</f>
        <v>0</v>
      </c>
      <c r="O879" s="75">
        <f>SUMIFS(Nov!$H$5:$H$605,Nov!$R$5:$R$605,"Despesa",Nov!$F$5:$F$605,DRE!$D879)</f>
        <v>0</v>
      </c>
      <c r="P879" s="75">
        <f>SUMIFS(Dez!$H$5:$H$605,Dez!$R$5:$R$605,"Despesa",Dez!$F$5:$F$605,DRE!$D879)</f>
        <v>0</v>
      </c>
      <c r="Q879" s="75">
        <f t="shared" si="40"/>
        <v>0</v>
      </c>
    </row>
    <row r="880" spans="3:17" ht="28.5" customHeight="1" thickTop="1" thickBot="1">
      <c r="C880" s="65" t="str">
        <f>'PC Despesas'!I56</f>
        <v>5.3.52</v>
      </c>
      <c r="D880" s="66" t="str">
        <f>VLOOKUP(C880,'PC Despesas'!$I$4:$J$103,2,FALSE)</f>
        <v>-</v>
      </c>
      <c r="E880" s="75">
        <f>SUMIFS(Jan!$H$5:$H$605,Jan!$R$5:$R$605,"Despesa",Jan!$F$5:$F$605,DRE!$D880)</f>
        <v>0</v>
      </c>
      <c r="F880" s="75">
        <f>SUMIFS(Fev!$H$5:$H$605,Fev!$R$5:$R$605,"Despesa",Fev!$F$5:$F$605,DRE!$D880)</f>
        <v>0</v>
      </c>
      <c r="G880" s="75">
        <f>SUMIFS(Mar!$H$5:$H$605,Mar!$R$5:$R$605,"Despesa",Mar!$F$5:$F$605,DRE!$D880)</f>
        <v>0</v>
      </c>
      <c r="H880" s="75">
        <f>SUMIFS(Abr!$H$5:$H$605,Abr!$R$5:$R$605,"Despesa",Abr!$F$5:$F$605,DRE!$D880)</f>
        <v>0</v>
      </c>
      <c r="I880" s="75">
        <f>SUMIFS(Mai!$H$5:$H$605,Mai!$R$5:$R$605,"Despesa",Mai!$F$5:$F$605,DRE!$D880)</f>
        <v>0</v>
      </c>
      <c r="J880" s="75">
        <f>SUMIFS(Jun!$H$5:$H$605,Jun!$R$5:$R$605,"Despesa",Jun!$F$5:$F$605,DRE!$D880)</f>
        <v>0</v>
      </c>
      <c r="K880" s="75">
        <f>SUMIFS(Jul!$H$5:$H$605,Jul!$R$5:$R$605,"Despesa",Jul!$F$5:$F$605,DRE!$D880)</f>
        <v>0</v>
      </c>
      <c r="L880" s="75">
        <f>SUMIFS(Ago!$H$5:$H$605,Ago!$R$5:$R$605,"Despesa",Ago!$F$5:$F$605,DRE!$D880)</f>
        <v>0</v>
      </c>
      <c r="M880" s="75">
        <f>SUMIFS(Set!$H$5:$H$605,Set!$R$5:$R$605,"Despesa",Set!$F$5:$F$605,DRE!$D880)</f>
        <v>0</v>
      </c>
      <c r="N880" s="75">
        <f>SUMIFS(Out!$H$5:$H$605,Out!$R$5:$R$605,"Despesa",Out!$F$5:$F$605,DRE!$D880)</f>
        <v>0</v>
      </c>
      <c r="O880" s="75">
        <f>SUMIFS(Nov!$H$5:$H$605,Nov!$R$5:$R$605,"Despesa",Nov!$F$5:$F$605,DRE!$D880)</f>
        <v>0</v>
      </c>
      <c r="P880" s="75">
        <f>SUMIFS(Dez!$H$5:$H$605,Dez!$R$5:$R$605,"Despesa",Dez!$F$5:$F$605,DRE!$D880)</f>
        <v>0</v>
      </c>
      <c r="Q880" s="75">
        <f t="shared" si="40"/>
        <v>0</v>
      </c>
    </row>
    <row r="881" spans="3:17" ht="28.5" customHeight="1" thickTop="1" thickBot="1">
      <c r="C881" s="65" t="str">
        <f>'PC Despesas'!I57</f>
        <v>5.3.53</v>
      </c>
      <c r="D881" s="66" t="str">
        <f>VLOOKUP(C881,'PC Despesas'!$I$4:$J$103,2,FALSE)</f>
        <v>-</v>
      </c>
      <c r="E881" s="75">
        <f>SUMIFS(Jan!$H$5:$H$605,Jan!$R$5:$R$605,"Despesa",Jan!$F$5:$F$605,DRE!$D881)</f>
        <v>0</v>
      </c>
      <c r="F881" s="75">
        <f>SUMIFS(Fev!$H$5:$H$605,Fev!$R$5:$R$605,"Despesa",Fev!$F$5:$F$605,DRE!$D881)</f>
        <v>0</v>
      </c>
      <c r="G881" s="75">
        <f>SUMIFS(Mar!$H$5:$H$605,Mar!$R$5:$R$605,"Despesa",Mar!$F$5:$F$605,DRE!$D881)</f>
        <v>0</v>
      </c>
      <c r="H881" s="75">
        <f>SUMIFS(Abr!$H$5:$H$605,Abr!$R$5:$R$605,"Despesa",Abr!$F$5:$F$605,DRE!$D881)</f>
        <v>0</v>
      </c>
      <c r="I881" s="75">
        <f>SUMIFS(Mai!$H$5:$H$605,Mai!$R$5:$R$605,"Despesa",Mai!$F$5:$F$605,DRE!$D881)</f>
        <v>0</v>
      </c>
      <c r="J881" s="75">
        <f>SUMIFS(Jun!$H$5:$H$605,Jun!$R$5:$R$605,"Despesa",Jun!$F$5:$F$605,DRE!$D881)</f>
        <v>0</v>
      </c>
      <c r="K881" s="75">
        <f>SUMIFS(Jul!$H$5:$H$605,Jul!$R$5:$R$605,"Despesa",Jul!$F$5:$F$605,DRE!$D881)</f>
        <v>0</v>
      </c>
      <c r="L881" s="75">
        <f>SUMIFS(Ago!$H$5:$H$605,Ago!$R$5:$R$605,"Despesa",Ago!$F$5:$F$605,DRE!$D881)</f>
        <v>0</v>
      </c>
      <c r="M881" s="75">
        <f>SUMIFS(Set!$H$5:$H$605,Set!$R$5:$R$605,"Despesa",Set!$F$5:$F$605,DRE!$D881)</f>
        <v>0</v>
      </c>
      <c r="N881" s="75">
        <f>SUMIFS(Out!$H$5:$H$605,Out!$R$5:$R$605,"Despesa",Out!$F$5:$F$605,DRE!$D881)</f>
        <v>0</v>
      </c>
      <c r="O881" s="75">
        <f>SUMIFS(Nov!$H$5:$H$605,Nov!$R$5:$R$605,"Despesa",Nov!$F$5:$F$605,DRE!$D881)</f>
        <v>0</v>
      </c>
      <c r="P881" s="75">
        <f>SUMIFS(Dez!$H$5:$H$605,Dez!$R$5:$R$605,"Despesa",Dez!$F$5:$F$605,DRE!$D881)</f>
        <v>0</v>
      </c>
      <c r="Q881" s="75">
        <f t="shared" si="40"/>
        <v>0</v>
      </c>
    </row>
    <row r="882" spans="3:17" ht="28.5" customHeight="1" thickTop="1" thickBot="1">
      <c r="C882" s="65" t="str">
        <f>'PC Despesas'!I58</f>
        <v>5.3.54</v>
      </c>
      <c r="D882" s="66" t="str">
        <f>VLOOKUP(C882,'PC Despesas'!$I$4:$J$103,2,FALSE)</f>
        <v>-</v>
      </c>
      <c r="E882" s="75">
        <f>SUMIFS(Jan!$H$5:$H$605,Jan!$R$5:$R$605,"Despesa",Jan!$F$5:$F$605,DRE!$D882)</f>
        <v>0</v>
      </c>
      <c r="F882" s="75">
        <f>SUMIFS(Fev!$H$5:$H$605,Fev!$R$5:$R$605,"Despesa",Fev!$F$5:$F$605,DRE!$D882)</f>
        <v>0</v>
      </c>
      <c r="G882" s="75">
        <f>SUMIFS(Mar!$H$5:$H$605,Mar!$R$5:$R$605,"Despesa",Mar!$F$5:$F$605,DRE!$D882)</f>
        <v>0</v>
      </c>
      <c r="H882" s="75">
        <f>SUMIFS(Abr!$H$5:$H$605,Abr!$R$5:$R$605,"Despesa",Abr!$F$5:$F$605,DRE!$D882)</f>
        <v>0</v>
      </c>
      <c r="I882" s="75">
        <f>SUMIFS(Mai!$H$5:$H$605,Mai!$R$5:$R$605,"Despesa",Mai!$F$5:$F$605,DRE!$D882)</f>
        <v>0</v>
      </c>
      <c r="J882" s="75">
        <f>SUMIFS(Jun!$H$5:$H$605,Jun!$R$5:$R$605,"Despesa",Jun!$F$5:$F$605,DRE!$D882)</f>
        <v>0</v>
      </c>
      <c r="K882" s="75">
        <f>SUMIFS(Jul!$H$5:$H$605,Jul!$R$5:$R$605,"Despesa",Jul!$F$5:$F$605,DRE!$D882)</f>
        <v>0</v>
      </c>
      <c r="L882" s="75">
        <f>SUMIFS(Ago!$H$5:$H$605,Ago!$R$5:$R$605,"Despesa",Ago!$F$5:$F$605,DRE!$D882)</f>
        <v>0</v>
      </c>
      <c r="M882" s="75">
        <f>SUMIFS(Set!$H$5:$H$605,Set!$R$5:$R$605,"Despesa",Set!$F$5:$F$605,DRE!$D882)</f>
        <v>0</v>
      </c>
      <c r="N882" s="75">
        <f>SUMIFS(Out!$H$5:$H$605,Out!$R$5:$R$605,"Despesa",Out!$F$5:$F$605,DRE!$D882)</f>
        <v>0</v>
      </c>
      <c r="O882" s="75">
        <f>SUMIFS(Nov!$H$5:$H$605,Nov!$R$5:$R$605,"Despesa",Nov!$F$5:$F$605,DRE!$D882)</f>
        <v>0</v>
      </c>
      <c r="P882" s="75">
        <f>SUMIFS(Dez!$H$5:$H$605,Dez!$R$5:$R$605,"Despesa",Dez!$F$5:$F$605,DRE!$D882)</f>
        <v>0</v>
      </c>
      <c r="Q882" s="75">
        <f t="shared" si="40"/>
        <v>0</v>
      </c>
    </row>
    <row r="883" spans="3:17" ht="28.5" customHeight="1" thickTop="1" thickBot="1">
      <c r="C883" s="65" t="str">
        <f>'PC Despesas'!I59</f>
        <v>5.3.55</v>
      </c>
      <c r="D883" s="66" t="str">
        <f>VLOOKUP(C883,'PC Despesas'!$I$4:$J$103,2,FALSE)</f>
        <v>-</v>
      </c>
      <c r="E883" s="75">
        <f>SUMIFS(Jan!$H$5:$H$605,Jan!$R$5:$R$605,"Despesa",Jan!$F$5:$F$605,DRE!$D883)</f>
        <v>0</v>
      </c>
      <c r="F883" s="75">
        <f>SUMIFS(Fev!$H$5:$H$605,Fev!$R$5:$R$605,"Despesa",Fev!$F$5:$F$605,DRE!$D883)</f>
        <v>0</v>
      </c>
      <c r="G883" s="75">
        <f>SUMIFS(Mar!$H$5:$H$605,Mar!$R$5:$R$605,"Despesa",Mar!$F$5:$F$605,DRE!$D883)</f>
        <v>0</v>
      </c>
      <c r="H883" s="75">
        <f>SUMIFS(Abr!$H$5:$H$605,Abr!$R$5:$R$605,"Despesa",Abr!$F$5:$F$605,DRE!$D883)</f>
        <v>0</v>
      </c>
      <c r="I883" s="75">
        <f>SUMIFS(Mai!$H$5:$H$605,Mai!$R$5:$R$605,"Despesa",Mai!$F$5:$F$605,DRE!$D883)</f>
        <v>0</v>
      </c>
      <c r="J883" s="75">
        <f>SUMIFS(Jun!$H$5:$H$605,Jun!$R$5:$R$605,"Despesa",Jun!$F$5:$F$605,DRE!$D883)</f>
        <v>0</v>
      </c>
      <c r="K883" s="75">
        <f>SUMIFS(Jul!$H$5:$H$605,Jul!$R$5:$R$605,"Despesa",Jul!$F$5:$F$605,DRE!$D883)</f>
        <v>0</v>
      </c>
      <c r="L883" s="75">
        <f>SUMIFS(Ago!$H$5:$H$605,Ago!$R$5:$R$605,"Despesa",Ago!$F$5:$F$605,DRE!$D883)</f>
        <v>0</v>
      </c>
      <c r="M883" s="75">
        <f>SUMIFS(Set!$H$5:$H$605,Set!$R$5:$R$605,"Despesa",Set!$F$5:$F$605,DRE!$D883)</f>
        <v>0</v>
      </c>
      <c r="N883" s="75">
        <f>SUMIFS(Out!$H$5:$H$605,Out!$R$5:$R$605,"Despesa",Out!$F$5:$F$605,DRE!$D883)</f>
        <v>0</v>
      </c>
      <c r="O883" s="75">
        <f>SUMIFS(Nov!$H$5:$H$605,Nov!$R$5:$R$605,"Despesa",Nov!$F$5:$F$605,DRE!$D883)</f>
        <v>0</v>
      </c>
      <c r="P883" s="75">
        <f>SUMIFS(Dez!$H$5:$H$605,Dez!$R$5:$R$605,"Despesa",Dez!$F$5:$F$605,DRE!$D883)</f>
        <v>0</v>
      </c>
      <c r="Q883" s="75">
        <f t="shared" si="40"/>
        <v>0</v>
      </c>
    </row>
    <row r="884" spans="3:17" ht="28.5" customHeight="1" thickTop="1" thickBot="1">
      <c r="C884" s="65" t="str">
        <f>'PC Despesas'!I60</f>
        <v>5.3.56</v>
      </c>
      <c r="D884" s="66" t="str">
        <f>VLOOKUP(C884,'PC Despesas'!$I$4:$J$103,2,FALSE)</f>
        <v>-</v>
      </c>
      <c r="E884" s="75">
        <f>SUMIFS(Jan!$H$5:$H$605,Jan!$R$5:$R$605,"Despesa",Jan!$F$5:$F$605,DRE!$D884)</f>
        <v>0</v>
      </c>
      <c r="F884" s="75">
        <f>SUMIFS(Fev!$H$5:$H$605,Fev!$R$5:$R$605,"Despesa",Fev!$F$5:$F$605,DRE!$D884)</f>
        <v>0</v>
      </c>
      <c r="G884" s="75">
        <f>SUMIFS(Mar!$H$5:$H$605,Mar!$R$5:$R$605,"Despesa",Mar!$F$5:$F$605,DRE!$D884)</f>
        <v>0</v>
      </c>
      <c r="H884" s="75">
        <f>SUMIFS(Abr!$H$5:$H$605,Abr!$R$5:$R$605,"Despesa",Abr!$F$5:$F$605,DRE!$D884)</f>
        <v>0</v>
      </c>
      <c r="I884" s="75">
        <f>SUMIFS(Mai!$H$5:$H$605,Mai!$R$5:$R$605,"Despesa",Mai!$F$5:$F$605,DRE!$D884)</f>
        <v>0</v>
      </c>
      <c r="J884" s="75">
        <f>SUMIFS(Jun!$H$5:$H$605,Jun!$R$5:$R$605,"Despesa",Jun!$F$5:$F$605,DRE!$D884)</f>
        <v>0</v>
      </c>
      <c r="K884" s="75">
        <f>SUMIFS(Jul!$H$5:$H$605,Jul!$R$5:$R$605,"Despesa",Jul!$F$5:$F$605,DRE!$D884)</f>
        <v>0</v>
      </c>
      <c r="L884" s="75">
        <f>SUMIFS(Ago!$H$5:$H$605,Ago!$R$5:$R$605,"Despesa",Ago!$F$5:$F$605,DRE!$D884)</f>
        <v>0</v>
      </c>
      <c r="M884" s="75">
        <f>SUMIFS(Set!$H$5:$H$605,Set!$R$5:$R$605,"Despesa",Set!$F$5:$F$605,DRE!$D884)</f>
        <v>0</v>
      </c>
      <c r="N884" s="75">
        <f>SUMIFS(Out!$H$5:$H$605,Out!$R$5:$R$605,"Despesa",Out!$F$5:$F$605,DRE!$D884)</f>
        <v>0</v>
      </c>
      <c r="O884" s="75">
        <f>SUMIFS(Nov!$H$5:$H$605,Nov!$R$5:$R$605,"Despesa",Nov!$F$5:$F$605,DRE!$D884)</f>
        <v>0</v>
      </c>
      <c r="P884" s="75">
        <f>SUMIFS(Dez!$H$5:$H$605,Dez!$R$5:$R$605,"Despesa",Dez!$F$5:$F$605,DRE!$D884)</f>
        <v>0</v>
      </c>
      <c r="Q884" s="75">
        <f t="shared" si="40"/>
        <v>0</v>
      </c>
    </row>
    <row r="885" spans="3:17" ht="28.5" customHeight="1" thickTop="1" thickBot="1">
      <c r="C885" s="65" t="str">
        <f>'PC Despesas'!I61</f>
        <v>5.3.57</v>
      </c>
      <c r="D885" s="66" t="str">
        <f>VLOOKUP(C885,'PC Despesas'!$I$4:$J$103,2,FALSE)</f>
        <v>-</v>
      </c>
      <c r="E885" s="75">
        <f>SUMIFS(Jan!$H$5:$H$605,Jan!$R$5:$R$605,"Despesa",Jan!$F$5:$F$605,DRE!$D885)</f>
        <v>0</v>
      </c>
      <c r="F885" s="75">
        <f>SUMIFS(Fev!$H$5:$H$605,Fev!$R$5:$R$605,"Despesa",Fev!$F$5:$F$605,DRE!$D885)</f>
        <v>0</v>
      </c>
      <c r="G885" s="75">
        <f>SUMIFS(Mar!$H$5:$H$605,Mar!$R$5:$R$605,"Despesa",Mar!$F$5:$F$605,DRE!$D885)</f>
        <v>0</v>
      </c>
      <c r="H885" s="75">
        <f>SUMIFS(Abr!$H$5:$H$605,Abr!$R$5:$R$605,"Despesa",Abr!$F$5:$F$605,DRE!$D885)</f>
        <v>0</v>
      </c>
      <c r="I885" s="75">
        <f>SUMIFS(Mai!$H$5:$H$605,Mai!$R$5:$R$605,"Despesa",Mai!$F$5:$F$605,DRE!$D885)</f>
        <v>0</v>
      </c>
      <c r="J885" s="75">
        <f>SUMIFS(Jun!$H$5:$H$605,Jun!$R$5:$R$605,"Despesa",Jun!$F$5:$F$605,DRE!$D885)</f>
        <v>0</v>
      </c>
      <c r="K885" s="75">
        <f>SUMIFS(Jul!$H$5:$H$605,Jul!$R$5:$R$605,"Despesa",Jul!$F$5:$F$605,DRE!$D885)</f>
        <v>0</v>
      </c>
      <c r="L885" s="75">
        <f>SUMIFS(Ago!$H$5:$H$605,Ago!$R$5:$R$605,"Despesa",Ago!$F$5:$F$605,DRE!$D885)</f>
        <v>0</v>
      </c>
      <c r="M885" s="75">
        <f>SUMIFS(Set!$H$5:$H$605,Set!$R$5:$R$605,"Despesa",Set!$F$5:$F$605,DRE!$D885)</f>
        <v>0</v>
      </c>
      <c r="N885" s="75">
        <f>SUMIFS(Out!$H$5:$H$605,Out!$R$5:$R$605,"Despesa",Out!$F$5:$F$605,DRE!$D885)</f>
        <v>0</v>
      </c>
      <c r="O885" s="75">
        <f>SUMIFS(Nov!$H$5:$H$605,Nov!$R$5:$R$605,"Despesa",Nov!$F$5:$F$605,DRE!$D885)</f>
        <v>0</v>
      </c>
      <c r="P885" s="75">
        <f>SUMIFS(Dez!$H$5:$H$605,Dez!$R$5:$R$605,"Despesa",Dez!$F$5:$F$605,DRE!$D885)</f>
        <v>0</v>
      </c>
      <c r="Q885" s="75">
        <f t="shared" si="40"/>
        <v>0</v>
      </c>
    </row>
    <row r="886" spans="3:17" ht="28.5" customHeight="1" thickTop="1" thickBot="1">
      <c r="C886" s="65" t="str">
        <f>'PC Despesas'!I62</f>
        <v>5.3.58</v>
      </c>
      <c r="D886" s="66" t="str">
        <f>VLOOKUP(C886,'PC Despesas'!$I$4:$J$103,2,FALSE)</f>
        <v>-</v>
      </c>
      <c r="E886" s="75">
        <f>SUMIFS(Jan!$H$5:$H$605,Jan!$R$5:$R$605,"Despesa",Jan!$F$5:$F$605,DRE!$D886)</f>
        <v>0</v>
      </c>
      <c r="F886" s="75">
        <f>SUMIFS(Fev!$H$5:$H$605,Fev!$R$5:$R$605,"Despesa",Fev!$F$5:$F$605,DRE!$D886)</f>
        <v>0</v>
      </c>
      <c r="G886" s="75">
        <f>SUMIFS(Mar!$H$5:$H$605,Mar!$R$5:$R$605,"Despesa",Mar!$F$5:$F$605,DRE!$D886)</f>
        <v>0</v>
      </c>
      <c r="H886" s="75">
        <f>SUMIFS(Abr!$H$5:$H$605,Abr!$R$5:$R$605,"Despesa",Abr!$F$5:$F$605,DRE!$D886)</f>
        <v>0</v>
      </c>
      <c r="I886" s="75">
        <f>SUMIFS(Mai!$H$5:$H$605,Mai!$R$5:$R$605,"Despesa",Mai!$F$5:$F$605,DRE!$D886)</f>
        <v>0</v>
      </c>
      <c r="J886" s="75">
        <f>SUMIFS(Jun!$H$5:$H$605,Jun!$R$5:$R$605,"Despesa",Jun!$F$5:$F$605,DRE!$D886)</f>
        <v>0</v>
      </c>
      <c r="K886" s="75">
        <f>SUMIFS(Jul!$H$5:$H$605,Jul!$R$5:$R$605,"Despesa",Jul!$F$5:$F$605,DRE!$D886)</f>
        <v>0</v>
      </c>
      <c r="L886" s="75">
        <f>SUMIFS(Ago!$H$5:$H$605,Ago!$R$5:$R$605,"Despesa",Ago!$F$5:$F$605,DRE!$D886)</f>
        <v>0</v>
      </c>
      <c r="M886" s="75">
        <f>SUMIFS(Set!$H$5:$H$605,Set!$R$5:$R$605,"Despesa",Set!$F$5:$F$605,DRE!$D886)</f>
        <v>0</v>
      </c>
      <c r="N886" s="75">
        <f>SUMIFS(Out!$H$5:$H$605,Out!$R$5:$R$605,"Despesa",Out!$F$5:$F$605,DRE!$D886)</f>
        <v>0</v>
      </c>
      <c r="O886" s="75">
        <f>SUMIFS(Nov!$H$5:$H$605,Nov!$R$5:$R$605,"Despesa",Nov!$F$5:$F$605,DRE!$D886)</f>
        <v>0</v>
      </c>
      <c r="P886" s="75">
        <f>SUMIFS(Dez!$H$5:$H$605,Dez!$R$5:$R$605,"Despesa",Dez!$F$5:$F$605,DRE!$D886)</f>
        <v>0</v>
      </c>
      <c r="Q886" s="75">
        <f t="shared" si="40"/>
        <v>0</v>
      </c>
    </row>
    <row r="887" spans="3:17" ht="28.5" customHeight="1" thickTop="1" thickBot="1">
      <c r="C887" s="65" t="str">
        <f>'PC Despesas'!I63</f>
        <v>5.3.59</v>
      </c>
      <c r="D887" s="66" t="str">
        <f>VLOOKUP(C887,'PC Despesas'!$I$4:$J$103,2,FALSE)</f>
        <v>-</v>
      </c>
      <c r="E887" s="75">
        <f>SUMIFS(Jan!$H$5:$H$605,Jan!$R$5:$R$605,"Despesa",Jan!$F$5:$F$605,DRE!$D887)</f>
        <v>0</v>
      </c>
      <c r="F887" s="75">
        <f>SUMIFS(Fev!$H$5:$H$605,Fev!$R$5:$R$605,"Despesa",Fev!$F$5:$F$605,DRE!$D887)</f>
        <v>0</v>
      </c>
      <c r="G887" s="75">
        <f>SUMIFS(Mar!$H$5:$H$605,Mar!$R$5:$R$605,"Despesa",Mar!$F$5:$F$605,DRE!$D887)</f>
        <v>0</v>
      </c>
      <c r="H887" s="75">
        <f>SUMIFS(Abr!$H$5:$H$605,Abr!$R$5:$R$605,"Despesa",Abr!$F$5:$F$605,DRE!$D887)</f>
        <v>0</v>
      </c>
      <c r="I887" s="75">
        <f>SUMIFS(Mai!$H$5:$H$605,Mai!$R$5:$R$605,"Despesa",Mai!$F$5:$F$605,DRE!$D887)</f>
        <v>0</v>
      </c>
      <c r="J887" s="75">
        <f>SUMIFS(Jun!$H$5:$H$605,Jun!$R$5:$R$605,"Despesa",Jun!$F$5:$F$605,DRE!$D887)</f>
        <v>0</v>
      </c>
      <c r="K887" s="75">
        <f>SUMIFS(Jul!$H$5:$H$605,Jul!$R$5:$R$605,"Despesa",Jul!$F$5:$F$605,DRE!$D887)</f>
        <v>0</v>
      </c>
      <c r="L887" s="75">
        <f>SUMIFS(Ago!$H$5:$H$605,Ago!$R$5:$R$605,"Despesa",Ago!$F$5:$F$605,DRE!$D887)</f>
        <v>0</v>
      </c>
      <c r="M887" s="75">
        <f>SUMIFS(Set!$H$5:$H$605,Set!$R$5:$R$605,"Despesa",Set!$F$5:$F$605,DRE!$D887)</f>
        <v>0</v>
      </c>
      <c r="N887" s="75">
        <f>SUMIFS(Out!$H$5:$H$605,Out!$R$5:$R$605,"Despesa",Out!$F$5:$F$605,DRE!$D887)</f>
        <v>0</v>
      </c>
      <c r="O887" s="75">
        <f>SUMIFS(Nov!$H$5:$H$605,Nov!$R$5:$R$605,"Despesa",Nov!$F$5:$F$605,DRE!$D887)</f>
        <v>0</v>
      </c>
      <c r="P887" s="75">
        <f>SUMIFS(Dez!$H$5:$H$605,Dez!$R$5:$R$605,"Despesa",Dez!$F$5:$F$605,DRE!$D887)</f>
        <v>0</v>
      </c>
      <c r="Q887" s="75">
        <f t="shared" si="40"/>
        <v>0</v>
      </c>
    </row>
    <row r="888" spans="3:17" ht="28.5" customHeight="1" thickTop="1" thickBot="1">
      <c r="C888" s="65" t="str">
        <f>'PC Despesas'!I64</f>
        <v>5.3.60</v>
      </c>
      <c r="D888" s="66" t="str">
        <f>VLOOKUP(C888,'PC Despesas'!$I$4:$J$103,2,FALSE)</f>
        <v>-</v>
      </c>
      <c r="E888" s="75">
        <f>SUMIFS(Jan!$H$5:$H$605,Jan!$R$5:$R$605,"Despesa",Jan!$F$5:$F$605,DRE!$D888)</f>
        <v>0</v>
      </c>
      <c r="F888" s="75">
        <f>SUMIFS(Fev!$H$5:$H$605,Fev!$R$5:$R$605,"Despesa",Fev!$F$5:$F$605,DRE!$D888)</f>
        <v>0</v>
      </c>
      <c r="G888" s="75">
        <f>SUMIFS(Mar!$H$5:$H$605,Mar!$R$5:$R$605,"Despesa",Mar!$F$5:$F$605,DRE!$D888)</f>
        <v>0</v>
      </c>
      <c r="H888" s="75">
        <f>SUMIFS(Abr!$H$5:$H$605,Abr!$R$5:$R$605,"Despesa",Abr!$F$5:$F$605,DRE!$D888)</f>
        <v>0</v>
      </c>
      <c r="I888" s="75">
        <f>SUMIFS(Mai!$H$5:$H$605,Mai!$R$5:$R$605,"Despesa",Mai!$F$5:$F$605,DRE!$D888)</f>
        <v>0</v>
      </c>
      <c r="J888" s="75">
        <f>SUMIFS(Jun!$H$5:$H$605,Jun!$R$5:$R$605,"Despesa",Jun!$F$5:$F$605,DRE!$D888)</f>
        <v>0</v>
      </c>
      <c r="K888" s="75">
        <f>SUMIFS(Jul!$H$5:$H$605,Jul!$R$5:$R$605,"Despesa",Jul!$F$5:$F$605,DRE!$D888)</f>
        <v>0</v>
      </c>
      <c r="L888" s="75">
        <f>SUMIFS(Ago!$H$5:$H$605,Ago!$R$5:$R$605,"Despesa",Ago!$F$5:$F$605,DRE!$D888)</f>
        <v>0</v>
      </c>
      <c r="M888" s="75">
        <f>SUMIFS(Set!$H$5:$H$605,Set!$R$5:$R$605,"Despesa",Set!$F$5:$F$605,DRE!$D888)</f>
        <v>0</v>
      </c>
      <c r="N888" s="75">
        <f>SUMIFS(Out!$H$5:$H$605,Out!$R$5:$R$605,"Despesa",Out!$F$5:$F$605,DRE!$D888)</f>
        <v>0</v>
      </c>
      <c r="O888" s="75">
        <f>SUMIFS(Nov!$H$5:$H$605,Nov!$R$5:$R$605,"Despesa",Nov!$F$5:$F$605,DRE!$D888)</f>
        <v>0</v>
      </c>
      <c r="P888" s="75">
        <f>SUMIFS(Dez!$H$5:$H$605,Dez!$R$5:$R$605,"Despesa",Dez!$F$5:$F$605,DRE!$D888)</f>
        <v>0</v>
      </c>
      <c r="Q888" s="75">
        <f t="shared" si="40"/>
        <v>0</v>
      </c>
    </row>
    <row r="889" spans="3:17" ht="28.5" customHeight="1" thickTop="1" thickBot="1">
      <c r="C889" s="65" t="str">
        <f>'PC Despesas'!I65</f>
        <v>5.3.61</v>
      </c>
      <c r="D889" s="66" t="str">
        <f>VLOOKUP(C889,'PC Despesas'!$I$4:$J$103,2,FALSE)</f>
        <v>-</v>
      </c>
      <c r="E889" s="75">
        <f>SUMIFS(Jan!$H$5:$H$605,Jan!$R$5:$R$605,"Despesa",Jan!$F$5:$F$605,DRE!$D889)</f>
        <v>0</v>
      </c>
      <c r="F889" s="75">
        <f>SUMIFS(Fev!$H$5:$H$605,Fev!$R$5:$R$605,"Despesa",Fev!$F$5:$F$605,DRE!$D889)</f>
        <v>0</v>
      </c>
      <c r="G889" s="75">
        <f>SUMIFS(Mar!$H$5:$H$605,Mar!$R$5:$R$605,"Despesa",Mar!$F$5:$F$605,DRE!$D889)</f>
        <v>0</v>
      </c>
      <c r="H889" s="75">
        <f>SUMIFS(Abr!$H$5:$H$605,Abr!$R$5:$R$605,"Despesa",Abr!$F$5:$F$605,DRE!$D889)</f>
        <v>0</v>
      </c>
      <c r="I889" s="75">
        <f>SUMIFS(Mai!$H$5:$H$605,Mai!$R$5:$R$605,"Despesa",Mai!$F$5:$F$605,DRE!$D889)</f>
        <v>0</v>
      </c>
      <c r="J889" s="75">
        <f>SUMIFS(Jun!$H$5:$H$605,Jun!$R$5:$R$605,"Despesa",Jun!$F$5:$F$605,DRE!$D889)</f>
        <v>0</v>
      </c>
      <c r="K889" s="75">
        <f>SUMIFS(Jul!$H$5:$H$605,Jul!$R$5:$R$605,"Despesa",Jul!$F$5:$F$605,DRE!$D889)</f>
        <v>0</v>
      </c>
      <c r="L889" s="75">
        <f>SUMIFS(Ago!$H$5:$H$605,Ago!$R$5:$R$605,"Despesa",Ago!$F$5:$F$605,DRE!$D889)</f>
        <v>0</v>
      </c>
      <c r="M889" s="75">
        <f>SUMIFS(Set!$H$5:$H$605,Set!$R$5:$R$605,"Despesa",Set!$F$5:$F$605,DRE!$D889)</f>
        <v>0</v>
      </c>
      <c r="N889" s="75">
        <f>SUMIFS(Out!$H$5:$H$605,Out!$R$5:$R$605,"Despesa",Out!$F$5:$F$605,DRE!$D889)</f>
        <v>0</v>
      </c>
      <c r="O889" s="75">
        <f>SUMIFS(Nov!$H$5:$H$605,Nov!$R$5:$R$605,"Despesa",Nov!$F$5:$F$605,DRE!$D889)</f>
        <v>0</v>
      </c>
      <c r="P889" s="75">
        <f>SUMIFS(Dez!$H$5:$H$605,Dez!$R$5:$R$605,"Despesa",Dez!$F$5:$F$605,DRE!$D889)</f>
        <v>0</v>
      </c>
      <c r="Q889" s="75">
        <f t="shared" si="40"/>
        <v>0</v>
      </c>
    </row>
    <row r="890" spans="3:17" ht="28.5" customHeight="1" thickTop="1" thickBot="1">
      <c r="C890" s="65" t="str">
        <f>'PC Despesas'!I66</f>
        <v>5.3.62</v>
      </c>
      <c r="D890" s="66" t="str">
        <f>VLOOKUP(C890,'PC Despesas'!$I$4:$J$103,2,FALSE)</f>
        <v>-</v>
      </c>
      <c r="E890" s="75">
        <f>SUMIFS(Jan!$H$5:$H$605,Jan!$R$5:$R$605,"Despesa",Jan!$F$5:$F$605,DRE!$D890)</f>
        <v>0</v>
      </c>
      <c r="F890" s="75">
        <f>SUMIFS(Fev!$H$5:$H$605,Fev!$R$5:$R$605,"Despesa",Fev!$F$5:$F$605,DRE!$D890)</f>
        <v>0</v>
      </c>
      <c r="G890" s="75">
        <f>SUMIFS(Mar!$H$5:$H$605,Mar!$R$5:$R$605,"Despesa",Mar!$F$5:$F$605,DRE!$D890)</f>
        <v>0</v>
      </c>
      <c r="H890" s="75">
        <f>SUMIFS(Abr!$H$5:$H$605,Abr!$R$5:$R$605,"Despesa",Abr!$F$5:$F$605,DRE!$D890)</f>
        <v>0</v>
      </c>
      <c r="I890" s="75">
        <f>SUMIFS(Mai!$H$5:$H$605,Mai!$R$5:$R$605,"Despesa",Mai!$F$5:$F$605,DRE!$D890)</f>
        <v>0</v>
      </c>
      <c r="J890" s="75">
        <f>SUMIFS(Jun!$H$5:$H$605,Jun!$R$5:$R$605,"Despesa",Jun!$F$5:$F$605,DRE!$D890)</f>
        <v>0</v>
      </c>
      <c r="K890" s="75">
        <f>SUMIFS(Jul!$H$5:$H$605,Jul!$R$5:$R$605,"Despesa",Jul!$F$5:$F$605,DRE!$D890)</f>
        <v>0</v>
      </c>
      <c r="L890" s="75">
        <f>SUMIFS(Ago!$H$5:$H$605,Ago!$R$5:$R$605,"Despesa",Ago!$F$5:$F$605,DRE!$D890)</f>
        <v>0</v>
      </c>
      <c r="M890" s="75">
        <f>SUMIFS(Set!$H$5:$H$605,Set!$R$5:$R$605,"Despesa",Set!$F$5:$F$605,DRE!$D890)</f>
        <v>0</v>
      </c>
      <c r="N890" s="75">
        <f>SUMIFS(Out!$H$5:$H$605,Out!$R$5:$R$605,"Despesa",Out!$F$5:$F$605,DRE!$D890)</f>
        <v>0</v>
      </c>
      <c r="O890" s="75">
        <f>SUMIFS(Nov!$H$5:$H$605,Nov!$R$5:$R$605,"Despesa",Nov!$F$5:$F$605,DRE!$D890)</f>
        <v>0</v>
      </c>
      <c r="P890" s="75">
        <f>SUMIFS(Dez!$H$5:$H$605,Dez!$R$5:$R$605,"Despesa",Dez!$F$5:$F$605,DRE!$D890)</f>
        <v>0</v>
      </c>
      <c r="Q890" s="75">
        <f t="shared" si="40"/>
        <v>0</v>
      </c>
    </row>
    <row r="891" spans="3:17" ht="28.5" customHeight="1" thickTop="1" thickBot="1">
      <c r="C891" s="65" t="str">
        <f>'PC Despesas'!I67</f>
        <v>5.3.63</v>
      </c>
      <c r="D891" s="66" t="str">
        <f>VLOOKUP(C891,'PC Despesas'!$I$4:$J$103,2,FALSE)</f>
        <v>-</v>
      </c>
      <c r="E891" s="75">
        <f>SUMIFS(Jan!$H$5:$H$605,Jan!$R$5:$R$605,"Despesa",Jan!$F$5:$F$605,DRE!$D891)</f>
        <v>0</v>
      </c>
      <c r="F891" s="75">
        <f>SUMIFS(Fev!$H$5:$H$605,Fev!$R$5:$R$605,"Despesa",Fev!$F$5:$F$605,DRE!$D891)</f>
        <v>0</v>
      </c>
      <c r="G891" s="75">
        <f>SUMIFS(Mar!$H$5:$H$605,Mar!$R$5:$R$605,"Despesa",Mar!$F$5:$F$605,DRE!$D891)</f>
        <v>0</v>
      </c>
      <c r="H891" s="75">
        <f>SUMIFS(Abr!$H$5:$H$605,Abr!$R$5:$R$605,"Despesa",Abr!$F$5:$F$605,DRE!$D891)</f>
        <v>0</v>
      </c>
      <c r="I891" s="75">
        <f>SUMIFS(Mai!$H$5:$H$605,Mai!$R$5:$R$605,"Despesa",Mai!$F$5:$F$605,DRE!$D891)</f>
        <v>0</v>
      </c>
      <c r="J891" s="75">
        <f>SUMIFS(Jun!$H$5:$H$605,Jun!$R$5:$R$605,"Despesa",Jun!$F$5:$F$605,DRE!$D891)</f>
        <v>0</v>
      </c>
      <c r="K891" s="75">
        <f>SUMIFS(Jul!$H$5:$H$605,Jul!$R$5:$R$605,"Despesa",Jul!$F$5:$F$605,DRE!$D891)</f>
        <v>0</v>
      </c>
      <c r="L891" s="75">
        <f>SUMIFS(Ago!$H$5:$H$605,Ago!$R$5:$R$605,"Despesa",Ago!$F$5:$F$605,DRE!$D891)</f>
        <v>0</v>
      </c>
      <c r="M891" s="75">
        <f>SUMIFS(Set!$H$5:$H$605,Set!$R$5:$R$605,"Despesa",Set!$F$5:$F$605,DRE!$D891)</f>
        <v>0</v>
      </c>
      <c r="N891" s="75">
        <f>SUMIFS(Out!$H$5:$H$605,Out!$R$5:$R$605,"Despesa",Out!$F$5:$F$605,DRE!$D891)</f>
        <v>0</v>
      </c>
      <c r="O891" s="75">
        <f>SUMIFS(Nov!$H$5:$H$605,Nov!$R$5:$R$605,"Despesa",Nov!$F$5:$F$605,DRE!$D891)</f>
        <v>0</v>
      </c>
      <c r="P891" s="75">
        <f>SUMIFS(Dez!$H$5:$H$605,Dez!$R$5:$R$605,"Despesa",Dez!$F$5:$F$605,DRE!$D891)</f>
        <v>0</v>
      </c>
      <c r="Q891" s="75">
        <f t="shared" si="40"/>
        <v>0</v>
      </c>
    </row>
    <row r="892" spans="3:17" ht="28.5" customHeight="1" thickTop="1" thickBot="1">
      <c r="C892" s="65" t="str">
        <f>'PC Despesas'!I68</f>
        <v>5.3.64</v>
      </c>
      <c r="D892" s="66" t="str">
        <f>VLOOKUP(C892,'PC Despesas'!$I$4:$J$103,2,FALSE)</f>
        <v>-</v>
      </c>
      <c r="E892" s="75">
        <f>SUMIFS(Jan!$H$5:$H$605,Jan!$R$5:$R$605,"Despesa",Jan!$F$5:$F$605,DRE!$D892)</f>
        <v>0</v>
      </c>
      <c r="F892" s="75">
        <f>SUMIFS(Fev!$H$5:$H$605,Fev!$R$5:$R$605,"Despesa",Fev!$F$5:$F$605,DRE!$D892)</f>
        <v>0</v>
      </c>
      <c r="G892" s="75">
        <f>SUMIFS(Mar!$H$5:$H$605,Mar!$R$5:$R$605,"Despesa",Mar!$F$5:$F$605,DRE!$D892)</f>
        <v>0</v>
      </c>
      <c r="H892" s="75">
        <f>SUMIFS(Abr!$H$5:$H$605,Abr!$R$5:$R$605,"Despesa",Abr!$F$5:$F$605,DRE!$D892)</f>
        <v>0</v>
      </c>
      <c r="I892" s="75">
        <f>SUMIFS(Mai!$H$5:$H$605,Mai!$R$5:$R$605,"Despesa",Mai!$F$5:$F$605,DRE!$D892)</f>
        <v>0</v>
      </c>
      <c r="J892" s="75">
        <f>SUMIFS(Jun!$H$5:$H$605,Jun!$R$5:$R$605,"Despesa",Jun!$F$5:$F$605,DRE!$D892)</f>
        <v>0</v>
      </c>
      <c r="K892" s="75">
        <f>SUMIFS(Jul!$H$5:$H$605,Jul!$R$5:$R$605,"Despesa",Jul!$F$5:$F$605,DRE!$D892)</f>
        <v>0</v>
      </c>
      <c r="L892" s="75">
        <f>SUMIFS(Ago!$H$5:$H$605,Ago!$R$5:$R$605,"Despesa",Ago!$F$5:$F$605,DRE!$D892)</f>
        <v>0</v>
      </c>
      <c r="M892" s="75">
        <f>SUMIFS(Set!$H$5:$H$605,Set!$R$5:$R$605,"Despesa",Set!$F$5:$F$605,DRE!$D892)</f>
        <v>0</v>
      </c>
      <c r="N892" s="75">
        <f>SUMIFS(Out!$H$5:$H$605,Out!$R$5:$R$605,"Despesa",Out!$F$5:$F$605,DRE!$D892)</f>
        <v>0</v>
      </c>
      <c r="O892" s="75">
        <f>SUMIFS(Nov!$H$5:$H$605,Nov!$R$5:$R$605,"Despesa",Nov!$F$5:$F$605,DRE!$D892)</f>
        <v>0</v>
      </c>
      <c r="P892" s="75">
        <f>SUMIFS(Dez!$H$5:$H$605,Dez!$R$5:$R$605,"Despesa",Dez!$F$5:$F$605,DRE!$D892)</f>
        <v>0</v>
      </c>
      <c r="Q892" s="75">
        <f t="shared" si="40"/>
        <v>0</v>
      </c>
    </row>
    <row r="893" spans="3:17" ht="28.5" customHeight="1" thickTop="1" thickBot="1">
      <c r="C893" s="65" t="str">
        <f>'PC Despesas'!I69</f>
        <v>5.3.65</v>
      </c>
      <c r="D893" s="66" t="str">
        <f>VLOOKUP(C893,'PC Despesas'!$I$4:$J$103,2,FALSE)</f>
        <v>-</v>
      </c>
      <c r="E893" s="75">
        <f>SUMIFS(Jan!$H$5:$H$605,Jan!$R$5:$R$605,"Despesa",Jan!$F$5:$F$605,DRE!$D893)</f>
        <v>0</v>
      </c>
      <c r="F893" s="75">
        <f>SUMIFS(Fev!$H$5:$H$605,Fev!$R$5:$R$605,"Despesa",Fev!$F$5:$F$605,DRE!$D893)</f>
        <v>0</v>
      </c>
      <c r="G893" s="75">
        <f>SUMIFS(Mar!$H$5:$H$605,Mar!$R$5:$R$605,"Despesa",Mar!$F$5:$F$605,DRE!$D893)</f>
        <v>0</v>
      </c>
      <c r="H893" s="75">
        <f>SUMIFS(Abr!$H$5:$H$605,Abr!$R$5:$R$605,"Despesa",Abr!$F$5:$F$605,DRE!$D893)</f>
        <v>0</v>
      </c>
      <c r="I893" s="75">
        <f>SUMIFS(Mai!$H$5:$H$605,Mai!$R$5:$R$605,"Despesa",Mai!$F$5:$F$605,DRE!$D893)</f>
        <v>0</v>
      </c>
      <c r="J893" s="75">
        <f>SUMIFS(Jun!$H$5:$H$605,Jun!$R$5:$R$605,"Despesa",Jun!$F$5:$F$605,DRE!$D893)</f>
        <v>0</v>
      </c>
      <c r="K893" s="75">
        <f>SUMIFS(Jul!$H$5:$H$605,Jul!$R$5:$R$605,"Despesa",Jul!$F$5:$F$605,DRE!$D893)</f>
        <v>0</v>
      </c>
      <c r="L893" s="75">
        <f>SUMIFS(Ago!$H$5:$H$605,Ago!$R$5:$R$605,"Despesa",Ago!$F$5:$F$605,DRE!$D893)</f>
        <v>0</v>
      </c>
      <c r="M893" s="75">
        <f>SUMIFS(Set!$H$5:$H$605,Set!$R$5:$R$605,"Despesa",Set!$F$5:$F$605,DRE!$D893)</f>
        <v>0</v>
      </c>
      <c r="N893" s="75">
        <f>SUMIFS(Out!$H$5:$H$605,Out!$R$5:$R$605,"Despesa",Out!$F$5:$F$605,DRE!$D893)</f>
        <v>0</v>
      </c>
      <c r="O893" s="75">
        <f>SUMIFS(Nov!$H$5:$H$605,Nov!$R$5:$R$605,"Despesa",Nov!$F$5:$F$605,DRE!$D893)</f>
        <v>0</v>
      </c>
      <c r="P893" s="75">
        <f>SUMIFS(Dez!$H$5:$H$605,Dez!$R$5:$R$605,"Despesa",Dez!$F$5:$F$605,DRE!$D893)</f>
        <v>0</v>
      </c>
      <c r="Q893" s="75">
        <f t="shared" si="40"/>
        <v>0</v>
      </c>
    </row>
    <row r="894" spans="3:17" ht="28.5" customHeight="1" thickTop="1" thickBot="1">
      <c r="C894" s="65" t="str">
        <f>'PC Despesas'!I70</f>
        <v>5.3.66</v>
      </c>
      <c r="D894" s="66" t="str">
        <f>VLOOKUP(C894,'PC Despesas'!$I$4:$J$103,2,FALSE)</f>
        <v>-</v>
      </c>
      <c r="E894" s="75">
        <f>SUMIFS(Jan!$H$5:$H$605,Jan!$R$5:$R$605,"Despesa",Jan!$F$5:$F$605,DRE!$D894)</f>
        <v>0</v>
      </c>
      <c r="F894" s="75">
        <f>SUMIFS(Fev!$H$5:$H$605,Fev!$R$5:$R$605,"Despesa",Fev!$F$5:$F$605,DRE!$D894)</f>
        <v>0</v>
      </c>
      <c r="G894" s="75">
        <f>SUMIFS(Mar!$H$5:$H$605,Mar!$R$5:$R$605,"Despesa",Mar!$F$5:$F$605,DRE!$D894)</f>
        <v>0</v>
      </c>
      <c r="H894" s="75">
        <f>SUMIFS(Abr!$H$5:$H$605,Abr!$R$5:$R$605,"Despesa",Abr!$F$5:$F$605,DRE!$D894)</f>
        <v>0</v>
      </c>
      <c r="I894" s="75">
        <f>SUMIFS(Mai!$H$5:$H$605,Mai!$R$5:$R$605,"Despesa",Mai!$F$5:$F$605,DRE!$D894)</f>
        <v>0</v>
      </c>
      <c r="J894" s="75">
        <f>SUMIFS(Jun!$H$5:$H$605,Jun!$R$5:$R$605,"Despesa",Jun!$F$5:$F$605,DRE!$D894)</f>
        <v>0</v>
      </c>
      <c r="K894" s="75">
        <f>SUMIFS(Jul!$H$5:$H$605,Jul!$R$5:$R$605,"Despesa",Jul!$F$5:$F$605,DRE!$D894)</f>
        <v>0</v>
      </c>
      <c r="L894" s="75">
        <f>SUMIFS(Ago!$H$5:$H$605,Ago!$R$5:$R$605,"Despesa",Ago!$F$5:$F$605,DRE!$D894)</f>
        <v>0</v>
      </c>
      <c r="M894" s="75">
        <f>SUMIFS(Set!$H$5:$H$605,Set!$R$5:$R$605,"Despesa",Set!$F$5:$F$605,DRE!$D894)</f>
        <v>0</v>
      </c>
      <c r="N894" s="75">
        <f>SUMIFS(Out!$H$5:$H$605,Out!$R$5:$R$605,"Despesa",Out!$F$5:$F$605,DRE!$D894)</f>
        <v>0</v>
      </c>
      <c r="O894" s="75">
        <f>SUMIFS(Nov!$H$5:$H$605,Nov!$R$5:$R$605,"Despesa",Nov!$F$5:$F$605,DRE!$D894)</f>
        <v>0</v>
      </c>
      <c r="P894" s="75">
        <f>SUMIFS(Dez!$H$5:$H$605,Dez!$R$5:$R$605,"Despesa",Dez!$F$5:$F$605,DRE!$D894)</f>
        <v>0</v>
      </c>
      <c r="Q894" s="75">
        <f t="shared" ref="Q894:Q927" si="41">SUM(E894:P894)</f>
        <v>0</v>
      </c>
    </row>
    <row r="895" spans="3:17" ht="28.5" customHeight="1" thickTop="1" thickBot="1">
      <c r="C895" s="65" t="str">
        <f>'PC Despesas'!I71</f>
        <v>5.3.67</v>
      </c>
      <c r="D895" s="66" t="str">
        <f>VLOOKUP(C895,'PC Despesas'!$I$4:$J$103,2,FALSE)</f>
        <v>-</v>
      </c>
      <c r="E895" s="75">
        <f>SUMIFS(Jan!$H$5:$H$605,Jan!$R$5:$R$605,"Despesa",Jan!$F$5:$F$605,DRE!$D895)</f>
        <v>0</v>
      </c>
      <c r="F895" s="75">
        <f>SUMIFS(Fev!$H$5:$H$605,Fev!$R$5:$R$605,"Despesa",Fev!$F$5:$F$605,DRE!$D895)</f>
        <v>0</v>
      </c>
      <c r="G895" s="75">
        <f>SUMIFS(Mar!$H$5:$H$605,Mar!$R$5:$R$605,"Despesa",Mar!$F$5:$F$605,DRE!$D895)</f>
        <v>0</v>
      </c>
      <c r="H895" s="75">
        <f>SUMIFS(Abr!$H$5:$H$605,Abr!$R$5:$R$605,"Despesa",Abr!$F$5:$F$605,DRE!$D895)</f>
        <v>0</v>
      </c>
      <c r="I895" s="75">
        <f>SUMIFS(Mai!$H$5:$H$605,Mai!$R$5:$R$605,"Despesa",Mai!$F$5:$F$605,DRE!$D895)</f>
        <v>0</v>
      </c>
      <c r="J895" s="75">
        <f>SUMIFS(Jun!$H$5:$H$605,Jun!$R$5:$R$605,"Despesa",Jun!$F$5:$F$605,DRE!$D895)</f>
        <v>0</v>
      </c>
      <c r="K895" s="75">
        <f>SUMIFS(Jul!$H$5:$H$605,Jul!$R$5:$R$605,"Despesa",Jul!$F$5:$F$605,DRE!$D895)</f>
        <v>0</v>
      </c>
      <c r="L895" s="75">
        <f>SUMIFS(Ago!$H$5:$H$605,Ago!$R$5:$R$605,"Despesa",Ago!$F$5:$F$605,DRE!$D895)</f>
        <v>0</v>
      </c>
      <c r="M895" s="75">
        <f>SUMIFS(Set!$H$5:$H$605,Set!$R$5:$R$605,"Despesa",Set!$F$5:$F$605,DRE!$D895)</f>
        <v>0</v>
      </c>
      <c r="N895" s="75">
        <f>SUMIFS(Out!$H$5:$H$605,Out!$R$5:$R$605,"Despesa",Out!$F$5:$F$605,DRE!$D895)</f>
        <v>0</v>
      </c>
      <c r="O895" s="75">
        <f>SUMIFS(Nov!$H$5:$H$605,Nov!$R$5:$R$605,"Despesa",Nov!$F$5:$F$605,DRE!$D895)</f>
        <v>0</v>
      </c>
      <c r="P895" s="75">
        <f>SUMIFS(Dez!$H$5:$H$605,Dez!$R$5:$R$605,"Despesa",Dez!$F$5:$F$605,DRE!$D895)</f>
        <v>0</v>
      </c>
      <c r="Q895" s="75">
        <f t="shared" si="41"/>
        <v>0</v>
      </c>
    </row>
    <row r="896" spans="3:17" ht="28.5" customHeight="1" thickTop="1" thickBot="1">
      <c r="C896" s="65" t="str">
        <f>'PC Despesas'!I72</f>
        <v>5.3.68</v>
      </c>
      <c r="D896" s="66" t="str">
        <f>VLOOKUP(C896,'PC Despesas'!$I$4:$J$103,2,FALSE)</f>
        <v>-</v>
      </c>
      <c r="E896" s="75">
        <f>SUMIFS(Jan!$H$5:$H$605,Jan!$R$5:$R$605,"Despesa",Jan!$F$5:$F$605,DRE!$D896)</f>
        <v>0</v>
      </c>
      <c r="F896" s="75">
        <f>SUMIFS(Fev!$H$5:$H$605,Fev!$R$5:$R$605,"Despesa",Fev!$F$5:$F$605,DRE!$D896)</f>
        <v>0</v>
      </c>
      <c r="G896" s="75">
        <f>SUMIFS(Mar!$H$5:$H$605,Mar!$R$5:$R$605,"Despesa",Mar!$F$5:$F$605,DRE!$D896)</f>
        <v>0</v>
      </c>
      <c r="H896" s="75">
        <f>SUMIFS(Abr!$H$5:$H$605,Abr!$R$5:$R$605,"Despesa",Abr!$F$5:$F$605,DRE!$D896)</f>
        <v>0</v>
      </c>
      <c r="I896" s="75">
        <f>SUMIFS(Mai!$H$5:$H$605,Mai!$R$5:$R$605,"Despesa",Mai!$F$5:$F$605,DRE!$D896)</f>
        <v>0</v>
      </c>
      <c r="J896" s="75">
        <f>SUMIFS(Jun!$H$5:$H$605,Jun!$R$5:$R$605,"Despesa",Jun!$F$5:$F$605,DRE!$D896)</f>
        <v>0</v>
      </c>
      <c r="K896" s="75">
        <f>SUMIFS(Jul!$H$5:$H$605,Jul!$R$5:$R$605,"Despesa",Jul!$F$5:$F$605,DRE!$D896)</f>
        <v>0</v>
      </c>
      <c r="L896" s="75">
        <f>SUMIFS(Ago!$H$5:$H$605,Ago!$R$5:$R$605,"Despesa",Ago!$F$5:$F$605,DRE!$D896)</f>
        <v>0</v>
      </c>
      <c r="M896" s="75">
        <f>SUMIFS(Set!$H$5:$H$605,Set!$R$5:$R$605,"Despesa",Set!$F$5:$F$605,DRE!$D896)</f>
        <v>0</v>
      </c>
      <c r="N896" s="75">
        <f>SUMIFS(Out!$H$5:$H$605,Out!$R$5:$R$605,"Despesa",Out!$F$5:$F$605,DRE!$D896)</f>
        <v>0</v>
      </c>
      <c r="O896" s="75">
        <f>SUMIFS(Nov!$H$5:$H$605,Nov!$R$5:$R$605,"Despesa",Nov!$F$5:$F$605,DRE!$D896)</f>
        <v>0</v>
      </c>
      <c r="P896" s="75">
        <f>SUMIFS(Dez!$H$5:$H$605,Dez!$R$5:$R$605,"Despesa",Dez!$F$5:$F$605,DRE!$D896)</f>
        <v>0</v>
      </c>
      <c r="Q896" s="75">
        <f t="shared" si="41"/>
        <v>0</v>
      </c>
    </row>
    <row r="897" spans="3:17" ht="28.5" customHeight="1" thickTop="1" thickBot="1">
      <c r="C897" s="65" t="str">
        <f>'PC Despesas'!I73</f>
        <v>5.3.69</v>
      </c>
      <c r="D897" s="66" t="str">
        <f>VLOOKUP(C897,'PC Despesas'!$I$4:$J$103,2,FALSE)</f>
        <v>-</v>
      </c>
      <c r="E897" s="75">
        <f>SUMIFS(Jan!$H$5:$H$605,Jan!$R$5:$R$605,"Despesa",Jan!$F$5:$F$605,DRE!$D897)</f>
        <v>0</v>
      </c>
      <c r="F897" s="75">
        <f>SUMIFS(Fev!$H$5:$H$605,Fev!$R$5:$R$605,"Despesa",Fev!$F$5:$F$605,DRE!$D897)</f>
        <v>0</v>
      </c>
      <c r="G897" s="75">
        <f>SUMIFS(Mar!$H$5:$H$605,Mar!$R$5:$R$605,"Despesa",Mar!$F$5:$F$605,DRE!$D897)</f>
        <v>0</v>
      </c>
      <c r="H897" s="75">
        <f>SUMIFS(Abr!$H$5:$H$605,Abr!$R$5:$R$605,"Despesa",Abr!$F$5:$F$605,DRE!$D897)</f>
        <v>0</v>
      </c>
      <c r="I897" s="75">
        <f>SUMIFS(Mai!$H$5:$H$605,Mai!$R$5:$R$605,"Despesa",Mai!$F$5:$F$605,DRE!$D897)</f>
        <v>0</v>
      </c>
      <c r="J897" s="75">
        <f>SUMIFS(Jun!$H$5:$H$605,Jun!$R$5:$R$605,"Despesa",Jun!$F$5:$F$605,DRE!$D897)</f>
        <v>0</v>
      </c>
      <c r="K897" s="75">
        <f>SUMIFS(Jul!$H$5:$H$605,Jul!$R$5:$R$605,"Despesa",Jul!$F$5:$F$605,DRE!$D897)</f>
        <v>0</v>
      </c>
      <c r="L897" s="75">
        <f>SUMIFS(Ago!$H$5:$H$605,Ago!$R$5:$R$605,"Despesa",Ago!$F$5:$F$605,DRE!$D897)</f>
        <v>0</v>
      </c>
      <c r="M897" s="75">
        <f>SUMIFS(Set!$H$5:$H$605,Set!$R$5:$R$605,"Despesa",Set!$F$5:$F$605,DRE!$D897)</f>
        <v>0</v>
      </c>
      <c r="N897" s="75">
        <f>SUMIFS(Out!$H$5:$H$605,Out!$R$5:$R$605,"Despesa",Out!$F$5:$F$605,DRE!$D897)</f>
        <v>0</v>
      </c>
      <c r="O897" s="75">
        <f>SUMIFS(Nov!$H$5:$H$605,Nov!$R$5:$R$605,"Despesa",Nov!$F$5:$F$605,DRE!$D897)</f>
        <v>0</v>
      </c>
      <c r="P897" s="75">
        <f>SUMIFS(Dez!$H$5:$H$605,Dez!$R$5:$R$605,"Despesa",Dez!$F$5:$F$605,DRE!$D897)</f>
        <v>0</v>
      </c>
      <c r="Q897" s="75">
        <f t="shared" si="41"/>
        <v>0</v>
      </c>
    </row>
    <row r="898" spans="3:17" ht="28.5" customHeight="1" thickTop="1" thickBot="1">
      <c r="C898" s="65" t="str">
        <f>'PC Despesas'!I74</f>
        <v>5.3.70</v>
      </c>
      <c r="D898" s="66" t="str">
        <f>VLOOKUP(C898,'PC Despesas'!$I$4:$J$103,2,FALSE)</f>
        <v>-</v>
      </c>
      <c r="E898" s="75">
        <f>SUMIFS(Jan!$H$5:$H$605,Jan!$R$5:$R$605,"Despesa",Jan!$F$5:$F$605,DRE!$D898)</f>
        <v>0</v>
      </c>
      <c r="F898" s="75">
        <f>SUMIFS(Fev!$H$5:$H$605,Fev!$R$5:$R$605,"Despesa",Fev!$F$5:$F$605,DRE!$D898)</f>
        <v>0</v>
      </c>
      <c r="G898" s="75">
        <f>SUMIFS(Mar!$H$5:$H$605,Mar!$R$5:$R$605,"Despesa",Mar!$F$5:$F$605,DRE!$D898)</f>
        <v>0</v>
      </c>
      <c r="H898" s="75">
        <f>SUMIFS(Abr!$H$5:$H$605,Abr!$R$5:$R$605,"Despesa",Abr!$F$5:$F$605,DRE!$D898)</f>
        <v>0</v>
      </c>
      <c r="I898" s="75">
        <f>SUMIFS(Mai!$H$5:$H$605,Mai!$R$5:$R$605,"Despesa",Mai!$F$5:$F$605,DRE!$D898)</f>
        <v>0</v>
      </c>
      <c r="J898" s="75">
        <f>SUMIFS(Jun!$H$5:$H$605,Jun!$R$5:$R$605,"Despesa",Jun!$F$5:$F$605,DRE!$D898)</f>
        <v>0</v>
      </c>
      <c r="K898" s="75">
        <f>SUMIFS(Jul!$H$5:$H$605,Jul!$R$5:$R$605,"Despesa",Jul!$F$5:$F$605,DRE!$D898)</f>
        <v>0</v>
      </c>
      <c r="L898" s="75">
        <f>SUMIFS(Ago!$H$5:$H$605,Ago!$R$5:$R$605,"Despesa",Ago!$F$5:$F$605,DRE!$D898)</f>
        <v>0</v>
      </c>
      <c r="M898" s="75">
        <f>SUMIFS(Set!$H$5:$H$605,Set!$R$5:$R$605,"Despesa",Set!$F$5:$F$605,DRE!$D898)</f>
        <v>0</v>
      </c>
      <c r="N898" s="75">
        <f>SUMIFS(Out!$H$5:$H$605,Out!$R$5:$R$605,"Despesa",Out!$F$5:$F$605,DRE!$D898)</f>
        <v>0</v>
      </c>
      <c r="O898" s="75">
        <f>SUMIFS(Nov!$H$5:$H$605,Nov!$R$5:$R$605,"Despesa",Nov!$F$5:$F$605,DRE!$D898)</f>
        <v>0</v>
      </c>
      <c r="P898" s="75">
        <f>SUMIFS(Dez!$H$5:$H$605,Dez!$R$5:$R$605,"Despesa",Dez!$F$5:$F$605,DRE!$D898)</f>
        <v>0</v>
      </c>
      <c r="Q898" s="75">
        <f t="shared" si="41"/>
        <v>0</v>
      </c>
    </row>
    <row r="899" spans="3:17" ht="28.5" customHeight="1" thickTop="1" thickBot="1">
      <c r="C899" s="65" t="str">
        <f>'PC Despesas'!I75</f>
        <v>5.3.71</v>
      </c>
      <c r="D899" s="66" t="str">
        <f>VLOOKUP(C899,'PC Despesas'!$I$4:$J$103,2,FALSE)</f>
        <v>-</v>
      </c>
      <c r="E899" s="75">
        <f>SUMIFS(Jan!$H$5:$H$605,Jan!$R$5:$R$605,"Despesa",Jan!$F$5:$F$605,DRE!$D899)</f>
        <v>0</v>
      </c>
      <c r="F899" s="75">
        <f>SUMIFS(Fev!$H$5:$H$605,Fev!$R$5:$R$605,"Despesa",Fev!$F$5:$F$605,DRE!$D899)</f>
        <v>0</v>
      </c>
      <c r="G899" s="75">
        <f>SUMIFS(Mar!$H$5:$H$605,Mar!$R$5:$R$605,"Despesa",Mar!$F$5:$F$605,DRE!$D899)</f>
        <v>0</v>
      </c>
      <c r="H899" s="75">
        <f>SUMIFS(Abr!$H$5:$H$605,Abr!$R$5:$R$605,"Despesa",Abr!$F$5:$F$605,DRE!$D899)</f>
        <v>0</v>
      </c>
      <c r="I899" s="75">
        <f>SUMIFS(Mai!$H$5:$H$605,Mai!$R$5:$R$605,"Despesa",Mai!$F$5:$F$605,DRE!$D899)</f>
        <v>0</v>
      </c>
      <c r="J899" s="75">
        <f>SUMIFS(Jun!$H$5:$H$605,Jun!$R$5:$R$605,"Despesa",Jun!$F$5:$F$605,DRE!$D899)</f>
        <v>0</v>
      </c>
      <c r="K899" s="75">
        <f>SUMIFS(Jul!$H$5:$H$605,Jul!$R$5:$R$605,"Despesa",Jul!$F$5:$F$605,DRE!$D899)</f>
        <v>0</v>
      </c>
      <c r="L899" s="75">
        <f>SUMIFS(Ago!$H$5:$H$605,Ago!$R$5:$R$605,"Despesa",Ago!$F$5:$F$605,DRE!$D899)</f>
        <v>0</v>
      </c>
      <c r="M899" s="75">
        <f>SUMIFS(Set!$H$5:$H$605,Set!$R$5:$R$605,"Despesa",Set!$F$5:$F$605,DRE!$D899)</f>
        <v>0</v>
      </c>
      <c r="N899" s="75">
        <f>SUMIFS(Out!$H$5:$H$605,Out!$R$5:$R$605,"Despesa",Out!$F$5:$F$605,DRE!$D899)</f>
        <v>0</v>
      </c>
      <c r="O899" s="75">
        <f>SUMIFS(Nov!$H$5:$H$605,Nov!$R$5:$R$605,"Despesa",Nov!$F$5:$F$605,DRE!$D899)</f>
        <v>0</v>
      </c>
      <c r="P899" s="75">
        <f>SUMIFS(Dez!$H$5:$H$605,Dez!$R$5:$R$605,"Despesa",Dez!$F$5:$F$605,DRE!$D899)</f>
        <v>0</v>
      </c>
      <c r="Q899" s="75">
        <f t="shared" si="41"/>
        <v>0</v>
      </c>
    </row>
    <row r="900" spans="3:17" ht="28.5" customHeight="1" thickTop="1" thickBot="1">
      <c r="C900" s="65" t="str">
        <f>'PC Despesas'!I76</f>
        <v>5.3.72</v>
      </c>
      <c r="D900" s="66" t="str">
        <f>VLOOKUP(C900,'PC Despesas'!$I$4:$J$103,2,FALSE)</f>
        <v>-</v>
      </c>
      <c r="E900" s="75">
        <f>SUMIFS(Jan!$H$5:$H$605,Jan!$R$5:$R$605,"Despesa",Jan!$F$5:$F$605,DRE!$D900)</f>
        <v>0</v>
      </c>
      <c r="F900" s="75">
        <f>SUMIFS(Fev!$H$5:$H$605,Fev!$R$5:$R$605,"Despesa",Fev!$F$5:$F$605,DRE!$D900)</f>
        <v>0</v>
      </c>
      <c r="G900" s="75">
        <f>SUMIFS(Mar!$H$5:$H$605,Mar!$R$5:$R$605,"Despesa",Mar!$F$5:$F$605,DRE!$D900)</f>
        <v>0</v>
      </c>
      <c r="H900" s="75">
        <f>SUMIFS(Abr!$H$5:$H$605,Abr!$R$5:$R$605,"Despesa",Abr!$F$5:$F$605,DRE!$D900)</f>
        <v>0</v>
      </c>
      <c r="I900" s="75">
        <f>SUMIFS(Mai!$H$5:$H$605,Mai!$R$5:$R$605,"Despesa",Mai!$F$5:$F$605,DRE!$D900)</f>
        <v>0</v>
      </c>
      <c r="J900" s="75">
        <f>SUMIFS(Jun!$H$5:$H$605,Jun!$R$5:$R$605,"Despesa",Jun!$F$5:$F$605,DRE!$D900)</f>
        <v>0</v>
      </c>
      <c r="K900" s="75">
        <f>SUMIFS(Jul!$H$5:$H$605,Jul!$R$5:$R$605,"Despesa",Jul!$F$5:$F$605,DRE!$D900)</f>
        <v>0</v>
      </c>
      <c r="L900" s="75">
        <f>SUMIFS(Ago!$H$5:$H$605,Ago!$R$5:$R$605,"Despesa",Ago!$F$5:$F$605,DRE!$D900)</f>
        <v>0</v>
      </c>
      <c r="M900" s="75">
        <f>SUMIFS(Set!$H$5:$H$605,Set!$R$5:$R$605,"Despesa",Set!$F$5:$F$605,DRE!$D900)</f>
        <v>0</v>
      </c>
      <c r="N900" s="75">
        <f>SUMIFS(Out!$H$5:$H$605,Out!$R$5:$R$605,"Despesa",Out!$F$5:$F$605,DRE!$D900)</f>
        <v>0</v>
      </c>
      <c r="O900" s="75">
        <f>SUMIFS(Nov!$H$5:$H$605,Nov!$R$5:$R$605,"Despesa",Nov!$F$5:$F$605,DRE!$D900)</f>
        <v>0</v>
      </c>
      <c r="P900" s="75">
        <f>SUMIFS(Dez!$H$5:$H$605,Dez!$R$5:$R$605,"Despesa",Dez!$F$5:$F$605,DRE!$D900)</f>
        <v>0</v>
      </c>
      <c r="Q900" s="75">
        <f t="shared" si="41"/>
        <v>0</v>
      </c>
    </row>
    <row r="901" spans="3:17" ht="28.5" customHeight="1" thickTop="1" thickBot="1">
      <c r="C901" s="65" t="str">
        <f>'PC Despesas'!I77</f>
        <v>5.3.73</v>
      </c>
      <c r="D901" s="66" t="str">
        <f>VLOOKUP(C901,'PC Despesas'!$I$4:$J$103,2,FALSE)</f>
        <v>-</v>
      </c>
      <c r="E901" s="75">
        <f>SUMIFS(Jan!$H$5:$H$605,Jan!$R$5:$R$605,"Despesa",Jan!$F$5:$F$605,DRE!$D901)</f>
        <v>0</v>
      </c>
      <c r="F901" s="75">
        <f>SUMIFS(Fev!$H$5:$H$605,Fev!$R$5:$R$605,"Despesa",Fev!$F$5:$F$605,DRE!$D901)</f>
        <v>0</v>
      </c>
      <c r="G901" s="75">
        <f>SUMIFS(Mar!$H$5:$H$605,Mar!$R$5:$R$605,"Despesa",Mar!$F$5:$F$605,DRE!$D901)</f>
        <v>0</v>
      </c>
      <c r="H901" s="75">
        <f>SUMIFS(Abr!$H$5:$H$605,Abr!$R$5:$R$605,"Despesa",Abr!$F$5:$F$605,DRE!$D901)</f>
        <v>0</v>
      </c>
      <c r="I901" s="75">
        <f>SUMIFS(Mai!$H$5:$H$605,Mai!$R$5:$R$605,"Despesa",Mai!$F$5:$F$605,DRE!$D901)</f>
        <v>0</v>
      </c>
      <c r="J901" s="75">
        <f>SUMIFS(Jun!$H$5:$H$605,Jun!$R$5:$R$605,"Despesa",Jun!$F$5:$F$605,DRE!$D901)</f>
        <v>0</v>
      </c>
      <c r="K901" s="75">
        <f>SUMIFS(Jul!$H$5:$H$605,Jul!$R$5:$R$605,"Despesa",Jul!$F$5:$F$605,DRE!$D901)</f>
        <v>0</v>
      </c>
      <c r="L901" s="75">
        <f>SUMIFS(Ago!$H$5:$H$605,Ago!$R$5:$R$605,"Despesa",Ago!$F$5:$F$605,DRE!$D901)</f>
        <v>0</v>
      </c>
      <c r="M901" s="75">
        <f>SUMIFS(Set!$H$5:$H$605,Set!$R$5:$R$605,"Despesa",Set!$F$5:$F$605,DRE!$D901)</f>
        <v>0</v>
      </c>
      <c r="N901" s="75">
        <f>SUMIFS(Out!$H$5:$H$605,Out!$R$5:$R$605,"Despesa",Out!$F$5:$F$605,DRE!$D901)</f>
        <v>0</v>
      </c>
      <c r="O901" s="75">
        <f>SUMIFS(Nov!$H$5:$H$605,Nov!$R$5:$R$605,"Despesa",Nov!$F$5:$F$605,DRE!$D901)</f>
        <v>0</v>
      </c>
      <c r="P901" s="75">
        <f>SUMIFS(Dez!$H$5:$H$605,Dez!$R$5:$R$605,"Despesa",Dez!$F$5:$F$605,DRE!$D901)</f>
        <v>0</v>
      </c>
      <c r="Q901" s="75">
        <f t="shared" si="41"/>
        <v>0</v>
      </c>
    </row>
    <row r="902" spans="3:17" ht="28.5" customHeight="1" thickTop="1" thickBot="1">
      <c r="C902" s="65" t="str">
        <f>'PC Despesas'!I78</f>
        <v>5.3.74</v>
      </c>
      <c r="D902" s="66" t="str">
        <f>VLOOKUP(C902,'PC Despesas'!$I$4:$J$103,2,FALSE)</f>
        <v>-</v>
      </c>
      <c r="E902" s="75">
        <f>SUMIFS(Jan!$H$5:$H$605,Jan!$R$5:$R$605,"Despesa",Jan!$F$5:$F$605,DRE!$D902)</f>
        <v>0</v>
      </c>
      <c r="F902" s="75">
        <f>SUMIFS(Fev!$H$5:$H$605,Fev!$R$5:$R$605,"Despesa",Fev!$F$5:$F$605,DRE!$D902)</f>
        <v>0</v>
      </c>
      <c r="G902" s="75">
        <f>SUMIFS(Mar!$H$5:$H$605,Mar!$R$5:$R$605,"Despesa",Mar!$F$5:$F$605,DRE!$D902)</f>
        <v>0</v>
      </c>
      <c r="H902" s="75">
        <f>SUMIFS(Abr!$H$5:$H$605,Abr!$R$5:$R$605,"Despesa",Abr!$F$5:$F$605,DRE!$D902)</f>
        <v>0</v>
      </c>
      <c r="I902" s="75">
        <f>SUMIFS(Mai!$H$5:$H$605,Mai!$R$5:$R$605,"Despesa",Mai!$F$5:$F$605,DRE!$D902)</f>
        <v>0</v>
      </c>
      <c r="J902" s="75">
        <f>SUMIFS(Jun!$H$5:$H$605,Jun!$R$5:$R$605,"Despesa",Jun!$F$5:$F$605,DRE!$D902)</f>
        <v>0</v>
      </c>
      <c r="K902" s="75">
        <f>SUMIFS(Jul!$H$5:$H$605,Jul!$R$5:$R$605,"Despesa",Jul!$F$5:$F$605,DRE!$D902)</f>
        <v>0</v>
      </c>
      <c r="L902" s="75">
        <f>SUMIFS(Ago!$H$5:$H$605,Ago!$R$5:$R$605,"Despesa",Ago!$F$5:$F$605,DRE!$D902)</f>
        <v>0</v>
      </c>
      <c r="M902" s="75">
        <f>SUMIFS(Set!$H$5:$H$605,Set!$R$5:$R$605,"Despesa",Set!$F$5:$F$605,DRE!$D902)</f>
        <v>0</v>
      </c>
      <c r="N902" s="75">
        <f>SUMIFS(Out!$H$5:$H$605,Out!$R$5:$R$605,"Despesa",Out!$F$5:$F$605,DRE!$D902)</f>
        <v>0</v>
      </c>
      <c r="O902" s="75">
        <f>SUMIFS(Nov!$H$5:$H$605,Nov!$R$5:$R$605,"Despesa",Nov!$F$5:$F$605,DRE!$D902)</f>
        <v>0</v>
      </c>
      <c r="P902" s="75">
        <f>SUMIFS(Dez!$H$5:$H$605,Dez!$R$5:$R$605,"Despesa",Dez!$F$5:$F$605,DRE!$D902)</f>
        <v>0</v>
      </c>
      <c r="Q902" s="75">
        <f t="shared" si="41"/>
        <v>0</v>
      </c>
    </row>
    <row r="903" spans="3:17" ht="28.5" customHeight="1" thickTop="1" thickBot="1">
      <c r="C903" s="65" t="str">
        <f>'PC Despesas'!I79</f>
        <v>5.3.75</v>
      </c>
      <c r="D903" s="66" t="str">
        <f>VLOOKUP(C903,'PC Despesas'!$I$4:$J$103,2,FALSE)</f>
        <v>-</v>
      </c>
      <c r="E903" s="75">
        <f>SUMIFS(Jan!$H$5:$H$605,Jan!$R$5:$R$605,"Despesa",Jan!$F$5:$F$605,DRE!$D903)</f>
        <v>0</v>
      </c>
      <c r="F903" s="75">
        <f>SUMIFS(Fev!$H$5:$H$605,Fev!$R$5:$R$605,"Despesa",Fev!$F$5:$F$605,DRE!$D903)</f>
        <v>0</v>
      </c>
      <c r="G903" s="75">
        <f>SUMIFS(Mar!$H$5:$H$605,Mar!$R$5:$R$605,"Despesa",Mar!$F$5:$F$605,DRE!$D903)</f>
        <v>0</v>
      </c>
      <c r="H903" s="75">
        <f>SUMIFS(Abr!$H$5:$H$605,Abr!$R$5:$R$605,"Despesa",Abr!$F$5:$F$605,DRE!$D903)</f>
        <v>0</v>
      </c>
      <c r="I903" s="75">
        <f>SUMIFS(Mai!$H$5:$H$605,Mai!$R$5:$R$605,"Despesa",Mai!$F$5:$F$605,DRE!$D903)</f>
        <v>0</v>
      </c>
      <c r="J903" s="75">
        <f>SUMIFS(Jun!$H$5:$H$605,Jun!$R$5:$R$605,"Despesa",Jun!$F$5:$F$605,DRE!$D903)</f>
        <v>0</v>
      </c>
      <c r="K903" s="75">
        <f>SUMIFS(Jul!$H$5:$H$605,Jul!$R$5:$R$605,"Despesa",Jul!$F$5:$F$605,DRE!$D903)</f>
        <v>0</v>
      </c>
      <c r="L903" s="75">
        <f>SUMIFS(Ago!$H$5:$H$605,Ago!$R$5:$R$605,"Despesa",Ago!$F$5:$F$605,DRE!$D903)</f>
        <v>0</v>
      </c>
      <c r="M903" s="75">
        <f>SUMIFS(Set!$H$5:$H$605,Set!$R$5:$R$605,"Despesa",Set!$F$5:$F$605,DRE!$D903)</f>
        <v>0</v>
      </c>
      <c r="N903" s="75">
        <f>SUMIFS(Out!$H$5:$H$605,Out!$R$5:$R$605,"Despesa",Out!$F$5:$F$605,DRE!$D903)</f>
        <v>0</v>
      </c>
      <c r="O903" s="75">
        <f>SUMIFS(Nov!$H$5:$H$605,Nov!$R$5:$R$605,"Despesa",Nov!$F$5:$F$605,DRE!$D903)</f>
        <v>0</v>
      </c>
      <c r="P903" s="75">
        <f>SUMIFS(Dez!$H$5:$H$605,Dez!$R$5:$R$605,"Despesa",Dez!$F$5:$F$605,DRE!$D903)</f>
        <v>0</v>
      </c>
      <c r="Q903" s="75">
        <f t="shared" si="41"/>
        <v>0</v>
      </c>
    </row>
    <row r="904" spans="3:17" ht="28.5" customHeight="1" thickTop="1" thickBot="1">
      <c r="C904" s="65" t="str">
        <f>'PC Despesas'!I80</f>
        <v>5.3.76</v>
      </c>
      <c r="D904" s="66" t="str">
        <f>VLOOKUP(C904,'PC Despesas'!$I$4:$J$103,2,FALSE)</f>
        <v>-</v>
      </c>
      <c r="E904" s="75">
        <f>SUMIFS(Jan!$H$5:$H$605,Jan!$R$5:$R$605,"Despesa",Jan!$F$5:$F$605,DRE!$D904)</f>
        <v>0</v>
      </c>
      <c r="F904" s="75">
        <f>SUMIFS(Fev!$H$5:$H$605,Fev!$R$5:$R$605,"Despesa",Fev!$F$5:$F$605,DRE!$D904)</f>
        <v>0</v>
      </c>
      <c r="G904" s="75">
        <f>SUMIFS(Mar!$H$5:$H$605,Mar!$R$5:$R$605,"Despesa",Mar!$F$5:$F$605,DRE!$D904)</f>
        <v>0</v>
      </c>
      <c r="H904" s="75">
        <f>SUMIFS(Abr!$H$5:$H$605,Abr!$R$5:$R$605,"Despesa",Abr!$F$5:$F$605,DRE!$D904)</f>
        <v>0</v>
      </c>
      <c r="I904" s="75">
        <f>SUMIFS(Mai!$H$5:$H$605,Mai!$R$5:$R$605,"Despesa",Mai!$F$5:$F$605,DRE!$D904)</f>
        <v>0</v>
      </c>
      <c r="J904" s="75">
        <f>SUMIFS(Jun!$H$5:$H$605,Jun!$R$5:$R$605,"Despesa",Jun!$F$5:$F$605,DRE!$D904)</f>
        <v>0</v>
      </c>
      <c r="K904" s="75">
        <f>SUMIFS(Jul!$H$5:$H$605,Jul!$R$5:$R$605,"Despesa",Jul!$F$5:$F$605,DRE!$D904)</f>
        <v>0</v>
      </c>
      <c r="L904" s="75">
        <f>SUMIFS(Ago!$H$5:$H$605,Ago!$R$5:$R$605,"Despesa",Ago!$F$5:$F$605,DRE!$D904)</f>
        <v>0</v>
      </c>
      <c r="M904" s="75">
        <f>SUMIFS(Set!$H$5:$H$605,Set!$R$5:$R$605,"Despesa",Set!$F$5:$F$605,DRE!$D904)</f>
        <v>0</v>
      </c>
      <c r="N904" s="75">
        <f>SUMIFS(Out!$H$5:$H$605,Out!$R$5:$R$605,"Despesa",Out!$F$5:$F$605,DRE!$D904)</f>
        <v>0</v>
      </c>
      <c r="O904" s="75">
        <f>SUMIFS(Nov!$H$5:$H$605,Nov!$R$5:$R$605,"Despesa",Nov!$F$5:$F$605,DRE!$D904)</f>
        <v>0</v>
      </c>
      <c r="P904" s="75">
        <f>SUMIFS(Dez!$H$5:$H$605,Dez!$R$5:$R$605,"Despesa",Dez!$F$5:$F$605,DRE!$D904)</f>
        <v>0</v>
      </c>
      <c r="Q904" s="75">
        <f t="shared" si="41"/>
        <v>0</v>
      </c>
    </row>
    <row r="905" spans="3:17" ht="28.5" customHeight="1" thickTop="1" thickBot="1">
      <c r="C905" s="65" t="str">
        <f>'PC Despesas'!I81</f>
        <v>5.3.77</v>
      </c>
      <c r="D905" s="66" t="str">
        <f>VLOOKUP(C905,'PC Despesas'!$I$4:$J$103,2,FALSE)</f>
        <v>-</v>
      </c>
      <c r="E905" s="75">
        <f>SUMIFS(Jan!$H$5:$H$605,Jan!$R$5:$R$605,"Despesa",Jan!$F$5:$F$605,DRE!$D905)</f>
        <v>0</v>
      </c>
      <c r="F905" s="75">
        <f>SUMIFS(Fev!$H$5:$H$605,Fev!$R$5:$R$605,"Despesa",Fev!$F$5:$F$605,DRE!$D905)</f>
        <v>0</v>
      </c>
      <c r="G905" s="75">
        <f>SUMIFS(Mar!$H$5:$H$605,Mar!$R$5:$R$605,"Despesa",Mar!$F$5:$F$605,DRE!$D905)</f>
        <v>0</v>
      </c>
      <c r="H905" s="75">
        <f>SUMIFS(Abr!$H$5:$H$605,Abr!$R$5:$R$605,"Despesa",Abr!$F$5:$F$605,DRE!$D905)</f>
        <v>0</v>
      </c>
      <c r="I905" s="75">
        <f>SUMIFS(Mai!$H$5:$H$605,Mai!$R$5:$R$605,"Despesa",Mai!$F$5:$F$605,DRE!$D905)</f>
        <v>0</v>
      </c>
      <c r="J905" s="75">
        <f>SUMIFS(Jun!$H$5:$H$605,Jun!$R$5:$R$605,"Despesa",Jun!$F$5:$F$605,DRE!$D905)</f>
        <v>0</v>
      </c>
      <c r="K905" s="75">
        <f>SUMIFS(Jul!$H$5:$H$605,Jul!$R$5:$R$605,"Despesa",Jul!$F$5:$F$605,DRE!$D905)</f>
        <v>0</v>
      </c>
      <c r="L905" s="75">
        <f>SUMIFS(Ago!$H$5:$H$605,Ago!$R$5:$R$605,"Despesa",Ago!$F$5:$F$605,DRE!$D905)</f>
        <v>0</v>
      </c>
      <c r="M905" s="75">
        <f>SUMIFS(Set!$H$5:$H$605,Set!$R$5:$R$605,"Despesa",Set!$F$5:$F$605,DRE!$D905)</f>
        <v>0</v>
      </c>
      <c r="N905" s="75">
        <f>SUMIFS(Out!$H$5:$H$605,Out!$R$5:$R$605,"Despesa",Out!$F$5:$F$605,DRE!$D905)</f>
        <v>0</v>
      </c>
      <c r="O905" s="75">
        <f>SUMIFS(Nov!$H$5:$H$605,Nov!$R$5:$R$605,"Despesa",Nov!$F$5:$F$605,DRE!$D905)</f>
        <v>0</v>
      </c>
      <c r="P905" s="75">
        <f>SUMIFS(Dez!$H$5:$H$605,Dez!$R$5:$R$605,"Despesa",Dez!$F$5:$F$605,DRE!$D905)</f>
        <v>0</v>
      </c>
      <c r="Q905" s="75">
        <f t="shared" si="41"/>
        <v>0</v>
      </c>
    </row>
    <row r="906" spans="3:17" ht="28.5" customHeight="1" thickTop="1" thickBot="1">
      <c r="C906" s="65" t="str">
        <f>'PC Despesas'!I82</f>
        <v>5.3.78</v>
      </c>
      <c r="D906" s="66" t="str">
        <f>VLOOKUP(C906,'PC Despesas'!$I$4:$J$103,2,FALSE)</f>
        <v>-</v>
      </c>
      <c r="E906" s="75">
        <f>SUMIFS(Jan!$H$5:$H$605,Jan!$R$5:$R$605,"Despesa",Jan!$F$5:$F$605,DRE!$D906)</f>
        <v>0</v>
      </c>
      <c r="F906" s="75">
        <f>SUMIFS(Fev!$H$5:$H$605,Fev!$R$5:$R$605,"Despesa",Fev!$F$5:$F$605,DRE!$D906)</f>
        <v>0</v>
      </c>
      <c r="G906" s="75">
        <f>SUMIFS(Mar!$H$5:$H$605,Mar!$R$5:$R$605,"Despesa",Mar!$F$5:$F$605,DRE!$D906)</f>
        <v>0</v>
      </c>
      <c r="H906" s="75">
        <f>SUMIFS(Abr!$H$5:$H$605,Abr!$R$5:$R$605,"Despesa",Abr!$F$5:$F$605,DRE!$D906)</f>
        <v>0</v>
      </c>
      <c r="I906" s="75">
        <f>SUMIFS(Mai!$H$5:$H$605,Mai!$R$5:$R$605,"Despesa",Mai!$F$5:$F$605,DRE!$D906)</f>
        <v>0</v>
      </c>
      <c r="J906" s="75">
        <f>SUMIFS(Jun!$H$5:$H$605,Jun!$R$5:$R$605,"Despesa",Jun!$F$5:$F$605,DRE!$D906)</f>
        <v>0</v>
      </c>
      <c r="K906" s="75">
        <f>SUMIFS(Jul!$H$5:$H$605,Jul!$R$5:$R$605,"Despesa",Jul!$F$5:$F$605,DRE!$D906)</f>
        <v>0</v>
      </c>
      <c r="L906" s="75">
        <f>SUMIFS(Ago!$H$5:$H$605,Ago!$R$5:$R$605,"Despesa",Ago!$F$5:$F$605,DRE!$D906)</f>
        <v>0</v>
      </c>
      <c r="M906" s="75">
        <f>SUMIFS(Set!$H$5:$H$605,Set!$R$5:$R$605,"Despesa",Set!$F$5:$F$605,DRE!$D906)</f>
        <v>0</v>
      </c>
      <c r="N906" s="75">
        <f>SUMIFS(Out!$H$5:$H$605,Out!$R$5:$R$605,"Despesa",Out!$F$5:$F$605,DRE!$D906)</f>
        <v>0</v>
      </c>
      <c r="O906" s="75">
        <f>SUMIFS(Nov!$H$5:$H$605,Nov!$R$5:$R$605,"Despesa",Nov!$F$5:$F$605,DRE!$D906)</f>
        <v>0</v>
      </c>
      <c r="P906" s="75">
        <f>SUMIFS(Dez!$H$5:$H$605,Dez!$R$5:$R$605,"Despesa",Dez!$F$5:$F$605,DRE!$D906)</f>
        <v>0</v>
      </c>
      <c r="Q906" s="75">
        <f t="shared" si="41"/>
        <v>0</v>
      </c>
    </row>
    <row r="907" spans="3:17" ht="28.5" customHeight="1" thickTop="1" thickBot="1">
      <c r="C907" s="65" t="str">
        <f>'PC Despesas'!I83</f>
        <v>5.3.79</v>
      </c>
      <c r="D907" s="66" t="str">
        <f>VLOOKUP(C907,'PC Despesas'!$I$4:$J$103,2,FALSE)</f>
        <v>-</v>
      </c>
      <c r="E907" s="75">
        <f>SUMIFS(Jan!$H$5:$H$605,Jan!$R$5:$R$605,"Despesa",Jan!$F$5:$F$605,DRE!$D907)</f>
        <v>0</v>
      </c>
      <c r="F907" s="75">
        <f>SUMIFS(Fev!$H$5:$H$605,Fev!$R$5:$R$605,"Despesa",Fev!$F$5:$F$605,DRE!$D907)</f>
        <v>0</v>
      </c>
      <c r="G907" s="75">
        <f>SUMIFS(Mar!$H$5:$H$605,Mar!$R$5:$R$605,"Despesa",Mar!$F$5:$F$605,DRE!$D907)</f>
        <v>0</v>
      </c>
      <c r="H907" s="75">
        <f>SUMIFS(Abr!$H$5:$H$605,Abr!$R$5:$R$605,"Despesa",Abr!$F$5:$F$605,DRE!$D907)</f>
        <v>0</v>
      </c>
      <c r="I907" s="75">
        <f>SUMIFS(Mai!$H$5:$H$605,Mai!$R$5:$R$605,"Despesa",Mai!$F$5:$F$605,DRE!$D907)</f>
        <v>0</v>
      </c>
      <c r="J907" s="75">
        <f>SUMIFS(Jun!$H$5:$H$605,Jun!$R$5:$R$605,"Despesa",Jun!$F$5:$F$605,DRE!$D907)</f>
        <v>0</v>
      </c>
      <c r="K907" s="75">
        <f>SUMIFS(Jul!$H$5:$H$605,Jul!$R$5:$R$605,"Despesa",Jul!$F$5:$F$605,DRE!$D907)</f>
        <v>0</v>
      </c>
      <c r="L907" s="75">
        <f>SUMIFS(Ago!$H$5:$H$605,Ago!$R$5:$R$605,"Despesa",Ago!$F$5:$F$605,DRE!$D907)</f>
        <v>0</v>
      </c>
      <c r="M907" s="75">
        <f>SUMIFS(Set!$H$5:$H$605,Set!$R$5:$R$605,"Despesa",Set!$F$5:$F$605,DRE!$D907)</f>
        <v>0</v>
      </c>
      <c r="N907" s="75">
        <f>SUMIFS(Out!$H$5:$H$605,Out!$R$5:$R$605,"Despesa",Out!$F$5:$F$605,DRE!$D907)</f>
        <v>0</v>
      </c>
      <c r="O907" s="75">
        <f>SUMIFS(Nov!$H$5:$H$605,Nov!$R$5:$R$605,"Despesa",Nov!$F$5:$F$605,DRE!$D907)</f>
        <v>0</v>
      </c>
      <c r="P907" s="75">
        <f>SUMIFS(Dez!$H$5:$H$605,Dez!$R$5:$R$605,"Despesa",Dez!$F$5:$F$605,DRE!$D907)</f>
        <v>0</v>
      </c>
      <c r="Q907" s="75">
        <f t="shared" si="41"/>
        <v>0</v>
      </c>
    </row>
    <row r="908" spans="3:17" ht="28.5" customHeight="1" thickTop="1" thickBot="1">
      <c r="C908" s="65" t="str">
        <f>'PC Despesas'!I84</f>
        <v>5.3.80</v>
      </c>
      <c r="D908" s="66" t="str">
        <f>VLOOKUP(C908,'PC Despesas'!$I$4:$J$103,2,FALSE)</f>
        <v>-</v>
      </c>
      <c r="E908" s="75">
        <f>SUMIFS(Jan!$H$5:$H$605,Jan!$R$5:$R$605,"Despesa",Jan!$F$5:$F$605,DRE!$D908)</f>
        <v>0</v>
      </c>
      <c r="F908" s="75">
        <f>SUMIFS(Fev!$H$5:$H$605,Fev!$R$5:$R$605,"Despesa",Fev!$F$5:$F$605,DRE!$D908)</f>
        <v>0</v>
      </c>
      <c r="G908" s="75">
        <f>SUMIFS(Mar!$H$5:$H$605,Mar!$R$5:$R$605,"Despesa",Mar!$F$5:$F$605,DRE!$D908)</f>
        <v>0</v>
      </c>
      <c r="H908" s="75">
        <f>SUMIFS(Abr!$H$5:$H$605,Abr!$R$5:$R$605,"Despesa",Abr!$F$5:$F$605,DRE!$D908)</f>
        <v>0</v>
      </c>
      <c r="I908" s="75">
        <f>SUMIFS(Mai!$H$5:$H$605,Mai!$R$5:$R$605,"Despesa",Mai!$F$5:$F$605,DRE!$D908)</f>
        <v>0</v>
      </c>
      <c r="J908" s="75">
        <f>SUMIFS(Jun!$H$5:$H$605,Jun!$R$5:$R$605,"Despesa",Jun!$F$5:$F$605,DRE!$D908)</f>
        <v>0</v>
      </c>
      <c r="K908" s="75">
        <f>SUMIFS(Jul!$H$5:$H$605,Jul!$R$5:$R$605,"Despesa",Jul!$F$5:$F$605,DRE!$D908)</f>
        <v>0</v>
      </c>
      <c r="L908" s="75">
        <f>SUMIFS(Ago!$H$5:$H$605,Ago!$R$5:$R$605,"Despesa",Ago!$F$5:$F$605,DRE!$D908)</f>
        <v>0</v>
      </c>
      <c r="M908" s="75">
        <f>SUMIFS(Set!$H$5:$H$605,Set!$R$5:$R$605,"Despesa",Set!$F$5:$F$605,DRE!$D908)</f>
        <v>0</v>
      </c>
      <c r="N908" s="75">
        <f>SUMIFS(Out!$H$5:$H$605,Out!$R$5:$R$605,"Despesa",Out!$F$5:$F$605,DRE!$D908)</f>
        <v>0</v>
      </c>
      <c r="O908" s="75">
        <f>SUMIFS(Nov!$H$5:$H$605,Nov!$R$5:$R$605,"Despesa",Nov!$F$5:$F$605,DRE!$D908)</f>
        <v>0</v>
      </c>
      <c r="P908" s="75">
        <f>SUMIFS(Dez!$H$5:$H$605,Dez!$R$5:$R$605,"Despesa",Dez!$F$5:$F$605,DRE!$D908)</f>
        <v>0</v>
      </c>
      <c r="Q908" s="75">
        <f t="shared" si="41"/>
        <v>0</v>
      </c>
    </row>
    <row r="909" spans="3:17" ht="28.5" customHeight="1" thickTop="1" thickBot="1">
      <c r="C909" s="65" t="str">
        <f>'PC Despesas'!I85</f>
        <v>5.3.81</v>
      </c>
      <c r="D909" s="66" t="str">
        <f>VLOOKUP(C909,'PC Despesas'!$I$4:$J$103,2,FALSE)</f>
        <v>-</v>
      </c>
      <c r="E909" s="75">
        <f>SUMIFS(Jan!$H$5:$H$605,Jan!$R$5:$R$605,"Despesa",Jan!$F$5:$F$605,DRE!$D909)</f>
        <v>0</v>
      </c>
      <c r="F909" s="75">
        <f>SUMIFS(Fev!$H$5:$H$605,Fev!$R$5:$R$605,"Despesa",Fev!$F$5:$F$605,DRE!$D909)</f>
        <v>0</v>
      </c>
      <c r="G909" s="75">
        <f>SUMIFS(Mar!$H$5:$H$605,Mar!$R$5:$R$605,"Despesa",Mar!$F$5:$F$605,DRE!$D909)</f>
        <v>0</v>
      </c>
      <c r="H909" s="75">
        <f>SUMIFS(Abr!$H$5:$H$605,Abr!$R$5:$R$605,"Despesa",Abr!$F$5:$F$605,DRE!$D909)</f>
        <v>0</v>
      </c>
      <c r="I909" s="75">
        <f>SUMIFS(Mai!$H$5:$H$605,Mai!$R$5:$R$605,"Despesa",Mai!$F$5:$F$605,DRE!$D909)</f>
        <v>0</v>
      </c>
      <c r="J909" s="75">
        <f>SUMIFS(Jun!$H$5:$H$605,Jun!$R$5:$R$605,"Despesa",Jun!$F$5:$F$605,DRE!$D909)</f>
        <v>0</v>
      </c>
      <c r="K909" s="75">
        <f>SUMIFS(Jul!$H$5:$H$605,Jul!$R$5:$R$605,"Despesa",Jul!$F$5:$F$605,DRE!$D909)</f>
        <v>0</v>
      </c>
      <c r="L909" s="75">
        <f>SUMIFS(Ago!$H$5:$H$605,Ago!$R$5:$R$605,"Despesa",Ago!$F$5:$F$605,DRE!$D909)</f>
        <v>0</v>
      </c>
      <c r="M909" s="75">
        <f>SUMIFS(Set!$H$5:$H$605,Set!$R$5:$R$605,"Despesa",Set!$F$5:$F$605,DRE!$D909)</f>
        <v>0</v>
      </c>
      <c r="N909" s="75">
        <f>SUMIFS(Out!$H$5:$H$605,Out!$R$5:$R$605,"Despesa",Out!$F$5:$F$605,DRE!$D909)</f>
        <v>0</v>
      </c>
      <c r="O909" s="75">
        <f>SUMIFS(Nov!$H$5:$H$605,Nov!$R$5:$R$605,"Despesa",Nov!$F$5:$F$605,DRE!$D909)</f>
        <v>0</v>
      </c>
      <c r="P909" s="75">
        <f>SUMIFS(Dez!$H$5:$H$605,Dez!$R$5:$R$605,"Despesa",Dez!$F$5:$F$605,DRE!$D909)</f>
        <v>0</v>
      </c>
      <c r="Q909" s="75">
        <f t="shared" si="41"/>
        <v>0</v>
      </c>
    </row>
    <row r="910" spans="3:17" ht="28.5" customHeight="1" thickTop="1" thickBot="1">
      <c r="C910" s="65" t="str">
        <f>'PC Despesas'!I86</f>
        <v>5.3.82</v>
      </c>
      <c r="D910" s="66" t="str">
        <f>VLOOKUP(C910,'PC Despesas'!$I$4:$J$103,2,FALSE)</f>
        <v>-</v>
      </c>
      <c r="E910" s="75">
        <f>SUMIFS(Jan!$H$5:$H$605,Jan!$R$5:$R$605,"Despesa",Jan!$F$5:$F$605,DRE!$D910)</f>
        <v>0</v>
      </c>
      <c r="F910" s="75">
        <f>SUMIFS(Fev!$H$5:$H$605,Fev!$R$5:$R$605,"Despesa",Fev!$F$5:$F$605,DRE!$D910)</f>
        <v>0</v>
      </c>
      <c r="G910" s="75">
        <f>SUMIFS(Mar!$H$5:$H$605,Mar!$R$5:$R$605,"Despesa",Mar!$F$5:$F$605,DRE!$D910)</f>
        <v>0</v>
      </c>
      <c r="H910" s="75">
        <f>SUMIFS(Abr!$H$5:$H$605,Abr!$R$5:$R$605,"Despesa",Abr!$F$5:$F$605,DRE!$D910)</f>
        <v>0</v>
      </c>
      <c r="I910" s="75">
        <f>SUMIFS(Mai!$H$5:$H$605,Mai!$R$5:$R$605,"Despesa",Mai!$F$5:$F$605,DRE!$D910)</f>
        <v>0</v>
      </c>
      <c r="J910" s="75">
        <f>SUMIFS(Jun!$H$5:$H$605,Jun!$R$5:$R$605,"Despesa",Jun!$F$5:$F$605,DRE!$D910)</f>
        <v>0</v>
      </c>
      <c r="K910" s="75">
        <f>SUMIFS(Jul!$H$5:$H$605,Jul!$R$5:$R$605,"Despesa",Jul!$F$5:$F$605,DRE!$D910)</f>
        <v>0</v>
      </c>
      <c r="L910" s="75">
        <f>SUMIFS(Ago!$H$5:$H$605,Ago!$R$5:$R$605,"Despesa",Ago!$F$5:$F$605,DRE!$D910)</f>
        <v>0</v>
      </c>
      <c r="M910" s="75">
        <f>SUMIFS(Set!$H$5:$H$605,Set!$R$5:$R$605,"Despesa",Set!$F$5:$F$605,DRE!$D910)</f>
        <v>0</v>
      </c>
      <c r="N910" s="75">
        <f>SUMIFS(Out!$H$5:$H$605,Out!$R$5:$R$605,"Despesa",Out!$F$5:$F$605,DRE!$D910)</f>
        <v>0</v>
      </c>
      <c r="O910" s="75">
        <f>SUMIFS(Nov!$H$5:$H$605,Nov!$R$5:$R$605,"Despesa",Nov!$F$5:$F$605,DRE!$D910)</f>
        <v>0</v>
      </c>
      <c r="P910" s="75">
        <f>SUMIFS(Dez!$H$5:$H$605,Dez!$R$5:$R$605,"Despesa",Dez!$F$5:$F$605,DRE!$D910)</f>
        <v>0</v>
      </c>
      <c r="Q910" s="75">
        <f t="shared" si="41"/>
        <v>0</v>
      </c>
    </row>
    <row r="911" spans="3:17" ht="28.5" customHeight="1" thickTop="1" thickBot="1">
      <c r="C911" s="65" t="str">
        <f>'PC Despesas'!I87</f>
        <v>5.3.83</v>
      </c>
      <c r="D911" s="66" t="str">
        <f>VLOOKUP(C911,'PC Despesas'!$I$4:$J$103,2,FALSE)</f>
        <v>-</v>
      </c>
      <c r="E911" s="75">
        <f>SUMIFS(Jan!$H$5:$H$605,Jan!$R$5:$R$605,"Despesa",Jan!$F$5:$F$605,DRE!$D911)</f>
        <v>0</v>
      </c>
      <c r="F911" s="75">
        <f>SUMIFS(Fev!$H$5:$H$605,Fev!$R$5:$R$605,"Despesa",Fev!$F$5:$F$605,DRE!$D911)</f>
        <v>0</v>
      </c>
      <c r="G911" s="75">
        <f>SUMIFS(Mar!$H$5:$H$605,Mar!$R$5:$R$605,"Despesa",Mar!$F$5:$F$605,DRE!$D911)</f>
        <v>0</v>
      </c>
      <c r="H911" s="75">
        <f>SUMIFS(Abr!$H$5:$H$605,Abr!$R$5:$R$605,"Despesa",Abr!$F$5:$F$605,DRE!$D911)</f>
        <v>0</v>
      </c>
      <c r="I911" s="75">
        <f>SUMIFS(Mai!$H$5:$H$605,Mai!$R$5:$R$605,"Despesa",Mai!$F$5:$F$605,DRE!$D911)</f>
        <v>0</v>
      </c>
      <c r="J911" s="75">
        <f>SUMIFS(Jun!$H$5:$H$605,Jun!$R$5:$R$605,"Despesa",Jun!$F$5:$F$605,DRE!$D911)</f>
        <v>0</v>
      </c>
      <c r="K911" s="75">
        <f>SUMIFS(Jul!$H$5:$H$605,Jul!$R$5:$R$605,"Despesa",Jul!$F$5:$F$605,DRE!$D911)</f>
        <v>0</v>
      </c>
      <c r="L911" s="75">
        <f>SUMIFS(Ago!$H$5:$H$605,Ago!$R$5:$R$605,"Despesa",Ago!$F$5:$F$605,DRE!$D911)</f>
        <v>0</v>
      </c>
      <c r="M911" s="75">
        <f>SUMIFS(Set!$H$5:$H$605,Set!$R$5:$R$605,"Despesa",Set!$F$5:$F$605,DRE!$D911)</f>
        <v>0</v>
      </c>
      <c r="N911" s="75">
        <f>SUMIFS(Out!$H$5:$H$605,Out!$R$5:$R$605,"Despesa",Out!$F$5:$F$605,DRE!$D911)</f>
        <v>0</v>
      </c>
      <c r="O911" s="75">
        <f>SUMIFS(Nov!$H$5:$H$605,Nov!$R$5:$R$605,"Despesa",Nov!$F$5:$F$605,DRE!$D911)</f>
        <v>0</v>
      </c>
      <c r="P911" s="75">
        <f>SUMIFS(Dez!$H$5:$H$605,Dez!$R$5:$R$605,"Despesa",Dez!$F$5:$F$605,DRE!$D911)</f>
        <v>0</v>
      </c>
      <c r="Q911" s="75">
        <f t="shared" si="41"/>
        <v>0</v>
      </c>
    </row>
    <row r="912" spans="3:17" ht="28.5" customHeight="1" thickTop="1" thickBot="1">
      <c r="C912" s="65" t="str">
        <f>'PC Despesas'!I88</f>
        <v>5.3.84</v>
      </c>
      <c r="D912" s="66" t="str">
        <f>VLOOKUP(C912,'PC Despesas'!$I$4:$J$103,2,FALSE)</f>
        <v>-</v>
      </c>
      <c r="E912" s="75">
        <f>SUMIFS(Jan!$H$5:$H$605,Jan!$R$5:$R$605,"Despesa",Jan!$F$5:$F$605,DRE!$D912)</f>
        <v>0</v>
      </c>
      <c r="F912" s="75">
        <f>SUMIFS(Fev!$H$5:$H$605,Fev!$R$5:$R$605,"Despesa",Fev!$F$5:$F$605,DRE!$D912)</f>
        <v>0</v>
      </c>
      <c r="G912" s="75">
        <f>SUMIFS(Mar!$H$5:$H$605,Mar!$R$5:$R$605,"Despesa",Mar!$F$5:$F$605,DRE!$D912)</f>
        <v>0</v>
      </c>
      <c r="H912" s="75">
        <f>SUMIFS(Abr!$H$5:$H$605,Abr!$R$5:$R$605,"Despesa",Abr!$F$5:$F$605,DRE!$D912)</f>
        <v>0</v>
      </c>
      <c r="I912" s="75">
        <f>SUMIFS(Mai!$H$5:$H$605,Mai!$R$5:$R$605,"Despesa",Mai!$F$5:$F$605,DRE!$D912)</f>
        <v>0</v>
      </c>
      <c r="J912" s="75">
        <f>SUMIFS(Jun!$H$5:$H$605,Jun!$R$5:$R$605,"Despesa",Jun!$F$5:$F$605,DRE!$D912)</f>
        <v>0</v>
      </c>
      <c r="K912" s="75">
        <f>SUMIFS(Jul!$H$5:$H$605,Jul!$R$5:$R$605,"Despesa",Jul!$F$5:$F$605,DRE!$D912)</f>
        <v>0</v>
      </c>
      <c r="L912" s="75">
        <f>SUMIFS(Ago!$H$5:$H$605,Ago!$R$5:$R$605,"Despesa",Ago!$F$5:$F$605,DRE!$D912)</f>
        <v>0</v>
      </c>
      <c r="M912" s="75">
        <f>SUMIFS(Set!$H$5:$H$605,Set!$R$5:$R$605,"Despesa",Set!$F$5:$F$605,DRE!$D912)</f>
        <v>0</v>
      </c>
      <c r="N912" s="75">
        <f>SUMIFS(Out!$H$5:$H$605,Out!$R$5:$R$605,"Despesa",Out!$F$5:$F$605,DRE!$D912)</f>
        <v>0</v>
      </c>
      <c r="O912" s="75">
        <f>SUMIFS(Nov!$H$5:$H$605,Nov!$R$5:$R$605,"Despesa",Nov!$F$5:$F$605,DRE!$D912)</f>
        <v>0</v>
      </c>
      <c r="P912" s="75">
        <f>SUMIFS(Dez!$H$5:$H$605,Dez!$R$5:$R$605,"Despesa",Dez!$F$5:$F$605,DRE!$D912)</f>
        <v>0</v>
      </c>
      <c r="Q912" s="75">
        <f t="shared" si="41"/>
        <v>0</v>
      </c>
    </row>
    <row r="913" spans="3:17" ht="28.5" customHeight="1" thickTop="1" thickBot="1">
      <c r="C913" s="65" t="str">
        <f>'PC Despesas'!I89</f>
        <v>5.3.85</v>
      </c>
      <c r="D913" s="66" t="str">
        <f>VLOOKUP(C913,'PC Despesas'!$I$4:$J$103,2,FALSE)</f>
        <v>-</v>
      </c>
      <c r="E913" s="75">
        <f>SUMIFS(Jan!$H$5:$H$605,Jan!$R$5:$R$605,"Despesa",Jan!$F$5:$F$605,DRE!$D913)</f>
        <v>0</v>
      </c>
      <c r="F913" s="75">
        <f>SUMIFS(Fev!$H$5:$H$605,Fev!$R$5:$R$605,"Despesa",Fev!$F$5:$F$605,DRE!$D913)</f>
        <v>0</v>
      </c>
      <c r="G913" s="75">
        <f>SUMIFS(Mar!$H$5:$H$605,Mar!$R$5:$R$605,"Despesa",Mar!$F$5:$F$605,DRE!$D913)</f>
        <v>0</v>
      </c>
      <c r="H913" s="75">
        <f>SUMIFS(Abr!$H$5:$H$605,Abr!$R$5:$R$605,"Despesa",Abr!$F$5:$F$605,DRE!$D913)</f>
        <v>0</v>
      </c>
      <c r="I913" s="75">
        <f>SUMIFS(Mai!$H$5:$H$605,Mai!$R$5:$R$605,"Despesa",Mai!$F$5:$F$605,DRE!$D913)</f>
        <v>0</v>
      </c>
      <c r="J913" s="75">
        <f>SUMIFS(Jun!$H$5:$H$605,Jun!$R$5:$R$605,"Despesa",Jun!$F$5:$F$605,DRE!$D913)</f>
        <v>0</v>
      </c>
      <c r="K913" s="75">
        <f>SUMIFS(Jul!$H$5:$H$605,Jul!$R$5:$R$605,"Despesa",Jul!$F$5:$F$605,DRE!$D913)</f>
        <v>0</v>
      </c>
      <c r="L913" s="75">
        <f>SUMIFS(Ago!$H$5:$H$605,Ago!$R$5:$R$605,"Despesa",Ago!$F$5:$F$605,DRE!$D913)</f>
        <v>0</v>
      </c>
      <c r="M913" s="75">
        <f>SUMIFS(Set!$H$5:$H$605,Set!$R$5:$R$605,"Despesa",Set!$F$5:$F$605,DRE!$D913)</f>
        <v>0</v>
      </c>
      <c r="N913" s="75">
        <f>SUMIFS(Out!$H$5:$H$605,Out!$R$5:$R$605,"Despesa",Out!$F$5:$F$605,DRE!$D913)</f>
        <v>0</v>
      </c>
      <c r="O913" s="75">
        <f>SUMIFS(Nov!$H$5:$H$605,Nov!$R$5:$R$605,"Despesa",Nov!$F$5:$F$605,DRE!$D913)</f>
        <v>0</v>
      </c>
      <c r="P913" s="75">
        <f>SUMIFS(Dez!$H$5:$H$605,Dez!$R$5:$R$605,"Despesa",Dez!$F$5:$F$605,DRE!$D913)</f>
        <v>0</v>
      </c>
      <c r="Q913" s="75">
        <f t="shared" si="41"/>
        <v>0</v>
      </c>
    </row>
    <row r="914" spans="3:17" ht="27.75" customHeight="1" thickTop="1" thickBot="1">
      <c r="C914" s="65" t="str">
        <f>'PC Despesas'!I90</f>
        <v>5.3.86</v>
      </c>
      <c r="D914" s="66" t="str">
        <f>VLOOKUP(C914,'PC Despesas'!$I$4:$J$103,2,FALSE)</f>
        <v>-</v>
      </c>
      <c r="E914" s="75">
        <f>SUMIFS(Jan!$H$5:$H$605,Jan!$R$5:$R$605,"Despesa",Jan!$F$5:$F$605,DRE!$D914)</f>
        <v>0</v>
      </c>
      <c r="F914" s="75">
        <f>SUMIFS(Fev!$H$5:$H$605,Fev!$R$5:$R$605,"Despesa",Fev!$F$5:$F$605,DRE!$D914)</f>
        <v>0</v>
      </c>
      <c r="G914" s="75">
        <f>SUMIFS(Mar!$H$5:$H$605,Mar!$R$5:$R$605,"Despesa",Mar!$F$5:$F$605,DRE!$D914)</f>
        <v>0</v>
      </c>
      <c r="H914" s="75">
        <f>SUMIFS(Abr!$H$5:$H$605,Abr!$R$5:$R$605,"Despesa",Abr!$F$5:$F$605,DRE!$D914)</f>
        <v>0</v>
      </c>
      <c r="I914" s="75">
        <f>SUMIFS(Mai!$H$5:$H$605,Mai!$R$5:$R$605,"Despesa",Mai!$F$5:$F$605,DRE!$D914)</f>
        <v>0</v>
      </c>
      <c r="J914" s="75">
        <f>SUMIFS(Jun!$H$5:$H$605,Jun!$R$5:$R$605,"Despesa",Jun!$F$5:$F$605,DRE!$D914)</f>
        <v>0</v>
      </c>
      <c r="K914" s="75">
        <f>SUMIFS(Jul!$H$5:$H$605,Jul!$R$5:$R$605,"Despesa",Jul!$F$5:$F$605,DRE!$D914)</f>
        <v>0</v>
      </c>
      <c r="L914" s="75">
        <f>SUMIFS(Ago!$H$5:$H$605,Ago!$R$5:$R$605,"Despesa",Ago!$F$5:$F$605,DRE!$D914)</f>
        <v>0</v>
      </c>
      <c r="M914" s="75">
        <f>SUMIFS(Set!$H$5:$H$605,Set!$R$5:$R$605,"Despesa",Set!$F$5:$F$605,DRE!$D914)</f>
        <v>0</v>
      </c>
      <c r="N914" s="75">
        <f>SUMIFS(Out!$H$5:$H$605,Out!$R$5:$R$605,"Despesa",Out!$F$5:$F$605,DRE!$D914)</f>
        <v>0</v>
      </c>
      <c r="O914" s="75">
        <f>SUMIFS(Nov!$H$5:$H$605,Nov!$R$5:$R$605,"Despesa",Nov!$F$5:$F$605,DRE!$D914)</f>
        <v>0</v>
      </c>
      <c r="P914" s="75">
        <f>SUMIFS(Dez!$H$5:$H$605,Dez!$R$5:$R$605,"Despesa",Dez!$F$5:$F$605,DRE!$D914)</f>
        <v>0</v>
      </c>
      <c r="Q914" s="75">
        <f t="shared" si="41"/>
        <v>0</v>
      </c>
    </row>
    <row r="915" spans="3:17" ht="27.75" customHeight="1" thickTop="1" thickBot="1">
      <c r="C915" s="65" t="str">
        <f>'PC Despesas'!I91</f>
        <v>5.3.87</v>
      </c>
      <c r="D915" s="66" t="str">
        <f>VLOOKUP(C915,'PC Despesas'!$I$4:$J$103,2,FALSE)</f>
        <v>-</v>
      </c>
      <c r="E915" s="75">
        <f>SUMIFS(Jan!$H$5:$H$605,Jan!$R$5:$R$605,"Despesa",Jan!$F$5:$F$605,DRE!$D915)</f>
        <v>0</v>
      </c>
      <c r="F915" s="75">
        <f>SUMIFS(Fev!$H$5:$H$605,Fev!$R$5:$R$605,"Despesa",Fev!$F$5:$F$605,DRE!$D915)</f>
        <v>0</v>
      </c>
      <c r="G915" s="75">
        <f>SUMIFS(Mar!$H$5:$H$605,Mar!$R$5:$R$605,"Despesa",Mar!$F$5:$F$605,DRE!$D915)</f>
        <v>0</v>
      </c>
      <c r="H915" s="75">
        <f>SUMIFS(Abr!$H$5:$H$605,Abr!$R$5:$R$605,"Despesa",Abr!$F$5:$F$605,DRE!$D915)</f>
        <v>0</v>
      </c>
      <c r="I915" s="75">
        <f>SUMIFS(Mai!$H$5:$H$605,Mai!$R$5:$R$605,"Despesa",Mai!$F$5:$F$605,DRE!$D915)</f>
        <v>0</v>
      </c>
      <c r="J915" s="75">
        <f>SUMIFS(Jun!$H$5:$H$605,Jun!$R$5:$R$605,"Despesa",Jun!$F$5:$F$605,DRE!$D915)</f>
        <v>0</v>
      </c>
      <c r="K915" s="75">
        <f>SUMIFS(Jul!$H$5:$H$605,Jul!$R$5:$R$605,"Despesa",Jul!$F$5:$F$605,DRE!$D915)</f>
        <v>0</v>
      </c>
      <c r="L915" s="75">
        <f>SUMIFS(Ago!$H$5:$H$605,Ago!$R$5:$R$605,"Despesa",Ago!$F$5:$F$605,DRE!$D915)</f>
        <v>0</v>
      </c>
      <c r="M915" s="75">
        <f>SUMIFS(Set!$H$5:$H$605,Set!$R$5:$R$605,"Despesa",Set!$F$5:$F$605,DRE!$D915)</f>
        <v>0</v>
      </c>
      <c r="N915" s="75">
        <f>SUMIFS(Out!$H$5:$H$605,Out!$R$5:$R$605,"Despesa",Out!$F$5:$F$605,DRE!$D915)</f>
        <v>0</v>
      </c>
      <c r="O915" s="75">
        <f>SUMIFS(Nov!$H$5:$H$605,Nov!$R$5:$R$605,"Despesa",Nov!$F$5:$F$605,DRE!$D915)</f>
        <v>0</v>
      </c>
      <c r="P915" s="75">
        <f>SUMIFS(Dez!$H$5:$H$605,Dez!$R$5:$R$605,"Despesa",Dez!$F$5:$F$605,DRE!$D915)</f>
        <v>0</v>
      </c>
      <c r="Q915" s="75">
        <f t="shared" si="41"/>
        <v>0</v>
      </c>
    </row>
    <row r="916" spans="3:17" ht="27.75" customHeight="1" thickTop="1" thickBot="1">
      <c r="C916" s="65" t="str">
        <f>'PC Despesas'!I92</f>
        <v>5.3.88</v>
      </c>
      <c r="D916" s="66" t="str">
        <f>VLOOKUP(C916,'PC Despesas'!$I$4:$J$103,2,FALSE)</f>
        <v>-</v>
      </c>
      <c r="E916" s="75">
        <f>SUMIFS(Jan!$H$5:$H$605,Jan!$R$5:$R$605,"Despesa",Jan!$F$5:$F$605,DRE!$D916)</f>
        <v>0</v>
      </c>
      <c r="F916" s="75">
        <f>SUMIFS(Fev!$H$5:$H$605,Fev!$R$5:$R$605,"Despesa",Fev!$F$5:$F$605,DRE!$D916)</f>
        <v>0</v>
      </c>
      <c r="G916" s="75">
        <f>SUMIFS(Mar!$H$5:$H$605,Mar!$R$5:$R$605,"Despesa",Mar!$F$5:$F$605,DRE!$D916)</f>
        <v>0</v>
      </c>
      <c r="H916" s="75">
        <f>SUMIFS(Abr!$H$5:$H$605,Abr!$R$5:$R$605,"Despesa",Abr!$F$5:$F$605,DRE!$D916)</f>
        <v>0</v>
      </c>
      <c r="I916" s="75">
        <f>SUMIFS(Mai!$H$5:$H$605,Mai!$R$5:$R$605,"Despesa",Mai!$F$5:$F$605,DRE!$D916)</f>
        <v>0</v>
      </c>
      <c r="J916" s="75">
        <f>SUMIFS(Jun!$H$5:$H$605,Jun!$R$5:$R$605,"Despesa",Jun!$F$5:$F$605,DRE!$D916)</f>
        <v>0</v>
      </c>
      <c r="K916" s="75">
        <f>SUMIFS(Jul!$H$5:$H$605,Jul!$R$5:$R$605,"Despesa",Jul!$F$5:$F$605,DRE!$D916)</f>
        <v>0</v>
      </c>
      <c r="L916" s="75">
        <f>SUMIFS(Ago!$H$5:$H$605,Ago!$R$5:$R$605,"Despesa",Ago!$F$5:$F$605,DRE!$D916)</f>
        <v>0</v>
      </c>
      <c r="M916" s="75">
        <f>SUMIFS(Set!$H$5:$H$605,Set!$R$5:$R$605,"Despesa",Set!$F$5:$F$605,DRE!$D916)</f>
        <v>0</v>
      </c>
      <c r="N916" s="75">
        <f>SUMIFS(Out!$H$5:$H$605,Out!$R$5:$R$605,"Despesa",Out!$F$5:$F$605,DRE!$D916)</f>
        <v>0</v>
      </c>
      <c r="O916" s="75">
        <f>SUMIFS(Nov!$H$5:$H$605,Nov!$R$5:$R$605,"Despesa",Nov!$F$5:$F$605,DRE!$D916)</f>
        <v>0</v>
      </c>
      <c r="P916" s="75">
        <f>SUMIFS(Dez!$H$5:$H$605,Dez!$R$5:$R$605,"Despesa",Dez!$F$5:$F$605,DRE!$D916)</f>
        <v>0</v>
      </c>
      <c r="Q916" s="75">
        <f t="shared" si="41"/>
        <v>0</v>
      </c>
    </row>
    <row r="917" spans="3:17" ht="27.75" customHeight="1" thickTop="1" thickBot="1">
      <c r="C917" s="65" t="str">
        <f>'PC Despesas'!I93</f>
        <v>5.3.89</v>
      </c>
      <c r="D917" s="66" t="str">
        <f>VLOOKUP(C917,'PC Despesas'!$I$4:$J$103,2,FALSE)</f>
        <v>-</v>
      </c>
      <c r="E917" s="75">
        <f>SUMIFS(Jan!$H$5:$H$605,Jan!$R$5:$R$605,"Despesa",Jan!$F$5:$F$605,DRE!$D917)</f>
        <v>0</v>
      </c>
      <c r="F917" s="75">
        <f>SUMIFS(Fev!$H$5:$H$605,Fev!$R$5:$R$605,"Despesa",Fev!$F$5:$F$605,DRE!$D917)</f>
        <v>0</v>
      </c>
      <c r="G917" s="75">
        <f>SUMIFS(Mar!$H$5:$H$605,Mar!$R$5:$R$605,"Despesa",Mar!$F$5:$F$605,DRE!$D917)</f>
        <v>0</v>
      </c>
      <c r="H917" s="75">
        <f>SUMIFS(Abr!$H$5:$H$605,Abr!$R$5:$R$605,"Despesa",Abr!$F$5:$F$605,DRE!$D917)</f>
        <v>0</v>
      </c>
      <c r="I917" s="75">
        <f>SUMIFS(Mai!$H$5:$H$605,Mai!$R$5:$R$605,"Despesa",Mai!$F$5:$F$605,DRE!$D917)</f>
        <v>0</v>
      </c>
      <c r="J917" s="75">
        <f>SUMIFS(Jun!$H$5:$H$605,Jun!$R$5:$R$605,"Despesa",Jun!$F$5:$F$605,DRE!$D917)</f>
        <v>0</v>
      </c>
      <c r="K917" s="75">
        <f>SUMIFS(Jul!$H$5:$H$605,Jul!$R$5:$R$605,"Despesa",Jul!$F$5:$F$605,DRE!$D917)</f>
        <v>0</v>
      </c>
      <c r="L917" s="75">
        <f>SUMIFS(Ago!$H$5:$H$605,Ago!$R$5:$R$605,"Despesa",Ago!$F$5:$F$605,DRE!$D917)</f>
        <v>0</v>
      </c>
      <c r="M917" s="75">
        <f>SUMIFS(Set!$H$5:$H$605,Set!$R$5:$R$605,"Despesa",Set!$F$5:$F$605,DRE!$D917)</f>
        <v>0</v>
      </c>
      <c r="N917" s="75">
        <f>SUMIFS(Out!$H$5:$H$605,Out!$R$5:$R$605,"Despesa",Out!$F$5:$F$605,DRE!$D917)</f>
        <v>0</v>
      </c>
      <c r="O917" s="75">
        <f>SUMIFS(Nov!$H$5:$H$605,Nov!$R$5:$R$605,"Despesa",Nov!$F$5:$F$605,DRE!$D917)</f>
        <v>0</v>
      </c>
      <c r="P917" s="75">
        <f>SUMIFS(Dez!$H$5:$H$605,Dez!$R$5:$R$605,"Despesa",Dez!$F$5:$F$605,DRE!$D917)</f>
        <v>0</v>
      </c>
      <c r="Q917" s="75">
        <f t="shared" si="41"/>
        <v>0</v>
      </c>
    </row>
    <row r="918" spans="3:17" ht="27.75" customHeight="1" thickTop="1" thickBot="1">
      <c r="C918" s="65" t="str">
        <f>'PC Despesas'!I94</f>
        <v>5.3.90</v>
      </c>
      <c r="D918" s="66" t="str">
        <f>VLOOKUP(C918,'PC Despesas'!$I$4:$J$103,2,FALSE)</f>
        <v>-</v>
      </c>
      <c r="E918" s="75">
        <f>SUMIFS(Jan!$H$5:$H$605,Jan!$R$5:$R$605,"Despesa",Jan!$F$5:$F$605,DRE!$D918)</f>
        <v>0</v>
      </c>
      <c r="F918" s="75">
        <f>SUMIFS(Fev!$H$5:$H$605,Fev!$R$5:$R$605,"Despesa",Fev!$F$5:$F$605,DRE!$D918)</f>
        <v>0</v>
      </c>
      <c r="G918" s="75">
        <f>SUMIFS(Mar!$H$5:$H$605,Mar!$R$5:$R$605,"Despesa",Mar!$F$5:$F$605,DRE!$D918)</f>
        <v>0</v>
      </c>
      <c r="H918" s="75">
        <f>SUMIFS(Abr!$H$5:$H$605,Abr!$R$5:$R$605,"Despesa",Abr!$F$5:$F$605,DRE!$D918)</f>
        <v>0</v>
      </c>
      <c r="I918" s="75">
        <f>SUMIFS(Mai!$H$5:$H$605,Mai!$R$5:$R$605,"Despesa",Mai!$F$5:$F$605,DRE!$D918)</f>
        <v>0</v>
      </c>
      <c r="J918" s="75">
        <f>SUMIFS(Jun!$H$5:$H$605,Jun!$R$5:$R$605,"Despesa",Jun!$F$5:$F$605,DRE!$D918)</f>
        <v>0</v>
      </c>
      <c r="K918" s="75">
        <f>SUMIFS(Jul!$H$5:$H$605,Jul!$R$5:$R$605,"Despesa",Jul!$F$5:$F$605,DRE!$D918)</f>
        <v>0</v>
      </c>
      <c r="L918" s="75">
        <f>SUMIFS(Ago!$H$5:$H$605,Ago!$R$5:$R$605,"Despesa",Ago!$F$5:$F$605,DRE!$D918)</f>
        <v>0</v>
      </c>
      <c r="M918" s="75">
        <f>SUMIFS(Set!$H$5:$H$605,Set!$R$5:$R$605,"Despesa",Set!$F$5:$F$605,DRE!$D918)</f>
        <v>0</v>
      </c>
      <c r="N918" s="75">
        <f>SUMIFS(Out!$H$5:$H$605,Out!$R$5:$R$605,"Despesa",Out!$F$5:$F$605,DRE!$D918)</f>
        <v>0</v>
      </c>
      <c r="O918" s="75">
        <f>SUMIFS(Nov!$H$5:$H$605,Nov!$R$5:$R$605,"Despesa",Nov!$F$5:$F$605,DRE!$D918)</f>
        <v>0</v>
      </c>
      <c r="P918" s="75">
        <f>SUMIFS(Dez!$H$5:$H$605,Dez!$R$5:$R$605,"Despesa",Dez!$F$5:$F$605,DRE!$D918)</f>
        <v>0</v>
      </c>
      <c r="Q918" s="75">
        <f t="shared" si="41"/>
        <v>0</v>
      </c>
    </row>
    <row r="919" spans="3:17" ht="27.75" customHeight="1" thickTop="1" thickBot="1">
      <c r="C919" s="65" t="str">
        <f>'PC Despesas'!I95</f>
        <v>5.3.91</v>
      </c>
      <c r="D919" s="66" t="str">
        <f>VLOOKUP(C919,'PC Despesas'!$I$4:$J$103,2,FALSE)</f>
        <v>-</v>
      </c>
      <c r="E919" s="75">
        <f>SUMIFS(Jan!$H$5:$H$605,Jan!$R$5:$R$605,"Despesa",Jan!$F$5:$F$605,DRE!$D919)</f>
        <v>0</v>
      </c>
      <c r="F919" s="75">
        <f>SUMIFS(Fev!$H$5:$H$605,Fev!$R$5:$R$605,"Despesa",Fev!$F$5:$F$605,DRE!$D919)</f>
        <v>0</v>
      </c>
      <c r="G919" s="75">
        <f>SUMIFS(Mar!$H$5:$H$605,Mar!$R$5:$R$605,"Despesa",Mar!$F$5:$F$605,DRE!$D919)</f>
        <v>0</v>
      </c>
      <c r="H919" s="75">
        <f>SUMIFS(Abr!$H$5:$H$605,Abr!$R$5:$R$605,"Despesa",Abr!$F$5:$F$605,DRE!$D919)</f>
        <v>0</v>
      </c>
      <c r="I919" s="75">
        <f>SUMIFS(Mai!$H$5:$H$605,Mai!$R$5:$R$605,"Despesa",Mai!$F$5:$F$605,DRE!$D919)</f>
        <v>0</v>
      </c>
      <c r="J919" s="75">
        <f>SUMIFS(Jun!$H$5:$H$605,Jun!$R$5:$R$605,"Despesa",Jun!$F$5:$F$605,DRE!$D919)</f>
        <v>0</v>
      </c>
      <c r="K919" s="75">
        <f>SUMIFS(Jul!$H$5:$H$605,Jul!$R$5:$R$605,"Despesa",Jul!$F$5:$F$605,DRE!$D919)</f>
        <v>0</v>
      </c>
      <c r="L919" s="75">
        <f>SUMIFS(Ago!$H$5:$H$605,Ago!$R$5:$R$605,"Despesa",Ago!$F$5:$F$605,DRE!$D919)</f>
        <v>0</v>
      </c>
      <c r="M919" s="75">
        <f>SUMIFS(Set!$H$5:$H$605,Set!$R$5:$R$605,"Despesa",Set!$F$5:$F$605,DRE!$D919)</f>
        <v>0</v>
      </c>
      <c r="N919" s="75">
        <f>SUMIFS(Out!$H$5:$H$605,Out!$R$5:$R$605,"Despesa",Out!$F$5:$F$605,DRE!$D919)</f>
        <v>0</v>
      </c>
      <c r="O919" s="75">
        <f>SUMIFS(Nov!$H$5:$H$605,Nov!$R$5:$R$605,"Despesa",Nov!$F$5:$F$605,DRE!$D919)</f>
        <v>0</v>
      </c>
      <c r="P919" s="75">
        <f>SUMIFS(Dez!$H$5:$H$605,Dez!$R$5:$R$605,"Despesa",Dez!$F$5:$F$605,DRE!$D919)</f>
        <v>0</v>
      </c>
      <c r="Q919" s="75">
        <f t="shared" si="41"/>
        <v>0</v>
      </c>
    </row>
    <row r="920" spans="3:17" ht="27.75" customHeight="1" thickTop="1" thickBot="1">
      <c r="C920" s="65" t="str">
        <f>'PC Despesas'!I96</f>
        <v>5.3.92</v>
      </c>
      <c r="D920" s="66" t="str">
        <f>VLOOKUP(C920,'PC Despesas'!$I$4:$J$103,2,FALSE)</f>
        <v>-</v>
      </c>
      <c r="E920" s="75">
        <f>SUMIFS(Jan!$H$5:$H$605,Jan!$R$5:$R$605,"Despesa",Jan!$F$5:$F$605,DRE!$D920)</f>
        <v>0</v>
      </c>
      <c r="F920" s="75">
        <f>SUMIFS(Fev!$H$5:$H$605,Fev!$R$5:$R$605,"Despesa",Fev!$F$5:$F$605,DRE!$D920)</f>
        <v>0</v>
      </c>
      <c r="G920" s="75">
        <f>SUMIFS(Mar!$H$5:$H$605,Mar!$R$5:$R$605,"Despesa",Mar!$F$5:$F$605,DRE!$D920)</f>
        <v>0</v>
      </c>
      <c r="H920" s="75">
        <f>SUMIFS(Abr!$H$5:$H$605,Abr!$R$5:$R$605,"Despesa",Abr!$F$5:$F$605,DRE!$D920)</f>
        <v>0</v>
      </c>
      <c r="I920" s="75">
        <f>SUMIFS(Mai!$H$5:$H$605,Mai!$R$5:$R$605,"Despesa",Mai!$F$5:$F$605,DRE!$D920)</f>
        <v>0</v>
      </c>
      <c r="J920" s="75">
        <f>SUMIFS(Jun!$H$5:$H$605,Jun!$R$5:$R$605,"Despesa",Jun!$F$5:$F$605,DRE!$D920)</f>
        <v>0</v>
      </c>
      <c r="K920" s="75">
        <f>SUMIFS(Jul!$H$5:$H$605,Jul!$R$5:$R$605,"Despesa",Jul!$F$5:$F$605,DRE!$D920)</f>
        <v>0</v>
      </c>
      <c r="L920" s="75">
        <f>SUMIFS(Ago!$H$5:$H$605,Ago!$R$5:$R$605,"Despesa",Ago!$F$5:$F$605,DRE!$D920)</f>
        <v>0</v>
      </c>
      <c r="M920" s="75">
        <f>SUMIFS(Set!$H$5:$H$605,Set!$R$5:$R$605,"Despesa",Set!$F$5:$F$605,DRE!$D920)</f>
        <v>0</v>
      </c>
      <c r="N920" s="75">
        <f>SUMIFS(Out!$H$5:$H$605,Out!$R$5:$R$605,"Despesa",Out!$F$5:$F$605,DRE!$D920)</f>
        <v>0</v>
      </c>
      <c r="O920" s="75">
        <f>SUMIFS(Nov!$H$5:$H$605,Nov!$R$5:$R$605,"Despesa",Nov!$F$5:$F$605,DRE!$D920)</f>
        <v>0</v>
      </c>
      <c r="P920" s="75">
        <f>SUMIFS(Dez!$H$5:$H$605,Dez!$R$5:$R$605,"Despesa",Dez!$F$5:$F$605,DRE!$D920)</f>
        <v>0</v>
      </c>
      <c r="Q920" s="75">
        <f t="shared" si="41"/>
        <v>0</v>
      </c>
    </row>
    <row r="921" spans="3:17" ht="27.75" customHeight="1" thickTop="1" thickBot="1">
      <c r="C921" s="65" t="str">
        <f>'PC Despesas'!I97</f>
        <v>5.3.93</v>
      </c>
      <c r="D921" s="66" t="str">
        <f>VLOOKUP(C921,'PC Despesas'!$I$4:$J$103,2,FALSE)</f>
        <v>-</v>
      </c>
      <c r="E921" s="75">
        <f>SUMIFS(Jan!$H$5:$H$605,Jan!$R$5:$R$605,"Despesa",Jan!$F$5:$F$605,DRE!$D921)</f>
        <v>0</v>
      </c>
      <c r="F921" s="75">
        <f>SUMIFS(Fev!$H$5:$H$605,Fev!$R$5:$R$605,"Despesa",Fev!$F$5:$F$605,DRE!$D921)</f>
        <v>0</v>
      </c>
      <c r="G921" s="75">
        <f>SUMIFS(Mar!$H$5:$H$605,Mar!$R$5:$R$605,"Despesa",Mar!$F$5:$F$605,DRE!$D921)</f>
        <v>0</v>
      </c>
      <c r="H921" s="75">
        <f>SUMIFS(Abr!$H$5:$H$605,Abr!$R$5:$R$605,"Despesa",Abr!$F$5:$F$605,DRE!$D921)</f>
        <v>0</v>
      </c>
      <c r="I921" s="75">
        <f>SUMIFS(Mai!$H$5:$H$605,Mai!$R$5:$R$605,"Despesa",Mai!$F$5:$F$605,DRE!$D921)</f>
        <v>0</v>
      </c>
      <c r="J921" s="75">
        <f>SUMIFS(Jun!$H$5:$H$605,Jun!$R$5:$R$605,"Despesa",Jun!$F$5:$F$605,DRE!$D921)</f>
        <v>0</v>
      </c>
      <c r="K921" s="75">
        <f>SUMIFS(Jul!$H$5:$H$605,Jul!$R$5:$R$605,"Despesa",Jul!$F$5:$F$605,DRE!$D921)</f>
        <v>0</v>
      </c>
      <c r="L921" s="75">
        <f>SUMIFS(Ago!$H$5:$H$605,Ago!$R$5:$R$605,"Despesa",Ago!$F$5:$F$605,DRE!$D921)</f>
        <v>0</v>
      </c>
      <c r="M921" s="75">
        <f>SUMIFS(Set!$H$5:$H$605,Set!$R$5:$R$605,"Despesa",Set!$F$5:$F$605,DRE!$D921)</f>
        <v>0</v>
      </c>
      <c r="N921" s="75">
        <f>SUMIFS(Out!$H$5:$H$605,Out!$R$5:$R$605,"Despesa",Out!$F$5:$F$605,DRE!$D921)</f>
        <v>0</v>
      </c>
      <c r="O921" s="75">
        <f>SUMIFS(Nov!$H$5:$H$605,Nov!$R$5:$R$605,"Despesa",Nov!$F$5:$F$605,DRE!$D921)</f>
        <v>0</v>
      </c>
      <c r="P921" s="75">
        <f>SUMIFS(Dez!$H$5:$H$605,Dez!$R$5:$R$605,"Despesa",Dez!$F$5:$F$605,DRE!$D921)</f>
        <v>0</v>
      </c>
      <c r="Q921" s="75">
        <f t="shared" si="41"/>
        <v>0</v>
      </c>
    </row>
    <row r="922" spans="3:17" ht="27.75" customHeight="1" thickTop="1" thickBot="1">
      <c r="C922" s="65" t="str">
        <f>'PC Despesas'!I98</f>
        <v>5.3.94</v>
      </c>
      <c r="D922" s="66" t="str">
        <f>VLOOKUP(C922,'PC Despesas'!$I$4:$J$103,2,FALSE)</f>
        <v>-</v>
      </c>
      <c r="E922" s="75">
        <f>SUMIFS(Jan!$H$5:$H$605,Jan!$R$5:$R$605,"Despesa",Jan!$F$5:$F$605,DRE!$D922)</f>
        <v>0</v>
      </c>
      <c r="F922" s="75">
        <f>SUMIFS(Fev!$H$5:$H$605,Fev!$R$5:$R$605,"Despesa",Fev!$F$5:$F$605,DRE!$D922)</f>
        <v>0</v>
      </c>
      <c r="G922" s="75">
        <f>SUMIFS(Mar!$H$5:$H$605,Mar!$R$5:$R$605,"Despesa",Mar!$F$5:$F$605,DRE!$D922)</f>
        <v>0</v>
      </c>
      <c r="H922" s="75">
        <f>SUMIFS(Abr!$H$5:$H$605,Abr!$R$5:$R$605,"Despesa",Abr!$F$5:$F$605,DRE!$D922)</f>
        <v>0</v>
      </c>
      <c r="I922" s="75">
        <f>SUMIFS(Mai!$H$5:$H$605,Mai!$R$5:$R$605,"Despesa",Mai!$F$5:$F$605,DRE!$D922)</f>
        <v>0</v>
      </c>
      <c r="J922" s="75">
        <f>SUMIFS(Jun!$H$5:$H$605,Jun!$R$5:$R$605,"Despesa",Jun!$F$5:$F$605,DRE!$D922)</f>
        <v>0</v>
      </c>
      <c r="K922" s="75">
        <f>SUMIFS(Jul!$H$5:$H$605,Jul!$R$5:$R$605,"Despesa",Jul!$F$5:$F$605,DRE!$D922)</f>
        <v>0</v>
      </c>
      <c r="L922" s="75">
        <f>SUMIFS(Ago!$H$5:$H$605,Ago!$R$5:$R$605,"Despesa",Ago!$F$5:$F$605,DRE!$D922)</f>
        <v>0</v>
      </c>
      <c r="M922" s="75">
        <f>SUMIFS(Set!$H$5:$H$605,Set!$R$5:$R$605,"Despesa",Set!$F$5:$F$605,DRE!$D922)</f>
        <v>0</v>
      </c>
      <c r="N922" s="75">
        <f>SUMIFS(Out!$H$5:$H$605,Out!$R$5:$R$605,"Despesa",Out!$F$5:$F$605,DRE!$D922)</f>
        <v>0</v>
      </c>
      <c r="O922" s="75">
        <f>SUMIFS(Nov!$H$5:$H$605,Nov!$R$5:$R$605,"Despesa",Nov!$F$5:$F$605,DRE!$D922)</f>
        <v>0</v>
      </c>
      <c r="P922" s="75">
        <f>SUMIFS(Dez!$H$5:$H$605,Dez!$R$5:$R$605,"Despesa",Dez!$F$5:$F$605,DRE!$D922)</f>
        <v>0</v>
      </c>
      <c r="Q922" s="75">
        <f t="shared" si="41"/>
        <v>0</v>
      </c>
    </row>
    <row r="923" spans="3:17" ht="27.75" customHeight="1" thickTop="1" thickBot="1">
      <c r="C923" s="65" t="str">
        <f>'PC Despesas'!I99</f>
        <v>5.3.95</v>
      </c>
      <c r="D923" s="66" t="str">
        <f>VLOOKUP(C923,'PC Despesas'!$I$4:$J$103,2,FALSE)</f>
        <v>-</v>
      </c>
      <c r="E923" s="75">
        <f>SUMIFS(Jan!$H$5:$H$605,Jan!$R$5:$R$605,"Despesa",Jan!$F$5:$F$605,DRE!$D923)</f>
        <v>0</v>
      </c>
      <c r="F923" s="75">
        <f>SUMIFS(Fev!$H$5:$H$605,Fev!$R$5:$R$605,"Despesa",Fev!$F$5:$F$605,DRE!$D923)</f>
        <v>0</v>
      </c>
      <c r="G923" s="75">
        <f>SUMIFS(Mar!$H$5:$H$605,Mar!$R$5:$R$605,"Despesa",Mar!$F$5:$F$605,DRE!$D923)</f>
        <v>0</v>
      </c>
      <c r="H923" s="75">
        <f>SUMIFS(Abr!$H$5:$H$605,Abr!$R$5:$R$605,"Despesa",Abr!$F$5:$F$605,DRE!$D923)</f>
        <v>0</v>
      </c>
      <c r="I923" s="75">
        <f>SUMIFS(Mai!$H$5:$H$605,Mai!$R$5:$R$605,"Despesa",Mai!$F$5:$F$605,DRE!$D923)</f>
        <v>0</v>
      </c>
      <c r="J923" s="75">
        <f>SUMIFS(Jun!$H$5:$H$605,Jun!$R$5:$R$605,"Despesa",Jun!$F$5:$F$605,DRE!$D923)</f>
        <v>0</v>
      </c>
      <c r="K923" s="75">
        <f>SUMIFS(Jul!$H$5:$H$605,Jul!$R$5:$R$605,"Despesa",Jul!$F$5:$F$605,DRE!$D923)</f>
        <v>0</v>
      </c>
      <c r="L923" s="75">
        <f>SUMIFS(Ago!$H$5:$H$605,Ago!$R$5:$R$605,"Despesa",Ago!$F$5:$F$605,DRE!$D923)</f>
        <v>0</v>
      </c>
      <c r="M923" s="75">
        <f>SUMIFS(Set!$H$5:$H$605,Set!$R$5:$R$605,"Despesa",Set!$F$5:$F$605,DRE!$D923)</f>
        <v>0</v>
      </c>
      <c r="N923" s="75">
        <f>SUMIFS(Out!$H$5:$H$605,Out!$R$5:$R$605,"Despesa",Out!$F$5:$F$605,DRE!$D923)</f>
        <v>0</v>
      </c>
      <c r="O923" s="75">
        <f>SUMIFS(Nov!$H$5:$H$605,Nov!$R$5:$R$605,"Despesa",Nov!$F$5:$F$605,DRE!$D923)</f>
        <v>0</v>
      </c>
      <c r="P923" s="75">
        <f>SUMIFS(Dez!$H$5:$H$605,Dez!$R$5:$R$605,"Despesa",Dez!$F$5:$F$605,DRE!$D923)</f>
        <v>0</v>
      </c>
      <c r="Q923" s="75">
        <f t="shared" si="41"/>
        <v>0</v>
      </c>
    </row>
    <row r="924" spans="3:17" ht="28.5" customHeight="1" thickTop="1" thickBot="1">
      <c r="C924" s="65" t="str">
        <f>'PC Despesas'!I100</f>
        <v>5.3.96</v>
      </c>
      <c r="D924" s="66" t="str">
        <f>VLOOKUP(C924,'PC Despesas'!$I$4:$J$103,2,FALSE)</f>
        <v>-</v>
      </c>
      <c r="E924" s="75">
        <f>SUMIFS(Jan!$H$5:$H$605,Jan!$R$5:$R$605,"Despesa",Jan!$F$5:$F$605,DRE!$D924)</f>
        <v>0</v>
      </c>
      <c r="F924" s="75">
        <f>SUMIFS(Fev!$H$5:$H$605,Fev!$R$5:$R$605,"Despesa",Fev!$F$5:$F$605,DRE!$D924)</f>
        <v>0</v>
      </c>
      <c r="G924" s="75">
        <f>SUMIFS(Mar!$H$5:$H$605,Mar!$R$5:$R$605,"Despesa",Mar!$F$5:$F$605,DRE!$D924)</f>
        <v>0</v>
      </c>
      <c r="H924" s="75">
        <f>SUMIFS(Abr!$H$5:$H$605,Abr!$R$5:$R$605,"Despesa",Abr!$F$5:$F$605,DRE!$D924)</f>
        <v>0</v>
      </c>
      <c r="I924" s="75">
        <f>SUMIFS(Mai!$H$5:$H$605,Mai!$R$5:$R$605,"Despesa",Mai!$F$5:$F$605,DRE!$D924)</f>
        <v>0</v>
      </c>
      <c r="J924" s="75">
        <f>SUMIFS(Jun!$H$5:$H$605,Jun!$R$5:$R$605,"Despesa",Jun!$F$5:$F$605,DRE!$D924)</f>
        <v>0</v>
      </c>
      <c r="K924" s="75">
        <f>SUMIFS(Jul!$H$5:$H$605,Jul!$R$5:$R$605,"Despesa",Jul!$F$5:$F$605,DRE!$D924)</f>
        <v>0</v>
      </c>
      <c r="L924" s="75">
        <f>SUMIFS(Ago!$H$5:$H$605,Ago!$R$5:$R$605,"Despesa",Ago!$F$5:$F$605,DRE!$D924)</f>
        <v>0</v>
      </c>
      <c r="M924" s="75">
        <f>SUMIFS(Set!$H$5:$H$605,Set!$R$5:$R$605,"Despesa",Set!$F$5:$F$605,DRE!$D924)</f>
        <v>0</v>
      </c>
      <c r="N924" s="75">
        <f>SUMIFS(Out!$H$5:$H$605,Out!$R$5:$R$605,"Despesa",Out!$F$5:$F$605,DRE!$D924)</f>
        <v>0</v>
      </c>
      <c r="O924" s="75">
        <f>SUMIFS(Nov!$H$5:$H$605,Nov!$R$5:$R$605,"Despesa",Nov!$F$5:$F$605,DRE!$D924)</f>
        <v>0</v>
      </c>
      <c r="P924" s="75">
        <f>SUMIFS(Dez!$H$5:$H$605,Dez!$R$5:$R$605,"Despesa",Dez!$F$5:$F$605,DRE!$D924)</f>
        <v>0</v>
      </c>
      <c r="Q924" s="75">
        <f t="shared" si="41"/>
        <v>0</v>
      </c>
    </row>
    <row r="925" spans="3:17" ht="28.5" customHeight="1" thickTop="1" thickBot="1">
      <c r="C925" s="65" t="str">
        <f>'PC Despesas'!I101</f>
        <v>5.3.97</v>
      </c>
      <c r="D925" s="66" t="str">
        <f>VLOOKUP(C925,'PC Despesas'!$I$4:$J$103,2,FALSE)</f>
        <v>-</v>
      </c>
      <c r="E925" s="75">
        <f>SUMIFS(Jan!$H$5:$H$605,Jan!$R$5:$R$605,"Despesa",Jan!$F$5:$F$605,DRE!$D925)</f>
        <v>0</v>
      </c>
      <c r="F925" s="75">
        <f>SUMIFS(Fev!$H$5:$H$605,Fev!$R$5:$R$605,"Despesa",Fev!$F$5:$F$605,DRE!$D925)</f>
        <v>0</v>
      </c>
      <c r="G925" s="75">
        <f>SUMIFS(Mar!$H$5:$H$605,Mar!$R$5:$R$605,"Despesa",Mar!$F$5:$F$605,DRE!$D925)</f>
        <v>0</v>
      </c>
      <c r="H925" s="75">
        <f>SUMIFS(Abr!$H$5:$H$605,Abr!$R$5:$R$605,"Despesa",Abr!$F$5:$F$605,DRE!$D925)</f>
        <v>0</v>
      </c>
      <c r="I925" s="75">
        <f>SUMIFS(Mai!$H$5:$H$605,Mai!$R$5:$R$605,"Despesa",Mai!$F$5:$F$605,DRE!$D925)</f>
        <v>0</v>
      </c>
      <c r="J925" s="75">
        <f>SUMIFS(Jun!$H$5:$H$605,Jun!$R$5:$R$605,"Despesa",Jun!$F$5:$F$605,DRE!$D925)</f>
        <v>0</v>
      </c>
      <c r="K925" s="75">
        <f>SUMIFS(Jul!$H$5:$H$605,Jul!$R$5:$R$605,"Despesa",Jul!$F$5:$F$605,DRE!$D925)</f>
        <v>0</v>
      </c>
      <c r="L925" s="75">
        <f>SUMIFS(Ago!$H$5:$H$605,Ago!$R$5:$R$605,"Despesa",Ago!$F$5:$F$605,DRE!$D925)</f>
        <v>0</v>
      </c>
      <c r="M925" s="75">
        <f>SUMIFS(Set!$H$5:$H$605,Set!$R$5:$R$605,"Despesa",Set!$F$5:$F$605,DRE!$D925)</f>
        <v>0</v>
      </c>
      <c r="N925" s="75">
        <f>SUMIFS(Out!$H$5:$H$605,Out!$R$5:$R$605,"Despesa",Out!$F$5:$F$605,DRE!$D925)</f>
        <v>0</v>
      </c>
      <c r="O925" s="75">
        <f>SUMIFS(Nov!$H$5:$H$605,Nov!$R$5:$R$605,"Despesa",Nov!$F$5:$F$605,DRE!$D925)</f>
        <v>0</v>
      </c>
      <c r="P925" s="75">
        <f>SUMIFS(Dez!$H$5:$H$605,Dez!$R$5:$R$605,"Despesa",Dez!$F$5:$F$605,DRE!$D925)</f>
        <v>0</v>
      </c>
      <c r="Q925" s="75">
        <f t="shared" si="41"/>
        <v>0</v>
      </c>
    </row>
    <row r="926" spans="3:17" ht="28.5" customHeight="1" thickTop="1" thickBot="1">
      <c r="C926" s="65" t="str">
        <f>'PC Despesas'!I102</f>
        <v>5.3.98</v>
      </c>
      <c r="D926" s="66" t="str">
        <f>VLOOKUP(C926,'PC Despesas'!$I$4:$J$103,2,FALSE)</f>
        <v>-</v>
      </c>
      <c r="E926" s="75">
        <f>SUMIFS(Jan!$H$5:$H$605,Jan!$R$5:$R$605,"Despesa",Jan!$F$5:$F$605,DRE!$D926)</f>
        <v>0</v>
      </c>
      <c r="F926" s="75">
        <f>SUMIFS(Fev!$H$5:$H$605,Fev!$R$5:$R$605,"Despesa",Fev!$F$5:$F$605,DRE!$D926)</f>
        <v>0</v>
      </c>
      <c r="G926" s="75">
        <f>SUMIFS(Mar!$H$5:$H$605,Mar!$R$5:$R$605,"Despesa",Mar!$F$5:$F$605,DRE!$D926)</f>
        <v>0</v>
      </c>
      <c r="H926" s="75">
        <f>SUMIFS(Abr!$H$5:$H$605,Abr!$R$5:$R$605,"Despesa",Abr!$F$5:$F$605,DRE!$D926)</f>
        <v>0</v>
      </c>
      <c r="I926" s="75">
        <f>SUMIFS(Mai!$H$5:$H$605,Mai!$R$5:$R$605,"Despesa",Mai!$F$5:$F$605,DRE!$D926)</f>
        <v>0</v>
      </c>
      <c r="J926" s="75">
        <f>SUMIFS(Jun!$H$5:$H$605,Jun!$R$5:$R$605,"Despesa",Jun!$F$5:$F$605,DRE!$D926)</f>
        <v>0</v>
      </c>
      <c r="K926" s="75">
        <f>SUMIFS(Jul!$H$5:$H$605,Jul!$R$5:$R$605,"Despesa",Jul!$F$5:$F$605,DRE!$D926)</f>
        <v>0</v>
      </c>
      <c r="L926" s="75">
        <f>SUMIFS(Ago!$H$5:$H$605,Ago!$R$5:$R$605,"Despesa",Ago!$F$5:$F$605,DRE!$D926)</f>
        <v>0</v>
      </c>
      <c r="M926" s="75">
        <f>SUMIFS(Set!$H$5:$H$605,Set!$R$5:$R$605,"Despesa",Set!$F$5:$F$605,DRE!$D926)</f>
        <v>0</v>
      </c>
      <c r="N926" s="75">
        <f>SUMIFS(Out!$H$5:$H$605,Out!$R$5:$R$605,"Despesa",Out!$F$5:$F$605,DRE!$D926)</f>
        <v>0</v>
      </c>
      <c r="O926" s="75">
        <f>SUMIFS(Nov!$H$5:$H$605,Nov!$R$5:$R$605,"Despesa",Nov!$F$5:$F$605,DRE!$D926)</f>
        <v>0</v>
      </c>
      <c r="P926" s="75">
        <f>SUMIFS(Dez!$H$5:$H$605,Dez!$R$5:$R$605,"Despesa",Dez!$F$5:$F$605,DRE!$D926)</f>
        <v>0</v>
      </c>
      <c r="Q926" s="75">
        <f t="shared" si="41"/>
        <v>0</v>
      </c>
    </row>
    <row r="927" spans="3:17" ht="28.5" customHeight="1" thickTop="1" thickBot="1">
      <c r="C927" s="65" t="str">
        <f>'PC Despesas'!I103</f>
        <v>5.3.99</v>
      </c>
      <c r="D927" s="66" t="str">
        <f>VLOOKUP(C927,'PC Despesas'!$I$4:$J$103,2,FALSE)</f>
        <v>Outras depesas não operacionais</v>
      </c>
      <c r="E927" s="75">
        <f>SUMIFS(Jan!$H$5:$H$605,Jan!$R$5:$R$605,"Despesa",Jan!$F$5:$F$605,DRE!$D927)</f>
        <v>0</v>
      </c>
      <c r="F927" s="75">
        <f>SUMIFS(Fev!$H$5:$H$605,Fev!$R$5:$R$605,"Despesa",Fev!$F$5:$F$605,DRE!$D927)</f>
        <v>0</v>
      </c>
      <c r="G927" s="75">
        <f>SUMIFS(Mar!$H$5:$H$605,Mar!$R$5:$R$605,"Despesa",Mar!$F$5:$F$605,DRE!$D927)</f>
        <v>0</v>
      </c>
      <c r="H927" s="75">
        <f>SUMIFS(Abr!$H$5:$H$605,Abr!$R$5:$R$605,"Despesa",Abr!$F$5:$F$605,DRE!$D927)</f>
        <v>0</v>
      </c>
      <c r="I927" s="75">
        <f>SUMIFS(Mai!$H$5:$H$605,Mai!$R$5:$R$605,"Despesa",Mai!$F$5:$F$605,DRE!$D927)</f>
        <v>0</v>
      </c>
      <c r="J927" s="75">
        <f>SUMIFS(Jun!$H$5:$H$605,Jun!$R$5:$R$605,"Despesa",Jun!$F$5:$F$605,DRE!$D927)</f>
        <v>0</v>
      </c>
      <c r="K927" s="75">
        <f>SUMIFS(Jul!$H$5:$H$605,Jul!$R$5:$R$605,"Despesa",Jul!$F$5:$F$605,DRE!$D927)</f>
        <v>0</v>
      </c>
      <c r="L927" s="75">
        <f>SUMIFS(Ago!$H$5:$H$605,Ago!$R$5:$R$605,"Despesa",Ago!$F$5:$F$605,DRE!$D927)</f>
        <v>0</v>
      </c>
      <c r="M927" s="75">
        <f>SUMIFS(Set!$H$5:$H$605,Set!$R$5:$R$605,"Despesa",Set!$F$5:$F$605,DRE!$D927)</f>
        <v>0</v>
      </c>
      <c r="N927" s="75">
        <f>SUMIFS(Out!$H$5:$H$605,Out!$R$5:$R$605,"Despesa",Out!$F$5:$F$605,DRE!$D927)</f>
        <v>0</v>
      </c>
      <c r="O927" s="75">
        <f>SUMIFS(Nov!$H$5:$H$605,Nov!$R$5:$R$605,"Despesa",Nov!$F$5:$F$605,DRE!$D927)</f>
        <v>0</v>
      </c>
      <c r="P927" s="75">
        <f>SUMIFS(Dez!$H$5:$H$605,Dez!$R$5:$R$605,"Despesa",Dez!$F$5:$F$605,DRE!$D927)</f>
        <v>0</v>
      </c>
      <c r="Q927" s="75">
        <f t="shared" si="41"/>
        <v>0</v>
      </c>
    </row>
    <row r="928" spans="3:17" ht="12.75" customHeight="1" thickTop="1" thickBot="1">
      <c r="E928" s="87"/>
      <c r="F928" s="87"/>
      <c r="G928" s="87"/>
      <c r="H928" s="87"/>
      <c r="I928" s="87"/>
      <c r="J928" s="87"/>
      <c r="K928" s="87"/>
      <c r="L928" s="87"/>
      <c r="M928" s="87"/>
      <c r="N928" s="87"/>
      <c r="O928" s="87"/>
      <c r="P928" s="87"/>
      <c r="Q928" s="87"/>
    </row>
    <row r="929" spans="3:17" ht="35.25" customHeight="1" thickTop="1" thickBot="1">
      <c r="C929" s="63" t="str">
        <f>'PC Despesas'!U4</f>
        <v>5.7</v>
      </c>
      <c r="D929" s="64" t="str">
        <f>VLOOKUP(C929,'PC Despesas'!$U$4:$V$103,2,FALSE)</f>
        <v>IMPOSTOS</v>
      </c>
      <c r="E929" s="86">
        <f>SUM(E930:E1028)</f>
        <v>0</v>
      </c>
      <c r="F929" s="86">
        <f t="shared" ref="F929:O929" si="42">SUM(F930:F1028)</f>
        <v>0</v>
      </c>
      <c r="G929" s="86">
        <f t="shared" si="42"/>
        <v>0</v>
      </c>
      <c r="H929" s="86">
        <f t="shared" si="42"/>
        <v>0</v>
      </c>
      <c r="I929" s="86">
        <f t="shared" si="42"/>
        <v>0</v>
      </c>
      <c r="J929" s="86">
        <f t="shared" si="42"/>
        <v>0</v>
      </c>
      <c r="K929" s="86">
        <f t="shared" si="42"/>
        <v>0</v>
      </c>
      <c r="L929" s="86">
        <f t="shared" si="42"/>
        <v>0</v>
      </c>
      <c r="M929" s="86">
        <f t="shared" si="42"/>
        <v>0</v>
      </c>
      <c r="N929" s="86">
        <f t="shared" si="42"/>
        <v>0</v>
      </c>
      <c r="O929" s="86">
        <f t="shared" si="42"/>
        <v>0</v>
      </c>
      <c r="P929" s="86">
        <f>SUM(P930:P1028)</f>
        <v>0</v>
      </c>
      <c r="Q929" s="86">
        <f>SUM(Q930:Q1028)</f>
        <v>0</v>
      </c>
    </row>
    <row r="930" spans="3:17" ht="28.5" customHeight="1" thickTop="1" thickBot="1">
      <c r="C930" s="65" t="str">
        <f>'PC Despesas'!U5</f>
        <v>5.7.1</v>
      </c>
      <c r="D930" s="66" t="str">
        <f>VLOOKUP(C930,'PC Despesas'!$U$5:$V$103,2,FALSE)</f>
        <v>Simples</v>
      </c>
      <c r="E930" s="75">
        <f>SUMIFS(Jan!$H$5:$H$605,Jan!$R$5:$R$605,"Despesa",Jan!$F$5:$F$605,DRE!$D930)</f>
        <v>0</v>
      </c>
      <c r="F930" s="75">
        <f>SUMIFS(Fev!$H$5:$H$605,Fev!$R$5:$R$605,"Despesa",Fev!$F$5:$F$605,DRE!$D930)</f>
        <v>0</v>
      </c>
      <c r="G930" s="75">
        <f>SUMIFS(Mar!$H$5:$H$605,Mar!$R$5:$R$605,"Despesa",Mar!$F$5:$F$605,DRE!$D930)</f>
        <v>0</v>
      </c>
      <c r="H930" s="75">
        <f>SUMIFS(Abr!$H$5:$H$605,Abr!$R$5:$R$605,"Despesa",Abr!$F$5:$F$605,DRE!$D930)</f>
        <v>0</v>
      </c>
      <c r="I930" s="75">
        <f>SUMIFS(Mai!$H$5:$H$605,Mai!$R$5:$R$605,"Despesa",Mai!$F$5:$F$605,DRE!$D930)</f>
        <v>0</v>
      </c>
      <c r="J930" s="75">
        <f>SUMIFS(Jun!$H$5:$H$605,Jun!$R$5:$R$605,"Despesa",Jun!$F$5:$F$605,DRE!$D930)</f>
        <v>0</v>
      </c>
      <c r="K930" s="75">
        <f>SUMIFS(Jul!$H$5:$H$605,Jul!$R$5:$R$605,"Despesa",Jul!$F$5:$F$605,DRE!$D930)</f>
        <v>0</v>
      </c>
      <c r="L930" s="75">
        <f>SUMIFS(Ago!$H$5:$H$605,Ago!$R$5:$R$605,"Despesa",Ago!$F$5:$F$605,DRE!$D930)</f>
        <v>0</v>
      </c>
      <c r="M930" s="75">
        <f>SUMIFS(Set!$H$5:$H$605,Set!$R$5:$R$605,"Despesa",Set!$F$5:$F$605,DRE!$D930)</f>
        <v>0</v>
      </c>
      <c r="N930" s="75">
        <f>SUMIFS(Out!$H$5:$H$605,Out!$R$5:$R$605,"Despesa",Out!$F$5:$F$605,DRE!$D930)</f>
        <v>0</v>
      </c>
      <c r="O930" s="75">
        <f>SUMIFS(Nov!$H$5:$H$605,Nov!$R$5:$R$605,"Despesa",Nov!$F$5:$F$605,DRE!$D930)</f>
        <v>0</v>
      </c>
      <c r="P930" s="75">
        <f>SUMIFS(Dez!$H$5:$H$605,Dez!$R$5:$R$605,"Despesa",Dez!$F$5:$F$605,DRE!$D930)</f>
        <v>0</v>
      </c>
      <c r="Q930" s="75">
        <f>SUM(E930:P930)</f>
        <v>0</v>
      </c>
    </row>
    <row r="931" spans="3:17" ht="28.5" customHeight="1" thickTop="1" thickBot="1">
      <c r="C931" s="65" t="str">
        <f>'PC Despesas'!U6</f>
        <v>5.7.2</v>
      </c>
      <c r="D931" s="66" t="str">
        <f>VLOOKUP(C931,'PC Despesas'!$U$5:$V$103,2,FALSE)</f>
        <v>-</v>
      </c>
      <c r="E931" s="75">
        <f>SUMIFS(Jan!$H$5:$H$605,Jan!$R$5:$R$605,"Despesa",Jan!$F$5:$F$605,DRE!$D931)</f>
        <v>0</v>
      </c>
      <c r="F931" s="75">
        <f>SUMIFS(Fev!$H$5:$H$605,Fev!$R$5:$R$605,"Despesa",Fev!$F$5:$F$605,DRE!$D931)</f>
        <v>0</v>
      </c>
      <c r="G931" s="75">
        <f>SUMIFS(Mar!$H$5:$H$605,Mar!$R$5:$R$605,"Despesa",Mar!$F$5:$F$605,DRE!$D931)</f>
        <v>0</v>
      </c>
      <c r="H931" s="75">
        <f>SUMIFS(Abr!$H$5:$H$605,Abr!$R$5:$R$605,"Despesa",Abr!$F$5:$F$605,DRE!$D931)</f>
        <v>0</v>
      </c>
      <c r="I931" s="75">
        <f>SUMIFS(Mai!$H$5:$H$605,Mai!$R$5:$R$605,"Despesa",Mai!$F$5:$F$605,DRE!$D931)</f>
        <v>0</v>
      </c>
      <c r="J931" s="75">
        <f>SUMIFS(Jun!$H$5:$H$605,Jun!$R$5:$R$605,"Despesa",Jun!$F$5:$F$605,DRE!$D931)</f>
        <v>0</v>
      </c>
      <c r="K931" s="75">
        <f>SUMIFS(Jul!$H$5:$H$605,Jul!$R$5:$R$605,"Despesa",Jul!$F$5:$F$605,DRE!$D931)</f>
        <v>0</v>
      </c>
      <c r="L931" s="75">
        <f>SUMIFS(Ago!$H$5:$H$605,Ago!$R$5:$R$605,"Despesa",Ago!$F$5:$F$605,DRE!$D931)</f>
        <v>0</v>
      </c>
      <c r="M931" s="75">
        <f>SUMIFS(Set!$H$5:$H$605,Set!$R$5:$R$605,"Despesa",Set!$F$5:$F$605,DRE!$D931)</f>
        <v>0</v>
      </c>
      <c r="N931" s="75">
        <f>SUMIFS(Out!$H$5:$H$605,Out!$R$5:$R$605,"Despesa",Out!$F$5:$F$605,DRE!$D931)</f>
        <v>0</v>
      </c>
      <c r="O931" s="75">
        <f>SUMIFS(Nov!$H$5:$H$605,Nov!$R$5:$R$605,"Despesa",Nov!$F$5:$F$605,DRE!$D931)</f>
        <v>0</v>
      </c>
      <c r="P931" s="75">
        <f>SUMIFS(Dez!$H$5:$H$605,Dez!$R$5:$R$605,"Despesa",Dez!$F$5:$F$605,DRE!$D931)</f>
        <v>0</v>
      </c>
      <c r="Q931" s="75">
        <f t="shared" ref="Q931:Q994" si="43">SUM(E931:P931)</f>
        <v>0</v>
      </c>
    </row>
    <row r="932" spans="3:17" ht="28.5" customHeight="1" thickTop="1" thickBot="1">
      <c r="C932" s="65" t="str">
        <f>'PC Despesas'!U7</f>
        <v>5.7.3</v>
      </c>
      <c r="D932" s="66" t="str">
        <f>VLOOKUP(C932,'PC Despesas'!$U$5:$V$103,2,FALSE)</f>
        <v>-</v>
      </c>
      <c r="E932" s="75">
        <f>SUMIFS(Jan!$H$5:$H$605,Jan!$R$5:$R$605,"Despesa",Jan!$F$5:$F$605,DRE!$D932)</f>
        <v>0</v>
      </c>
      <c r="F932" s="75">
        <f>SUMIFS(Fev!$H$5:$H$605,Fev!$R$5:$R$605,"Despesa",Fev!$F$5:$F$605,DRE!$D932)</f>
        <v>0</v>
      </c>
      <c r="G932" s="75">
        <f>SUMIFS(Mar!$H$5:$H$605,Mar!$R$5:$R$605,"Despesa",Mar!$F$5:$F$605,DRE!$D932)</f>
        <v>0</v>
      </c>
      <c r="H932" s="75">
        <f>SUMIFS(Abr!$H$5:$H$605,Abr!$R$5:$R$605,"Despesa",Abr!$F$5:$F$605,DRE!$D932)</f>
        <v>0</v>
      </c>
      <c r="I932" s="75">
        <f>SUMIFS(Mai!$H$5:$H$605,Mai!$R$5:$R$605,"Despesa",Mai!$F$5:$F$605,DRE!$D932)</f>
        <v>0</v>
      </c>
      <c r="J932" s="75">
        <f>SUMIFS(Jun!$H$5:$H$605,Jun!$R$5:$R$605,"Despesa",Jun!$F$5:$F$605,DRE!$D932)</f>
        <v>0</v>
      </c>
      <c r="K932" s="75">
        <f>SUMIFS(Jul!$H$5:$H$605,Jul!$R$5:$R$605,"Despesa",Jul!$F$5:$F$605,DRE!$D932)</f>
        <v>0</v>
      </c>
      <c r="L932" s="75">
        <f>SUMIFS(Ago!$H$5:$H$605,Ago!$R$5:$R$605,"Despesa",Ago!$F$5:$F$605,DRE!$D932)</f>
        <v>0</v>
      </c>
      <c r="M932" s="75">
        <f>SUMIFS(Set!$H$5:$H$605,Set!$R$5:$R$605,"Despesa",Set!$F$5:$F$605,DRE!$D932)</f>
        <v>0</v>
      </c>
      <c r="N932" s="75">
        <f>SUMIFS(Out!$H$5:$H$605,Out!$R$5:$R$605,"Despesa",Out!$F$5:$F$605,DRE!$D932)</f>
        <v>0</v>
      </c>
      <c r="O932" s="75">
        <f>SUMIFS(Nov!$H$5:$H$605,Nov!$R$5:$R$605,"Despesa",Nov!$F$5:$F$605,DRE!$D932)</f>
        <v>0</v>
      </c>
      <c r="P932" s="75">
        <f>SUMIFS(Dez!$H$5:$H$605,Dez!$R$5:$R$605,"Despesa",Dez!$F$5:$F$605,DRE!$D932)</f>
        <v>0</v>
      </c>
      <c r="Q932" s="75">
        <f t="shared" si="43"/>
        <v>0</v>
      </c>
    </row>
    <row r="933" spans="3:17" ht="28.5" customHeight="1" thickTop="1" thickBot="1">
      <c r="C933" s="65" t="str">
        <f>'PC Despesas'!U8</f>
        <v>5.7.4</v>
      </c>
      <c r="D933" s="66" t="str">
        <f>VLOOKUP(C933,'PC Despesas'!$U$5:$V$103,2,FALSE)</f>
        <v>-</v>
      </c>
      <c r="E933" s="75">
        <f>SUMIFS(Jan!$H$5:$H$605,Jan!$R$5:$R$605,"Despesa",Jan!$F$5:$F$605,DRE!$D933)</f>
        <v>0</v>
      </c>
      <c r="F933" s="75">
        <f>SUMIFS(Fev!$H$5:$H$605,Fev!$R$5:$R$605,"Despesa",Fev!$F$5:$F$605,DRE!$D933)</f>
        <v>0</v>
      </c>
      <c r="G933" s="75">
        <f>SUMIFS(Mar!$H$5:$H$605,Mar!$R$5:$R$605,"Despesa",Mar!$F$5:$F$605,DRE!$D933)</f>
        <v>0</v>
      </c>
      <c r="H933" s="75">
        <f>SUMIFS(Abr!$H$5:$H$605,Abr!$R$5:$R$605,"Despesa",Abr!$F$5:$F$605,DRE!$D933)</f>
        <v>0</v>
      </c>
      <c r="I933" s="75">
        <f>SUMIFS(Mai!$H$5:$H$605,Mai!$R$5:$R$605,"Despesa",Mai!$F$5:$F$605,DRE!$D933)</f>
        <v>0</v>
      </c>
      <c r="J933" s="75">
        <f>SUMIFS(Jun!$H$5:$H$605,Jun!$R$5:$R$605,"Despesa",Jun!$F$5:$F$605,DRE!$D933)</f>
        <v>0</v>
      </c>
      <c r="K933" s="75">
        <f>SUMIFS(Jul!$H$5:$H$605,Jul!$R$5:$R$605,"Despesa",Jul!$F$5:$F$605,DRE!$D933)</f>
        <v>0</v>
      </c>
      <c r="L933" s="75">
        <f>SUMIFS(Ago!$H$5:$H$605,Ago!$R$5:$R$605,"Despesa",Ago!$F$5:$F$605,DRE!$D933)</f>
        <v>0</v>
      </c>
      <c r="M933" s="75">
        <f>SUMIFS(Set!$H$5:$H$605,Set!$R$5:$R$605,"Despesa",Set!$F$5:$F$605,DRE!$D933)</f>
        <v>0</v>
      </c>
      <c r="N933" s="75">
        <f>SUMIFS(Out!$H$5:$H$605,Out!$R$5:$R$605,"Despesa",Out!$F$5:$F$605,DRE!$D933)</f>
        <v>0</v>
      </c>
      <c r="O933" s="75">
        <f>SUMIFS(Nov!$H$5:$H$605,Nov!$R$5:$R$605,"Despesa",Nov!$F$5:$F$605,DRE!$D933)</f>
        <v>0</v>
      </c>
      <c r="P933" s="75">
        <f>SUMIFS(Dez!$H$5:$H$605,Dez!$R$5:$R$605,"Despesa",Dez!$F$5:$F$605,DRE!$D933)</f>
        <v>0</v>
      </c>
      <c r="Q933" s="75">
        <f t="shared" si="43"/>
        <v>0</v>
      </c>
    </row>
    <row r="934" spans="3:17" ht="28.5" customHeight="1" thickTop="1" thickBot="1">
      <c r="C934" s="65" t="str">
        <f>'PC Despesas'!U9</f>
        <v>5.7.5</v>
      </c>
      <c r="D934" s="66" t="str">
        <f>VLOOKUP(C934,'PC Despesas'!$U$5:$V$103,2,FALSE)</f>
        <v>-</v>
      </c>
      <c r="E934" s="75">
        <f>SUMIFS(Jan!$H$5:$H$605,Jan!$R$5:$R$605,"Despesa",Jan!$F$5:$F$605,DRE!$D934)</f>
        <v>0</v>
      </c>
      <c r="F934" s="75">
        <f>SUMIFS(Fev!$H$5:$H$605,Fev!$R$5:$R$605,"Despesa",Fev!$F$5:$F$605,DRE!$D934)</f>
        <v>0</v>
      </c>
      <c r="G934" s="75">
        <f>SUMIFS(Mar!$H$5:$H$605,Mar!$R$5:$R$605,"Despesa",Mar!$F$5:$F$605,DRE!$D934)</f>
        <v>0</v>
      </c>
      <c r="H934" s="75">
        <f>SUMIFS(Abr!$H$5:$H$605,Abr!$R$5:$R$605,"Despesa",Abr!$F$5:$F$605,DRE!$D934)</f>
        <v>0</v>
      </c>
      <c r="I934" s="75">
        <f>SUMIFS(Mai!$H$5:$H$605,Mai!$R$5:$R$605,"Despesa",Mai!$F$5:$F$605,DRE!$D934)</f>
        <v>0</v>
      </c>
      <c r="J934" s="75">
        <f>SUMIFS(Jun!$H$5:$H$605,Jun!$R$5:$R$605,"Despesa",Jun!$F$5:$F$605,DRE!$D934)</f>
        <v>0</v>
      </c>
      <c r="K934" s="75">
        <f>SUMIFS(Jul!$H$5:$H$605,Jul!$R$5:$R$605,"Despesa",Jul!$F$5:$F$605,DRE!$D934)</f>
        <v>0</v>
      </c>
      <c r="L934" s="75">
        <f>SUMIFS(Ago!$H$5:$H$605,Ago!$R$5:$R$605,"Despesa",Ago!$F$5:$F$605,DRE!$D934)</f>
        <v>0</v>
      </c>
      <c r="M934" s="75">
        <f>SUMIFS(Set!$H$5:$H$605,Set!$R$5:$R$605,"Despesa",Set!$F$5:$F$605,DRE!$D934)</f>
        <v>0</v>
      </c>
      <c r="N934" s="75">
        <f>SUMIFS(Out!$H$5:$H$605,Out!$R$5:$R$605,"Despesa",Out!$F$5:$F$605,DRE!$D934)</f>
        <v>0</v>
      </c>
      <c r="O934" s="75">
        <f>SUMIFS(Nov!$H$5:$H$605,Nov!$R$5:$R$605,"Despesa",Nov!$F$5:$F$605,DRE!$D934)</f>
        <v>0</v>
      </c>
      <c r="P934" s="75">
        <f>SUMIFS(Dez!$H$5:$H$605,Dez!$R$5:$R$605,"Despesa",Dez!$F$5:$F$605,DRE!$D934)</f>
        <v>0</v>
      </c>
      <c r="Q934" s="75">
        <f t="shared" si="43"/>
        <v>0</v>
      </c>
    </row>
    <row r="935" spans="3:17" ht="28.5" customHeight="1" thickTop="1" thickBot="1">
      <c r="C935" s="65" t="str">
        <f>'PC Despesas'!U10</f>
        <v>5.7.6</v>
      </c>
      <c r="D935" s="66" t="str">
        <f>VLOOKUP(C935,'PC Despesas'!$U$5:$V$103,2,FALSE)</f>
        <v>-</v>
      </c>
      <c r="E935" s="75">
        <f>SUMIFS(Jan!$H$5:$H$605,Jan!$R$5:$R$605,"Despesa",Jan!$F$5:$F$605,DRE!$D935)</f>
        <v>0</v>
      </c>
      <c r="F935" s="75">
        <f>SUMIFS(Fev!$H$5:$H$605,Fev!$R$5:$R$605,"Despesa",Fev!$F$5:$F$605,DRE!$D935)</f>
        <v>0</v>
      </c>
      <c r="G935" s="75">
        <f>SUMIFS(Mar!$H$5:$H$605,Mar!$R$5:$R$605,"Despesa",Mar!$F$5:$F$605,DRE!$D935)</f>
        <v>0</v>
      </c>
      <c r="H935" s="75">
        <f>SUMIFS(Abr!$H$5:$H$605,Abr!$R$5:$R$605,"Despesa",Abr!$F$5:$F$605,DRE!$D935)</f>
        <v>0</v>
      </c>
      <c r="I935" s="75">
        <f>SUMIFS(Mai!$H$5:$H$605,Mai!$R$5:$R$605,"Despesa",Mai!$F$5:$F$605,DRE!$D935)</f>
        <v>0</v>
      </c>
      <c r="J935" s="75">
        <f>SUMIFS(Jun!$H$5:$H$605,Jun!$R$5:$R$605,"Despesa",Jun!$F$5:$F$605,DRE!$D935)</f>
        <v>0</v>
      </c>
      <c r="K935" s="75">
        <f>SUMIFS(Jul!$H$5:$H$605,Jul!$R$5:$R$605,"Despesa",Jul!$F$5:$F$605,DRE!$D935)</f>
        <v>0</v>
      </c>
      <c r="L935" s="75">
        <f>SUMIFS(Ago!$H$5:$H$605,Ago!$R$5:$R$605,"Despesa",Ago!$F$5:$F$605,DRE!$D935)</f>
        <v>0</v>
      </c>
      <c r="M935" s="75">
        <f>SUMIFS(Set!$H$5:$H$605,Set!$R$5:$R$605,"Despesa",Set!$F$5:$F$605,DRE!$D935)</f>
        <v>0</v>
      </c>
      <c r="N935" s="75">
        <f>SUMIFS(Out!$H$5:$H$605,Out!$R$5:$R$605,"Despesa",Out!$F$5:$F$605,DRE!$D935)</f>
        <v>0</v>
      </c>
      <c r="O935" s="75">
        <f>SUMIFS(Nov!$H$5:$H$605,Nov!$R$5:$R$605,"Despesa",Nov!$F$5:$F$605,DRE!$D935)</f>
        <v>0</v>
      </c>
      <c r="P935" s="75">
        <f>SUMIFS(Dez!$H$5:$H$605,Dez!$R$5:$R$605,"Despesa",Dez!$F$5:$F$605,DRE!$D935)</f>
        <v>0</v>
      </c>
      <c r="Q935" s="75">
        <f t="shared" si="43"/>
        <v>0</v>
      </c>
    </row>
    <row r="936" spans="3:17" ht="28.5" customHeight="1" thickTop="1" thickBot="1">
      <c r="C936" s="65" t="str">
        <f>'PC Despesas'!U11</f>
        <v>5.7.7</v>
      </c>
      <c r="D936" s="66" t="str">
        <f>VLOOKUP(C936,'PC Despesas'!$U$5:$V$103,2,FALSE)</f>
        <v>-</v>
      </c>
      <c r="E936" s="75">
        <f>SUMIFS(Jan!$H$5:$H$605,Jan!$R$5:$R$605,"Despesa",Jan!$F$5:$F$605,DRE!$D936)</f>
        <v>0</v>
      </c>
      <c r="F936" s="75">
        <f>SUMIFS(Fev!$H$5:$H$605,Fev!$R$5:$R$605,"Despesa",Fev!$F$5:$F$605,DRE!$D936)</f>
        <v>0</v>
      </c>
      <c r="G936" s="75">
        <f>SUMIFS(Mar!$H$5:$H$605,Mar!$R$5:$R$605,"Despesa",Mar!$F$5:$F$605,DRE!$D936)</f>
        <v>0</v>
      </c>
      <c r="H936" s="75">
        <f>SUMIFS(Abr!$H$5:$H$605,Abr!$R$5:$R$605,"Despesa",Abr!$F$5:$F$605,DRE!$D936)</f>
        <v>0</v>
      </c>
      <c r="I936" s="75">
        <f>SUMIFS(Mai!$H$5:$H$605,Mai!$R$5:$R$605,"Despesa",Mai!$F$5:$F$605,DRE!$D936)</f>
        <v>0</v>
      </c>
      <c r="J936" s="75">
        <f>SUMIFS(Jun!$H$5:$H$605,Jun!$R$5:$R$605,"Despesa",Jun!$F$5:$F$605,DRE!$D936)</f>
        <v>0</v>
      </c>
      <c r="K936" s="75">
        <f>SUMIFS(Jul!$H$5:$H$605,Jul!$R$5:$R$605,"Despesa",Jul!$F$5:$F$605,DRE!$D936)</f>
        <v>0</v>
      </c>
      <c r="L936" s="75">
        <f>SUMIFS(Ago!$H$5:$H$605,Ago!$R$5:$R$605,"Despesa",Ago!$F$5:$F$605,DRE!$D936)</f>
        <v>0</v>
      </c>
      <c r="M936" s="75">
        <f>SUMIFS(Set!$H$5:$H$605,Set!$R$5:$R$605,"Despesa",Set!$F$5:$F$605,DRE!$D936)</f>
        <v>0</v>
      </c>
      <c r="N936" s="75">
        <f>SUMIFS(Out!$H$5:$H$605,Out!$R$5:$R$605,"Despesa",Out!$F$5:$F$605,DRE!$D936)</f>
        <v>0</v>
      </c>
      <c r="O936" s="75">
        <f>SUMIFS(Nov!$H$5:$H$605,Nov!$R$5:$R$605,"Despesa",Nov!$F$5:$F$605,DRE!$D936)</f>
        <v>0</v>
      </c>
      <c r="P936" s="75">
        <f>SUMIFS(Dez!$H$5:$H$605,Dez!$R$5:$R$605,"Despesa",Dez!$F$5:$F$605,DRE!$D936)</f>
        <v>0</v>
      </c>
      <c r="Q936" s="75">
        <f t="shared" si="43"/>
        <v>0</v>
      </c>
    </row>
    <row r="937" spans="3:17" ht="28.5" customHeight="1" thickTop="1" thickBot="1">
      <c r="C937" s="65" t="str">
        <f>'PC Despesas'!U12</f>
        <v>5.7.8</v>
      </c>
      <c r="D937" s="66" t="str">
        <f>VLOOKUP(C937,'PC Despesas'!$U$5:$V$103,2,FALSE)</f>
        <v>-</v>
      </c>
      <c r="E937" s="75">
        <f>SUMIFS(Jan!$H$5:$H$605,Jan!$R$5:$R$605,"Despesa",Jan!$F$5:$F$605,DRE!$D937)</f>
        <v>0</v>
      </c>
      <c r="F937" s="75">
        <f>SUMIFS(Fev!$H$5:$H$605,Fev!$R$5:$R$605,"Despesa",Fev!$F$5:$F$605,DRE!$D937)</f>
        <v>0</v>
      </c>
      <c r="G937" s="75">
        <f>SUMIFS(Mar!$H$5:$H$605,Mar!$R$5:$R$605,"Despesa",Mar!$F$5:$F$605,DRE!$D937)</f>
        <v>0</v>
      </c>
      <c r="H937" s="75">
        <f>SUMIFS(Abr!$H$5:$H$605,Abr!$R$5:$R$605,"Despesa",Abr!$F$5:$F$605,DRE!$D937)</f>
        <v>0</v>
      </c>
      <c r="I937" s="75">
        <f>SUMIFS(Mai!$H$5:$H$605,Mai!$R$5:$R$605,"Despesa",Mai!$F$5:$F$605,DRE!$D937)</f>
        <v>0</v>
      </c>
      <c r="J937" s="75">
        <f>SUMIFS(Jun!$H$5:$H$605,Jun!$R$5:$R$605,"Despesa",Jun!$F$5:$F$605,DRE!$D937)</f>
        <v>0</v>
      </c>
      <c r="K937" s="75">
        <f>SUMIFS(Jul!$H$5:$H$605,Jul!$R$5:$R$605,"Despesa",Jul!$F$5:$F$605,DRE!$D937)</f>
        <v>0</v>
      </c>
      <c r="L937" s="75">
        <f>SUMIFS(Ago!$H$5:$H$605,Ago!$R$5:$R$605,"Despesa",Ago!$F$5:$F$605,DRE!$D937)</f>
        <v>0</v>
      </c>
      <c r="M937" s="75">
        <f>SUMIFS(Set!$H$5:$H$605,Set!$R$5:$R$605,"Despesa",Set!$F$5:$F$605,DRE!$D937)</f>
        <v>0</v>
      </c>
      <c r="N937" s="75">
        <f>SUMIFS(Out!$H$5:$H$605,Out!$R$5:$R$605,"Despesa",Out!$F$5:$F$605,DRE!$D937)</f>
        <v>0</v>
      </c>
      <c r="O937" s="75">
        <f>SUMIFS(Nov!$H$5:$H$605,Nov!$R$5:$R$605,"Despesa",Nov!$F$5:$F$605,DRE!$D937)</f>
        <v>0</v>
      </c>
      <c r="P937" s="75">
        <f>SUMIFS(Dez!$H$5:$H$605,Dez!$R$5:$R$605,"Despesa",Dez!$F$5:$F$605,DRE!$D937)</f>
        <v>0</v>
      </c>
      <c r="Q937" s="75">
        <f t="shared" si="43"/>
        <v>0</v>
      </c>
    </row>
    <row r="938" spans="3:17" ht="28.5" customHeight="1" thickTop="1" thickBot="1">
      <c r="C938" s="65" t="str">
        <f>'PC Despesas'!U13</f>
        <v>5.7.9</v>
      </c>
      <c r="D938" s="66" t="str">
        <f>VLOOKUP(C938,'PC Despesas'!$U$5:$V$103,2,FALSE)</f>
        <v>-</v>
      </c>
      <c r="E938" s="75">
        <f>SUMIFS(Jan!$H$5:$H$605,Jan!$R$5:$R$605,"Despesa",Jan!$F$5:$F$605,DRE!$D938)</f>
        <v>0</v>
      </c>
      <c r="F938" s="75">
        <f>SUMIFS(Fev!$H$5:$H$605,Fev!$R$5:$R$605,"Despesa",Fev!$F$5:$F$605,DRE!$D938)</f>
        <v>0</v>
      </c>
      <c r="G938" s="75">
        <f>SUMIFS(Mar!$H$5:$H$605,Mar!$R$5:$R$605,"Despesa",Mar!$F$5:$F$605,DRE!$D938)</f>
        <v>0</v>
      </c>
      <c r="H938" s="75">
        <f>SUMIFS(Abr!$H$5:$H$605,Abr!$R$5:$R$605,"Despesa",Abr!$F$5:$F$605,DRE!$D938)</f>
        <v>0</v>
      </c>
      <c r="I938" s="75">
        <f>SUMIFS(Mai!$H$5:$H$605,Mai!$R$5:$R$605,"Despesa",Mai!$F$5:$F$605,DRE!$D938)</f>
        <v>0</v>
      </c>
      <c r="J938" s="75">
        <f>SUMIFS(Jun!$H$5:$H$605,Jun!$R$5:$R$605,"Despesa",Jun!$F$5:$F$605,DRE!$D938)</f>
        <v>0</v>
      </c>
      <c r="K938" s="75">
        <f>SUMIFS(Jul!$H$5:$H$605,Jul!$R$5:$R$605,"Despesa",Jul!$F$5:$F$605,DRE!$D938)</f>
        <v>0</v>
      </c>
      <c r="L938" s="75">
        <f>SUMIFS(Ago!$H$5:$H$605,Ago!$R$5:$R$605,"Despesa",Ago!$F$5:$F$605,DRE!$D938)</f>
        <v>0</v>
      </c>
      <c r="M938" s="75">
        <f>SUMIFS(Set!$H$5:$H$605,Set!$R$5:$R$605,"Despesa",Set!$F$5:$F$605,DRE!$D938)</f>
        <v>0</v>
      </c>
      <c r="N938" s="75">
        <f>SUMIFS(Out!$H$5:$H$605,Out!$R$5:$R$605,"Despesa",Out!$F$5:$F$605,DRE!$D938)</f>
        <v>0</v>
      </c>
      <c r="O938" s="75">
        <f>SUMIFS(Nov!$H$5:$H$605,Nov!$R$5:$R$605,"Despesa",Nov!$F$5:$F$605,DRE!$D938)</f>
        <v>0</v>
      </c>
      <c r="P938" s="75">
        <f>SUMIFS(Dez!$H$5:$H$605,Dez!$R$5:$R$605,"Despesa",Dez!$F$5:$F$605,DRE!$D938)</f>
        <v>0</v>
      </c>
      <c r="Q938" s="75">
        <f t="shared" si="43"/>
        <v>0</v>
      </c>
    </row>
    <row r="939" spans="3:17" ht="28.5" customHeight="1" thickTop="1" thickBot="1">
      <c r="C939" s="65" t="str">
        <f>'PC Despesas'!U14</f>
        <v>5.7.10</v>
      </c>
      <c r="D939" s="66" t="str">
        <f>VLOOKUP(C939,'PC Despesas'!$U$5:$V$103,2,FALSE)</f>
        <v>-</v>
      </c>
      <c r="E939" s="75">
        <f>SUMIFS(Jan!$H$5:$H$605,Jan!$R$5:$R$605,"Despesa",Jan!$F$5:$F$605,DRE!$D939)</f>
        <v>0</v>
      </c>
      <c r="F939" s="75">
        <f>SUMIFS(Fev!$H$5:$H$605,Fev!$R$5:$R$605,"Despesa",Fev!$F$5:$F$605,DRE!$D939)</f>
        <v>0</v>
      </c>
      <c r="G939" s="75">
        <f>SUMIFS(Mar!$H$5:$H$605,Mar!$R$5:$R$605,"Despesa",Mar!$F$5:$F$605,DRE!$D939)</f>
        <v>0</v>
      </c>
      <c r="H939" s="75">
        <f>SUMIFS(Abr!$H$5:$H$605,Abr!$R$5:$R$605,"Despesa",Abr!$F$5:$F$605,DRE!$D939)</f>
        <v>0</v>
      </c>
      <c r="I939" s="75">
        <f>SUMIFS(Mai!$H$5:$H$605,Mai!$R$5:$R$605,"Despesa",Mai!$F$5:$F$605,DRE!$D939)</f>
        <v>0</v>
      </c>
      <c r="J939" s="75">
        <f>SUMIFS(Jun!$H$5:$H$605,Jun!$R$5:$R$605,"Despesa",Jun!$F$5:$F$605,DRE!$D939)</f>
        <v>0</v>
      </c>
      <c r="K939" s="75">
        <f>SUMIFS(Jul!$H$5:$H$605,Jul!$R$5:$R$605,"Despesa",Jul!$F$5:$F$605,DRE!$D939)</f>
        <v>0</v>
      </c>
      <c r="L939" s="75">
        <f>SUMIFS(Ago!$H$5:$H$605,Ago!$R$5:$R$605,"Despesa",Ago!$F$5:$F$605,DRE!$D939)</f>
        <v>0</v>
      </c>
      <c r="M939" s="75">
        <f>SUMIFS(Set!$H$5:$H$605,Set!$R$5:$R$605,"Despesa",Set!$F$5:$F$605,DRE!$D939)</f>
        <v>0</v>
      </c>
      <c r="N939" s="75">
        <f>SUMIFS(Out!$H$5:$H$605,Out!$R$5:$R$605,"Despesa",Out!$F$5:$F$605,DRE!$D939)</f>
        <v>0</v>
      </c>
      <c r="O939" s="75">
        <f>SUMIFS(Nov!$H$5:$H$605,Nov!$R$5:$R$605,"Despesa",Nov!$F$5:$F$605,DRE!$D939)</f>
        <v>0</v>
      </c>
      <c r="P939" s="75">
        <f>SUMIFS(Dez!$H$5:$H$605,Dez!$R$5:$R$605,"Despesa",Dez!$F$5:$F$605,DRE!$D939)</f>
        <v>0</v>
      </c>
      <c r="Q939" s="75">
        <f t="shared" si="43"/>
        <v>0</v>
      </c>
    </row>
    <row r="940" spans="3:17" ht="28.5" customHeight="1" thickTop="1" thickBot="1">
      <c r="C940" s="65" t="str">
        <f>'PC Despesas'!U15</f>
        <v>5.7.11</v>
      </c>
      <c r="D940" s="66" t="str">
        <f>VLOOKUP(C940,'PC Despesas'!$U$5:$V$103,2,FALSE)</f>
        <v>-</v>
      </c>
      <c r="E940" s="75">
        <f>SUMIFS(Jan!$H$5:$H$605,Jan!$R$5:$R$605,"Despesa",Jan!$F$5:$F$605,DRE!$D940)</f>
        <v>0</v>
      </c>
      <c r="F940" s="75">
        <f>SUMIFS(Fev!$H$5:$H$605,Fev!$R$5:$R$605,"Despesa",Fev!$F$5:$F$605,DRE!$D940)</f>
        <v>0</v>
      </c>
      <c r="G940" s="75">
        <f>SUMIFS(Mar!$H$5:$H$605,Mar!$R$5:$R$605,"Despesa",Mar!$F$5:$F$605,DRE!$D940)</f>
        <v>0</v>
      </c>
      <c r="H940" s="75">
        <f>SUMIFS(Abr!$H$5:$H$605,Abr!$R$5:$R$605,"Despesa",Abr!$F$5:$F$605,DRE!$D940)</f>
        <v>0</v>
      </c>
      <c r="I940" s="75">
        <f>SUMIFS(Mai!$H$5:$H$605,Mai!$R$5:$R$605,"Despesa",Mai!$F$5:$F$605,DRE!$D940)</f>
        <v>0</v>
      </c>
      <c r="J940" s="75">
        <f>SUMIFS(Jun!$H$5:$H$605,Jun!$R$5:$R$605,"Despesa",Jun!$F$5:$F$605,DRE!$D940)</f>
        <v>0</v>
      </c>
      <c r="K940" s="75">
        <f>SUMIFS(Jul!$H$5:$H$605,Jul!$R$5:$R$605,"Despesa",Jul!$F$5:$F$605,DRE!$D940)</f>
        <v>0</v>
      </c>
      <c r="L940" s="75">
        <f>SUMIFS(Ago!$H$5:$H$605,Ago!$R$5:$R$605,"Despesa",Ago!$F$5:$F$605,DRE!$D940)</f>
        <v>0</v>
      </c>
      <c r="M940" s="75">
        <f>SUMIFS(Set!$H$5:$H$605,Set!$R$5:$R$605,"Despesa",Set!$F$5:$F$605,DRE!$D940)</f>
        <v>0</v>
      </c>
      <c r="N940" s="75">
        <f>SUMIFS(Out!$H$5:$H$605,Out!$R$5:$R$605,"Despesa",Out!$F$5:$F$605,DRE!$D940)</f>
        <v>0</v>
      </c>
      <c r="O940" s="75">
        <f>SUMIFS(Nov!$H$5:$H$605,Nov!$R$5:$R$605,"Despesa",Nov!$F$5:$F$605,DRE!$D940)</f>
        <v>0</v>
      </c>
      <c r="P940" s="75">
        <f>SUMIFS(Dez!$H$5:$H$605,Dez!$R$5:$R$605,"Despesa",Dez!$F$5:$F$605,DRE!$D940)</f>
        <v>0</v>
      </c>
      <c r="Q940" s="75">
        <f t="shared" si="43"/>
        <v>0</v>
      </c>
    </row>
    <row r="941" spans="3:17" ht="28.5" customHeight="1" thickTop="1" thickBot="1">
      <c r="C941" s="65" t="str">
        <f>'PC Despesas'!U16</f>
        <v>5.7.12</v>
      </c>
      <c r="D941" s="66" t="str">
        <f>VLOOKUP(C941,'PC Despesas'!$U$5:$V$103,2,FALSE)</f>
        <v>-</v>
      </c>
      <c r="E941" s="75">
        <f>SUMIFS(Jan!$H$5:$H$605,Jan!$R$5:$R$605,"Despesa",Jan!$F$5:$F$605,DRE!$D941)</f>
        <v>0</v>
      </c>
      <c r="F941" s="75">
        <f>SUMIFS(Fev!$H$5:$H$605,Fev!$R$5:$R$605,"Despesa",Fev!$F$5:$F$605,DRE!$D941)</f>
        <v>0</v>
      </c>
      <c r="G941" s="75">
        <f>SUMIFS(Mar!$H$5:$H$605,Mar!$R$5:$R$605,"Despesa",Mar!$F$5:$F$605,DRE!$D941)</f>
        <v>0</v>
      </c>
      <c r="H941" s="75">
        <f>SUMIFS(Abr!$H$5:$H$605,Abr!$R$5:$R$605,"Despesa",Abr!$F$5:$F$605,DRE!$D941)</f>
        <v>0</v>
      </c>
      <c r="I941" s="75">
        <f>SUMIFS(Mai!$H$5:$H$605,Mai!$R$5:$R$605,"Despesa",Mai!$F$5:$F$605,DRE!$D941)</f>
        <v>0</v>
      </c>
      <c r="J941" s="75">
        <f>SUMIFS(Jun!$H$5:$H$605,Jun!$R$5:$R$605,"Despesa",Jun!$F$5:$F$605,DRE!$D941)</f>
        <v>0</v>
      </c>
      <c r="K941" s="75">
        <f>SUMIFS(Jul!$H$5:$H$605,Jul!$R$5:$R$605,"Despesa",Jul!$F$5:$F$605,DRE!$D941)</f>
        <v>0</v>
      </c>
      <c r="L941" s="75">
        <f>SUMIFS(Ago!$H$5:$H$605,Ago!$R$5:$R$605,"Despesa",Ago!$F$5:$F$605,DRE!$D941)</f>
        <v>0</v>
      </c>
      <c r="M941" s="75">
        <f>SUMIFS(Set!$H$5:$H$605,Set!$R$5:$R$605,"Despesa",Set!$F$5:$F$605,DRE!$D941)</f>
        <v>0</v>
      </c>
      <c r="N941" s="75">
        <f>SUMIFS(Out!$H$5:$H$605,Out!$R$5:$R$605,"Despesa",Out!$F$5:$F$605,DRE!$D941)</f>
        <v>0</v>
      </c>
      <c r="O941" s="75">
        <f>SUMIFS(Nov!$H$5:$H$605,Nov!$R$5:$R$605,"Despesa",Nov!$F$5:$F$605,DRE!$D941)</f>
        <v>0</v>
      </c>
      <c r="P941" s="75">
        <f>SUMIFS(Dez!$H$5:$H$605,Dez!$R$5:$R$605,"Despesa",Dez!$F$5:$F$605,DRE!$D941)</f>
        <v>0</v>
      </c>
      <c r="Q941" s="75">
        <f t="shared" si="43"/>
        <v>0</v>
      </c>
    </row>
    <row r="942" spans="3:17" ht="28.5" customHeight="1" thickTop="1" thickBot="1">
      <c r="C942" s="65" t="str">
        <f>'PC Despesas'!U17</f>
        <v>5.7.13</v>
      </c>
      <c r="D942" s="66" t="str">
        <f>VLOOKUP(C942,'PC Despesas'!$U$5:$V$103,2,FALSE)</f>
        <v>-</v>
      </c>
      <c r="E942" s="75">
        <f>SUMIFS(Jan!$H$5:$H$605,Jan!$R$5:$R$605,"Despesa",Jan!$F$5:$F$605,DRE!$D942)</f>
        <v>0</v>
      </c>
      <c r="F942" s="75">
        <f>SUMIFS(Fev!$H$5:$H$605,Fev!$R$5:$R$605,"Despesa",Fev!$F$5:$F$605,DRE!$D942)</f>
        <v>0</v>
      </c>
      <c r="G942" s="75">
        <f>SUMIFS(Mar!$H$5:$H$605,Mar!$R$5:$R$605,"Despesa",Mar!$F$5:$F$605,DRE!$D942)</f>
        <v>0</v>
      </c>
      <c r="H942" s="75">
        <f>SUMIFS(Abr!$H$5:$H$605,Abr!$R$5:$R$605,"Despesa",Abr!$F$5:$F$605,DRE!$D942)</f>
        <v>0</v>
      </c>
      <c r="I942" s="75">
        <f>SUMIFS(Mai!$H$5:$H$605,Mai!$R$5:$R$605,"Despesa",Mai!$F$5:$F$605,DRE!$D942)</f>
        <v>0</v>
      </c>
      <c r="J942" s="75">
        <f>SUMIFS(Jun!$H$5:$H$605,Jun!$R$5:$R$605,"Despesa",Jun!$F$5:$F$605,DRE!$D942)</f>
        <v>0</v>
      </c>
      <c r="K942" s="75">
        <f>SUMIFS(Jul!$H$5:$H$605,Jul!$R$5:$R$605,"Despesa",Jul!$F$5:$F$605,DRE!$D942)</f>
        <v>0</v>
      </c>
      <c r="L942" s="75">
        <f>SUMIFS(Ago!$H$5:$H$605,Ago!$R$5:$R$605,"Despesa",Ago!$F$5:$F$605,DRE!$D942)</f>
        <v>0</v>
      </c>
      <c r="M942" s="75">
        <f>SUMIFS(Set!$H$5:$H$605,Set!$R$5:$R$605,"Despesa",Set!$F$5:$F$605,DRE!$D942)</f>
        <v>0</v>
      </c>
      <c r="N942" s="75">
        <f>SUMIFS(Out!$H$5:$H$605,Out!$R$5:$R$605,"Despesa",Out!$F$5:$F$605,DRE!$D942)</f>
        <v>0</v>
      </c>
      <c r="O942" s="75">
        <f>SUMIFS(Nov!$H$5:$H$605,Nov!$R$5:$R$605,"Despesa",Nov!$F$5:$F$605,DRE!$D942)</f>
        <v>0</v>
      </c>
      <c r="P942" s="75">
        <f>SUMIFS(Dez!$H$5:$H$605,Dez!$R$5:$R$605,"Despesa",Dez!$F$5:$F$605,DRE!$D942)</f>
        <v>0</v>
      </c>
      <c r="Q942" s="75">
        <f t="shared" si="43"/>
        <v>0</v>
      </c>
    </row>
    <row r="943" spans="3:17" ht="28.5" customHeight="1" thickTop="1" thickBot="1">
      <c r="C943" s="65" t="str">
        <f>'PC Despesas'!U18</f>
        <v>5.7.14</v>
      </c>
      <c r="D943" s="66" t="str">
        <f>VLOOKUP(C943,'PC Despesas'!$U$5:$V$103,2,FALSE)</f>
        <v>-</v>
      </c>
      <c r="E943" s="75">
        <f>SUMIFS(Jan!$H$5:$H$605,Jan!$R$5:$R$605,"Despesa",Jan!$F$5:$F$605,DRE!$D943)</f>
        <v>0</v>
      </c>
      <c r="F943" s="75">
        <f>SUMIFS(Fev!$H$5:$H$605,Fev!$R$5:$R$605,"Despesa",Fev!$F$5:$F$605,DRE!$D943)</f>
        <v>0</v>
      </c>
      <c r="G943" s="75">
        <f>SUMIFS(Mar!$H$5:$H$605,Mar!$R$5:$R$605,"Despesa",Mar!$F$5:$F$605,DRE!$D943)</f>
        <v>0</v>
      </c>
      <c r="H943" s="75">
        <f>SUMIFS(Abr!$H$5:$H$605,Abr!$R$5:$R$605,"Despesa",Abr!$F$5:$F$605,DRE!$D943)</f>
        <v>0</v>
      </c>
      <c r="I943" s="75">
        <f>SUMIFS(Mai!$H$5:$H$605,Mai!$R$5:$R$605,"Despesa",Mai!$F$5:$F$605,DRE!$D943)</f>
        <v>0</v>
      </c>
      <c r="J943" s="75">
        <f>SUMIFS(Jun!$H$5:$H$605,Jun!$R$5:$R$605,"Despesa",Jun!$F$5:$F$605,DRE!$D943)</f>
        <v>0</v>
      </c>
      <c r="K943" s="75">
        <f>SUMIFS(Jul!$H$5:$H$605,Jul!$R$5:$R$605,"Despesa",Jul!$F$5:$F$605,DRE!$D943)</f>
        <v>0</v>
      </c>
      <c r="L943" s="75">
        <f>SUMIFS(Ago!$H$5:$H$605,Ago!$R$5:$R$605,"Despesa",Ago!$F$5:$F$605,DRE!$D943)</f>
        <v>0</v>
      </c>
      <c r="M943" s="75">
        <f>SUMIFS(Set!$H$5:$H$605,Set!$R$5:$R$605,"Despesa",Set!$F$5:$F$605,DRE!$D943)</f>
        <v>0</v>
      </c>
      <c r="N943" s="75">
        <f>SUMIFS(Out!$H$5:$H$605,Out!$R$5:$R$605,"Despesa",Out!$F$5:$F$605,DRE!$D943)</f>
        <v>0</v>
      </c>
      <c r="O943" s="75">
        <f>SUMIFS(Nov!$H$5:$H$605,Nov!$R$5:$R$605,"Despesa",Nov!$F$5:$F$605,DRE!$D943)</f>
        <v>0</v>
      </c>
      <c r="P943" s="75">
        <f>SUMIFS(Dez!$H$5:$H$605,Dez!$R$5:$R$605,"Despesa",Dez!$F$5:$F$605,DRE!$D943)</f>
        <v>0</v>
      </c>
      <c r="Q943" s="75">
        <f t="shared" si="43"/>
        <v>0</v>
      </c>
    </row>
    <row r="944" spans="3:17" ht="28.5" customHeight="1" thickTop="1" thickBot="1">
      <c r="C944" s="65" t="str">
        <f>'PC Despesas'!U19</f>
        <v>5.7.15</v>
      </c>
      <c r="D944" s="66" t="str">
        <f>VLOOKUP(C944,'PC Despesas'!$U$5:$V$103,2,FALSE)</f>
        <v>-</v>
      </c>
      <c r="E944" s="75">
        <f>SUMIFS(Jan!$H$5:$H$605,Jan!$R$5:$R$605,"Despesa",Jan!$F$5:$F$605,DRE!$D944)</f>
        <v>0</v>
      </c>
      <c r="F944" s="75">
        <f>SUMIFS(Fev!$H$5:$H$605,Fev!$R$5:$R$605,"Despesa",Fev!$F$5:$F$605,DRE!$D944)</f>
        <v>0</v>
      </c>
      <c r="G944" s="75">
        <f>SUMIFS(Mar!$H$5:$H$605,Mar!$R$5:$R$605,"Despesa",Mar!$F$5:$F$605,DRE!$D944)</f>
        <v>0</v>
      </c>
      <c r="H944" s="75">
        <f>SUMIFS(Abr!$H$5:$H$605,Abr!$R$5:$R$605,"Despesa",Abr!$F$5:$F$605,DRE!$D944)</f>
        <v>0</v>
      </c>
      <c r="I944" s="75">
        <f>SUMIFS(Mai!$H$5:$H$605,Mai!$R$5:$R$605,"Despesa",Mai!$F$5:$F$605,DRE!$D944)</f>
        <v>0</v>
      </c>
      <c r="J944" s="75">
        <f>SUMIFS(Jun!$H$5:$H$605,Jun!$R$5:$R$605,"Despesa",Jun!$F$5:$F$605,DRE!$D944)</f>
        <v>0</v>
      </c>
      <c r="K944" s="75">
        <f>SUMIFS(Jul!$H$5:$H$605,Jul!$R$5:$R$605,"Despesa",Jul!$F$5:$F$605,DRE!$D944)</f>
        <v>0</v>
      </c>
      <c r="L944" s="75">
        <f>SUMIFS(Ago!$H$5:$H$605,Ago!$R$5:$R$605,"Despesa",Ago!$F$5:$F$605,DRE!$D944)</f>
        <v>0</v>
      </c>
      <c r="M944" s="75">
        <f>SUMIFS(Set!$H$5:$H$605,Set!$R$5:$R$605,"Despesa",Set!$F$5:$F$605,DRE!$D944)</f>
        <v>0</v>
      </c>
      <c r="N944" s="75">
        <f>SUMIFS(Out!$H$5:$H$605,Out!$R$5:$R$605,"Despesa",Out!$F$5:$F$605,DRE!$D944)</f>
        <v>0</v>
      </c>
      <c r="O944" s="75">
        <f>SUMIFS(Nov!$H$5:$H$605,Nov!$R$5:$R$605,"Despesa",Nov!$F$5:$F$605,DRE!$D944)</f>
        <v>0</v>
      </c>
      <c r="P944" s="75">
        <f>SUMIFS(Dez!$H$5:$H$605,Dez!$R$5:$R$605,"Despesa",Dez!$F$5:$F$605,DRE!$D944)</f>
        <v>0</v>
      </c>
      <c r="Q944" s="75">
        <f t="shared" si="43"/>
        <v>0</v>
      </c>
    </row>
    <row r="945" spans="3:17" ht="28.5" customHeight="1" thickTop="1" thickBot="1">
      <c r="C945" s="65" t="str">
        <f>'PC Despesas'!U20</f>
        <v>5.7.16</v>
      </c>
      <c r="D945" s="66" t="str">
        <f>VLOOKUP(C945,'PC Despesas'!$U$5:$V$103,2,FALSE)</f>
        <v>-</v>
      </c>
      <c r="E945" s="75">
        <f>SUMIFS(Jan!$H$5:$H$605,Jan!$R$5:$R$605,"Despesa",Jan!$F$5:$F$605,DRE!$D945)</f>
        <v>0</v>
      </c>
      <c r="F945" s="75">
        <f>SUMIFS(Fev!$H$5:$H$605,Fev!$R$5:$R$605,"Despesa",Fev!$F$5:$F$605,DRE!$D945)</f>
        <v>0</v>
      </c>
      <c r="G945" s="75">
        <f>SUMIFS(Mar!$H$5:$H$605,Mar!$R$5:$R$605,"Despesa",Mar!$F$5:$F$605,DRE!$D945)</f>
        <v>0</v>
      </c>
      <c r="H945" s="75">
        <f>SUMIFS(Abr!$H$5:$H$605,Abr!$R$5:$R$605,"Despesa",Abr!$F$5:$F$605,DRE!$D945)</f>
        <v>0</v>
      </c>
      <c r="I945" s="75">
        <f>SUMIFS(Mai!$H$5:$H$605,Mai!$R$5:$R$605,"Despesa",Mai!$F$5:$F$605,DRE!$D945)</f>
        <v>0</v>
      </c>
      <c r="J945" s="75">
        <f>SUMIFS(Jun!$H$5:$H$605,Jun!$R$5:$R$605,"Despesa",Jun!$F$5:$F$605,DRE!$D945)</f>
        <v>0</v>
      </c>
      <c r="K945" s="75">
        <f>SUMIFS(Jul!$H$5:$H$605,Jul!$R$5:$R$605,"Despesa",Jul!$F$5:$F$605,DRE!$D945)</f>
        <v>0</v>
      </c>
      <c r="L945" s="75">
        <f>SUMIFS(Ago!$H$5:$H$605,Ago!$R$5:$R$605,"Despesa",Ago!$F$5:$F$605,DRE!$D945)</f>
        <v>0</v>
      </c>
      <c r="M945" s="75">
        <f>SUMIFS(Set!$H$5:$H$605,Set!$R$5:$R$605,"Despesa",Set!$F$5:$F$605,DRE!$D945)</f>
        <v>0</v>
      </c>
      <c r="N945" s="75">
        <f>SUMIFS(Out!$H$5:$H$605,Out!$R$5:$R$605,"Despesa",Out!$F$5:$F$605,DRE!$D945)</f>
        <v>0</v>
      </c>
      <c r="O945" s="75">
        <f>SUMIFS(Nov!$H$5:$H$605,Nov!$R$5:$R$605,"Despesa",Nov!$F$5:$F$605,DRE!$D945)</f>
        <v>0</v>
      </c>
      <c r="P945" s="75">
        <f>SUMIFS(Dez!$H$5:$H$605,Dez!$R$5:$R$605,"Despesa",Dez!$F$5:$F$605,DRE!$D945)</f>
        <v>0</v>
      </c>
      <c r="Q945" s="75">
        <f t="shared" si="43"/>
        <v>0</v>
      </c>
    </row>
    <row r="946" spans="3:17" ht="28.5" customHeight="1" thickTop="1" thickBot="1">
      <c r="C946" s="65" t="str">
        <f>'PC Despesas'!U21</f>
        <v>5.7.17</v>
      </c>
      <c r="D946" s="66" t="str">
        <f>VLOOKUP(C946,'PC Despesas'!$U$5:$V$103,2,FALSE)</f>
        <v>-</v>
      </c>
      <c r="E946" s="75">
        <f>SUMIFS(Jan!$H$5:$H$605,Jan!$R$5:$R$605,"Despesa",Jan!$F$5:$F$605,DRE!$D946)</f>
        <v>0</v>
      </c>
      <c r="F946" s="75">
        <f>SUMIFS(Fev!$H$5:$H$605,Fev!$R$5:$R$605,"Despesa",Fev!$F$5:$F$605,DRE!$D946)</f>
        <v>0</v>
      </c>
      <c r="G946" s="75">
        <f>SUMIFS(Mar!$H$5:$H$605,Mar!$R$5:$R$605,"Despesa",Mar!$F$5:$F$605,DRE!$D946)</f>
        <v>0</v>
      </c>
      <c r="H946" s="75">
        <f>SUMIFS(Abr!$H$5:$H$605,Abr!$R$5:$R$605,"Despesa",Abr!$F$5:$F$605,DRE!$D946)</f>
        <v>0</v>
      </c>
      <c r="I946" s="75">
        <f>SUMIFS(Mai!$H$5:$H$605,Mai!$R$5:$R$605,"Despesa",Mai!$F$5:$F$605,DRE!$D946)</f>
        <v>0</v>
      </c>
      <c r="J946" s="75">
        <f>SUMIFS(Jun!$H$5:$H$605,Jun!$R$5:$R$605,"Despesa",Jun!$F$5:$F$605,DRE!$D946)</f>
        <v>0</v>
      </c>
      <c r="K946" s="75">
        <f>SUMIFS(Jul!$H$5:$H$605,Jul!$R$5:$R$605,"Despesa",Jul!$F$5:$F$605,DRE!$D946)</f>
        <v>0</v>
      </c>
      <c r="L946" s="75">
        <f>SUMIFS(Ago!$H$5:$H$605,Ago!$R$5:$R$605,"Despesa",Ago!$F$5:$F$605,DRE!$D946)</f>
        <v>0</v>
      </c>
      <c r="M946" s="75">
        <f>SUMIFS(Set!$H$5:$H$605,Set!$R$5:$R$605,"Despesa",Set!$F$5:$F$605,DRE!$D946)</f>
        <v>0</v>
      </c>
      <c r="N946" s="75">
        <f>SUMIFS(Out!$H$5:$H$605,Out!$R$5:$R$605,"Despesa",Out!$F$5:$F$605,DRE!$D946)</f>
        <v>0</v>
      </c>
      <c r="O946" s="75">
        <f>SUMIFS(Nov!$H$5:$H$605,Nov!$R$5:$R$605,"Despesa",Nov!$F$5:$F$605,DRE!$D946)</f>
        <v>0</v>
      </c>
      <c r="P946" s="75">
        <f>SUMIFS(Dez!$H$5:$H$605,Dez!$R$5:$R$605,"Despesa",Dez!$F$5:$F$605,DRE!$D946)</f>
        <v>0</v>
      </c>
      <c r="Q946" s="75">
        <f t="shared" si="43"/>
        <v>0</v>
      </c>
    </row>
    <row r="947" spans="3:17" ht="28.5" customHeight="1" thickTop="1" thickBot="1">
      <c r="C947" s="65" t="str">
        <f>'PC Despesas'!U22</f>
        <v>5.7.18</v>
      </c>
      <c r="D947" s="66" t="str">
        <f>VLOOKUP(C947,'PC Despesas'!$U$5:$V$103,2,FALSE)</f>
        <v>-</v>
      </c>
      <c r="E947" s="75">
        <f>SUMIFS(Jan!$H$5:$H$605,Jan!$R$5:$R$605,"Despesa",Jan!$F$5:$F$605,DRE!$D947)</f>
        <v>0</v>
      </c>
      <c r="F947" s="75">
        <f>SUMIFS(Fev!$H$5:$H$605,Fev!$R$5:$R$605,"Despesa",Fev!$F$5:$F$605,DRE!$D947)</f>
        <v>0</v>
      </c>
      <c r="G947" s="75">
        <f>SUMIFS(Mar!$H$5:$H$605,Mar!$R$5:$R$605,"Despesa",Mar!$F$5:$F$605,DRE!$D947)</f>
        <v>0</v>
      </c>
      <c r="H947" s="75">
        <f>SUMIFS(Abr!$H$5:$H$605,Abr!$R$5:$R$605,"Despesa",Abr!$F$5:$F$605,DRE!$D947)</f>
        <v>0</v>
      </c>
      <c r="I947" s="75">
        <f>SUMIFS(Mai!$H$5:$H$605,Mai!$R$5:$R$605,"Despesa",Mai!$F$5:$F$605,DRE!$D947)</f>
        <v>0</v>
      </c>
      <c r="J947" s="75">
        <f>SUMIFS(Jun!$H$5:$H$605,Jun!$R$5:$R$605,"Despesa",Jun!$F$5:$F$605,DRE!$D947)</f>
        <v>0</v>
      </c>
      <c r="K947" s="75">
        <f>SUMIFS(Jul!$H$5:$H$605,Jul!$R$5:$R$605,"Despesa",Jul!$F$5:$F$605,DRE!$D947)</f>
        <v>0</v>
      </c>
      <c r="L947" s="75">
        <f>SUMIFS(Ago!$H$5:$H$605,Ago!$R$5:$R$605,"Despesa",Ago!$F$5:$F$605,DRE!$D947)</f>
        <v>0</v>
      </c>
      <c r="M947" s="75">
        <f>SUMIFS(Set!$H$5:$H$605,Set!$R$5:$R$605,"Despesa",Set!$F$5:$F$605,DRE!$D947)</f>
        <v>0</v>
      </c>
      <c r="N947" s="75">
        <f>SUMIFS(Out!$H$5:$H$605,Out!$R$5:$R$605,"Despesa",Out!$F$5:$F$605,DRE!$D947)</f>
        <v>0</v>
      </c>
      <c r="O947" s="75">
        <f>SUMIFS(Nov!$H$5:$H$605,Nov!$R$5:$R$605,"Despesa",Nov!$F$5:$F$605,DRE!$D947)</f>
        <v>0</v>
      </c>
      <c r="P947" s="75">
        <f>SUMIFS(Dez!$H$5:$H$605,Dez!$R$5:$R$605,"Despesa",Dez!$F$5:$F$605,DRE!$D947)</f>
        <v>0</v>
      </c>
      <c r="Q947" s="75">
        <f t="shared" si="43"/>
        <v>0</v>
      </c>
    </row>
    <row r="948" spans="3:17" ht="28.5" customHeight="1" thickTop="1" thickBot="1">
      <c r="C948" s="65" t="str">
        <f>'PC Despesas'!U23</f>
        <v>5.7.19</v>
      </c>
      <c r="D948" s="66" t="str">
        <f>VLOOKUP(C948,'PC Despesas'!$U$5:$V$103,2,FALSE)</f>
        <v>-</v>
      </c>
      <c r="E948" s="75">
        <f>SUMIFS(Jan!$H$5:$H$605,Jan!$R$5:$R$605,"Despesa",Jan!$F$5:$F$605,DRE!$D948)</f>
        <v>0</v>
      </c>
      <c r="F948" s="75">
        <f>SUMIFS(Fev!$H$5:$H$605,Fev!$R$5:$R$605,"Despesa",Fev!$F$5:$F$605,DRE!$D948)</f>
        <v>0</v>
      </c>
      <c r="G948" s="75">
        <f>SUMIFS(Mar!$H$5:$H$605,Mar!$R$5:$R$605,"Despesa",Mar!$F$5:$F$605,DRE!$D948)</f>
        <v>0</v>
      </c>
      <c r="H948" s="75">
        <f>SUMIFS(Abr!$H$5:$H$605,Abr!$R$5:$R$605,"Despesa",Abr!$F$5:$F$605,DRE!$D948)</f>
        <v>0</v>
      </c>
      <c r="I948" s="75">
        <f>SUMIFS(Mai!$H$5:$H$605,Mai!$R$5:$R$605,"Despesa",Mai!$F$5:$F$605,DRE!$D948)</f>
        <v>0</v>
      </c>
      <c r="J948" s="75">
        <f>SUMIFS(Jun!$H$5:$H$605,Jun!$R$5:$R$605,"Despesa",Jun!$F$5:$F$605,DRE!$D948)</f>
        <v>0</v>
      </c>
      <c r="K948" s="75">
        <f>SUMIFS(Jul!$H$5:$H$605,Jul!$R$5:$R$605,"Despesa",Jul!$F$5:$F$605,DRE!$D948)</f>
        <v>0</v>
      </c>
      <c r="L948" s="75">
        <f>SUMIFS(Ago!$H$5:$H$605,Ago!$R$5:$R$605,"Despesa",Ago!$F$5:$F$605,DRE!$D948)</f>
        <v>0</v>
      </c>
      <c r="M948" s="75">
        <f>SUMIFS(Set!$H$5:$H$605,Set!$R$5:$R$605,"Despesa",Set!$F$5:$F$605,DRE!$D948)</f>
        <v>0</v>
      </c>
      <c r="N948" s="75">
        <f>SUMIFS(Out!$H$5:$H$605,Out!$R$5:$R$605,"Despesa",Out!$F$5:$F$605,DRE!$D948)</f>
        <v>0</v>
      </c>
      <c r="O948" s="75">
        <f>SUMIFS(Nov!$H$5:$H$605,Nov!$R$5:$R$605,"Despesa",Nov!$F$5:$F$605,DRE!$D948)</f>
        <v>0</v>
      </c>
      <c r="P948" s="75">
        <f>SUMIFS(Dez!$H$5:$H$605,Dez!$R$5:$R$605,"Despesa",Dez!$F$5:$F$605,DRE!$D948)</f>
        <v>0</v>
      </c>
      <c r="Q948" s="75">
        <f t="shared" si="43"/>
        <v>0</v>
      </c>
    </row>
    <row r="949" spans="3:17" ht="28.5" customHeight="1" thickTop="1" thickBot="1">
      <c r="C949" s="65" t="str">
        <f>'PC Despesas'!U24</f>
        <v>5.7.20</v>
      </c>
      <c r="D949" s="66" t="str">
        <f>VLOOKUP(C949,'PC Despesas'!$U$5:$V$103,2,FALSE)</f>
        <v>-</v>
      </c>
      <c r="E949" s="75">
        <f>SUMIFS(Jan!$H$5:$H$605,Jan!$R$5:$R$605,"Despesa",Jan!$F$5:$F$605,DRE!$D949)</f>
        <v>0</v>
      </c>
      <c r="F949" s="75">
        <f>SUMIFS(Fev!$H$5:$H$605,Fev!$R$5:$R$605,"Despesa",Fev!$F$5:$F$605,DRE!$D949)</f>
        <v>0</v>
      </c>
      <c r="G949" s="75">
        <f>SUMIFS(Mar!$H$5:$H$605,Mar!$R$5:$R$605,"Despesa",Mar!$F$5:$F$605,DRE!$D949)</f>
        <v>0</v>
      </c>
      <c r="H949" s="75">
        <f>SUMIFS(Abr!$H$5:$H$605,Abr!$R$5:$R$605,"Despesa",Abr!$F$5:$F$605,DRE!$D949)</f>
        <v>0</v>
      </c>
      <c r="I949" s="75">
        <f>SUMIFS(Mai!$H$5:$H$605,Mai!$R$5:$R$605,"Despesa",Mai!$F$5:$F$605,DRE!$D949)</f>
        <v>0</v>
      </c>
      <c r="J949" s="75">
        <f>SUMIFS(Jun!$H$5:$H$605,Jun!$R$5:$R$605,"Despesa",Jun!$F$5:$F$605,DRE!$D949)</f>
        <v>0</v>
      </c>
      <c r="K949" s="75">
        <f>SUMIFS(Jul!$H$5:$H$605,Jul!$R$5:$R$605,"Despesa",Jul!$F$5:$F$605,DRE!$D949)</f>
        <v>0</v>
      </c>
      <c r="L949" s="75">
        <f>SUMIFS(Ago!$H$5:$H$605,Ago!$R$5:$R$605,"Despesa",Ago!$F$5:$F$605,DRE!$D949)</f>
        <v>0</v>
      </c>
      <c r="M949" s="75">
        <f>SUMIFS(Set!$H$5:$H$605,Set!$R$5:$R$605,"Despesa",Set!$F$5:$F$605,DRE!$D949)</f>
        <v>0</v>
      </c>
      <c r="N949" s="75">
        <f>SUMIFS(Out!$H$5:$H$605,Out!$R$5:$R$605,"Despesa",Out!$F$5:$F$605,DRE!$D949)</f>
        <v>0</v>
      </c>
      <c r="O949" s="75">
        <f>SUMIFS(Nov!$H$5:$H$605,Nov!$R$5:$R$605,"Despesa",Nov!$F$5:$F$605,DRE!$D949)</f>
        <v>0</v>
      </c>
      <c r="P949" s="75">
        <f>SUMIFS(Dez!$H$5:$H$605,Dez!$R$5:$R$605,"Despesa",Dez!$F$5:$F$605,DRE!$D949)</f>
        <v>0</v>
      </c>
      <c r="Q949" s="75">
        <f t="shared" si="43"/>
        <v>0</v>
      </c>
    </row>
    <row r="950" spans="3:17" ht="28.5" customHeight="1" thickTop="1" thickBot="1">
      <c r="C950" s="65" t="str">
        <f>'PC Despesas'!U25</f>
        <v>5.7.21</v>
      </c>
      <c r="D950" s="66" t="str">
        <f>VLOOKUP(C950,'PC Despesas'!$U$5:$V$103,2,FALSE)</f>
        <v>-</v>
      </c>
      <c r="E950" s="75">
        <f>SUMIFS(Jan!$H$5:$H$605,Jan!$R$5:$R$605,"Despesa",Jan!$F$5:$F$605,DRE!$D950)</f>
        <v>0</v>
      </c>
      <c r="F950" s="75">
        <f>SUMIFS(Fev!$H$5:$H$605,Fev!$R$5:$R$605,"Despesa",Fev!$F$5:$F$605,DRE!$D950)</f>
        <v>0</v>
      </c>
      <c r="G950" s="75">
        <f>SUMIFS(Mar!$H$5:$H$605,Mar!$R$5:$R$605,"Despesa",Mar!$F$5:$F$605,DRE!$D950)</f>
        <v>0</v>
      </c>
      <c r="H950" s="75">
        <f>SUMIFS(Abr!$H$5:$H$605,Abr!$R$5:$R$605,"Despesa",Abr!$F$5:$F$605,DRE!$D950)</f>
        <v>0</v>
      </c>
      <c r="I950" s="75">
        <f>SUMIFS(Mai!$H$5:$H$605,Mai!$R$5:$R$605,"Despesa",Mai!$F$5:$F$605,DRE!$D950)</f>
        <v>0</v>
      </c>
      <c r="J950" s="75">
        <f>SUMIFS(Jun!$H$5:$H$605,Jun!$R$5:$R$605,"Despesa",Jun!$F$5:$F$605,DRE!$D950)</f>
        <v>0</v>
      </c>
      <c r="K950" s="75">
        <f>SUMIFS(Jul!$H$5:$H$605,Jul!$R$5:$R$605,"Despesa",Jul!$F$5:$F$605,DRE!$D950)</f>
        <v>0</v>
      </c>
      <c r="L950" s="75">
        <f>SUMIFS(Ago!$H$5:$H$605,Ago!$R$5:$R$605,"Despesa",Ago!$F$5:$F$605,DRE!$D950)</f>
        <v>0</v>
      </c>
      <c r="M950" s="75">
        <f>SUMIFS(Set!$H$5:$H$605,Set!$R$5:$R$605,"Despesa",Set!$F$5:$F$605,DRE!$D950)</f>
        <v>0</v>
      </c>
      <c r="N950" s="75">
        <f>SUMIFS(Out!$H$5:$H$605,Out!$R$5:$R$605,"Despesa",Out!$F$5:$F$605,DRE!$D950)</f>
        <v>0</v>
      </c>
      <c r="O950" s="75">
        <f>SUMIFS(Nov!$H$5:$H$605,Nov!$R$5:$R$605,"Despesa",Nov!$F$5:$F$605,DRE!$D950)</f>
        <v>0</v>
      </c>
      <c r="P950" s="75">
        <f>SUMIFS(Dez!$H$5:$H$605,Dez!$R$5:$R$605,"Despesa",Dez!$F$5:$F$605,DRE!$D950)</f>
        <v>0</v>
      </c>
      <c r="Q950" s="75">
        <f t="shared" si="43"/>
        <v>0</v>
      </c>
    </row>
    <row r="951" spans="3:17" ht="28.5" customHeight="1" thickTop="1" thickBot="1">
      <c r="C951" s="65" t="str">
        <f>'PC Despesas'!U26</f>
        <v>5.7.22</v>
      </c>
      <c r="D951" s="66" t="str">
        <f>VLOOKUP(C951,'PC Despesas'!$U$5:$V$103,2,FALSE)</f>
        <v>-</v>
      </c>
      <c r="E951" s="75">
        <f>SUMIFS(Jan!$H$5:$H$605,Jan!$R$5:$R$605,"Despesa",Jan!$F$5:$F$605,DRE!$D951)</f>
        <v>0</v>
      </c>
      <c r="F951" s="75">
        <f>SUMIFS(Fev!$H$5:$H$605,Fev!$R$5:$R$605,"Despesa",Fev!$F$5:$F$605,DRE!$D951)</f>
        <v>0</v>
      </c>
      <c r="G951" s="75">
        <f>SUMIFS(Mar!$H$5:$H$605,Mar!$R$5:$R$605,"Despesa",Mar!$F$5:$F$605,DRE!$D951)</f>
        <v>0</v>
      </c>
      <c r="H951" s="75">
        <f>SUMIFS(Abr!$H$5:$H$605,Abr!$R$5:$R$605,"Despesa",Abr!$F$5:$F$605,DRE!$D951)</f>
        <v>0</v>
      </c>
      <c r="I951" s="75">
        <f>SUMIFS(Mai!$H$5:$H$605,Mai!$R$5:$R$605,"Despesa",Mai!$F$5:$F$605,DRE!$D951)</f>
        <v>0</v>
      </c>
      <c r="J951" s="75">
        <f>SUMIFS(Jun!$H$5:$H$605,Jun!$R$5:$R$605,"Despesa",Jun!$F$5:$F$605,DRE!$D951)</f>
        <v>0</v>
      </c>
      <c r="K951" s="75">
        <f>SUMIFS(Jul!$H$5:$H$605,Jul!$R$5:$R$605,"Despesa",Jul!$F$5:$F$605,DRE!$D951)</f>
        <v>0</v>
      </c>
      <c r="L951" s="75">
        <f>SUMIFS(Ago!$H$5:$H$605,Ago!$R$5:$R$605,"Despesa",Ago!$F$5:$F$605,DRE!$D951)</f>
        <v>0</v>
      </c>
      <c r="M951" s="75">
        <f>SUMIFS(Set!$H$5:$H$605,Set!$R$5:$R$605,"Despesa",Set!$F$5:$F$605,DRE!$D951)</f>
        <v>0</v>
      </c>
      <c r="N951" s="75">
        <f>SUMIFS(Out!$H$5:$H$605,Out!$R$5:$R$605,"Despesa",Out!$F$5:$F$605,DRE!$D951)</f>
        <v>0</v>
      </c>
      <c r="O951" s="75">
        <f>SUMIFS(Nov!$H$5:$H$605,Nov!$R$5:$R$605,"Despesa",Nov!$F$5:$F$605,DRE!$D951)</f>
        <v>0</v>
      </c>
      <c r="P951" s="75">
        <f>SUMIFS(Dez!$H$5:$H$605,Dez!$R$5:$R$605,"Despesa",Dez!$F$5:$F$605,DRE!$D951)</f>
        <v>0</v>
      </c>
      <c r="Q951" s="75">
        <f t="shared" si="43"/>
        <v>0</v>
      </c>
    </row>
    <row r="952" spans="3:17" ht="28.5" customHeight="1" thickTop="1" thickBot="1">
      <c r="C952" s="65" t="str">
        <f>'PC Despesas'!U27</f>
        <v>5.7.23</v>
      </c>
      <c r="D952" s="66" t="str">
        <f>VLOOKUP(C952,'PC Despesas'!$U$5:$V$103,2,FALSE)</f>
        <v>-</v>
      </c>
      <c r="E952" s="75">
        <f>SUMIFS(Jan!$H$5:$H$605,Jan!$R$5:$R$605,"Despesa",Jan!$F$5:$F$605,DRE!$D952)</f>
        <v>0</v>
      </c>
      <c r="F952" s="75">
        <f>SUMIFS(Fev!$H$5:$H$605,Fev!$R$5:$R$605,"Despesa",Fev!$F$5:$F$605,DRE!$D952)</f>
        <v>0</v>
      </c>
      <c r="G952" s="75">
        <f>SUMIFS(Mar!$H$5:$H$605,Mar!$R$5:$R$605,"Despesa",Mar!$F$5:$F$605,DRE!$D952)</f>
        <v>0</v>
      </c>
      <c r="H952" s="75">
        <f>SUMIFS(Abr!$H$5:$H$605,Abr!$R$5:$R$605,"Despesa",Abr!$F$5:$F$605,DRE!$D952)</f>
        <v>0</v>
      </c>
      <c r="I952" s="75">
        <f>SUMIFS(Mai!$H$5:$H$605,Mai!$R$5:$R$605,"Despesa",Mai!$F$5:$F$605,DRE!$D952)</f>
        <v>0</v>
      </c>
      <c r="J952" s="75">
        <f>SUMIFS(Jun!$H$5:$H$605,Jun!$R$5:$R$605,"Despesa",Jun!$F$5:$F$605,DRE!$D952)</f>
        <v>0</v>
      </c>
      <c r="K952" s="75">
        <f>SUMIFS(Jul!$H$5:$H$605,Jul!$R$5:$R$605,"Despesa",Jul!$F$5:$F$605,DRE!$D952)</f>
        <v>0</v>
      </c>
      <c r="L952" s="75">
        <f>SUMIFS(Ago!$H$5:$H$605,Ago!$R$5:$R$605,"Despesa",Ago!$F$5:$F$605,DRE!$D952)</f>
        <v>0</v>
      </c>
      <c r="M952" s="75">
        <f>SUMIFS(Set!$H$5:$H$605,Set!$R$5:$R$605,"Despesa",Set!$F$5:$F$605,DRE!$D952)</f>
        <v>0</v>
      </c>
      <c r="N952" s="75">
        <f>SUMIFS(Out!$H$5:$H$605,Out!$R$5:$R$605,"Despesa",Out!$F$5:$F$605,DRE!$D952)</f>
        <v>0</v>
      </c>
      <c r="O952" s="75">
        <f>SUMIFS(Nov!$H$5:$H$605,Nov!$R$5:$R$605,"Despesa",Nov!$F$5:$F$605,DRE!$D952)</f>
        <v>0</v>
      </c>
      <c r="P952" s="75">
        <f>SUMIFS(Dez!$H$5:$H$605,Dez!$R$5:$R$605,"Despesa",Dez!$F$5:$F$605,DRE!$D952)</f>
        <v>0</v>
      </c>
      <c r="Q952" s="75">
        <f t="shared" si="43"/>
        <v>0</v>
      </c>
    </row>
    <row r="953" spans="3:17" ht="28.5" customHeight="1" thickTop="1" thickBot="1">
      <c r="C953" s="65" t="str">
        <f>'PC Despesas'!U28</f>
        <v>5.7.24</v>
      </c>
      <c r="D953" s="66" t="str">
        <f>VLOOKUP(C953,'PC Despesas'!$U$5:$V$103,2,FALSE)</f>
        <v>-</v>
      </c>
      <c r="E953" s="75">
        <f>SUMIFS(Jan!$H$5:$H$605,Jan!$R$5:$R$605,"Despesa",Jan!$F$5:$F$605,DRE!$D953)</f>
        <v>0</v>
      </c>
      <c r="F953" s="75">
        <f>SUMIFS(Fev!$H$5:$H$605,Fev!$R$5:$R$605,"Despesa",Fev!$F$5:$F$605,DRE!$D953)</f>
        <v>0</v>
      </c>
      <c r="G953" s="75">
        <f>SUMIFS(Mar!$H$5:$H$605,Mar!$R$5:$R$605,"Despesa",Mar!$F$5:$F$605,DRE!$D953)</f>
        <v>0</v>
      </c>
      <c r="H953" s="75">
        <f>SUMIFS(Abr!$H$5:$H$605,Abr!$R$5:$R$605,"Despesa",Abr!$F$5:$F$605,DRE!$D953)</f>
        <v>0</v>
      </c>
      <c r="I953" s="75">
        <f>SUMIFS(Mai!$H$5:$H$605,Mai!$R$5:$R$605,"Despesa",Mai!$F$5:$F$605,DRE!$D953)</f>
        <v>0</v>
      </c>
      <c r="J953" s="75">
        <f>SUMIFS(Jun!$H$5:$H$605,Jun!$R$5:$R$605,"Despesa",Jun!$F$5:$F$605,DRE!$D953)</f>
        <v>0</v>
      </c>
      <c r="K953" s="75">
        <f>SUMIFS(Jul!$H$5:$H$605,Jul!$R$5:$R$605,"Despesa",Jul!$F$5:$F$605,DRE!$D953)</f>
        <v>0</v>
      </c>
      <c r="L953" s="75">
        <f>SUMIFS(Ago!$H$5:$H$605,Ago!$R$5:$R$605,"Despesa",Ago!$F$5:$F$605,DRE!$D953)</f>
        <v>0</v>
      </c>
      <c r="M953" s="75">
        <f>SUMIFS(Set!$H$5:$H$605,Set!$R$5:$R$605,"Despesa",Set!$F$5:$F$605,DRE!$D953)</f>
        <v>0</v>
      </c>
      <c r="N953" s="75">
        <f>SUMIFS(Out!$H$5:$H$605,Out!$R$5:$R$605,"Despesa",Out!$F$5:$F$605,DRE!$D953)</f>
        <v>0</v>
      </c>
      <c r="O953" s="75">
        <f>SUMIFS(Nov!$H$5:$H$605,Nov!$R$5:$R$605,"Despesa",Nov!$F$5:$F$605,DRE!$D953)</f>
        <v>0</v>
      </c>
      <c r="P953" s="75">
        <f>SUMIFS(Dez!$H$5:$H$605,Dez!$R$5:$R$605,"Despesa",Dez!$F$5:$F$605,DRE!$D953)</f>
        <v>0</v>
      </c>
      <c r="Q953" s="75">
        <f t="shared" si="43"/>
        <v>0</v>
      </c>
    </row>
    <row r="954" spans="3:17" ht="28.5" customHeight="1" thickTop="1" thickBot="1">
      <c r="C954" s="65" t="str">
        <f>'PC Despesas'!U29</f>
        <v>5.7.25</v>
      </c>
      <c r="D954" s="66" t="str">
        <f>VLOOKUP(C954,'PC Despesas'!$U$5:$V$103,2,FALSE)</f>
        <v>-</v>
      </c>
      <c r="E954" s="75">
        <f>SUMIFS(Jan!$H$5:$H$605,Jan!$R$5:$R$605,"Despesa",Jan!$F$5:$F$605,DRE!$D954)</f>
        <v>0</v>
      </c>
      <c r="F954" s="75">
        <f>SUMIFS(Fev!$H$5:$H$605,Fev!$R$5:$R$605,"Despesa",Fev!$F$5:$F$605,DRE!$D954)</f>
        <v>0</v>
      </c>
      <c r="G954" s="75">
        <f>SUMIFS(Mar!$H$5:$H$605,Mar!$R$5:$R$605,"Despesa",Mar!$F$5:$F$605,DRE!$D954)</f>
        <v>0</v>
      </c>
      <c r="H954" s="75">
        <f>SUMIFS(Abr!$H$5:$H$605,Abr!$R$5:$R$605,"Despesa",Abr!$F$5:$F$605,DRE!$D954)</f>
        <v>0</v>
      </c>
      <c r="I954" s="75">
        <f>SUMIFS(Mai!$H$5:$H$605,Mai!$R$5:$R$605,"Despesa",Mai!$F$5:$F$605,DRE!$D954)</f>
        <v>0</v>
      </c>
      <c r="J954" s="75">
        <f>SUMIFS(Jun!$H$5:$H$605,Jun!$R$5:$R$605,"Despesa",Jun!$F$5:$F$605,DRE!$D954)</f>
        <v>0</v>
      </c>
      <c r="K954" s="75">
        <f>SUMIFS(Jul!$H$5:$H$605,Jul!$R$5:$R$605,"Despesa",Jul!$F$5:$F$605,DRE!$D954)</f>
        <v>0</v>
      </c>
      <c r="L954" s="75">
        <f>SUMIFS(Ago!$H$5:$H$605,Ago!$R$5:$R$605,"Despesa",Ago!$F$5:$F$605,DRE!$D954)</f>
        <v>0</v>
      </c>
      <c r="M954" s="75">
        <f>SUMIFS(Set!$H$5:$H$605,Set!$R$5:$R$605,"Despesa",Set!$F$5:$F$605,DRE!$D954)</f>
        <v>0</v>
      </c>
      <c r="N954" s="75">
        <f>SUMIFS(Out!$H$5:$H$605,Out!$R$5:$R$605,"Despesa",Out!$F$5:$F$605,DRE!$D954)</f>
        <v>0</v>
      </c>
      <c r="O954" s="75">
        <f>SUMIFS(Nov!$H$5:$H$605,Nov!$R$5:$R$605,"Despesa",Nov!$F$5:$F$605,DRE!$D954)</f>
        <v>0</v>
      </c>
      <c r="P954" s="75">
        <f>SUMIFS(Dez!$H$5:$H$605,Dez!$R$5:$R$605,"Despesa",Dez!$F$5:$F$605,DRE!$D954)</f>
        <v>0</v>
      </c>
      <c r="Q954" s="75">
        <f t="shared" si="43"/>
        <v>0</v>
      </c>
    </row>
    <row r="955" spans="3:17" ht="28.5" customHeight="1" thickTop="1" thickBot="1">
      <c r="C955" s="65" t="str">
        <f>'PC Despesas'!U30</f>
        <v>5.7.26</v>
      </c>
      <c r="D955" s="66" t="str">
        <f>VLOOKUP(C955,'PC Despesas'!$U$5:$V$103,2,FALSE)</f>
        <v>-</v>
      </c>
      <c r="E955" s="75">
        <f>SUMIFS(Jan!$H$5:$H$605,Jan!$R$5:$R$605,"Despesa",Jan!$F$5:$F$605,DRE!$D955)</f>
        <v>0</v>
      </c>
      <c r="F955" s="75">
        <f>SUMIFS(Fev!$H$5:$H$605,Fev!$R$5:$R$605,"Despesa",Fev!$F$5:$F$605,DRE!$D955)</f>
        <v>0</v>
      </c>
      <c r="G955" s="75">
        <f>SUMIFS(Mar!$H$5:$H$605,Mar!$R$5:$R$605,"Despesa",Mar!$F$5:$F$605,DRE!$D955)</f>
        <v>0</v>
      </c>
      <c r="H955" s="75">
        <f>SUMIFS(Abr!$H$5:$H$605,Abr!$R$5:$R$605,"Despesa",Abr!$F$5:$F$605,DRE!$D955)</f>
        <v>0</v>
      </c>
      <c r="I955" s="75">
        <f>SUMIFS(Mai!$H$5:$H$605,Mai!$R$5:$R$605,"Despesa",Mai!$F$5:$F$605,DRE!$D955)</f>
        <v>0</v>
      </c>
      <c r="J955" s="75">
        <f>SUMIFS(Jun!$H$5:$H$605,Jun!$R$5:$R$605,"Despesa",Jun!$F$5:$F$605,DRE!$D955)</f>
        <v>0</v>
      </c>
      <c r="K955" s="75">
        <f>SUMIFS(Jul!$H$5:$H$605,Jul!$R$5:$R$605,"Despesa",Jul!$F$5:$F$605,DRE!$D955)</f>
        <v>0</v>
      </c>
      <c r="L955" s="75">
        <f>SUMIFS(Ago!$H$5:$H$605,Ago!$R$5:$R$605,"Despesa",Ago!$F$5:$F$605,DRE!$D955)</f>
        <v>0</v>
      </c>
      <c r="M955" s="75">
        <f>SUMIFS(Set!$H$5:$H$605,Set!$R$5:$R$605,"Despesa",Set!$F$5:$F$605,DRE!$D955)</f>
        <v>0</v>
      </c>
      <c r="N955" s="75">
        <f>SUMIFS(Out!$H$5:$H$605,Out!$R$5:$R$605,"Despesa",Out!$F$5:$F$605,DRE!$D955)</f>
        <v>0</v>
      </c>
      <c r="O955" s="75">
        <f>SUMIFS(Nov!$H$5:$H$605,Nov!$R$5:$R$605,"Despesa",Nov!$F$5:$F$605,DRE!$D955)</f>
        <v>0</v>
      </c>
      <c r="P955" s="75">
        <f>SUMIFS(Dez!$H$5:$H$605,Dez!$R$5:$R$605,"Despesa",Dez!$F$5:$F$605,DRE!$D955)</f>
        <v>0</v>
      </c>
      <c r="Q955" s="75">
        <f t="shared" si="43"/>
        <v>0</v>
      </c>
    </row>
    <row r="956" spans="3:17" ht="28.5" customHeight="1" thickTop="1" thickBot="1">
      <c r="C956" s="65" t="str">
        <f>'PC Despesas'!U31</f>
        <v>5.7.27</v>
      </c>
      <c r="D956" s="66" t="str">
        <f>VLOOKUP(C956,'PC Despesas'!$U$5:$V$103,2,FALSE)</f>
        <v>-</v>
      </c>
      <c r="E956" s="75">
        <f>SUMIFS(Jan!$H$5:$H$605,Jan!$R$5:$R$605,"Despesa",Jan!$F$5:$F$605,DRE!$D956)</f>
        <v>0</v>
      </c>
      <c r="F956" s="75">
        <f>SUMIFS(Fev!$H$5:$H$605,Fev!$R$5:$R$605,"Despesa",Fev!$F$5:$F$605,DRE!$D956)</f>
        <v>0</v>
      </c>
      <c r="G956" s="75">
        <f>SUMIFS(Mar!$H$5:$H$605,Mar!$R$5:$R$605,"Despesa",Mar!$F$5:$F$605,DRE!$D956)</f>
        <v>0</v>
      </c>
      <c r="H956" s="75">
        <f>SUMIFS(Abr!$H$5:$H$605,Abr!$R$5:$R$605,"Despesa",Abr!$F$5:$F$605,DRE!$D956)</f>
        <v>0</v>
      </c>
      <c r="I956" s="75">
        <f>SUMIFS(Mai!$H$5:$H$605,Mai!$R$5:$R$605,"Despesa",Mai!$F$5:$F$605,DRE!$D956)</f>
        <v>0</v>
      </c>
      <c r="J956" s="75">
        <f>SUMIFS(Jun!$H$5:$H$605,Jun!$R$5:$R$605,"Despesa",Jun!$F$5:$F$605,DRE!$D956)</f>
        <v>0</v>
      </c>
      <c r="K956" s="75">
        <f>SUMIFS(Jul!$H$5:$H$605,Jul!$R$5:$R$605,"Despesa",Jul!$F$5:$F$605,DRE!$D956)</f>
        <v>0</v>
      </c>
      <c r="L956" s="75">
        <f>SUMIFS(Ago!$H$5:$H$605,Ago!$R$5:$R$605,"Despesa",Ago!$F$5:$F$605,DRE!$D956)</f>
        <v>0</v>
      </c>
      <c r="M956" s="75">
        <f>SUMIFS(Set!$H$5:$H$605,Set!$R$5:$R$605,"Despesa",Set!$F$5:$F$605,DRE!$D956)</f>
        <v>0</v>
      </c>
      <c r="N956" s="75">
        <f>SUMIFS(Out!$H$5:$H$605,Out!$R$5:$R$605,"Despesa",Out!$F$5:$F$605,DRE!$D956)</f>
        <v>0</v>
      </c>
      <c r="O956" s="75">
        <f>SUMIFS(Nov!$H$5:$H$605,Nov!$R$5:$R$605,"Despesa",Nov!$F$5:$F$605,DRE!$D956)</f>
        <v>0</v>
      </c>
      <c r="P956" s="75">
        <f>SUMIFS(Dez!$H$5:$H$605,Dez!$R$5:$R$605,"Despesa",Dez!$F$5:$F$605,DRE!$D956)</f>
        <v>0</v>
      </c>
      <c r="Q956" s="75">
        <f t="shared" si="43"/>
        <v>0</v>
      </c>
    </row>
    <row r="957" spans="3:17" ht="28.5" customHeight="1" thickTop="1" thickBot="1">
      <c r="C957" s="65" t="str">
        <f>'PC Despesas'!U32</f>
        <v>5.7.28</v>
      </c>
      <c r="D957" s="66" t="str">
        <f>VLOOKUP(C957,'PC Despesas'!$U$5:$V$103,2,FALSE)</f>
        <v>-</v>
      </c>
      <c r="E957" s="75">
        <f>SUMIFS(Jan!$H$5:$H$605,Jan!$R$5:$R$605,"Despesa",Jan!$F$5:$F$605,DRE!$D957)</f>
        <v>0</v>
      </c>
      <c r="F957" s="75">
        <f>SUMIFS(Fev!$H$5:$H$605,Fev!$R$5:$R$605,"Despesa",Fev!$F$5:$F$605,DRE!$D957)</f>
        <v>0</v>
      </c>
      <c r="G957" s="75">
        <f>SUMIFS(Mar!$H$5:$H$605,Mar!$R$5:$R$605,"Despesa",Mar!$F$5:$F$605,DRE!$D957)</f>
        <v>0</v>
      </c>
      <c r="H957" s="75">
        <f>SUMIFS(Abr!$H$5:$H$605,Abr!$R$5:$R$605,"Despesa",Abr!$F$5:$F$605,DRE!$D957)</f>
        <v>0</v>
      </c>
      <c r="I957" s="75">
        <f>SUMIFS(Mai!$H$5:$H$605,Mai!$R$5:$R$605,"Despesa",Mai!$F$5:$F$605,DRE!$D957)</f>
        <v>0</v>
      </c>
      <c r="J957" s="75">
        <f>SUMIFS(Jun!$H$5:$H$605,Jun!$R$5:$R$605,"Despesa",Jun!$F$5:$F$605,DRE!$D957)</f>
        <v>0</v>
      </c>
      <c r="K957" s="75">
        <f>SUMIFS(Jul!$H$5:$H$605,Jul!$R$5:$R$605,"Despesa",Jul!$F$5:$F$605,DRE!$D957)</f>
        <v>0</v>
      </c>
      <c r="L957" s="75">
        <f>SUMIFS(Ago!$H$5:$H$605,Ago!$R$5:$R$605,"Despesa",Ago!$F$5:$F$605,DRE!$D957)</f>
        <v>0</v>
      </c>
      <c r="M957" s="75">
        <f>SUMIFS(Set!$H$5:$H$605,Set!$R$5:$R$605,"Despesa",Set!$F$5:$F$605,DRE!$D957)</f>
        <v>0</v>
      </c>
      <c r="N957" s="75">
        <f>SUMIFS(Out!$H$5:$H$605,Out!$R$5:$R$605,"Despesa",Out!$F$5:$F$605,DRE!$D957)</f>
        <v>0</v>
      </c>
      <c r="O957" s="75">
        <f>SUMIFS(Nov!$H$5:$H$605,Nov!$R$5:$R$605,"Despesa",Nov!$F$5:$F$605,DRE!$D957)</f>
        <v>0</v>
      </c>
      <c r="P957" s="75">
        <f>SUMIFS(Dez!$H$5:$H$605,Dez!$R$5:$R$605,"Despesa",Dez!$F$5:$F$605,DRE!$D957)</f>
        <v>0</v>
      </c>
      <c r="Q957" s="75">
        <f t="shared" si="43"/>
        <v>0</v>
      </c>
    </row>
    <row r="958" spans="3:17" ht="28.5" customHeight="1" thickTop="1" thickBot="1">
      <c r="C958" s="65" t="str">
        <f>'PC Despesas'!U33</f>
        <v>5.7.29</v>
      </c>
      <c r="D958" s="66" t="str">
        <f>VLOOKUP(C958,'PC Despesas'!$U$5:$V$103,2,FALSE)</f>
        <v>-</v>
      </c>
      <c r="E958" s="75">
        <f>SUMIFS(Jan!$H$5:$H$605,Jan!$R$5:$R$605,"Despesa",Jan!$F$5:$F$605,DRE!$D958)</f>
        <v>0</v>
      </c>
      <c r="F958" s="75">
        <f>SUMIFS(Fev!$H$5:$H$605,Fev!$R$5:$R$605,"Despesa",Fev!$F$5:$F$605,DRE!$D958)</f>
        <v>0</v>
      </c>
      <c r="G958" s="75">
        <f>SUMIFS(Mar!$H$5:$H$605,Mar!$R$5:$R$605,"Despesa",Mar!$F$5:$F$605,DRE!$D958)</f>
        <v>0</v>
      </c>
      <c r="H958" s="75">
        <f>SUMIFS(Abr!$H$5:$H$605,Abr!$R$5:$R$605,"Despesa",Abr!$F$5:$F$605,DRE!$D958)</f>
        <v>0</v>
      </c>
      <c r="I958" s="75">
        <f>SUMIFS(Mai!$H$5:$H$605,Mai!$R$5:$R$605,"Despesa",Mai!$F$5:$F$605,DRE!$D958)</f>
        <v>0</v>
      </c>
      <c r="J958" s="75">
        <f>SUMIFS(Jun!$H$5:$H$605,Jun!$R$5:$R$605,"Despesa",Jun!$F$5:$F$605,DRE!$D958)</f>
        <v>0</v>
      </c>
      <c r="K958" s="75">
        <f>SUMIFS(Jul!$H$5:$H$605,Jul!$R$5:$R$605,"Despesa",Jul!$F$5:$F$605,DRE!$D958)</f>
        <v>0</v>
      </c>
      <c r="L958" s="75">
        <f>SUMIFS(Ago!$H$5:$H$605,Ago!$R$5:$R$605,"Despesa",Ago!$F$5:$F$605,DRE!$D958)</f>
        <v>0</v>
      </c>
      <c r="M958" s="75">
        <f>SUMIFS(Set!$H$5:$H$605,Set!$R$5:$R$605,"Despesa",Set!$F$5:$F$605,DRE!$D958)</f>
        <v>0</v>
      </c>
      <c r="N958" s="75">
        <f>SUMIFS(Out!$H$5:$H$605,Out!$R$5:$R$605,"Despesa",Out!$F$5:$F$605,DRE!$D958)</f>
        <v>0</v>
      </c>
      <c r="O958" s="75">
        <f>SUMIFS(Nov!$H$5:$H$605,Nov!$R$5:$R$605,"Despesa",Nov!$F$5:$F$605,DRE!$D958)</f>
        <v>0</v>
      </c>
      <c r="P958" s="75">
        <f>SUMIFS(Dez!$H$5:$H$605,Dez!$R$5:$R$605,"Despesa",Dez!$F$5:$F$605,DRE!$D958)</f>
        <v>0</v>
      </c>
      <c r="Q958" s="75">
        <f t="shared" si="43"/>
        <v>0</v>
      </c>
    </row>
    <row r="959" spans="3:17" ht="28.5" customHeight="1" thickTop="1" thickBot="1">
      <c r="C959" s="65" t="str">
        <f>'PC Despesas'!U34</f>
        <v>5.7.30</v>
      </c>
      <c r="D959" s="66" t="str">
        <f>VLOOKUP(C959,'PC Despesas'!$U$5:$V$103,2,FALSE)</f>
        <v>-</v>
      </c>
      <c r="E959" s="75">
        <f>SUMIFS(Jan!$H$5:$H$605,Jan!$R$5:$R$605,"Despesa",Jan!$F$5:$F$605,DRE!$D959)</f>
        <v>0</v>
      </c>
      <c r="F959" s="75">
        <f>SUMIFS(Fev!$H$5:$H$605,Fev!$R$5:$R$605,"Despesa",Fev!$F$5:$F$605,DRE!$D959)</f>
        <v>0</v>
      </c>
      <c r="G959" s="75">
        <f>SUMIFS(Mar!$H$5:$H$605,Mar!$R$5:$R$605,"Despesa",Mar!$F$5:$F$605,DRE!$D959)</f>
        <v>0</v>
      </c>
      <c r="H959" s="75">
        <f>SUMIFS(Abr!$H$5:$H$605,Abr!$R$5:$R$605,"Despesa",Abr!$F$5:$F$605,DRE!$D959)</f>
        <v>0</v>
      </c>
      <c r="I959" s="75">
        <f>SUMIFS(Mai!$H$5:$H$605,Mai!$R$5:$R$605,"Despesa",Mai!$F$5:$F$605,DRE!$D959)</f>
        <v>0</v>
      </c>
      <c r="J959" s="75">
        <f>SUMIFS(Jun!$H$5:$H$605,Jun!$R$5:$R$605,"Despesa",Jun!$F$5:$F$605,DRE!$D959)</f>
        <v>0</v>
      </c>
      <c r="K959" s="75">
        <f>SUMIFS(Jul!$H$5:$H$605,Jul!$R$5:$R$605,"Despesa",Jul!$F$5:$F$605,DRE!$D959)</f>
        <v>0</v>
      </c>
      <c r="L959" s="75">
        <f>SUMIFS(Ago!$H$5:$H$605,Ago!$R$5:$R$605,"Despesa",Ago!$F$5:$F$605,DRE!$D959)</f>
        <v>0</v>
      </c>
      <c r="M959" s="75">
        <f>SUMIFS(Set!$H$5:$H$605,Set!$R$5:$R$605,"Despesa",Set!$F$5:$F$605,DRE!$D959)</f>
        <v>0</v>
      </c>
      <c r="N959" s="75">
        <f>SUMIFS(Out!$H$5:$H$605,Out!$R$5:$R$605,"Despesa",Out!$F$5:$F$605,DRE!$D959)</f>
        <v>0</v>
      </c>
      <c r="O959" s="75">
        <f>SUMIFS(Nov!$H$5:$H$605,Nov!$R$5:$R$605,"Despesa",Nov!$F$5:$F$605,DRE!$D959)</f>
        <v>0</v>
      </c>
      <c r="P959" s="75">
        <f>SUMIFS(Dez!$H$5:$H$605,Dez!$R$5:$R$605,"Despesa",Dez!$F$5:$F$605,DRE!$D959)</f>
        <v>0</v>
      </c>
      <c r="Q959" s="75">
        <f t="shared" si="43"/>
        <v>0</v>
      </c>
    </row>
    <row r="960" spans="3:17" ht="28.5" customHeight="1" thickTop="1" thickBot="1">
      <c r="C960" s="65" t="str">
        <f>'PC Despesas'!U35</f>
        <v>5.7.31</v>
      </c>
      <c r="D960" s="66" t="str">
        <f>VLOOKUP(C960,'PC Despesas'!$U$5:$V$103,2,FALSE)</f>
        <v>-</v>
      </c>
      <c r="E960" s="75">
        <f>SUMIFS(Jan!$H$5:$H$605,Jan!$R$5:$R$605,"Despesa",Jan!$F$5:$F$605,DRE!$D960)</f>
        <v>0</v>
      </c>
      <c r="F960" s="75">
        <f>SUMIFS(Fev!$H$5:$H$605,Fev!$R$5:$R$605,"Despesa",Fev!$F$5:$F$605,DRE!$D960)</f>
        <v>0</v>
      </c>
      <c r="G960" s="75">
        <f>SUMIFS(Mar!$H$5:$H$605,Mar!$R$5:$R$605,"Despesa",Mar!$F$5:$F$605,DRE!$D960)</f>
        <v>0</v>
      </c>
      <c r="H960" s="75">
        <f>SUMIFS(Abr!$H$5:$H$605,Abr!$R$5:$R$605,"Despesa",Abr!$F$5:$F$605,DRE!$D960)</f>
        <v>0</v>
      </c>
      <c r="I960" s="75">
        <f>SUMIFS(Mai!$H$5:$H$605,Mai!$R$5:$R$605,"Despesa",Mai!$F$5:$F$605,DRE!$D960)</f>
        <v>0</v>
      </c>
      <c r="J960" s="75">
        <f>SUMIFS(Jun!$H$5:$H$605,Jun!$R$5:$R$605,"Despesa",Jun!$F$5:$F$605,DRE!$D960)</f>
        <v>0</v>
      </c>
      <c r="K960" s="75">
        <f>SUMIFS(Jul!$H$5:$H$605,Jul!$R$5:$R$605,"Despesa",Jul!$F$5:$F$605,DRE!$D960)</f>
        <v>0</v>
      </c>
      <c r="L960" s="75">
        <f>SUMIFS(Ago!$H$5:$H$605,Ago!$R$5:$R$605,"Despesa",Ago!$F$5:$F$605,DRE!$D960)</f>
        <v>0</v>
      </c>
      <c r="M960" s="75">
        <f>SUMIFS(Set!$H$5:$H$605,Set!$R$5:$R$605,"Despesa",Set!$F$5:$F$605,DRE!$D960)</f>
        <v>0</v>
      </c>
      <c r="N960" s="75">
        <f>SUMIFS(Out!$H$5:$H$605,Out!$R$5:$R$605,"Despesa",Out!$F$5:$F$605,DRE!$D960)</f>
        <v>0</v>
      </c>
      <c r="O960" s="75">
        <f>SUMIFS(Nov!$H$5:$H$605,Nov!$R$5:$R$605,"Despesa",Nov!$F$5:$F$605,DRE!$D960)</f>
        <v>0</v>
      </c>
      <c r="P960" s="75">
        <f>SUMIFS(Dez!$H$5:$H$605,Dez!$R$5:$R$605,"Despesa",Dez!$F$5:$F$605,DRE!$D960)</f>
        <v>0</v>
      </c>
      <c r="Q960" s="75">
        <f t="shared" si="43"/>
        <v>0</v>
      </c>
    </row>
    <row r="961" spans="3:17" ht="28.5" customHeight="1" thickTop="1" thickBot="1">
      <c r="C961" s="65" t="str">
        <f>'PC Despesas'!U36</f>
        <v>5.7.32</v>
      </c>
      <c r="D961" s="66" t="str">
        <f>VLOOKUP(C961,'PC Despesas'!$U$5:$V$103,2,FALSE)</f>
        <v>-</v>
      </c>
      <c r="E961" s="75">
        <f>SUMIFS(Jan!$H$5:$H$605,Jan!$R$5:$R$605,"Despesa",Jan!$F$5:$F$605,DRE!$D961)</f>
        <v>0</v>
      </c>
      <c r="F961" s="75">
        <f>SUMIFS(Fev!$H$5:$H$605,Fev!$R$5:$R$605,"Despesa",Fev!$F$5:$F$605,DRE!$D961)</f>
        <v>0</v>
      </c>
      <c r="G961" s="75">
        <f>SUMIFS(Mar!$H$5:$H$605,Mar!$R$5:$R$605,"Despesa",Mar!$F$5:$F$605,DRE!$D961)</f>
        <v>0</v>
      </c>
      <c r="H961" s="75">
        <f>SUMIFS(Abr!$H$5:$H$605,Abr!$R$5:$R$605,"Despesa",Abr!$F$5:$F$605,DRE!$D961)</f>
        <v>0</v>
      </c>
      <c r="I961" s="75">
        <f>SUMIFS(Mai!$H$5:$H$605,Mai!$R$5:$R$605,"Despesa",Mai!$F$5:$F$605,DRE!$D961)</f>
        <v>0</v>
      </c>
      <c r="J961" s="75">
        <f>SUMIFS(Jun!$H$5:$H$605,Jun!$R$5:$R$605,"Despesa",Jun!$F$5:$F$605,DRE!$D961)</f>
        <v>0</v>
      </c>
      <c r="K961" s="75">
        <f>SUMIFS(Jul!$H$5:$H$605,Jul!$R$5:$R$605,"Despesa",Jul!$F$5:$F$605,DRE!$D961)</f>
        <v>0</v>
      </c>
      <c r="L961" s="75">
        <f>SUMIFS(Ago!$H$5:$H$605,Ago!$R$5:$R$605,"Despesa",Ago!$F$5:$F$605,DRE!$D961)</f>
        <v>0</v>
      </c>
      <c r="M961" s="75">
        <f>SUMIFS(Set!$H$5:$H$605,Set!$R$5:$R$605,"Despesa",Set!$F$5:$F$605,DRE!$D961)</f>
        <v>0</v>
      </c>
      <c r="N961" s="75">
        <f>SUMIFS(Out!$H$5:$H$605,Out!$R$5:$R$605,"Despesa",Out!$F$5:$F$605,DRE!$D961)</f>
        <v>0</v>
      </c>
      <c r="O961" s="75">
        <f>SUMIFS(Nov!$H$5:$H$605,Nov!$R$5:$R$605,"Despesa",Nov!$F$5:$F$605,DRE!$D961)</f>
        <v>0</v>
      </c>
      <c r="P961" s="75">
        <f>SUMIFS(Dez!$H$5:$H$605,Dez!$R$5:$R$605,"Despesa",Dez!$F$5:$F$605,DRE!$D961)</f>
        <v>0</v>
      </c>
      <c r="Q961" s="75">
        <f t="shared" si="43"/>
        <v>0</v>
      </c>
    </row>
    <row r="962" spans="3:17" ht="28.5" customHeight="1" thickTop="1" thickBot="1">
      <c r="C962" s="65" t="str">
        <f>'PC Despesas'!U37</f>
        <v>5.7.33</v>
      </c>
      <c r="D962" s="66" t="str">
        <f>VLOOKUP(C962,'PC Despesas'!$U$5:$V$103,2,FALSE)</f>
        <v>-</v>
      </c>
      <c r="E962" s="75">
        <f>SUMIFS(Jan!$H$5:$H$605,Jan!$R$5:$R$605,"Despesa",Jan!$F$5:$F$605,DRE!$D962)</f>
        <v>0</v>
      </c>
      <c r="F962" s="75">
        <f>SUMIFS(Fev!$H$5:$H$605,Fev!$R$5:$R$605,"Despesa",Fev!$F$5:$F$605,DRE!$D962)</f>
        <v>0</v>
      </c>
      <c r="G962" s="75">
        <f>SUMIFS(Mar!$H$5:$H$605,Mar!$R$5:$R$605,"Despesa",Mar!$F$5:$F$605,DRE!$D962)</f>
        <v>0</v>
      </c>
      <c r="H962" s="75">
        <f>SUMIFS(Abr!$H$5:$H$605,Abr!$R$5:$R$605,"Despesa",Abr!$F$5:$F$605,DRE!$D962)</f>
        <v>0</v>
      </c>
      <c r="I962" s="75">
        <f>SUMIFS(Mai!$H$5:$H$605,Mai!$R$5:$R$605,"Despesa",Mai!$F$5:$F$605,DRE!$D962)</f>
        <v>0</v>
      </c>
      <c r="J962" s="75">
        <f>SUMIFS(Jun!$H$5:$H$605,Jun!$R$5:$R$605,"Despesa",Jun!$F$5:$F$605,DRE!$D962)</f>
        <v>0</v>
      </c>
      <c r="K962" s="75">
        <f>SUMIFS(Jul!$H$5:$H$605,Jul!$R$5:$R$605,"Despesa",Jul!$F$5:$F$605,DRE!$D962)</f>
        <v>0</v>
      </c>
      <c r="L962" s="75">
        <f>SUMIFS(Ago!$H$5:$H$605,Ago!$R$5:$R$605,"Despesa",Ago!$F$5:$F$605,DRE!$D962)</f>
        <v>0</v>
      </c>
      <c r="M962" s="75">
        <f>SUMIFS(Set!$H$5:$H$605,Set!$R$5:$R$605,"Despesa",Set!$F$5:$F$605,DRE!$D962)</f>
        <v>0</v>
      </c>
      <c r="N962" s="75">
        <f>SUMIFS(Out!$H$5:$H$605,Out!$R$5:$R$605,"Despesa",Out!$F$5:$F$605,DRE!$D962)</f>
        <v>0</v>
      </c>
      <c r="O962" s="75">
        <f>SUMIFS(Nov!$H$5:$H$605,Nov!$R$5:$R$605,"Despesa",Nov!$F$5:$F$605,DRE!$D962)</f>
        <v>0</v>
      </c>
      <c r="P962" s="75">
        <f>SUMIFS(Dez!$H$5:$H$605,Dez!$R$5:$R$605,"Despesa",Dez!$F$5:$F$605,DRE!$D962)</f>
        <v>0</v>
      </c>
      <c r="Q962" s="75">
        <f t="shared" si="43"/>
        <v>0</v>
      </c>
    </row>
    <row r="963" spans="3:17" ht="28.5" customHeight="1" thickTop="1" thickBot="1">
      <c r="C963" s="65" t="str">
        <f>'PC Despesas'!U38</f>
        <v>5.7.34</v>
      </c>
      <c r="D963" s="66" t="str">
        <f>VLOOKUP(C963,'PC Despesas'!$U$5:$V$103,2,FALSE)</f>
        <v>-</v>
      </c>
      <c r="E963" s="75">
        <f>SUMIFS(Jan!$H$5:$H$605,Jan!$R$5:$R$605,"Despesa",Jan!$F$5:$F$605,DRE!$D963)</f>
        <v>0</v>
      </c>
      <c r="F963" s="75">
        <f>SUMIFS(Fev!$H$5:$H$605,Fev!$R$5:$R$605,"Despesa",Fev!$F$5:$F$605,DRE!$D963)</f>
        <v>0</v>
      </c>
      <c r="G963" s="75">
        <f>SUMIFS(Mar!$H$5:$H$605,Mar!$R$5:$R$605,"Despesa",Mar!$F$5:$F$605,DRE!$D963)</f>
        <v>0</v>
      </c>
      <c r="H963" s="75">
        <f>SUMIFS(Abr!$H$5:$H$605,Abr!$R$5:$R$605,"Despesa",Abr!$F$5:$F$605,DRE!$D963)</f>
        <v>0</v>
      </c>
      <c r="I963" s="75">
        <f>SUMIFS(Mai!$H$5:$H$605,Mai!$R$5:$R$605,"Despesa",Mai!$F$5:$F$605,DRE!$D963)</f>
        <v>0</v>
      </c>
      <c r="J963" s="75">
        <f>SUMIFS(Jun!$H$5:$H$605,Jun!$R$5:$R$605,"Despesa",Jun!$F$5:$F$605,DRE!$D963)</f>
        <v>0</v>
      </c>
      <c r="K963" s="75">
        <f>SUMIFS(Jul!$H$5:$H$605,Jul!$R$5:$R$605,"Despesa",Jul!$F$5:$F$605,DRE!$D963)</f>
        <v>0</v>
      </c>
      <c r="L963" s="75">
        <f>SUMIFS(Ago!$H$5:$H$605,Ago!$R$5:$R$605,"Despesa",Ago!$F$5:$F$605,DRE!$D963)</f>
        <v>0</v>
      </c>
      <c r="M963" s="75">
        <f>SUMIFS(Set!$H$5:$H$605,Set!$R$5:$R$605,"Despesa",Set!$F$5:$F$605,DRE!$D963)</f>
        <v>0</v>
      </c>
      <c r="N963" s="75">
        <f>SUMIFS(Out!$H$5:$H$605,Out!$R$5:$R$605,"Despesa",Out!$F$5:$F$605,DRE!$D963)</f>
        <v>0</v>
      </c>
      <c r="O963" s="75">
        <f>SUMIFS(Nov!$H$5:$H$605,Nov!$R$5:$R$605,"Despesa",Nov!$F$5:$F$605,DRE!$D963)</f>
        <v>0</v>
      </c>
      <c r="P963" s="75">
        <f>SUMIFS(Dez!$H$5:$H$605,Dez!$R$5:$R$605,"Despesa",Dez!$F$5:$F$605,DRE!$D963)</f>
        <v>0</v>
      </c>
      <c r="Q963" s="75">
        <f t="shared" si="43"/>
        <v>0</v>
      </c>
    </row>
    <row r="964" spans="3:17" ht="28.5" customHeight="1" thickTop="1" thickBot="1">
      <c r="C964" s="65" t="str">
        <f>'PC Despesas'!U39</f>
        <v>5.7.35</v>
      </c>
      <c r="D964" s="66" t="str">
        <f>VLOOKUP(C964,'PC Despesas'!$U$5:$V$103,2,FALSE)</f>
        <v>-</v>
      </c>
      <c r="E964" s="75">
        <f>SUMIFS(Jan!$H$5:$H$605,Jan!$R$5:$R$605,"Despesa",Jan!$F$5:$F$605,DRE!$D964)</f>
        <v>0</v>
      </c>
      <c r="F964" s="75">
        <f>SUMIFS(Fev!$H$5:$H$605,Fev!$R$5:$R$605,"Despesa",Fev!$F$5:$F$605,DRE!$D964)</f>
        <v>0</v>
      </c>
      <c r="G964" s="75">
        <f>SUMIFS(Mar!$H$5:$H$605,Mar!$R$5:$R$605,"Despesa",Mar!$F$5:$F$605,DRE!$D964)</f>
        <v>0</v>
      </c>
      <c r="H964" s="75">
        <f>SUMIFS(Abr!$H$5:$H$605,Abr!$R$5:$R$605,"Despesa",Abr!$F$5:$F$605,DRE!$D964)</f>
        <v>0</v>
      </c>
      <c r="I964" s="75">
        <f>SUMIFS(Mai!$H$5:$H$605,Mai!$R$5:$R$605,"Despesa",Mai!$F$5:$F$605,DRE!$D964)</f>
        <v>0</v>
      </c>
      <c r="J964" s="75">
        <f>SUMIFS(Jun!$H$5:$H$605,Jun!$R$5:$R$605,"Despesa",Jun!$F$5:$F$605,DRE!$D964)</f>
        <v>0</v>
      </c>
      <c r="K964" s="75">
        <f>SUMIFS(Jul!$H$5:$H$605,Jul!$R$5:$R$605,"Despesa",Jul!$F$5:$F$605,DRE!$D964)</f>
        <v>0</v>
      </c>
      <c r="L964" s="75">
        <f>SUMIFS(Ago!$H$5:$H$605,Ago!$R$5:$R$605,"Despesa",Ago!$F$5:$F$605,DRE!$D964)</f>
        <v>0</v>
      </c>
      <c r="M964" s="75">
        <f>SUMIFS(Set!$H$5:$H$605,Set!$R$5:$R$605,"Despesa",Set!$F$5:$F$605,DRE!$D964)</f>
        <v>0</v>
      </c>
      <c r="N964" s="75">
        <f>SUMIFS(Out!$H$5:$H$605,Out!$R$5:$R$605,"Despesa",Out!$F$5:$F$605,DRE!$D964)</f>
        <v>0</v>
      </c>
      <c r="O964" s="75">
        <f>SUMIFS(Nov!$H$5:$H$605,Nov!$R$5:$R$605,"Despesa",Nov!$F$5:$F$605,DRE!$D964)</f>
        <v>0</v>
      </c>
      <c r="P964" s="75">
        <f>SUMIFS(Dez!$H$5:$H$605,Dez!$R$5:$R$605,"Despesa",Dez!$F$5:$F$605,DRE!$D964)</f>
        <v>0</v>
      </c>
      <c r="Q964" s="75">
        <f t="shared" si="43"/>
        <v>0</v>
      </c>
    </row>
    <row r="965" spans="3:17" ht="28.5" customHeight="1" thickTop="1" thickBot="1">
      <c r="C965" s="65" t="str">
        <f>'PC Despesas'!U40</f>
        <v>5.7.36</v>
      </c>
      <c r="D965" s="66" t="str">
        <f>VLOOKUP(C965,'PC Despesas'!$U$5:$V$103,2,FALSE)</f>
        <v>-</v>
      </c>
      <c r="E965" s="75">
        <f>SUMIFS(Jan!$H$5:$H$605,Jan!$R$5:$R$605,"Despesa",Jan!$F$5:$F$605,DRE!$D965)</f>
        <v>0</v>
      </c>
      <c r="F965" s="75">
        <f>SUMIFS(Fev!$H$5:$H$605,Fev!$R$5:$R$605,"Despesa",Fev!$F$5:$F$605,DRE!$D965)</f>
        <v>0</v>
      </c>
      <c r="G965" s="75">
        <f>SUMIFS(Mar!$H$5:$H$605,Mar!$R$5:$R$605,"Despesa",Mar!$F$5:$F$605,DRE!$D965)</f>
        <v>0</v>
      </c>
      <c r="H965" s="75">
        <f>SUMIFS(Abr!$H$5:$H$605,Abr!$R$5:$R$605,"Despesa",Abr!$F$5:$F$605,DRE!$D965)</f>
        <v>0</v>
      </c>
      <c r="I965" s="75">
        <f>SUMIFS(Mai!$H$5:$H$605,Mai!$R$5:$R$605,"Despesa",Mai!$F$5:$F$605,DRE!$D965)</f>
        <v>0</v>
      </c>
      <c r="J965" s="75">
        <f>SUMIFS(Jun!$H$5:$H$605,Jun!$R$5:$R$605,"Despesa",Jun!$F$5:$F$605,DRE!$D965)</f>
        <v>0</v>
      </c>
      <c r="K965" s="75">
        <f>SUMIFS(Jul!$H$5:$H$605,Jul!$R$5:$R$605,"Despesa",Jul!$F$5:$F$605,DRE!$D965)</f>
        <v>0</v>
      </c>
      <c r="L965" s="75">
        <f>SUMIFS(Ago!$H$5:$H$605,Ago!$R$5:$R$605,"Despesa",Ago!$F$5:$F$605,DRE!$D965)</f>
        <v>0</v>
      </c>
      <c r="M965" s="75">
        <f>SUMIFS(Set!$H$5:$H$605,Set!$R$5:$R$605,"Despesa",Set!$F$5:$F$605,DRE!$D965)</f>
        <v>0</v>
      </c>
      <c r="N965" s="75">
        <f>SUMIFS(Out!$H$5:$H$605,Out!$R$5:$R$605,"Despesa",Out!$F$5:$F$605,DRE!$D965)</f>
        <v>0</v>
      </c>
      <c r="O965" s="75">
        <f>SUMIFS(Nov!$H$5:$H$605,Nov!$R$5:$R$605,"Despesa",Nov!$F$5:$F$605,DRE!$D965)</f>
        <v>0</v>
      </c>
      <c r="P965" s="75">
        <f>SUMIFS(Dez!$H$5:$H$605,Dez!$R$5:$R$605,"Despesa",Dez!$F$5:$F$605,DRE!$D965)</f>
        <v>0</v>
      </c>
      <c r="Q965" s="75">
        <f t="shared" si="43"/>
        <v>0</v>
      </c>
    </row>
    <row r="966" spans="3:17" ht="28.5" customHeight="1" thickTop="1" thickBot="1">
      <c r="C966" s="65" t="str">
        <f>'PC Despesas'!U41</f>
        <v>5.7.37</v>
      </c>
      <c r="D966" s="66" t="str">
        <f>VLOOKUP(C966,'PC Despesas'!$U$5:$V$103,2,FALSE)</f>
        <v>-</v>
      </c>
      <c r="E966" s="75">
        <f>SUMIFS(Jan!$H$5:$H$605,Jan!$R$5:$R$605,"Despesa",Jan!$F$5:$F$605,DRE!$D966)</f>
        <v>0</v>
      </c>
      <c r="F966" s="75">
        <f>SUMIFS(Fev!$H$5:$H$605,Fev!$R$5:$R$605,"Despesa",Fev!$F$5:$F$605,DRE!$D966)</f>
        <v>0</v>
      </c>
      <c r="G966" s="75">
        <f>SUMIFS(Mar!$H$5:$H$605,Mar!$R$5:$R$605,"Despesa",Mar!$F$5:$F$605,DRE!$D966)</f>
        <v>0</v>
      </c>
      <c r="H966" s="75">
        <f>SUMIFS(Abr!$H$5:$H$605,Abr!$R$5:$R$605,"Despesa",Abr!$F$5:$F$605,DRE!$D966)</f>
        <v>0</v>
      </c>
      <c r="I966" s="75">
        <f>SUMIFS(Mai!$H$5:$H$605,Mai!$R$5:$R$605,"Despesa",Mai!$F$5:$F$605,DRE!$D966)</f>
        <v>0</v>
      </c>
      <c r="J966" s="75">
        <f>SUMIFS(Jun!$H$5:$H$605,Jun!$R$5:$R$605,"Despesa",Jun!$F$5:$F$605,DRE!$D966)</f>
        <v>0</v>
      </c>
      <c r="K966" s="75">
        <f>SUMIFS(Jul!$H$5:$H$605,Jul!$R$5:$R$605,"Despesa",Jul!$F$5:$F$605,DRE!$D966)</f>
        <v>0</v>
      </c>
      <c r="L966" s="75">
        <f>SUMIFS(Ago!$H$5:$H$605,Ago!$R$5:$R$605,"Despesa",Ago!$F$5:$F$605,DRE!$D966)</f>
        <v>0</v>
      </c>
      <c r="M966" s="75">
        <f>SUMIFS(Set!$H$5:$H$605,Set!$R$5:$R$605,"Despesa",Set!$F$5:$F$605,DRE!$D966)</f>
        <v>0</v>
      </c>
      <c r="N966" s="75">
        <f>SUMIFS(Out!$H$5:$H$605,Out!$R$5:$R$605,"Despesa",Out!$F$5:$F$605,DRE!$D966)</f>
        <v>0</v>
      </c>
      <c r="O966" s="75">
        <f>SUMIFS(Nov!$H$5:$H$605,Nov!$R$5:$R$605,"Despesa",Nov!$F$5:$F$605,DRE!$D966)</f>
        <v>0</v>
      </c>
      <c r="P966" s="75">
        <f>SUMIFS(Dez!$H$5:$H$605,Dez!$R$5:$R$605,"Despesa",Dez!$F$5:$F$605,DRE!$D966)</f>
        <v>0</v>
      </c>
      <c r="Q966" s="75">
        <f t="shared" si="43"/>
        <v>0</v>
      </c>
    </row>
    <row r="967" spans="3:17" ht="28.5" customHeight="1" thickTop="1" thickBot="1">
      <c r="C967" s="65" t="str">
        <f>'PC Despesas'!U42</f>
        <v>5.7.38</v>
      </c>
      <c r="D967" s="66" t="str">
        <f>VLOOKUP(C967,'PC Despesas'!$U$5:$V$103,2,FALSE)</f>
        <v>-</v>
      </c>
      <c r="E967" s="75">
        <f>SUMIFS(Jan!$H$5:$H$605,Jan!$R$5:$R$605,"Despesa",Jan!$F$5:$F$605,DRE!$D967)</f>
        <v>0</v>
      </c>
      <c r="F967" s="75">
        <f>SUMIFS(Fev!$H$5:$H$605,Fev!$R$5:$R$605,"Despesa",Fev!$F$5:$F$605,DRE!$D967)</f>
        <v>0</v>
      </c>
      <c r="G967" s="75">
        <f>SUMIFS(Mar!$H$5:$H$605,Mar!$R$5:$R$605,"Despesa",Mar!$F$5:$F$605,DRE!$D967)</f>
        <v>0</v>
      </c>
      <c r="H967" s="75">
        <f>SUMIFS(Abr!$H$5:$H$605,Abr!$R$5:$R$605,"Despesa",Abr!$F$5:$F$605,DRE!$D967)</f>
        <v>0</v>
      </c>
      <c r="I967" s="75">
        <f>SUMIFS(Mai!$H$5:$H$605,Mai!$R$5:$R$605,"Despesa",Mai!$F$5:$F$605,DRE!$D967)</f>
        <v>0</v>
      </c>
      <c r="J967" s="75">
        <f>SUMIFS(Jun!$H$5:$H$605,Jun!$R$5:$R$605,"Despesa",Jun!$F$5:$F$605,DRE!$D967)</f>
        <v>0</v>
      </c>
      <c r="K967" s="75">
        <f>SUMIFS(Jul!$H$5:$H$605,Jul!$R$5:$R$605,"Despesa",Jul!$F$5:$F$605,DRE!$D967)</f>
        <v>0</v>
      </c>
      <c r="L967" s="75">
        <f>SUMIFS(Ago!$H$5:$H$605,Ago!$R$5:$R$605,"Despesa",Ago!$F$5:$F$605,DRE!$D967)</f>
        <v>0</v>
      </c>
      <c r="M967" s="75">
        <f>SUMIFS(Set!$H$5:$H$605,Set!$R$5:$R$605,"Despesa",Set!$F$5:$F$605,DRE!$D967)</f>
        <v>0</v>
      </c>
      <c r="N967" s="75">
        <f>SUMIFS(Out!$H$5:$H$605,Out!$R$5:$R$605,"Despesa",Out!$F$5:$F$605,DRE!$D967)</f>
        <v>0</v>
      </c>
      <c r="O967" s="75">
        <f>SUMIFS(Nov!$H$5:$H$605,Nov!$R$5:$R$605,"Despesa",Nov!$F$5:$F$605,DRE!$D967)</f>
        <v>0</v>
      </c>
      <c r="P967" s="75">
        <f>SUMIFS(Dez!$H$5:$H$605,Dez!$R$5:$R$605,"Despesa",Dez!$F$5:$F$605,DRE!$D967)</f>
        <v>0</v>
      </c>
      <c r="Q967" s="75">
        <f t="shared" si="43"/>
        <v>0</v>
      </c>
    </row>
    <row r="968" spans="3:17" ht="28.5" customHeight="1" thickTop="1" thickBot="1">
      <c r="C968" s="65" t="str">
        <f>'PC Despesas'!U43</f>
        <v>5.7.39</v>
      </c>
      <c r="D968" s="66" t="str">
        <f>VLOOKUP(C968,'PC Despesas'!$U$5:$V$103,2,FALSE)</f>
        <v>-</v>
      </c>
      <c r="E968" s="75">
        <f>SUMIFS(Jan!$H$5:$H$605,Jan!$R$5:$R$605,"Despesa",Jan!$F$5:$F$605,DRE!$D968)</f>
        <v>0</v>
      </c>
      <c r="F968" s="75">
        <f>SUMIFS(Fev!$H$5:$H$605,Fev!$R$5:$R$605,"Despesa",Fev!$F$5:$F$605,DRE!$D968)</f>
        <v>0</v>
      </c>
      <c r="G968" s="75">
        <f>SUMIFS(Mar!$H$5:$H$605,Mar!$R$5:$R$605,"Despesa",Mar!$F$5:$F$605,DRE!$D968)</f>
        <v>0</v>
      </c>
      <c r="H968" s="75">
        <f>SUMIFS(Abr!$H$5:$H$605,Abr!$R$5:$R$605,"Despesa",Abr!$F$5:$F$605,DRE!$D968)</f>
        <v>0</v>
      </c>
      <c r="I968" s="75">
        <f>SUMIFS(Mai!$H$5:$H$605,Mai!$R$5:$R$605,"Despesa",Mai!$F$5:$F$605,DRE!$D968)</f>
        <v>0</v>
      </c>
      <c r="J968" s="75">
        <f>SUMIFS(Jun!$H$5:$H$605,Jun!$R$5:$R$605,"Despesa",Jun!$F$5:$F$605,DRE!$D968)</f>
        <v>0</v>
      </c>
      <c r="K968" s="75">
        <f>SUMIFS(Jul!$H$5:$H$605,Jul!$R$5:$R$605,"Despesa",Jul!$F$5:$F$605,DRE!$D968)</f>
        <v>0</v>
      </c>
      <c r="L968" s="75">
        <f>SUMIFS(Ago!$H$5:$H$605,Ago!$R$5:$R$605,"Despesa",Ago!$F$5:$F$605,DRE!$D968)</f>
        <v>0</v>
      </c>
      <c r="M968" s="75">
        <f>SUMIFS(Set!$H$5:$H$605,Set!$R$5:$R$605,"Despesa",Set!$F$5:$F$605,DRE!$D968)</f>
        <v>0</v>
      </c>
      <c r="N968" s="75">
        <f>SUMIFS(Out!$H$5:$H$605,Out!$R$5:$R$605,"Despesa",Out!$F$5:$F$605,DRE!$D968)</f>
        <v>0</v>
      </c>
      <c r="O968" s="75">
        <f>SUMIFS(Nov!$H$5:$H$605,Nov!$R$5:$R$605,"Despesa",Nov!$F$5:$F$605,DRE!$D968)</f>
        <v>0</v>
      </c>
      <c r="P968" s="75">
        <f>SUMIFS(Dez!$H$5:$H$605,Dez!$R$5:$R$605,"Despesa",Dez!$F$5:$F$605,DRE!$D968)</f>
        <v>0</v>
      </c>
      <c r="Q968" s="75">
        <f t="shared" si="43"/>
        <v>0</v>
      </c>
    </row>
    <row r="969" spans="3:17" ht="28.5" customHeight="1" thickTop="1" thickBot="1">
      <c r="C969" s="65" t="str">
        <f>'PC Despesas'!U44</f>
        <v>5.7.40</v>
      </c>
      <c r="D969" s="66" t="str">
        <f>VLOOKUP(C969,'PC Despesas'!$U$5:$V$103,2,FALSE)</f>
        <v>-</v>
      </c>
      <c r="E969" s="75">
        <f>SUMIFS(Jan!$H$5:$H$605,Jan!$R$5:$R$605,"Despesa",Jan!$F$5:$F$605,DRE!$D969)</f>
        <v>0</v>
      </c>
      <c r="F969" s="75">
        <f>SUMIFS(Fev!$H$5:$H$605,Fev!$R$5:$R$605,"Despesa",Fev!$F$5:$F$605,DRE!$D969)</f>
        <v>0</v>
      </c>
      <c r="G969" s="75">
        <f>SUMIFS(Mar!$H$5:$H$605,Mar!$R$5:$R$605,"Despesa",Mar!$F$5:$F$605,DRE!$D969)</f>
        <v>0</v>
      </c>
      <c r="H969" s="75">
        <f>SUMIFS(Abr!$H$5:$H$605,Abr!$R$5:$R$605,"Despesa",Abr!$F$5:$F$605,DRE!$D969)</f>
        <v>0</v>
      </c>
      <c r="I969" s="75">
        <f>SUMIFS(Mai!$H$5:$H$605,Mai!$R$5:$R$605,"Despesa",Mai!$F$5:$F$605,DRE!$D969)</f>
        <v>0</v>
      </c>
      <c r="J969" s="75">
        <f>SUMIFS(Jun!$H$5:$H$605,Jun!$R$5:$R$605,"Despesa",Jun!$F$5:$F$605,DRE!$D969)</f>
        <v>0</v>
      </c>
      <c r="K969" s="75">
        <f>SUMIFS(Jul!$H$5:$H$605,Jul!$R$5:$R$605,"Despesa",Jul!$F$5:$F$605,DRE!$D969)</f>
        <v>0</v>
      </c>
      <c r="L969" s="75">
        <f>SUMIFS(Ago!$H$5:$H$605,Ago!$R$5:$R$605,"Despesa",Ago!$F$5:$F$605,DRE!$D969)</f>
        <v>0</v>
      </c>
      <c r="M969" s="75">
        <f>SUMIFS(Set!$H$5:$H$605,Set!$R$5:$R$605,"Despesa",Set!$F$5:$F$605,DRE!$D969)</f>
        <v>0</v>
      </c>
      <c r="N969" s="75">
        <f>SUMIFS(Out!$H$5:$H$605,Out!$R$5:$R$605,"Despesa",Out!$F$5:$F$605,DRE!$D969)</f>
        <v>0</v>
      </c>
      <c r="O969" s="75">
        <f>SUMIFS(Nov!$H$5:$H$605,Nov!$R$5:$R$605,"Despesa",Nov!$F$5:$F$605,DRE!$D969)</f>
        <v>0</v>
      </c>
      <c r="P969" s="75">
        <f>SUMIFS(Dez!$H$5:$H$605,Dez!$R$5:$R$605,"Despesa",Dez!$F$5:$F$605,DRE!$D969)</f>
        <v>0</v>
      </c>
      <c r="Q969" s="75">
        <f t="shared" si="43"/>
        <v>0</v>
      </c>
    </row>
    <row r="970" spans="3:17" ht="28.5" customHeight="1" thickTop="1" thickBot="1">
      <c r="C970" s="65" t="str">
        <f>'PC Despesas'!U45</f>
        <v>5.7.41</v>
      </c>
      <c r="D970" s="66" t="str">
        <f>VLOOKUP(C970,'PC Despesas'!$U$5:$V$103,2,FALSE)</f>
        <v>-</v>
      </c>
      <c r="E970" s="75">
        <f>SUMIFS(Jan!$H$5:$H$605,Jan!$R$5:$R$605,"Despesa",Jan!$F$5:$F$605,DRE!$D970)</f>
        <v>0</v>
      </c>
      <c r="F970" s="75">
        <f>SUMIFS(Fev!$H$5:$H$605,Fev!$R$5:$R$605,"Despesa",Fev!$F$5:$F$605,DRE!$D970)</f>
        <v>0</v>
      </c>
      <c r="G970" s="75">
        <f>SUMIFS(Mar!$H$5:$H$605,Mar!$R$5:$R$605,"Despesa",Mar!$F$5:$F$605,DRE!$D970)</f>
        <v>0</v>
      </c>
      <c r="H970" s="75">
        <f>SUMIFS(Abr!$H$5:$H$605,Abr!$R$5:$R$605,"Despesa",Abr!$F$5:$F$605,DRE!$D970)</f>
        <v>0</v>
      </c>
      <c r="I970" s="75">
        <f>SUMIFS(Mai!$H$5:$H$605,Mai!$R$5:$R$605,"Despesa",Mai!$F$5:$F$605,DRE!$D970)</f>
        <v>0</v>
      </c>
      <c r="J970" s="75">
        <f>SUMIFS(Jun!$H$5:$H$605,Jun!$R$5:$R$605,"Despesa",Jun!$F$5:$F$605,DRE!$D970)</f>
        <v>0</v>
      </c>
      <c r="K970" s="75">
        <f>SUMIFS(Jul!$H$5:$H$605,Jul!$R$5:$R$605,"Despesa",Jul!$F$5:$F$605,DRE!$D970)</f>
        <v>0</v>
      </c>
      <c r="L970" s="75">
        <f>SUMIFS(Ago!$H$5:$H$605,Ago!$R$5:$R$605,"Despesa",Ago!$F$5:$F$605,DRE!$D970)</f>
        <v>0</v>
      </c>
      <c r="M970" s="75">
        <f>SUMIFS(Set!$H$5:$H$605,Set!$R$5:$R$605,"Despesa",Set!$F$5:$F$605,DRE!$D970)</f>
        <v>0</v>
      </c>
      <c r="N970" s="75">
        <f>SUMIFS(Out!$H$5:$H$605,Out!$R$5:$R$605,"Despesa",Out!$F$5:$F$605,DRE!$D970)</f>
        <v>0</v>
      </c>
      <c r="O970" s="75">
        <f>SUMIFS(Nov!$H$5:$H$605,Nov!$R$5:$R$605,"Despesa",Nov!$F$5:$F$605,DRE!$D970)</f>
        <v>0</v>
      </c>
      <c r="P970" s="75">
        <f>SUMIFS(Dez!$H$5:$H$605,Dez!$R$5:$R$605,"Despesa",Dez!$F$5:$F$605,DRE!$D970)</f>
        <v>0</v>
      </c>
      <c r="Q970" s="75">
        <f t="shared" si="43"/>
        <v>0</v>
      </c>
    </row>
    <row r="971" spans="3:17" ht="28.5" customHeight="1" thickTop="1" thickBot="1">
      <c r="C971" s="65" t="str">
        <f>'PC Despesas'!U46</f>
        <v>5.7.42</v>
      </c>
      <c r="D971" s="66" t="str">
        <f>VLOOKUP(C971,'PC Despesas'!$U$5:$V$103,2,FALSE)</f>
        <v>-</v>
      </c>
      <c r="E971" s="75">
        <f>SUMIFS(Jan!$H$5:$H$605,Jan!$R$5:$R$605,"Despesa",Jan!$F$5:$F$605,DRE!$D971)</f>
        <v>0</v>
      </c>
      <c r="F971" s="75">
        <f>SUMIFS(Fev!$H$5:$H$605,Fev!$R$5:$R$605,"Despesa",Fev!$F$5:$F$605,DRE!$D971)</f>
        <v>0</v>
      </c>
      <c r="G971" s="75">
        <f>SUMIFS(Mar!$H$5:$H$605,Mar!$R$5:$R$605,"Despesa",Mar!$F$5:$F$605,DRE!$D971)</f>
        <v>0</v>
      </c>
      <c r="H971" s="75">
        <f>SUMIFS(Abr!$H$5:$H$605,Abr!$R$5:$R$605,"Despesa",Abr!$F$5:$F$605,DRE!$D971)</f>
        <v>0</v>
      </c>
      <c r="I971" s="75">
        <f>SUMIFS(Mai!$H$5:$H$605,Mai!$R$5:$R$605,"Despesa",Mai!$F$5:$F$605,DRE!$D971)</f>
        <v>0</v>
      </c>
      <c r="J971" s="75">
        <f>SUMIFS(Jun!$H$5:$H$605,Jun!$R$5:$R$605,"Despesa",Jun!$F$5:$F$605,DRE!$D971)</f>
        <v>0</v>
      </c>
      <c r="K971" s="75">
        <f>SUMIFS(Jul!$H$5:$H$605,Jul!$R$5:$R$605,"Despesa",Jul!$F$5:$F$605,DRE!$D971)</f>
        <v>0</v>
      </c>
      <c r="L971" s="75">
        <f>SUMIFS(Ago!$H$5:$H$605,Ago!$R$5:$R$605,"Despesa",Ago!$F$5:$F$605,DRE!$D971)</f>
        <v>0</v>
      </c>
      <c r="M971" s="75">
        <f>SUMIFS(Set!$H$5:$H$605,Set!$R$5:$R$605,"Despesa",Set!$F$5:$F$605,DRE!$D971)</f>
        <v>0</v>
      </c>
      <c r="N971" s="75">
        <f>SUMIFS(Out!$H$5:$H$605,Out!$R$5:$R$605,"Despesa",Out!$F$5:$F$605,DRE!$D971)</f>
        <v>0</v>
      </c>
      <c r="O971" s="75">
        <f>SUMIFS(Nov!$H$5:$H$605,Nov!$R$5:$R$605,"Despesa",Nov!$F$5:$F$605,DRE!$D971)</f>
        <v>0</v>
      </c>
      <c r="P971" s="75">
        <f>SUMIFS(Dez!$H$5:$H$605,Dez!$R$5:$R$605,"Despesa",Dez!$F$5:$F$605,DRE!$D971)</f>
        <v>0</v>
      </c>
      <c r="Q971" s="75">
        <f t="shared" si="43"/>
        <v>0</v>
      </c>
    </row>
    <row r="972" spans="3:17" ht="28.5" customHeight="1" thickTop="1" thickBot="1">
      <c r="C972" s="65" t="str">
        <f>'PC Despesas'!U47</f>
        <v>5.7.43</v>
      </c>
      <c r="D972" s="66" t="str">
        <f>VLOOKUP(C972,'PC Despesas'!$U$5:$V$103,2,FALSE)</f>
        <v>-</v>
      </c>
      <c r="E972" s="75">
        <f>SUMIFS(Jan!$H$5:$H$605,Jan!$R$5:$R$605,"Despesa",Jan!$F$5:$F$605,DRE!$D972)</f>
        <v>0</v>
      </c>
      <c r="F972" s="75">
        <f>SUMIFS(Fev!$H$5:$H$605,Fev!$R$5:$R$605,"Despesa",Fev!$F$5:$F$605,DRE!$D972)</f>
        <v>0</v>
      </c>
      <c r="G972" s="75">
        <f>SUMIFS(Mar!$H$5:$H$605,Mar!$R$5:$R$605,"Despesa",Mar!$F$5:$F$605,DRE!$D972)</f>
        <v>0</v>
      </c>
      <c r="H972" s="75">
        <f>SUMIFS(Abr!$H$5:$H$605,Abr!$R$5:$R$605,"Despesa",Abr!$F$5:$F$605,DRE!$D972)</f>
        <v>0</v>
      </c>
      <c r="I972" s="75">
        <f>SUMIFS(Mai!$H$5:$H$605,Mai!$R$5:$R$605,"Despesa",Mai!$F$5:$F$605,DRE!$D972)</f>
        <v>0</v>
      </c>
      <c r="J972" s="75">
        <f>SUMIFS(Jun!$H$5:$H$605,Jun!$R$5:$R$605,"Despesa",Jun!$F$5:$F$605,DRE!$D972)</f>
        <v>0</v>
      </c>
      <c r="K972" s="75">
        <f>SUMIFS(Jul!$H$5:$H$605,Jul!$R$5:$R$605,"Despesa",Jul!$F$5:$F$605,DRE!$D972)</f>
        <v>0</v>
      </c>
      <c r="L972" s="75">
        <f>SUMIFS(Ago!$H$5:$H$605,Ago!$R$5:$R$605,"Despesa",Ago!$F$5:$F$605,DRE!$D972)</f>
        <v>0</v>
      </c>
      <c r="M972" s="75">
        <f>SUMIFS(Set!$H$5:$H$605,Set!$R$5:$R$605,"Despesa",Set!$F$5:$F$605,DRE!$D972)</f>
        <v>0</v>
      </c>
      <c r="N972" s="75">
        <f>SUMIFS(Out!$H$5:$H$605,Out!$R$5:$R$605,"Despesa",Out!$F$5:$F$605,DRE!$D972)</f>
        <v>0</v>
      </c>
      <c r="O972" s="75">
        <f>SUMIFS(Nov!$H$5:$H$605,Nov!$R$5:$R$605,"Despesa",Nov!$F$5:$F$605,DRE!$D972)</f>
        <v>0</v>
      </c>
      <c r="P972" s="75">
        <f>SUMIFS(Dez!$H$5:$H$605,Dez!$R$5:$R$605,"Despesa",Dez!$F$5:$F$605,DRE!$D972)</f>
        <v>0</v>
      </c>
      <c r="Q972" s="75">
        <f t="shared" si="43"/>
        <v>0</v>
      </c>
    </row>
    <row r="973" spans="3:17" ht="28.5" customHeight="1" thickTop="1" thickBot="1">
      <c r="C973" s="65" t="str">
        <f>'PC Despesas'!U48</f>
        <v>5.7.44</v>
      </c>
      <c r="D973" s="66" t="str">
        <f>VLOOKUP(C973,'PC Despesas'!$U$5:$V$103,2,FALSE)</f>
        <v>-</v>
      </c>
      <c r="E973" s="75">
        <f>SUMIFS(Jan!$H$5:$H$605,Jan!$R$5:$R$605,"Despesa",Jan!$F$5:$F$605,DRE!$D973)</f>
        <v>0</v>
      </c>
      <c r="F973" s="75">
        <f>SUMIFS(Fev!$H$5:$H$605,Fev!$R$5:$R$605,"Despesa",Fev!$F$5:$F$605,DRE!$D973)</f>
        <v>0</v>
      </c>
      <c r="G973" s="75">
        <f>SUMIFS(Mar!$H$5:$H$605,Mar!$R$5:$R$605,"Despesa",Mar!$F$5:$F$605,DRE!$D973)</f>
        <v>0</v>
      </c>
      <c r="H973" s="75">
        <f>SUMIFS(Abr!$H$5:$H$605,Abr!$R$5:$R$605,"Despesa",Abr!$F$5:$F$605,DRE!$D973)</f>
        <v>0</v>
      </c>
      <c r="I973" s="75">
        <f>SUMIFS(Mai!$H$5:$H$605,Mai!$R$5:$R$605,"Despesa",Mai!$F$5:$F$605,DRE!$D973)</f>
        <v>0</v>
      </c>
      <c r="J973" s="75">
        <f>SUMIFS(Jun!$H$5:$H$605,Jun!$R$5:$R$605,"Despesa",Jun!$F$5:$F$605,DRE!$D973)</f>
        <v>0</v>
      </c>
      <c r="K973" s="75">
        <f>SUMIFS(Jul!$H$5:$H$605,Jul!$R$5:$R$605,"Despesa",Jul!$F$5:$F$605,DRE!$D973)</f>
        <v>0</v>
      </c>
      <c r="L973" s="75">
        <f>SUMIFS(Ago!$H$5:$H$605,Ago!$R$5:$R$605,"Despesa",Ago!$F$5:$F$605,DRE!$D973)</f>
        <v>0</v>
      </c>
      <c r="M973" s="75">
        <f>SUMIFS(Set!$H$5:$H$605,Set!$R$5:$R$605,"Despesa",Set!$F$5:$F$605,DRE!$D973)</f>
        <v>0</v>
      </c>
      <c r="N973" s="75">
        <f>SUMIFS(Out!$H$5:$H$605,Out!$R$5:$R$605,"Despesa",Out!$F$5:$F$605,DRE!$D973)</f>
        <v>0</v>
      </c>
      <c r="O973" s="75">
        <f>SUMIFS(Nov!$H$5:$H$605,Nov!$R$5:$R$605,"Despesa",Nov!$F$5:$F$605,DRE!$D973)</f>
        <v>0</v>
      </c>
      <c r="P973" s="75">
        <f>SUMIFS(Dez!$H$5:$H$605,Dez!$R$5:$R$605,"Despesa",Dez!$F$5:$F$605,DRE!$D973)</f>
        <v>0</v>
      </c>
      <c r="Q973" s="75">
        <f t="shared" si="43"/>
        <v>0</v>
      </c>
    </row>
    <row r="974" spans="3:17" ht="28.5" customHeight="1" thickTop="1" thickBot="1">
      <c r="C974" s="65" t="str">
        <f>'PC Despesas'!U49</f>
        <v>5.7.45</v>
      </c>
      <c r="D974" s="66" t="str">
        <f>VLOOKUP(C974,'PC Despesas'!$U$5:$V$103,2,FALSE)</f>
        <v>-</v>
      </c>
      <c r="E974" s="75">
        <f>SUMIFS(Jan!$H$5:$H$605,Jan!$R$5:$R$605,"Despesa",Jan!$F$5:$F$605,DRE!$D974)</f>
        <v>0</v>
      </c>
      <c r="F974" s="75">
        <f>SUMIFS(Fev!$H$5:$H$605,Fev!$R$5:$R$605,"Despesa",Fev!$F$5:$F$605,DRE!$D974)</f>
        <v>0</v>
      </c>
      <c r="G974" s="75">
        <f>SUMIFS(Mar!$H$5:$H$605,Mar!$R$5:$R$605,"Despesa",Mar!$F$5:$F$605,DRE!$D974)</f>
        <v>0</v>
      </c>
      <c r="H974" s="75">
        <f>SUMIFS(Abr!$H$5:$H$605,Abr!$R$5:$R$605,"Despesa",Abr!$F$5:$F$605,DRE!$D974)</f>
        <v>0</v>
      </c>
      <c r="I974" s="75">
        <f>SUMIFS(Mai!$H$5:$H$605,Mai!$R$5:$R$605,"Despesa",Mai!$F$5:$F$605,DRE!$D974)</f>
        <v>0</v>
      </c>
      <c r="J974" s="75">
        <f>SUMIFS(Jun!$H$5:$H$605,Jun!$R$5:$R$605,"Despesa",Jun!$F$5:$F$605,DRE!$D974)</f>
        <v>0</v>
      </c>
      <c r="K974" s="75">
        <f>SUMIFS(Jul!$H$5:$H$605,Jul!$R$5:$R$605,"Despesa",Jul!$F$5:$F$605,DRE!$D974)</f>
        <v>0</v>
      </c>
      <c r="L974" s="75">
        <f>SUMIFS(Ago!$H$5:$H$605,Ago!$R$5:$R$605,"Despesa",Ago!$F$5:$F$605,DRE!$D974)</f>
        <v>0</v>
      </c>
      <c r="M974" s="75">
        <f>SUMIFS(Set!$H$5:$H$605,Set!$R$5:$R$605,"Despesa",Set!$F$5:$F$605,DRE!$D974)</f>
        <v>0</v>
      </c>
      <c r="N974" s="75">
        <f>SUMIFS(Out!$H$5:$H$605,Out!$R$5:$R$605,"Despesa",Out!$F$5:$F$605,DRE!$D974)</f>
        <v>0</v>
      </c>
      <c r="O974" s="75">
        <f>SUMIFS(Nov!$H$5:$H$605,Nov!$R$5:$R$605,"Despesa",Nov!$F$5:$F$605,DRE!$D974)</f>
        <v>0</v>
      </c>
      <c r="P974" s="75">
        <f>SUMIFS(Dez!$H$5:$H$605,Dez!$R$5:$R$605,"Despesa",Dez!$F$5:$F$605,DRE!$D974)</f>
        <v>0</v>
      </c>
      <c r="Q974" s="75">
        <f t="shared" si="43"/>
        <v>0</v>
      </c>
    </row>
    <row r="975" spans="3:17" ht="28.5" customHeight="1" thickTop="1" thickBot="1">
      <c r="C975" s="65" t="str">
        <f>'PC Despesas'!U50</f>
        <v>5.7.46</v>
      </c>
      <c r="D975" s="66" t="str">
        <f>VLOOKUP(C975,'PC Despesas'!$U$5:$V$103,2,FALSE)</f>
        <v>-</v>
      </c>
      <c r="E975" s="75">
        <f>SUMIFS(Jan!$H$5:$H$605,Jan!$R$5:$R$605,"Despesa",Jan!$F$5:$F$605,DRE!$D975)</f>
        <v>0</v>
      </c>
      <c r="F975" s="75">
        <f>SUMIFS(Fev!$H$5:$H$605,Fev!$R$5:$R$605,"Despesa",Fev!$F$5:$F$605,DRE!$D975)</f>
        <v>0</v>
      </c>
      <c r="G975" s="75">
        <f>SUMIFS(Mar!$H$5:$H$605,Mar!$R$5:$R$605,"Despesa",Mar!$F$5:$F$605,DRE!$D975)</f>
        <v>0</v>
      </c>
      <c r="H975" s="75">
        <f>SUMIFS(Abr!$H$5:$H$605,Abr!$R$5:$R$605,"Despesa",Abr!$F$5:$F$605,DRE!$D975)</f>
        <v>0</v>
      </c>
      <c r="I975" s="75">
        <f>SUMIFS(Mai!$H$5:$H$605,Mai!$R$5:$R$605,"Despesa",Mai!$F$5:$F$605,DRE!$D975)</f>
        <v>0</v>
      </c>
      <c r="J975" s="75">
        <f>SUMIFS(Jun!$H$5:$H$605,Jun!$R$5:$R$605,"Despesa",Jun!$F$5:$F$605,DRE!$D975)</f>
        <v>0</v>
      </c>
      <c r="K975" s="75">
        <f>SUMIFS(Jul!$H$5:$H$605,Jul!$R$5:$R$605,"Despesa",Jul!$F$5:$F$605,DRE!$D975)</f>
        <v>0</v>
      </c>
      <c r="L975" s="75">
        <f>SUMIFS(Ago!$H$5:$H$605,Ago!$R$5:$R$605,"Despesa",Ago!$F$5:$F$605,DRE!$D975)</f>
        <v>0</v>
      </c>
      <c r="M975" s="75">
        <f>SUMIFS(Set!$H$5:$H$605,Set!$R$5:$R$605,"Despesa",Set!$F$5:$F$605,DRE!$D975)</f>
        <v>0</v>
      </c>
      <c r="N975" s="75">
        <f>SUMIFS(Out!$H$5:$H$605,Out!$R$5:$R$605,"Despesa",Out!$F$5:$F$605,DRE!$D975)</f>
        <v>0</v>
      </c>
      <c r="O975" s="75">
        <f>SUMIFS(Nov!$H$5:$H$605,Nov!$R$5:$R$605,"Despesa",Nov!$F$5:$F$605,DRE!$D975)</f>
        <v>0</v>
      </c>
      <c r="P975" s="75">
        <f>SUMIFS(Dez!$H$5:$H$605,Dez!$R$5:$R$605,"Despesa",Dez!$F$5:$F$605,DRE!$D975)</f>
        <v>0</v>
      </c>
      <c r="Q975" s="75">
        <f t="shared" si="43"/>
        <v>0</v>
      </c>
    </row>
    <row r="976" spans="3:17" ht="28.5" customHeight="1" thickTop="1" thickBot="1">
      <c r="C976" s="65" t="str">
        <f>'PC Despesas'!U51</f>
        <v>5.7.47</v>
      </c>
      <c r="D976" s="66" t="str">
        <f>VLOOKUP(C976,'PC Despesas'!$U$5:$V$103,2,FALSE)</f>
        <v>-</v>
      </c>
      <c r="E976" s="75">
        <f>SUMIFS(Jan!$H$5:$H$605,Jan!$R$5:$R$605,"Despesa",Jan!$F$5:$F$605,DRE!$D976)</f>
        <v>0</v>
      </c>
      <c r="F976" s="75">
        <f>SUMIFS(Fev!$H$5:$H$605,Fev!$R$5:$R$605,"Despesa",Fev!$F$5:$F$605,DRE!$D976)</f>
        <v>0</v>
      </c>
      <c r="G976" s="75">
        <f>SUMIFS(Mar!$H$5:$H$605,Mar!$R$5:$R$605,"Despesa",Mar!$F$5:$F$605,DRE!$D976)</f>
        <v>0</v>
      </c>
      <c r="H976" s="75">
        <f>SUMIFS(Abr!$H$5:$H$605,Abr!$R$5:$R$605,"Despesa",Abr!$F$5:$F$605,DRE!$D976)</f>
        <v>0</v>
      </c>
      <c r="I976" s="75">
        <f>SUMIFS(Mai!$H$5:$H$605,Mai!$R$5:$R$605,"Despesa",Mai!$F$5:$F$605,DRE!$D976)</f>
        <v>0</v>
      </c>
      <c r="J976" s="75">
        <f>SUMIFS(Jun!$H$5:$H$605,Jun!$R$5:$R$605,"Despesa",Jun!$F$5:$F$605,DRE!$D976)</f>
        <v>0</v>
      </c>
      <c r="K976" s="75">
        <f>SUMIFS(Jul!$H$5:$H$605,Jul!$R$5:$R$605,"Despesa",Jul!$F$5:$F$605,DRE!$D976)</f>
        <v>0</v>
      </c>
      <c r="L976" s="75">
        <f>SUMIFS(Ago!$H$5:$H$605,Ago!$R$5:$R$605,"Despesa",Ago!$F$5:$F$605,DRE!$D976)</f>
        <v>0</v>
      </c>
      <c r="M976" s="75">
        <f>SUMIFS(Set!$H$5:$H$605,Set!$R$5:$R$605,"Despesa",Set!$F$5:$F$605,DRE!$D976)</f>
        <v>0</v>
      </c>
      <c r="N976" s="75">
        <f>SUMIFS(Out!$H$5:$H$605,Out!$R$5:$R$605,"Despesa",Out!$F$5:$F$605,DRE!$D976)</f>
        <v>0</v>
      </c>
      <c r="O976" s="75">
        <f>SUMIFS(Nov!$H$5:$H$605,Nov!$R$5:$R$605,"Despesa",Nov!$F$5:$F$605,DRE!$D976)</f>
        <v>0</v>
      </c>
      <c r="P976" s="75">
        <f>SUMIFS(Dez!$H$5:$H$605,Dez!$R$5:$R$605,"Despesa",Dez!$F$5:$F$605,DRE!$D976)</f>
        <v>0</v>
      </c>
      <c r="Q976" s="75">
        <f t="shared" si="43"/>
        <v>0</v>
      </c>
    </row>
    <row r="977" spans="3:17" ht="28.5" customHeight="1" thickTop="1" thickBot="1">
      <c r="C977" s="65" t="str">
        <f>'PC Despesas'!U52</f>
        <v>5.7.48</v>
      </c>
      <c r="D977" s="66" t="str">
        <f>VLOOKUP(C977,'PC Despesas'!$U$5:$V$103,2,FALSE)</f>
        <v>-</v>
      </c>
      <c r="E977" s="75">
        <f>SUMIFS(Jan!$H$5:$H$605,Jan!$R$5:$R$605,"Despesa",Jan!$F$5:$F$605,DRE!$D977)</f>
        <v>0</v>
      </c>
      <c r="F977" s="75">
        <f>SUMIFS(Fev!$H$5:$H$605,Fev!$R$5:$R$605,"Despesa",Fev!$F$5:$F$605,DRE!$D977)</f>
        <v>0</v>
      </c>
      <c r="G977" s="75">
        <f>SUMIFS(Mar!$H$5:$H$605,Mar!$R$5:$R$605,"Despesa",Mar!$F$5:$F$605,DRE!$D977)</f>
        <v>0</v>
      </c>
      <c r="H977" s="75">
        <f>SUMIFS(Abr!$H$5:$H$605,Abr!$R$5:$R$605,"Despesa",Abr!$F$5:$F$605,DRE!$D977)</f>
        <v>0</v>
      </c>
      <c r="I977" s="75">
        <f>SUMIFS(Mai!$H$5:$H$605,Mai!$R$5:$R$605,"Despesa",Mai!$F$5:$F$605,DRE!$D977)</f>
        <v>0</v>
      </c>
      <c r="J977" s="75">
        <f>SUMIFS(Jun!$H$5:$H$605,Jun!$R$5:$R$605,"Despesa",Jun!$F$5:$F$605,DRE!$D977)</f>
        <v>0</v>
      </c>
      <c r="K977" s="75">
        <f>SUMIFS(Jul!$H$5:$H$605,Jul!$R$5:$R$605,"Despesa",Jul!$F$5:$F$605,DRE!$D977)</f>
        <v>0</v>
      </c>
      <c r="L977" s="75">
        <f>SUMIFS(Ago!$H$5:$H$605,Ago!$R$5:$R$605,"Despesa",Ago!$F$5:$F$605,DRE!$D977)</f>
        <v>0</v>
      </c>
      <c r="M977" s="75">
        <f>SUMIFS(Set!$H$5:$H$605,Set!$R$5:$R$605,"Despesa",Set!$F$5:$F$605,DRE!$D977)</f>
        <v>0</v>
      </c>
      <c r="N977" s="75">
        <f>SUMIFS(Out!$H$5:$H$605,Out!$R$5:$R$605,"Despesa",Out!$F$5:$F$605,DRE!$D977)</f>
        <v>0</v>
      </c>
      <c r="O977" s="75">
        <f>SUMIFS(Nov!$H$5:$H$605,Nov!$R$5:$R$605,"Despesa",Nov!$F$5:$F$605,DRE!$D977)</f>
        <v>0</v>
      </c>
      <c r="P977" s="75">
        <f>SUMIFS(Dez!$H$5:$H$605,Dez!$R$5:$R$605,"Despesa",Dez!$F$5:$F$605,DRE!$D977)</f>
        <v>0</v>
      </c>
      <c r="Q977" s="75">
        <f t="shared" si="43"/>
        <v>0</v>
      </c>
    </row>
    <row r="978" spans="3:17" ht="28.5" customHeight="1" thickTop="1" thickBot="1">
      <c r="C978" s="65" t="str">
        <f>'PC Despesas'!U53</f>
        <v>5.7.49</v>
      </c>
      <c r="D978" s="66" t="str">
        <f>VLOOKUP(C978,'PC Despesas'!$U$5:$V$103,2,FALSE)</f>
        <v>-</v>
      </c>
      <c r="E978" s="75">
        <f>SUMIFS(Jan!$H$5:$H$605,Jan!$R$5:$R$605,"Despesa",Jan!$F$5:$F$605,DRE!$D978)</f>
        <v>0</v>
      </c>
      <c r="F978" s="75">
        <f>SUMIFS(Fev!$H$5:$H$605,Fev!$R$5:$R$605,"Despesa",Fev!$F$5:$F$605,DRE!$D978)</f>
        <v>0</v>
      </c>
      <c r="G978" s="75">
        <f>SUMIFS(Mar!$H$5:$H$605,Mar!$R$5:$R$605,"Despesa",Mar!$F$5:$F$605,DRE!$D978)</f>
        <v>0</v>
      </c>
      <c r="H978" s="75">
        <f>SUMIFS(Abr!$H$5:$H$605,Abr!$R$5:$R$605,"Despesa",Abr!$F$5:$F$605,DRE!$D978)</f>
        <v>0</v>
      </c>
      <c r="I978" s="75">
        <f>SUMIFS(Mai!$H$5:$H$605,Mai!$R$5:$R$605,"Despesa",Mai!$F$5:$F$605,DRE!$D978)</f>
        <v>0</v>
      </c>
      <c r="J978" s="75">
        <f>SUMIFS(Jun!$H$5:$H$605,Jun!$R$5:$R$605,"Despesa",Jun!$F$5:$F$605,DRE!$D978)</f>
        <v>0</v>
      </c>
      <c r="K978" s="75">
        <f>SUMIFS(Jul!$H$5:$H$605,Jul!$R$5:$R$605,"Despesa",Jul!$F$5:$F$605,DRE!$D978)</f>
        <v>0</v>
      </c>
      <c r="L978" s="75">
        <f>SUMIFS(Ago!$H$5:$H$605,Ago!$R$5:$R$605,"Despesa",Ago!$F$5:$F$605,DRE!$D978)</f>
        <v>0</v>
      </c>
      <c r="M978" s="75">
        <f>SUMIFS(Set!$H$5:$H$605,Set!$R$5:$R$605,"Despesa",Set!$F$5:$F$605,DRE!$D978)</f>
        <v>0</v>
      </c>
      <c r="N978" s="75">
        <f>SUMIFS(Out!$H$5:$H$605,Out!$R$5:$R$605,"Despesa",Out!$F$5:$F$605,DRE!$D978)</f>
        <v>0</v>
      </c>
      <c r="O978" s="75">
        <f>SUMIFS(Nov!$H$5:$H$605,Nov!$R$5:$R$605,"Despesa",Nov!$F$5:$F$605,DRE!$D978)</f>
        <v>0</v>
      </c>
      <c r="P978" s="75">
        <f>SUMIFS(Dez!$H$5:$H$605,Dez!$R$5:$R$605,"Despesa",Dez!$F$5:$F$605,DRE!$D978)</f>
        <v>0</v>
      </c>
      <c r="Q978" s="75">
        <f t="shared" si="43"/>
        <v>0</v>
      </c>
    </row>
    <row r="979" spans="3:17" ht="28.5" customHeight="1" thickTop="1" thickBot="1">
      <c r="C979" s="65" t="str">
        <f>'PC Despesas'!U54</f>
        <v>5.7.50</v>
      </c>
      <c r="D979" s="66" t="str">
        <f>VLOOKUP(C979,'PC Despesas'!$U$5:$V$103,2,FALSE)</f>
        <v>-</v>
      </c>
      <c r="E979" s="75">
        <f>SUMIFS(Jan!$H$5:$H$605,Jan!$R$5:$R$605,"Despesa",Jan!$F$5:$F$605,DRE!$D979)</f>
        <v>0</v>
      </c>
      <c r="F979" s="75">
        <f>SUMIFS(Fev!$H$5:$H$605,Fev!$R$5:$R$605,"Despesa",Fev!$F$5:$F$605,DRE!$D979)</f>
        <v>0</v>
      </c>
      <c r="G979" s="75">
        <f>SUMIFS(Mar!$H$5:$H$605,Mar!$R$5:$R$605,"Despesa",Mar!$F$5:$F$605,DRE!$D979)</f>
        <v>0</v>
      </c>
      <c r="H979" s="75">
        <f>SUMIFS(Abr!$H$5:$H$605,Abr!$R$5:$R$605,"Despesa",Abr!$F$5:$F$605,DRE!$D979)</f>
        <v>0</v>
      </c>
      <c r="I979" s="75">
        <f>SUMIFS(Mai!$H$5:$H$605,Mai!$R$5:$R$605,"Despesa",Mai!$F$5:$F$605,DRE!$D979)</f>
        <v>0</v>
      </c>
      <c r="J979" s="75">
        <f>SUMIFS(Jun!$H$5:$H$605,Jun!$R$5:$R$605,"Despesa",Jun!$F$5:$F$605,DRE!$D979)</f>
        <v>0</v>
      </c>
      <c r="K979" s="75">
        <f>SUMIFS(Jul!$H$5:$H$605,Jul!$R$5:$R$605,"Despesa",Jul!$F$5:$F$605,DRE!$D979)</f>
        <v>0</v>
      </c>
      <c r="L979" s="75">
        <f>SUMIFS(Ago!$H$5:$H$605,Ago!$R$5:$R$605,"Despesa",Ago!$F$5:$F$605,DRE!$D979)</f>
        <v>0</v>
      </c>
      <c r="M979" s="75">
        <f>SUMIFS(Set!$H$5:$H$605,Set!$R$5:$R$605,"Despesa",Set!$F$5:$F$605,DRE!$D979)</f>
        <v>0</v>
      </c>
      <c r="N979" s="75">
        <f>SUMIFS(Out!$H$5:$H$605,Out!$R$5:$R$605,"Despesa",Out!$F$5:$F$605,DRE!$D979)</f>
        <v>0</v>
      </c>
      <c r="O979" s="75">
        <f>SUMIFS(Nov!$H$5:$H$605,Nov!$R$5:$R$605,"Despesa",Nov!$F$5:$F$605,DRE!$D979)</f>
        <v>0</v>
      </c>
      <c r="P979" s="75">
        <f>SUMIFS(Dez!$H$5:$H$605,Dez!$R$5:$R$605,"Despesa",Dez!$F$5:$F$605,DRE!$D979)</f>
        <v>0</v>
      </c>
      <c r="Q979" s="75">
        <f t="shared" si="43"/>
        <v>0</v>
      </c>
    </row>
    <row r="980" spans="3:17" ht="28.5" customHeight="1" thickTop="1" thickBot="1">
      <c r="C980" s="65" t="str">
        <f>'PC Despesas'!U55</f>
        <v>5.7.51</v>
      </c>
      <c r="D980" s="66" t="str">
        <f>VLOOKUP(C980,'PC Despesas'!$U$5:$V$103,2,FALSE)</f>
        <v>-</v>
      </c>
      <c r="E980" s="75">
        <f>SUMIFS(Jan!$H$5:$H$605,Jan!$R$5:$R$605,"Despesa",Jan!$F$5:$F$605,DRE!$D980)</f>
        <v>0</v>
      </c>
      <c r="F980" s="75">
        <f>SUMIFS(Fev!$H$5:$H$605,Fev!$R$5:$R$605,"Despesa",Fev!$F$5:$F$605,DRE!$D980)</f>
        <v>0</v>
      </c>
      <c r="G980" s="75">
        <f>SUMIFS(Mar!$H$5:$H$605,Mar!$R$5:$R$605,"Despesa",Mar!$F$5:$F$605,DRE!$D980)</f>
        <v>0</v>
      </c>
      <c r="H980" s="75">
        <f>SUMIFS(Abr!$H$5:$H$605,Abr!$R$5:$R$605,"Despesa",Abr!$F$5:$F$605,DRE!$D980)</f>
        <v>0</v>
      </c>
      <c r="I980" s="75">
        <f>SUMIFS(Mai!$H$5:$H$605,Mai!$R$5:$R$605,"Despesa",Mai!$F$5:$F$605,DRE!$D980)</f>
        <v>0</v>
      </c>
      <c r="J980" s="75">
        <f>SUMIFS(Jun!$H$5:$H$605,Jun!$R$5:$R$605,"Despesa",Jun!$F$5:$F$605,DRE!$D980)</f>
        <v>0</v>
      </c>
      <c r="K980" s="75">
        <f>SUMIFS(Jul!$H$5:$H$605,Jul!$R$5:$R$605,"Despesa",Jul!$F$5:$F$605,DRE!$D980)</f>
        <v>0</v>
      </c>
      <c r="L980" s="75">
        <f>SUMIFS(Ago!$H$5:$H$605,Ago!$R$5:$R$605,"Despesa",Ago!$F$5:$F$605,DRE!$D980)</f>
        <v>0</v>
      </c>
      <c r="M980" s="75">
        <f>SUMIFS(Set!$H$5:$H$605,Set!$R$5:$R$605,"Despesa",Set!$F$5:$F$605,DRE!$D980)</f>
        <v>0</v>
      </c>
      <c r="N980" s="75">
        <f>SUMIFS(Out!$H$5:$H$605,Out!$R$5:$R$605,"Despesa",Out!$F$5:$F$605,DRE!$D980)</f>
        <v>0</v>
      </c>
      <c r="O980" s="75">
        <f>SUMIFS(Nov!$H$5:$H$605,Nov!$R$5:$R$605,"Despesa",Nov!$F$5:$F$605,DRE!$D980)</f>
        <v>0</v>
      </c>
      <c r="P980" s="75">
        <f>SUMIFS(Dez!$H$5:$H$605,Dez!$R$5:$R$605,"Despesa",Dez!$F$5:$F$605,DRE!$D980)</f>
        <v>0</v>
      </c>
      <c r="Q980" s="75">
        <f t="shared" si="43"/>
        <v>0</v>
      </c>
    </row>
    <row r="981" spans="3:17" ht="28.5" customHeight="1" thickTop="1" thickBot="1">
      <c r="C981" s="65" t="str">
        <f>'PC Despesas'!U56</f>
        <v>5.7.52</v>
      </c>
      <c r="D981" s="66" t="str">
        <f>VLOOKUP(C981,'PC Despesas'!$U$5:$V$103,2,FALSE)</f>
        <v>-</v>
      </c>
      <c r="E981" s="75">
        <f>SUMIFS(Jan!$H$5:$H$605,Jan!$R$5:$R$605,"Despesa",Jan!$F$5:$F$605,DRE!$D981)</f>
        <v>0</v>
      </c>
      <c r="F981" s="75">
        <f>SUMIFS(Fev!$H$5:$H$605,Fev!$R$5:$R$605,"Despesa",Fev!$F$5:$F$605,DRE!$D981)</f>
        <v>0</v>
      </c>
      <c r="G981" s="75">
        <f>SUMIFS(Mar!$H$5:$H$605,Mar!$R$5:$R$605,"Despesa",Mar!$F$5:$F$605,DRE!$D981)</f>
        <v>0</v>
      </c>
      <c r="H981" s="75">
        <f>SUMIFS(Abr!$H$5:$H$605,Abr!$R$5:$R$605,"Despesa",Abr!$F$5:$F$605,DRE!$D981)</f>
        <v>0</v>
      </c>
      <c r="I981" s="75">
        <f>SUMIFS(Mai!$H$5:$H$605,Mai!$R$5:$R$605,"Despesa",Mai!$F$5:$F$605,DRE!$D981)</f>
        <v>0</v>
      </c>
      <c r="J981" s="75">
        <f>SUMIFS(Jun!$H$5:$H$605,Jun!$R$5:$R$605,"Despesa",Jun!$F$5:$F$605,DRE!$D981)</f>
        <v>0</v>
      </c>
      <c r="K981" s="75">
        <f>SUMIFS(Jul!$H$5:$H$605,Jul!$R$5:$R$605,"Despesa",Jul!$F$5:$F$605,DRE!$D981)</f>
        <v>0</v>
      </c>
      <c r="L981" s="75">
        <f>SUMIFS(Ago!$H$5:$H$605,Ago!$R$5:$R$605,"Despesa",Ago!$F$5:$F$605,DRE!$D981)</f>
        <v>0</v>
      </c>
      <c r="M981" s="75">
        <f>SUMIFS(Set!$H$5:$H$605,Set!$R$5:$R$605,"Despesa",Set!$F$5:$F$605,DRE!$D981)</f>
        <v>0</v>
      </c>
      <c r="N981" s="75">
        <f>SUMIFS(Out!$H$5:$H$605,Out!$R$5:$R$605,"Despesa",Out!$F$5:$F$605,DRE!$D981)</f>
        <v>0</v>
      </c>
      <c r="O981" s="75">
        <f>SUMIFS(Nov!$H$5:$H$605,Nov!$R$5:$R$605,"Despesa",Nov!$F$5:$F$605,DRE!$D981)</f>
        <v>0</v>
      </c>
      <c r="P981" s="75">
        <f>SUMIFS(Dez!$H$5:$H$605,Dez!$R$5:$R$605,"Despesa",Dez!$F$5:$F$605,DRE!$D981)</f>
        <v>0</v>
      </c>
      <c r="Q981" s="75">
        <f t="shared" si="43"/>
        <v>0</v>
      </c>
    </row>
    <row r="982" spans="3:17" ht="28.5" customHeight="1" thickTop="1" thickBot="1">
      <c r="C982" s="65" t="str">
        <f>'PC Despesas'!U57</f>
        <v>5.7.53</v>
      </c>
      <c r="D982" s="66" t="str">
        <f>VLOOKUP(C982,'PC Despesas'!$U$5:$V$103,2,FALSE)</f>
        <v>-</v>
      </c>
      <c r="E982" s="75">
        <f>SUMIFS(Jan!$H$5:$H$605,Jan!$R$5:$R$605,"Despesa",Jan!$F$5:$F$605,DRE!$D982)</f>
        <v>0</v>
      </c>
      <c r="F982" s="75">
        <f>SUMIFS(Fev!$H$5:$H$605,Fev!$R$5:$R$605,"Despesa",Fev!$F$5:$F$605,DRE!$D982)</f>
        <v>0</v>
      </c>
      <c r="G982" s="75">
        <f>SUMIFS(Mar!$H$5:$H$605,Mar!$R$5:$R$605,"Despesa",Mar!$F$5:$F$605,DRE!$D982)</f>
        <v>0</v>
      </c>
      <c r="H982" s="75">
        <f>SUMIFS(Abr!$H$5:$H$605,Abr!$R$5:$R$605,"Despesa",Abr!$F$5:$F$605,DRE!$D982)</f>
        <v>0</v>
      </c>
      <c r="I982" s="75">
        <f>SUMIFS(Mai!$H$5:$H$605,Mai!$R$5:$R$605,"Despesa",Mai!$F$5:$F$605,DRE!$D982)</f>
        <v>0</v>
      </c>
      <c r="J982" s="75">
        <f>SUMIFS(Jun!$H$5:$H$605,Jun!$R$5:$R$605,"Despesa",Jun!$F$5:$F$605,DRE!$D982)</f>
        <v>0</v>
      </c>
      <c r="K982" s="75">
        <f>SUMIFS(Jul!$H$5:$H$605,Jul!$R$5:$R$605,"Despesa",Jul!$F$5:$F$605,DRE!$D982)</f>
        <v>0</v>
      </c>
      <c r="L982" s="75">
        <f>SUMIFS(Ago!$H$5:$H$605,Ago!$R$5:$R$605,"Despesa",Ago!$F$5:$F$605,DRE!$D982)</f>
        <v>0</v>
      </c>
      <c r="M982" s="75">
        <f>SUMIFS(Set!$H$5:$H$605,Set!$R$5:$R$605,"Despesa",Set!$F$5:$F$605,DRE!$D982)</f>
        <v>0</v>
      </c>
      <c r="N982" s="75">
        <f>SUMIFS(Out!$H$5:$H$605,Out!$R$5:$R$605,"Despesa",Out!$F$5:$F$605,DRE!$D982)</f>
        <v>0</v>
      </c>
      <c r="O982" s="75">
        <f>SUMIFS(Nov!$H$5:$H$605,Nov!$R$5:$R$605,"Despesa",Nov!$F$5:$F$605,DRE!$D982)</f>
        <v>0</v>
      </c>
      <c r="P982" s="75">
        <f>SUMIFS(Dez!$H$5:$H$605,Dez!$R$5:$R$605,"Despesa",Dez!$F$5:$F$605,DRE!$D982)</f>
        <v>0</v>
      </c>
      <c r="Q982" s="75">
        <f t="shared" si="43"/>
        <v>0</v>
      </c>
    </row>
    <row r="983" spans="3:17" ht="28.5" customHeight="1" thickTop="1" thickBot="1">
      <c r="C983" s="65" t="str">
        <f>'PC Despesas'!U58</f>
        <v>5.7.54</v>
      </c>
      <c r="D983" s="66" t="str">
        <f>VLOOKUP(C983,'PC Despesas'!$U$5:$V$103,2,FALSE)</f>
        <v>-</v>
      </c>
      <c r="E983" s="75">
        <f>SUMIFS(Jan!$H$5:$H$605,Jan!$R$5:$R$605,"Despesa",Jan!$F$5:$F$605,DRE!$D983)</f>
        <v>0</v>
      </c>
      <c r="F983" s="75">
        <f>SUMIFS(Fev!$H$5:$H$605,Fev!$R$5:$R$605,"Despesa",Fev!$F$5:$F$605,DRE!$D983)</f>
        <v>0</v>
      </c>
      <c r="G983" s="75">
        <f>SUMIFS(Mar!$H$5:$H$605,Mar!$R$5:$R$605,"Despesa",Mar!$F$5:$F$605,DRE!$D983)</f>
        <v>0</v>
      </c>
      <c r="H983" s="75">
        <f>SUMIFS(Abr!$H$5:$H$605,Abr!$R$5:$R$605,"Despesa",Abr!$F$5:$F$605,DRE!$D983)</f>
        <v>0</v>
      </c>
      <c r="I983" s="75">
        <f>SUMIFS(Mai!$H$5:$H$605,Mai!$R$5:$R$605,"Despesa",Mai!$F$5:$F$605,DRE!$D983)</f>
        <v>0</v>
      </c>
      <c r="J983" s="75">
        <f>SUMIFS(Jun!$H$5:$H$605,Jun!$R$5:$R$605,"Despesa",Jun!$F$5:$F$605,DRE!$D983)</f>
        <v>0</v>
      </c>
      <c r="K983" s="75">
        <f>SUMIFS(Jul!$H$5:$H$605,Jul!$R$5:$R$605,"Despesa",Jul!$F$5:$F$605,DRE!$D983)</f>
        <v>0</v>
      </c>
      <c r="L983" s="75">
        <f>SUMIFS(Ago!$H$5:$H$605,Ago!$R$5:$R$605,"Despesa",Ago!$F$5:$F$605,DRE!$D983)</f>
        <v>0</v>
      </c>
      <c r="M983" s="75">
        <f>SUMIFS(Set!$H$5:$H$605,Set!$R$5:$R$605,"Despesa",Set!$F$5:$F$605,DRE!$D983)</f>
        <v>0</v>
      </c>
      <c r="N983" s="75">
        <f>SUMIFS(Out!$H$5:$H$605,Out!$R$5:$R$605,"Despesa",Out!$F$5:$F$605,DRE!$D983)</f>
        <v>0</v>
      </c>
      <c r="O983" s="75">
        <f>SUMIFS(Nov!$H$5:$H$605,Nov!$R$5:$R$605,"Despesa",Nov!$F$5:$F$605,DRE!$D983)</f>
        <v>0</v>
      </c>
      <c r="P983" s="75">
        <f>SUMIFS(Dez!$H$5:$H$605,Dez!$R$5:$R$605,"Despesa",Dez!$F$5:$F$605,DRE!$D983)</f>
        <v>0</v>
      </c>
      <c r="Q983" s="75">
        <f t="shared" si="43"/>
        <v>0</v>
      </c>
    </row>
    <row r="984" spans="3:17" ht="28.5" customHeight="1" thickTop="1" thickBot="1">
      <c r="C984" s="65" t="str">
        <f>'PC Despesas'!U59</f>
        <v>5.7.55</v>
      </c>
      <c r="D984" s="66" t="str">
        <f>VLOOKUP(C984,'PC Despesas'!$U$5:$V$103,2,FALSE)</f>
        <v>-</v>
      </c>
      <c r="E984" s="75">
        <f>SUMIFS(Jan!$H$5:$H$605,Jan!$R$5:$R$605,"Despesa",Jan!$F$5:$F$605,DRE!$D984)</f>
        <v>0</v>
      </c>
      <c r="F984" s="75">
        <f>SUMIFS(Fev!$H$5:$H$605,Fev!$R$5:$R$605,"Despesa",Fev!$F$5:$F$605,DRE!$D984)</f>
        <v>0</v>
      </c>
      <c r="G984" s="75">
        <f>SUMIFS(Mar!$H$5:$H$605,Mar!$R$5:$R$605,"Despesa",Mar!$F$5:$F$605,DRE!$D984)</f>
        <v>0</v>
      </c>
      <c r="H984" s="75">
        <f>SUMIFS(Abr!$H$5:$H$605,Abr!$R$5:$R$605,"Despesa",Abr!$F$5:$F$605,DRE!$D984)</f>
        <v>0</v>
      </c>
      <c r="I984" s="75">
        <f>SUMIFS(Mai!$H$5:$H$605,Mai!$R$5:$R$605,"Despesa",Mai!$F$5:$F$605,DRE!$D984)</f>
        <v>0</v>
      </c>
      <c r="J984" s="75">
        <f>SUMIFS(Jun!$H$5:$H$605,Jun!$R$5:$R$605,"Despesa",Jun!$F$5:$F$605,DRE!$D984)</f>
        <v>0</v>
      </c>
      <c r="K984" s="75">
        <f>SUMIFS(Jul!$H$5:$H$605,Jul!$R$5:$R$605,"Despesa",Jul!$F$5:$F$605,DRE!$D984)</f>
        <v>0</v>
      </c>
      <c r="L984" s="75">
        <f>SUMIFS(Ago!$H$5:$H$605,Ago!$R$5:$R$605,"Despesa",Ago!$F$5:$F$605,DRE!$D984)</f>
        <v>0</v>
      </c>
      <c r="M984" s="75">
        <f>SUMIFS(Set!$H$5:$H$605,Set!$R$5:$R$605,"Despesa",Set!$F$5:$F$605,DRE!$D984)</f>
        <v>0</v>
      </c>
      <c r="N984" s="75">
        <f>SUMIFS(Out!$H$5:$H$605,Out!$R$5:$R$605,"Despesa",Out!$F$5:$F$605,DRE!$D984)</f>
        <v>0</v>
      </c>
      <c r="O984" s="75">
        <f>SUMIFS(Nov!$H$5:$H$605,Nov!$R$5:$R$605,"Despesa",Nov!$F$5:$F$605,DRE!$D984)</f>
        <v>0</v>
      </c>
      <c r="P984" s="75">
        <f>SUMIFS(Dez!$H$5:$H$605,Dez!$R$5:$R$605,"Despesa",Dez!$F$5:$F$605,DRE!$D984)</f>
        <v>0</v>
      </c>
      <c r="Q984" s="75">
        <f t="shared" si="43"/>
        <v>0</v>
      </c>
    </row>
    <row r="985" spans="3:17" ht="28.5" customHeight="1" thickTop="1" thickBot="1">
      <c r="C985" s="65" t="str">
        <f>'PC Despesas'!U60</f>
        <v>5.7.56</v>
      </c>
      <c r="D985" s="66" t="str">
        <f>VLOOKUP(C985,'PC Despesas'!$U$5:$V$103,2,FALSE)</f>
        <v>-</v>
      </c>
      <c r="E985" s="75">
        <f>SUMIFS(Jan!$H$5:$H$605,Jan!$R$5:$R$605,"Despesa",Jan!$F$5:$F$605,DRE!$D985)</f>
        <v>0</v>
      </c>
      <c r="F985" s="75">
        <f>SUMIFS(Fev!$H$5:$H$605,Fev!$R$5:$R$605,"Despesa",Fev!$F$5:$F$605,DRE!$D985)</f>
        <v>0</v>
      </c>
      <c r="G985" s="75">
        <f>SUMIFS(Mar!$H$5:$H$605,Mar!$R$5:$R$605,"Despesa",Mar!$F$5:$F$605,DRE!$D985)</f>
        <v>0</v>
      </c>
      <c r="H985" s="75">
        <f>SUMIFS(Abr!$H$5:$H$605,Abr!$R$5:$R$605,"Despesa",Abr!$F$5:$F$605,DRE!$D985)</f>
        <v>0</v>
      </c>
      <c r="I985" s="75">
        <f>SUMIFS(Mai!$H$5:$H$605,Mai!$R$5:$R$605,"Despesa",Mai!$F$5:$F$605,DRE!$D985)</f>
        <v>0</v>
      </c>
      <c r="J985" s="75">
        <f>SUMIFS(Jun!$H$5:$H$605,Jun!$R$5:$R$605,"Despesa",Jun!$F$5:$F$605,DRE!$D985)</f>
        <v>0</v>
      </c>
      <c r="K985" s="75">
        <f>SUMIFS(Jul!$H$5:$H$605,Jul!$R$5:$R$605,"Despesa",Jul!$F$5:$F$605,DRE!$D985)</f>
        <v>0</v>
      </c>
      <c r="L985" s="75">
        <f>SUMIFS(Ago!$H$5:$H$605,Ago!$R$5:$R$605,"Despesa",Ago!$F$5:$F$605,DRE!$D985)</f>
        <v>0</v>
      </c>
      <c r="M985" s="75">
        <f>SUMIFS(Set!$H$5:$H$605,Set!$R$5:$R$605,"Despesa",Set!$F$5:$F$605,DRE!$D985)</f>
        <v>0</v>
      </c>
      <c r="N985" s="75">
        <f>SUMIFS(Out!$H$5:$H$605,Out!$R$5:$R$605,"Despesa",Out!$F$5:$F$605,DRE!$D985)</f>
        <v>0</v>
      </c>
      <c r="O985" s="75">
        <f>SUMIFS(Nov!$H$5:$H$605,Nov!$R$5:$R$605,"Despesa",Nov!$F$5:$F$605,DRE!$D985)</f>
        <v>0</v>
      </c>
      <c r="P985" s="75">
        <f>SUMIFS(Dez!$H$5:$H$605,Dez!$R$5:$R$605,"Despesa",Dez!$F$5:$F$605,DRE!$D985)</f>
        <v>0</v>
      </c>
      <c r="Q985" s="75">
        <f t="shared" si="43"/>
        <v>0</v>
      </c>
    </row>
    <row r="986" spans="3:17" ht="28.5" customHeight="1" thickTop="1" thickBot="1">
      <c r="C986" s="65" t="str">
        <f>'PC Despesas'!U61</f>
        <v>5.7.57</v>
      </c>
      <c r="D986" s="66" t="str">
        <f>VLOOKUP(C986,'PC Despesas'!$U$5:$V$103,2,FALSE)</f>
        <v>-</v>
      </c>
      <c r="E986" s="75">
        <f>SUMIFS(Jan!$H$5:$H$605,Jan!$R$5:$R$605,"Despesa",Jan!$F$5:$F$605,DRE!$D986)</f>
        <v>0</v>
      </c>
      <c r="F986" s="75">
        <f>SUMIFS(Fev!$H$5:$H$605,Fev!$R$5:$R$605,"Despesa",Fev!$F$5:$F$605,DRE!$D986)</f>
        <v>0</v>
      </c>
      <c r="G986" s="75">
        <f>SUMIFS(Mar!$H$5:$H$605,Mar!$R$5:$R$605,"Despesa",Mar!$F$5:$F$605,DRE!$D986)</f>
        <v>0</v>
      </c>
      <c r="H986" s="75">
        <f>SUMIFS(Abr!$H$5:$H$605,Abr!$R$5:$R$605,"Despesa",Abr!$F$5:$F$605,DRE!$D986)</f>
        <v>0</v>
      </c>
      <c r="I986" s="75">
        <f>SUMIFS(Mai!$H$5:$H$605,Mai!$R$5:$R$605,"Despesa",Mai!$F$5:$F$605,DRE!$D986)</f>
        <v>0</v>
      </c>
      <c r="J986" s="75">
        <f>SUMIFS(Jun!$H$5:$H$605,Jun!$R$5:$R$605,"Despesa",Jun!$F$5:$F$605,DRE!$D986)</f>
        <v>0</v>
      </c>
      <c r="K986" s="75">
        <f>SUMIFS(Jul!$H$5:$H$605,Jul!$R$5:$R$605,"Despesa",Jul!$F$5:$F$605,DRE!$D986)</f>
        <v>0</v>
      </c>
      <c r="L986" s="75">
        <f>SUMIFS(Ago!$H$5:$H$605,Ago!$R$5:$R$605,"Despesa",Ago!$F$5:$F$605,DRE!$D986)</f>
        <v>0</v>
      </c>
      <c r="M986" s="75">
        <f>SUMIFS(Set!$H$5:$H$605,Set!$R$5:$R$605,"Despesa",Set!$F$5:$F$605,DRE!$D986)</f>
        <v>0</v>
      </c>
      <c r="N986" s="75">
        <f>SUMIFS(Out!$H$5:$H$605,Out!$R$5:$R$605,"Despesa",Out!$F$5:$F$605,DRE!$D986)</f>
        <v>0</v>
      </c>
      <c r="O986" s="75">
        <f>SUMIFS(Nov!$H$5:$H$605,Nov!$R$5:$R$605,"Despesa",Nov!$F$5:$F$605,DRE!$D986)</f>
        <v>0</v>
      </c>
      <c r="P986" s="75">
        <f>SUMIFS(Dez!$H$5:$H$605,Dez!$R$5:$R$605,"Despesa",Dez!$F$5:$F$605,DRE!$D986)</f>
        <v>0</v>
      </c>
      <c r="Q986" s="75">
        <f t="shared" si="43"/>
        <v>0</v>
      </c>
    </row>
    <row r="987" spans="3:17" ht="28.5" customHeight="1" thickTop="1" thickBot="1">
      <c r="C987" s="65" t="str">
        <f>'PC Despesas'!U62</f>
        <v>5.7.58</v>
      </c>
      <c r="D987" s="66" t="str">
        <f>VLOOKUP(C987,'PC Despesas'!$U$5:$V$103,2,FALSE)</f>
        <v>-</v>
      </c>
      <c r="E987" s="75">
        <f>SUMIFS(Jan!$H$5:$H$605,Jan!$R$5:$R$605,"Despesa",Jan!$F$5:$F$605,DRE!$D987)</f>
        <v>0</v>
      </c>
      <c r="F987" s="75">
        <f>SUMIFS(Fev!$H$5:$H$605,Fev!$R$5:$R$605,"Despesa",Fev!$F$5:$F$605,DRE!$D987)</f>
        <v>0</v>
      </c>
      <c r="G987" s="75">
        <f>SUMIFS(Mar!$H$5:$H$605,Mar!$R$5:$R$605,"Despesa",Mar!$F$5:$F$605,DRE!$D987)</f>
        <v>0</v>
      </c>
      <c r="H987" s="75">
        <f>SUMIFS(Abr!$H$5:$H$605,Abr!$R$5:$R$605,"Despesa",Abr!$F$5:$F$605,DRE!$D987)</f>
        <v>0</v>
      </c>
      <c r="I987" s="75">
        <f>SUMIFS(Mai!$H$5:$H$605,Mai!$R$5:$R$605,"Despesa",Mai!$F$5:$F$605,DRE!$D987)</f>
        <v>0</v>
      </c>
      <c r="J987" s="75">
        <f>SUMIFS(Jun!$H$5:$H$605,Jun!$R$5:$R$605,"Despesa",Jun!$F$5:$F$605,DRE!$D987)</f>
        <v>0</v>
      </c>
      <c r="K987" s="75">
        <f>SUMIFS(Jul!$H$5:$H$605,Jul!$R$5:$R$605,"Despesa",Jul!$F$5:$F$605,DRE!$D987)</f>
        <v>0</v>
      </c>
      <c r="L987" s="75">
        <f>SUMIFS(Ago!$H$5:$H$605,Ago!$R$5:$R$605,"Despesa",Ago!$F$5:$F$605,DRE!$D987)</f>
        <v>0</v>
      </c>
      <c r="M987" s="75">
        <f>SUMIFS(Set!$H$5:$H$605,Set!$R$5:$R$605,"Despesa",Set!$F$5:$F$605,DRE!$D987)</f>
        <v>0</v>
      </c>
      <c r="N987" s="75">
        <f>SUMIFS(Out!$H$5:$H$605,Out!$R$5:$R$605,"Despesa",Out!$F$5:$F$605,DRE!$D987)</f>
        <v>0</v>
      </c>
      <c r="O987" s="75">
        <f>SUMIFS(Nov!$H$5:$H$605,Nov!$R$5:$R$605,"Despesa",Nov!$F$5:$F$605,DRE!$D987)</f>
        <v>0</v>
      </c>
      <c r="P987" s="75">
        <f>SUMIFS(Dez!$H$5:$H$605,Dez!$R$5:$R$605,"Despesa",Dez!$F$5:$F$605,DRE!$D987)</f>
        <v>0</v>
      </c>
      <c r="Q987" s="75">
        <f t="shared" si="43"/>
        <v>0</v>
      </c>
    </row>
    <row r="988" spans="3:17" ht="28.5" customHeight="1" thickTop="1" thickBot="1">
      <c r="C988" s="65" t="str">
        <f>'PC Despesas'!U63</f>
        <v>5.7.59</v>
      </c>
      <c r="D988" s="66" t="str">
        <f>VLOOKUP(C988,'PC Despesas'!$U$5:$V$103,2,FALSE)</f>
        <v>-</v>
      </c>
      <c r="E988" s="75">
        <f>SUMIFS(Jan!$H$5:$H$605,Jan!$R$5:$R$605,"Despesa",Jan!$F$5:$F$605,DRE!$D988)</f>
        <v>0</v>
      </c>
      <c r="F988" s="75">
        <f>SUMIFS(Fev!$H$5:$H$605,Fev!$R$5:$R$605,"Despesa",Fev!$F$5:$F$605,DRE!$D988)</f>
        <v>0</v>
      </c>
      <c r="G988" s="75">
        <f>SUMIFS(Mar!$H$5:$H$605,Mar!$R$5:$R$605,"Despesa",Mar!$F$5:$F$605,DRE!$D988)</f>
        <v>0</v>
      </c>
      <c r="H988" s="75">
        <f>SUMIFS(Abr!$H$5:$H$605,Abr!$R$5:$R$605,"Despesa",Abr!$F$5:$F$605,DRE!$D988)</f>
        <v>0</v>
      </c>
      <c r="I988" s="75">
        <f>SUMIFS(Mai!$H$5:$H$605,Mai!$R$5:$R$605,"Despesa",Mai!$F$5:$F$605,DRE!$D988)</f>
        <v>0</v>
      </c>
      <c r="J988" s="75">
        <f>SUMIFS(Jun!$H$5:$H$605,Jun!$R$5:$R$605,"Despesa",Jun!$F$5:$F$605,DRE!$D988)</f>
        <v>0</v>
      </c>
      <c r="K988" s="75">
        <f>SUMIFS(Jul!$H$5:$H$605,Jul!$R$5:$R$605,"Despesa",Jul!$F$5:$F$605,DRE!$D988)</f>
        <v>0</v>
      </c>
      <c r="L988" s="75">
        <f>SUMIFS(Ago!$H$5:$H$605,Ago!$R$5:$R$605,"Despesa",Ago!$F$5:$F$605,DRE!$D988)</f>
        <v>0</v>
      </c>
      <c r="M988" s="75">
        <f>SUMIFS(Set!$H$5:$H$605,Set!$R$5:$R$605,"Despesa",Set!$F$5:$F$605,DRE!$D988)</f>
        <v>0</v>
      </c>
      <c r="N988" s="75">
        <f>SUMIFS(Out!$H$5:$H$605,Out!$R$5:$R$605,"Despesa",Out!$F$5:$F$605,DRE!$D988)</f>
        <v>0</v>
      </c>
      <c r="O988" s="75">
        <f>SUMIFS(Nov!$H$5:$H$605,Nov!$R$5:$R$605,"Despesa",Nov!$F$5:$F$605,DRE!$D988)</f>
        <v>0</v>
      </c>
      <c r="P988" s="75">
        <f>SUMIFS(Dez!$H$5:$H$605,Dez!$R$5:$R$605,"Despesa",Dez!$F$5:$F$605,DRE!$D988)</f>
        <v>0</v>
      </c>
      <c r="Q988" s="75">
        <f t="shared" si="43"/>
        <v>0</v>
      </c>
    </row>
    <row r="989" spans="3:17" ht="28.5" customHeight="1" thickTop="1" thickBot="1">
      <c r="C989" s="65" t="str">
        <f>'PC Despesas'!U64</f>
        <v>5.7.60</v>
      </c>
      <c r="D989" s="66" t="str">
        <f>VLOOKUP(C989,'PC Despesas'!$U$5:$V$103,2,FALSE)</f>
        <v>-</v>
      </c>
      <c r="E989" s="75">
        <f>SUMIFS(Jan!$H$5:$H$605,Jan!$R$5:$R$605,"Despesa",Jan!$F$5:$F$605,DRE!$D989)</f>
        <v>0</v>
      </c>
      <c r="F989" s="75">
        <f>SUMIFS(Fev!$H$5:$H$605,Fev!$R$5:$R$605,"Despesa",Fev!$F$5:$F$605,DRE!$D989)</f>
        <v>0</v>
      </c>
      <c r="G989" s="75">
        <f>SUMIFS(Mar!$H$5:$H$605,Mar!$R$5:$R$605,"Despesa",Mar!$F$5:$F$605,DRE!$D989)</f>
        <v>0</v>
      </c>
      <c r="H989" s="75">
        <f>SUMIFS(Abr!$H$5:$H$605,Abr!$R$5:$R$605,"Despesa",Abr!$F$5:$F$605,DRE!$D989)</f>
        <v>0</v>
      </c>
      <c r="I989" s="75">
        <f>SUMIFS(Mai!$H$5:$H$605,Mai!$R$5:$R$605,"Despesa",Mai!$F$5:$F$605,DRE!$D989)</f>
        <v>0</v>
      </c>
      <c r="J989" s="75">
        <f>SUMIFS(Jun!$H$5:$H$605,Jun!$R$5:$R$605,"Despesa",Jun!$F$5:$F$605,DRE!$D989)</f>
        <v>0</v>
      </c>
      <c r="K989" s="75">
        <f>SUMIFS(Jul!$H$5:$H$605,Jul!$R$5:$R$605,"Despesa",Jul!$F$5:$F$605,DRE!$D989)</f>
        <v>0</v>
      </c>
      <c r="L989" s="75">
        <f>SUMIFS(Ago!$H$5:$H$605,Ago!$R$5:$R$605,"Despesa",Ago!$F$5:$F$605,DRE!$D989)</f>
        <v>0</v>
      </c>
      <c r="M989" s="75">
        <f>SUMIFS(Set!$H$5:$H$605,Set!$R$5:$R$605,"Despesa",Set!$F$5:$F$605,DRE!$D989)</f>
        <v>0</v>
      </c>
      <c r="N989" s="75">
        <f>SUMIFS(Out!$H$5:$H$605,Out!$R$5:$R$605,"Despesa",Out!$F$5:$F$605,DRE!$D989)</f>
        <v>0</v>
      </c>
      <c r="O989" s="75">
        <f>SUMIFS(Nov!$H$5:$H$605,Nov!$R$5:$R$605,"Despesa",Nov!$F$5:$F$605,DRE!$D989)</f>
        <v>0</v>
      </c>
      <c r="P989" s="75">
        <f>SUMIFS(Dez!$H$5:$H$605,Dez!$R$5:$R$605,"Despesa",Dez!$F$5:$F$605,DRE!$D989)</f>
        <v>0</v>
      </c>
      <c r="Q989" s="75">
        <f t="shared" si="43"/>
        <v>0</v>
      </c>
    </row>
    <row r="990" spans="3:17" ht="28.5" customHeight="1" thickTop="1" thickBot="1">
      <c r="C990" s="65" t="str">
        <f>'PC Despesas'!U65</f>
        <v>5.7.61</v>
      </c>
      <c r="D990" s="66" t="str">
        <f>VLOOKUP(C990,'PC Despesas'!$U$5:$V$103,2,FALSE)</f>
        <v>-</v>
      </c>
      <c r="E990" s="75">
        <f>SUMIFS(Jan!$H$5:$H$605,Jan!$R$5:$R$605,"Despesa",Jan!$F$5:$F$605,DRE!$D990)</f>
        <v>0</v>
      </c>
      <c r="F990" s="75">
        <f>SUMIFS(Fev!$H$5:$H$605,Fev!$R$5:$R$605,"Despesa",Fev!$F$5:$F$605,DRE!$D990)</f>
        <v>0</v>
      </c>
      <c r="G990" s="75">
        <f>SUMIFS(Mar!$H$5:$H$605,Mar!$R$5:$R$605,"Despesa",Mar!$F$5:$F$605,DRE!$D990)</f>
        <v>0</v>
      </c>
      <c r="H990" s="75">
        <f>SUMIFS(Abr!$H$5:$H$605,Abr!$R$5:$R$605,"Despesa",Abr!$F$5:$F$605,DRE!$D990)</f>
        <v>0</v>
      </c>
      <c r="I990" s="75">
        <f>SUMIFS(Mai!$H$5:$H$605,Mai!$R$5:$R$605,"Despesa",Mai!$F$5:$F$605,DRE!$D990)</f>
        <v>0</v>
      </c>
      <c r="J990" s="75">
        <f>SUMIFS(Jun!$H$5:$H$605,Jun!$R$5:$R$605,"Despesa",Jun!$F$5:$F$605,DRE!$D990)</f>
        <v>0</v>
      </c>
      <c r="K990" s="75">
        <f>SUMIFS(Jul!$H$5:$H$605,Jul!$R$5:$R$605,"Despesa",Jul!$F$5:$F$605,DRE!$D990)</f>
        <v>0</v>
      </c>
      <c r="L990" s="75">
        <f>SUMIFS(Ago!$H$5:$H$605,Ago!$R$5:$R$605,"Despesa",Ago!$F$5:$F$605,DRE!$D990)</f>
        <v>0</v>
      </c>
      <c r="M990" s="75">
        <f>SUMIFS(Set!$H$5:$H$605,Set!$R$5:$R$605,"Despesa",Set!$F$5:$F$605,DRE!$D990)</f>
        <v>0</v>
      </c>
      <c r="N990" s="75">
        <f>SUMIFS(Out!$H$5:$H$605,Out!$R$5:$R$605,"Despesa",Out!$F$5:$F$605,DRE!$D990)</f>
        <v>0</v>
      </c>
      <c r="O990" s="75">
        <f>SUMIFS(Nov!$H$5:$H$605,Nov!$R$5:$R$605,"Despesa",Nov!$F$5:$F$605,DRE!$D990)</f>
        <v>0</v>
      </c>
      <c r="P990" s="75">
        <f>SUMIFS(Dez!$H$5:$H$605,Dez!$R$5:$R$605,"Despesa",Dez!$F$5:$F$605,DRE!$D990)</f>
        <v>0</v>
      </c>
      <c r="Q990" s="75">
        <f t="shared" si="43"/>
        <v>0</v>
      </c>
    </row>
    <row r="991" spans="3:17" ht="28.5" customHeight="1" thickTop="1" thickBot="1">
      <c r="C991" s="65" t="str">
        <f>'PC Despesas'!U66</f>
        <v>5.7.62</v>
      </c>
      <c r="D991" s="66" t="str">
        <f>VLOOKUP(C991,'PC Despesas'!$U$5:$V$103,2,FALSE)</f>
        <v>-</v>
      </c>
      <c r="E991" s="75">
        <f>SUMIFS(Jan!$H$5:$H$605,Jan!$R$5:$R$605,"Despesa",Jan!$F$5:$F$605,DRE!$D991)</f>
        <v>0</v>
      </c>
      <c r="F991" s="75">
        <f>SUMIFS(Fev!$H$5:$H$605,Fev!$R$5:$R$605,"Despesa",Fev!$F$5:$F$605,DRE!$D991)</f>
        <v>0</v>
      </c>
      <c r="G991" s="75">
        <f>SUMIFS(Mar!$H$5:$H$605,Mar!$R$5:$R$605,"Despesa",Mar!$F$5:$F$605,DRE!$D991)</f>
        <v>0</v>
      </c>
      <c r="H991" s="75">
        <f>SUMIFS(Abr!$H$5:$H$605,Abr!$R$5:$R$605,"Despesa",Abr!$F$5:$F$605,DRE!$D991)</f>
        <v>0</v>
      </c>
      <c r="I991" s="75">
        <f>SUMIFS(Mai!$H$5:$H$605,Mai!$R$5:$R$605,"Despesa",Mai!$F$5:$F$605,DRE!$D991)</f>
        <v>0</v>
      </c>
      <c r="J991" s="75">
        <f>SUMIFS(Jun!$H$5:$H$605,Jun!$R$5:$R$605,"Despesa",Jun!$F$5:$F$605,DRE!$D991)</f>
        <v>0</v>
      </c>
      <c r="K991" s="75">
        <f>SUMIFS(Jul!$H$5:$H$605,Jul!$R$5:$R$605,"Despesa",Jul!$F$5:$F$605,DRE!$D991)</f>
        <v>0</v>
      </c>
      <c r="L991" s="75">
        <f>SUMIFS(Ago!$H$5:$H$605,Ago!$R$5:$R$605,"Despesa",Ago!$F$5:$F$605,DRE!$D991)</f>
        <v>0</v>
      </c>
      <c r="M991" s="75">
        <f>SUMIFS(Set!$H$5:$H$605,Set!$R$5:$R$605,"Despesa",Set!$F$5:$F$605,DRE!$D991)</f>
        <v>0</v>
      </c>
      <c r="N991" s="75">
        <f>SUMIFS(Out!$H$5:$H$605,Out!$R$5:$R$605,"Despesa",Out!$F$5:$F$605,DRE!$D991)</f>
        <v>0</v>
      </c>
      <c r="O991" s="75">
        <f>SUMIFS(Nov!$H$5:$H$605,Nov!$R$5:$R$605,"Despesa",Nov!$F$5:$F$605,DRE!$D991)</f>
        <v>0</v>
      </c>
      <c r="P991" s="75">
        <f>SUMIFS(Dez!$H$5:$H$605,Dez!$R$5:$R$605,"Despesa",Dez!$F$5:$F$605,DRE!$D991)</f>
        <v>0</v>
      </c>
      <c r="Q991" s="75">
        <f t="shared" si="43"/>
        <v>0</v>
      </c>
    </row>
    <row r="992" spans="3:17" ht="28.5" customHeight="1" thickTop="1" thickBot="1">
      <c r="C992" s="65" t="str">
        <f>'PC Despesas'!U67</f>
        <v>5.7.63</v>
      </c>
      <c r="D992" s="66" t="str">
        <f>VLOOKUP(C992,'PC Despesas'!$U$5:$V$103,2,FALSE)</f>
        <v>-</v>
      </c>
      <c r="E992" s="75">
        <f>SUMIFS(Jan!$H$5:$H$605,Jan!$R$5:$R$605,"Despesa",Jan!$F$5:$F$605,DRE!$D992)</f>
        <v>0</v>
      </c>
      <c r="F992" s="75">
        <f>SUMIFS(Fev!$H$5:$H$605,Fev!$R$5:$R$605,"Despesa",Fev!$F$5:$F$605,DRE!$D992)</f>
        <v>0</v>
      </c>
      <c r="G992" s="75">
        <f>SUMIFS(Mar!$H$5:$H$605,Mar!$R$5:$R$605,"Despesa",Mar!$F$5:$F$605,DRE!$D992)</f>
        <v>0</v>
      </c>
      <c r="H992" s="75">
        <f>SUMIFS(Abr!$H$5:$H$605,Abr!$R$5:$R$605,"Despesa",Abr!$F$5:$F$605,DRE!$D992)</f>
        <v>0</v>
      </c>
      <c r="I992" s="75">
        <f>SUMIFS(Mai!$H$5:$H$605,Mai!$R$5:$R$605,"Despesa",Mai!$F$5:$F$605,DRE!$D992)</f>
        <v>0</v>
      </c>
      <c r="J992" s="75">
        <f>SUMIFS(Jun!$H$5:$H$605,Jun!$R$5:$R$605,"Despesa",Jun!$F$5:$F$605,DRE!$D992)</f>
        <v>0</v>
      </c>
      <c r="K992" s="75">
        <f>SUMIFS(Jul!$H$5:$H$605,Jul!$R$5:$R$605,"Despesa",Jul!$F$5:$F$605,DRE!$D992)</f>
        <v>0</v>
      </c>
      <c r="L992" s="75">
        <f>SUMIFS(Ago!$H$5:$H$605,Ago!$R$5:$R$605,"Despesa",Ago!$F$5:$F$605,DRE!$D992)</f>
        <v>0</v>
      </c>
      <c r="M992" s="75">
        <f>SUMIFS(Set!$H$5:$H$605,Set!$R$5:$R$605,"Despesa",Set!$F$5:$F$605,DRE!$D992)</f>
        <v>0</v>
      </c>
      <c r="N992" s="75">
        <f>SUMIFS(Out!$H$5:$H$605,Out!$R$5:$R$605,"Despesa",Out!$F$5:$F$605,DRE!$D992)</f>
        <v>0</v>
      </c>
      <c r="O992" s="75">
        <f>SUMIFS(Nov!$H$5:$H$605,Nov!$R$5:$R$605,"Despesa",Nov!$F$5:$F$605,DRE!$D992)</f>
        <v>0</v>
      </c>
      <c r="P992" s="75">
        <f>SUMIFS(Dez!$H$5:$H$605,Dez!$R$5:$R$605,"Despesa",Dez!$F$5:$F$605,DRE!$D992)</f>
        <v>0</v>
      </c>
      <c r="Q992" s="75">
        <f t="shared" si="43"/>
        <v>0</v>
      </c>
    </row>
    <row r="993" spans="3:17" ht="28.5" customHeight="1" thickTop="1" thickBot="1">
      <c r="C993" s="65" t="str">
        <f>'PC Despesas'!U68</f>
        <v>5.7.64</v>
      </c>
      <c r="D993" s="66" t="str">
        <f>VLOOKUP(C993,'PC Despesas'!$U$5:$V$103,2,FALSE)</f>
        <v>-</v>
      </c>
      <c r="E993" s="75">
        <f>SUMIFS(Jan!$H$5:$H$605,Jan!$R$5:$R$605,"Despesa",Jan!$F$5:$F$605,DRE!$D993)</f>
        <v>0</v>
      </c>
      <c r="F993" s="75">
        <f>SUMIFS(Fev!$H$5:$H$605,Fev!$R$5:$R$605,"Despesa",Fev!$F$5:$F$605,DRE!$D993)</f>
        <v>0</v>
      </c>
      <c r="G993" s="75">
        <f>SUMIFS(Mar!$H$5:$H$605,Mar!$R$5:$R$605,"Despesa",Mar!$F$5:$F$605,DRE!$D993)</f>
        <v>0</v>
      </c>
      <c r="H993" s="75">
        <f>SUMIFS(Abr!$H$5:$H$605,Abr!$R$5:$R$605,"Despesa",Abr!$F$5:$F$605,DRE!$D993)</f>
        <v>0</v>
      </c>
      <c r="I993" s="75">
        <f>SUMIFS(Mai!$H$5:$H$605,Mai!$R$5:$R$605,"Despesa",Mai!$F$5:$F$605,DRE!$D993)</f>
        <v>0</v>
      </c>
      <c r="J993" s="75">
        <f>SUMIFS(Jun!$H$5:$H$605,Jun!$R$5:$R$605,"Despesa",Jun!$F$5:$F$605,DRE!$D993)</f>
        <v>0</v>
      </c>
      <c r="K993" s="75">
        <f>SUMIFS(Jul!$H$5:$H$605,Jul!$R$5:$R$605,"Despesa",Jul!$F$5:$F$605,DRE!$D993)</f>
        <v>0</v>
      </c>
      <c r="L993" s="75">
        <f>SUMIFS(Ago!$H$5:$H$605,Ago!$R$5:$R$605,"Despesa",Ago!$F$5:$F$605,DRE!$D993)</f>
        <v>0</v>
      </c>
      <c r="M993" s="75">
        <f>SUMIFS(Set!$H$5:$H$605,Set!$R$5:$R$605,"Despesa",Set!$F$5:$F$605,DRE!$D993)</f>
        <v>0</v>
      </c>
      <c r="N993" s="75">
        <f>SUMIFS(Out!$H$5:$H$605,Out!$R$5:$R$605,"Despesa",Out!$F$5:$F$605,DRE!$D993)</f>
        <v>0</v>
      </c>
      <c r="O993" s="75">
        <f>SUMIFS(Nov!$H$5:$H$605,Nov!$R$5:$R$605,"Despesa",Nov!$F$5:$F$605,DRE!$D993)</f>
        <v>0</v>
      </c>
      <c r="P993" s="75">
        <f>SUMIFS(Dez!$H$5:$H$605,Dez!$R$5:$R$605,"Despesa",Dez!$F$5:$F$605,DRE!$D993)</f>
        <v>0</v>
      </c>
      <c r="Q993" s="75">
        <f t="shared" si="43"/>
        <v>0</v>
      </c>
    </row>
    <row r="994" spans="3:17" ht="28.5" customHeight="1" thickTop="1" thickBot="1">
      <c r="C994" s="65" t="str">
        <f>'PC Despesas'!U69</f>
        <v>5.7.65</v>
      </c>
      <c r="D994" s="66" t="str">
        <f>VLOOKUP(C994,'PC Despesas'!$U$5:$V$103,2,FALSE)</f>
        <v>-</v>
      </c>
      <c r="E994" s="75">
        <f>SUMIFS(Jan!$H$5:$H$605,Jan!$R$5:$R$605,"Despesa",Jan!$F$5:$F$605,DRE!$D994)</f>
        <v>0</v>
      </c>
      <c r="F994" s="75">
        <f>SUMIFS(Fev!$H$5:$H$605,Fev!$R$5:$R$605,"Despesa",Fev!$F$5:$F$605,DRE!$D994)</f>
        <v>0</v>
      </c>
      <c r="G994" s="75">
        <f>SUMIFS(Mar!$H$5:$H$605,Mar!$R$5:$R$605,"Despesa",Mar!$F$5:$F$605,DRE!$D994)</f>
        <v>0</v>
      </c>
      <c r="H994" s="75">
        <f>SUMIFS(Abr!$H$5:$H$605,Abr!$R$5:$R$605,"Despesa",Abr!$F$5:$F$605,DRE!$D994)</f>
        <v>0</v>
      </c>
      <c r="I994" s="75">
        <f>SUMIFS(Mai!$H$5:$H$605,Mai!$R$5:$R$605,"Despesa",Mai!$F$5:$F$605,DRE!$D994)</f>
        <v>0</v>
      </c>
      <c r="J994" s="75">
        <f>SUMIFS(Jun!$H$5:$H$605,Jun!$R$5:$R$605,"Despesa",Jun!$F$5:$F$605,DRE!$D994)</f>
        <v>0</v>
      </c>
      <c r="K994" s="75">
        <f>SUMIFS(Jul!$H$5:$H$605,Jul!$R$5:$R$605,"Despesa",Jul!$F$5:$F$605,DRE!$D994)</f>
        <v>0</v>
      </c>
      <c r="L994" s="75">
        <f>SUMIFS(Ago!$H$5:$H$605,Ago!$R$5:$R$605,"Despesa",Ago!$F$5:$F$605,DRE!$D994)</f>
        <v>0</v>
      </c>
      <c r="M994" s="75">
        <f>SUMIFS(Set!$H$5:$H$605,Set!$R$5:$R$605,"Despesa",Set!$F$5:$F$605,DRE!$D994)</f>
        <v>0</v>
      </c>
      <c r="N994" s="75">
        <f>SUMIFS(Out!$H$5:$H$605,Out!$R$5:$R$605,"Despesa",Out!$F$5:$F$605,DRE!$D994)</f>
        <v>0</v>
      </c>
      <c r="O994" s="75">
        <f>SUMIFS(Nov!$H$5:$H$605,Nov!$R$5:$R$605,"Despesa",Nov!$F$5:$F$605,DRE!$D994)</f>
        <v>0</v>
      </c>
      <c r="P994" s="75">
        <f>SUMIFS(Dez!$H$5:$H$605,Dez!$R$5:$R$605,"Despesa",Dez!$F$5:$F$605,DRE!$D994)</f>
        <v>0</v>
      </c>
      <c r="Q994" s="75">
        <f t="shared" si="43"/>
        <v>0</v>
      </c>
    </row>
    <row r="995" spans="3:17" ht="28.5" customHeight="1" thickTop="1" thickBot="1">
      <c r="C995" s="65" t="str">
        <f>'PC Despesas'!U70</f>
        <v>5.7.66</v>
      </c>
      <c r="D995" s="66" t="str">
        <f>VLOOKUP(C995,'PC Despesas'!$U$5:$V$103,2,FALSE)</f>
        <v>-</v>
      </c>
      <c r="E995" s="75">
        <f>SUMIFS(Jan!$H$5:$H$605,Jan!$R$5:$R$605,"Despesa",Jan!$F$5:$F$605,DRE!$D995)</f>
        <v>0</v>
      </c>
      <c r="F995" s="75">
        <f>SUMIFS(Fev!$H$5:$H$605,Fev!$R$5:$R$605,"Despesa",Fev!$F$5:$F$605,DRE!$D995)</f>
        <v>0</v>
      </c>
      <c r="G995" s="75">
        <f>SUMIFS(Mar!$H$5:$H$605,Mar!$R$5:$R$605,"Despesa",Mar!$F$5:$F$605,DRE!$D995)</f>
        <v>0</v>
      </c>
      <c r="H995" s="75">
        <f>SUMIFS(Abr!$H$5:$H$605,Abr!$R$5:$R$605,"Despesa",Abr!$F$5:$F$605,DRE!$D995)</f>
        <v>0</v>
      </c>
      <c r="I995" s="75">
        <f>SUMIFS(Mai!$H$5:$H$605,Mai!$R$5:$R$605,"Despesa",Mai!$F$5:$F$605,DRE!$D995)</f>
        <v>0</v>
      </c>
      <c r="J995" s="75">
        <f>SUMIFS(Jun!$H$5:$H$605,Jun!$R$5:$R$605,"Despesa",Jun!$F$5:$F$605,DRE!$D995)</f>
        <v>0</v>
      </c>
      <c r="K995" s="75">
        <f>SUMIFS(Jul!$H$5:$H$605,Jul!$R$5:$R$605,"Despesa",Jul!$F$5:$F$605,DRE!$D995)</f>
        <v>0</v>
      </c>
      <c r="L995" s="75">
        <f>SUMIFS(Ago!$H$5:$H$605,Ago!$R$5:$R$605,"Despesa",Ago!$F$5:$F$605,DRE!$D995)</f>
        <v>0</v>
      </c>
      <c r="M995" s="75">
        <f>SUMIFS(Set!$H$5:$H$605,Set!$R$5:$R$605,"Despesa",Set!$F$5:$F$605,DRE!$D995)</f>
        <v>0</v>
      </c>
      <c r="N995" s="75">
        <f>SUMIFS(Out!$H$5:$H$605,Out!$R$5:$R$605,"Despesa",Out!$F$5:$F$605,DRE!$D995)</f>
        <v>0</v>
      </c>
      <c r="O995" s="75">
        <f>SUMIFS(Nov!$H$5:$H$605,Nov!$R$5:$R$605,"Despesa",Nov!$F$5:$F$605,DRE!$D995)</f>
        <v>0</v>
      </c>
      <c r="P995" s="75">
        <f>SUMIFS(Dez!$H$5:$H$605,Dez!$R$5:$R$605,"Despesa",Dez!$F$5:$F$605,DRE!$D995)</f>
        <v>0</v>
      </c>
      <c r="Q995" s="75">
        <f t="shared" ref="Q995:Q1028" si="44">SUM(E995:P995)</f>
        <v>0</v>
      </c>
    </row>
    <row r="996" spans="3:17" ht="28.5" customHeight="1" thickTop="1" thickBot="1">
      <c r="C996" s="65" t="str">
        <f>'PC Despesas'!U71</f>
        <v>5.7.67</v>
      </c>
      <c r="D996" s="66" t="str">
        <f>VLOOKUP(C996,'PC Despesas'!$U$5:$V$103,2,FALSE)</f>
        <v>-</v>
      </c>
      <c r="E996" s="75">
        <f>SUMIFS(Jan!$H$5:$H$605,Jan!$R$5:$R$605,"Despesa",Jan!$F$5:$F$605,DRE!$D996)</f>
        <v>0</v>
      </c>
      <c r="F996" s="75">
        <f>SUMIFS(Fev!$H$5:$H$605,Fev!$R$5:$R$605,"Despesa",Fev!$F$5:$F$605,DRE!$D996)</f>
        <v>0</v>
      </c>
      <c r="G996" s="75">
        <f>SUMIFS(Mar!$H$5:$H$605,Mar!$R$5:$R$605,"Despesa",Mar!$F$5:$F$605,DRE!$D996)</f>
        <v>0</v>
      </c>
      <c r="H996" s="75">
        <f>SUMIFS(Abr!$H$5:$H$605,Abr!$R$5:$R$605,"Despesa",Abr!$F$5:$F$605,DRE!$D996)</f>
        <v>0</v>
      </c>
      <c r="I996" s="75">
        <f>SUMIFS(Mai!$H$5:$H$605,Mai!$R$5:$R$605,"Despesa",Mai!$F$5:$F$605,DRE!$D996)</f>
        <v>0</v>
      </c>
      <c r="J996" s="75">
        <f>SUMIFS(Jun!$H$5:$H$605,Jun!$R$5:$R$605,"Despesa",Jun!$F$5:$F$605,DRE!$D996)</f>
        <v>0</v>
      </c>
      <c r="K996" s="75">
        <f>SUMIFS(Jul!$H$5:$H$605,Jul!$R$5:$R$605,"Despesa",Jul!$F$5:$F$605,DRE!$D996)</f>
        <v>0</v>
      </c>
      <c r="L996" s="75">
        <f>SUMIFS(Ago!$H$5:$H$605,Ago!$R$5:$R$605,"Despesa",Ago!$F$5:$F$605,DRE!$D996)</f>
        <v>0</v>
      </c>
      <c r="M996" s="75">
        <f>SUMIFS(Set!$H$5:$H$605,Set!$R$5:$R$605,"Despesa",Set!$F$5:$F$605,DRE!$D996)</f>
        <v>0</v>
      </c>
      <c r="N996" s="75">
        <f>SUMIFS(Out!$H$5:$H$605,Out!$R$5:$R$605,"Despesa",Out!$F$5:$F$605,DRE!$D996)</f>
        <v>0</v>
      </c>
      <c r="O996" s="75">
        <f>SUMIFS(Nov!$H$5:$H$605,Nov!$R$5:$R$605,"Despesa",Nov!$F$5:$F$605,DRE!$D996)</f>
        <v>0</v>
      </c>
      <c r="P996" s="75">
        <f>SUMIFS(Dez!$H$5:$H$605,Dez!$R$5:$R$605,"Despesa",Dez!$F$5:$F$605,DRE!$D996)</f>
        <v>0</v>
      </c>
      <c r="Q996" s="75">
        <f t="shared" si="44"/>
        <v>0</v>
      </c>
    </row>
    <row r="997" spans="3:17" ht="28.5" customHeight="1" thickTop="1" thickBot="1">
      <c r="C997" s="65" t="str">
        <f>'PC Despesas'!U72</f>
        <v>5.7.68</v>
      </c>
      <c r="D997" s="66" t="str">
        <f>VLOOKUP(C997,'PC Despesas'!$U$5:$V$103,2,FALSE)</f>
        <v>-</v>
      </c>
      <c r="E997" s="75">
        <f>SUMIFS(Jan!$H$5:$H$605,Jan!$R$5:$R$605,"Despesa",Jan!$F$5:$F$605,DRE!$D997)</f>
        <v>0</v>
      </c>
      <c r="F997" s="75">
        <f>SUMIFS(Fev!$H$5:$H$605,Fev!$R$5:$R$605,"Despesa",Fev!$F$5:$F$605,DRE!$D997)</f>
        <v>0</v>
      </c>
      <c r="G997" s="75">
        <f>SUMIFS(Mar!$H$5:$H$605,Mar!$R$5:$R$605,"Despesa",Mar!$F$5:$F$605,DRE!$D997)</f>
        <v>0</v>
      </c>
      <c r="H997" s="75">
        <f>SUMIFS(Abr!$H$5:$H$605,Abr!$R$5:$R$605,"Despesa",Abr!$F$5:$F$605,DRE!$D997)</f>
        <v>0</v>
      </c>
      <c r="I997" s="75">
        <f>SUMIFS(Mai!$H$5:$H$605,Mai!$R$5:$R$605,"Despesa",Mai!$F$5:$F$605,DRE!$D997)</f>
        <v>0</v>
      </c>
      <c r="J997" s="75">
        <f>SUMIFS(Jun!$H$5:$H$605,Jun!$R$5:$R$605,"Despesa",Jun!$F$5:$F$605,DRE!$D997)</f>
        <v>0</v>
      </c>
      <c r="K997" s="75">
        <f>SUMIFS(Jul!$H$5:$H$605,Jul!$R$5:$R$605,"Despesa",Jul!$F$5:$F$605,DRE!$D997)</f>
        <v>0</v>
      </c>
      <c r="L997" s="75">
        <f>SUMIFS(Ago!$H$5:$H$605,Ago!$R$5:$R$605,"Despesa",Ago!$F$5:$F$605,DRE!$D997)</f>
        <v>0</v>
      </c>
      <c r="M997" s="75">
        <f>SUMIFS(Set!$H$5:$H$605,Set!$R$5:$R$605,"Despesa",Set!$F$5:$F$605,DRE!$D997)</f>
        <v>0</v>
      </c>
      <c r="N997" s="75">
        <f>SUMIFS(Out!$H$5:$H$605,Out!$R$5:$R$605,"Despesa",Out!$F$5:$F$605,DRE!$D997)</f>
        <v>0</v>
      </c>
      <c r="O997" s="75">
        <f>SUMIFS(Nov!$H$5:$H$605,Nov!$R$5:$R$605,"Despesa",Nov!$F$5:$F$605,DRE!$D997)</f>
        <v>0</v>
      </c>
      <c r="P997" s="75">
        <f>SUMIFS(Dez!$H$5:$H$605,Dez!$R$5:$R$605,"Despesa",Dez!$F$5:$F$605,DRE!$D997)</f>
        <v>0</v>
      </c>
      <c r="Q997" s="75">
        <f t="shared" si="44"/>
        <v>0</v>
      </c>
    </row>
    <row r="998" spans="3:17" ht="28.5" customHeight="1" thickTop="1" thickBot="1">
      <c r="C998" s="65" t="str">
        <f>'PC Despesas'!U73</f>
        <v>5.7.69</v>
      </c>
      <c r="D998" s="66" t="str">
        <f>VLOOKUP(C998,'PC Despesas'!$U$5:$V$103,2,FALSE)</f>
        <v>-</v>
      </c>
      <c r="E998" s="75">
        <f>SUMIFS(Jan!$H$5:$H$605,Jan!$R$5:$R$605,"Despesa",Jan!$F$5:$F$605,DRE!$D998)</f>
        <v>0</v>
      </c>
      <c r="F998" s="75">
        <f>SUMIFS(Fev!$H$5:$H$605,Fev!$R$5:$R$605,"Despesa",Fev!$F$5:$F$605,DRE!$D998)</f>
        <v>0</v>
      </c>
      <c r="G998" s="75">
        <f>SUMIFS(Mar!$H$5:$H$605,Mar!$R$5:$R$605,"Despesa",Mar!$F$5:$F$605,DRE!$D998)</f>
        <v>0</v>
      </c>
      <c r="H998" s="75">
        <f>SUMIFS(Abr!$H$5:$H$605,Abr!$R$5:$R$605,"Despesa",Abr!$F$5:$F$605,DRE!$D998)</f>
        <v>0</v>
      </c>
      <c r="I998" s="75">
        <f>SUMIFS(Mai!$H$5:$H$605,Mai!$R$5:$R$605,"Despesa",Mai!$F$5:$F$605,DRE!$D998)</f>
        <v>0</v>
      </c>
      <c r="J998" s="75">
        <f>SUMIFS(Jun!$H$5:$H$605,Jun!$R$5:$R$605,"Despesa",Jun!$F$5:$F$605,DRE!$D998)</f>
        <v>0</v>
      </c>
      <c r="K998" s="75">
        <f>SUMIFS(Jul!$H$5:$H$605,Jul!$R$5:$R$605,"Despesa",Jul!$F$5:$F$605,DRE!$D998)</f>
        <v>0</v>
      </c>
      <c r="L998" s="75">
        <f>SUMIFS(Ago!$H$5:$H$605,Ago!$R$5:$R$605,"Despesa",Ago!$F$5:$F$605,DRE!$D998)</f>
        <v>0</v>
      </c>
      <c r="M998" s="75">
        <f>SUMIFS(Set!$H$5:$H$605,Set!$R$5:$R$605,"Despesa",Set!$F$5:$F$605,DRE!$D998)</f>
        <v>0</v>
      </c>
      <c r="N998" s="75">
        <f>SUMIFS(Out!$H$5:$H$605,Out!$R$5:$R$605,"Despesa",Out!$F$5:$F$605,DRE!$D998)</f>
        <v>0</v>
      </c>
      <c r="O998" s="75">
        <f>SUMIFS(Nov!$H$5:$H$605,Nov!$R$5:$R$605,"Despesa",Nov!$F$5:$F$605,DRE!$D998)</f>
        <v>0</v>
      </c>
      <c r="P998" s="75">
        <f>SUMIFS(Dez!$H$5:$H$605,Dez!$R$5:$R$605,"Despesa",Dez!$F$5:$F$605,DRE!$D998)</f>
        <v>0</v>
      </c>
      <c r="Q998" s="75">
        <f t="shared" si="44"/>
        <v>0</v>
      </c>
    </row>
    <row r="999" spans="3:17" ht="28.5" customHeight="1" thickTop="1" thickBot="1">
      <c r="C999" s="65" t="str">
        <f>'PC Despesas'!U74</f>
        <v>5.7.70</v>
      </c>
      <c r="D999" s="66" t="str">
        <f>VLOOKUP(C999,'PC Despesas'!$U$5:$V$103,2,FALSE)</f>
        <v>-</v>
      </c>
      <c r="E999" s="75">
        <f>SUMIFS(Jan!$H$5:$H$605,Jan!$R$5:$R$605,"Despesa",Jan!$F$5:$F$605,DRE!$D999)</f>
        <v>0</v>
      </c>
      <c r="F999" s="75">
        <f>SUMIFS(Fev!$H$5:$H$605,Fev!$R$5:$R$605,"Despesa",Fev!$F$5:$F$605,DRE!$D999)</f>
        <v>0</v>
      </c>
      <c r="G999" s="75">
        <f>SUMIFS(Mar!$H$5:$H$605,Mar!$R$5:$R$605,"Despesa",Mar!$F$5:$F$605,DRE!$D999)</f>
        <v>0</v>
      </c>
      <c r="H999" s="75">
        <f>SUMIFS(Abr!$H$5:$H$605,Abr!$R$5:$R$605,"Despesa",Abr!$F$5:$F$605,DRE!$D999)</f>
        <v>0</v>
      </c>
      <c r="I999" s="75">
        <f>SUMIFS(Mai!$H$5:$H$605,Mai!$R$5:$R$605,"Despesa",Mai!$F$5:$F$605,DRE!$D999)</f>
        <v>0</v>
      </c>
      <c r="J999" s="75">
        <f>SUMIFS(Jun!$H$5:$H$605,Jun!$R$5:$R$605,"Despesa",Jun!$F$5:$F$605,DRE!$D999)</f>
        <v>0</v>
      </c>
      <c r="K999" s="75">
        <f>SUMIFS(Jul!$H$5:$H$605,Jul!$R$5:$R$605,"Despesa",Jul!$F$5:$F$605,DRE!$D999)</f>
        <v>0</v>
      </c>
      <c r="L999" s="75">
        <f>SUMIFS(Ago!$H$5:$H$605,Ago!$R$5:$R$605,"Despesa",Ago!$F$5:$F$605,DRE!$D999)</f>
        <v>0</v>
      </c>
      <c r="M999" s="75">
        <f>SUMIFS(Set!$H$5:$H$605,Set!$R$5:$R$605,"Despesa",Set!$F$5:$F$605,DRE!$D999)</f>
        <v>0</v>
      </c>
      <c r="N999" s="75">
        <f>SUMIFS(Out!$H$5:$H$605,Out!$R$5:$R$605,"Despesa",Out!$F$5:$F$605,DRE!$D999)</f>
        <v>0</v>
      </c>
      <c r="O999" s="75">
        <f>SUMIFS(Nov!$H$5:$H$605,Nov!$R$5:$R$605,"Despesa",Nov!$F$5:$F$605,DRE!$D999)</f>
        <v>0</v>
      </c>
      <c r="P999" s="75">
        <f>SUMIFS(Dez!$H$5:$H$605,Dez!$R$5:$R$605,"Despesa",Dez!$F$5:$F$605,DRE!$D999)</f>
        <v>0</v>
      </c>
      <c r="Q999" s="75">
        <f t="shared" si="44"/>
        <v>0</v>
      </c>
    </row>
    <row r="1000" spans="3:17" ht="28.5" customHeight="1" thickTop="1" thickBot="1">
      <c r="C1000" s="65" t="str">
        <f>'PC Despesas'!U75</f>
        <v>5.7.71</v>
      </c>
      <c r="D1000" s="66" t="str">
        <f>VLOOKUP(C1000,'PC Despesas'!$U$5:$V$103,2,FALSE)</f>
        <v>-</v>
      </c>
      <c r="E1000" s="75">
        <f>SUMIFS(Jan!$H$5:$H$605,Jan!$R$5:$R$605,"Despesa",Jan!$F$5:$F$605,DRE!$D1000)</f>
        <v>0</v>
      </c>
      <c r="F1000" s="75">
        <f>SUMIFS(Fev!$H$5:$H$605,Fev!$R$5:$R$605,"Despesa",Fev!$F$5:$F$605,DRE!$D1000)</f>
        <v>0</v>
      </c>
      <c r="G1000" s="75">
        <f>SUMIFS(Mar!$H$5:$H$605,Mar!$R$5:$R$605,"Despesa",Mar!$F$5:$F$605,DRE!$D1000)</f>
        <v>0</v>
      </c>
      <c r="H1000" s="75">
        <f>SUMIFS(Abr!$H$5:$H$605,Abr!$R$5:$R$605,"Despesa",Abr!$F$5:$F$605,DRE!$D1000)</f>
        <v>0</v>
      </c>
      <c r="I1000" s="75">
        <f>SUMIFS(Mai!$H$5:$H$605,Mai!$R$5:$R$605,"Despesa",Mai!$F$5:$F$605,DRE!$D1000)</f>
        <v>0</v>
      </c>
      <c r="J1000" s="75">
        <f>SUMIFS(Jun!$H$5:$H$605,Jun!$R$5:$R$605,"Despesa",Jun!$F$5:$F$605,DRE!$D1000)</f>
        <v>0</v>
      </c>
      <c r="K1000" s="75">
        <f>SUMIFS(Jul!$H$5:$H$605,Jul!$R$5:$R$605,"Despesa",Jul!$F$5:$F$605,DRE!$D1000)</f>
        <v>0</v>
      </c>
      <c r="L1000" s="75">
        <f>SUMIFS(Ago!$H$5:$H$605,Ago!$R$5:$R$605,"Despesa",Ago!$F$5:$F$605,DRE!$D1000)</f>
        <v>0</v>
      </c>
      <c r="M1000" s="75">
        <f>SUMIFS(Set!$H$5:$H$605,Set!$R$5:$R$605,"Despesa",Set!$F$5:$F$605,DRE!$D1000)</f>
        <v>0</v>
      </c>
      <c r="N1000" s="75">
        <f>SUMIFS(Out!$H$5:$H$605,Out!$R$5:$R$605,"Despesa",Out!$F$5:$F$605,DRE!$D1000)</f>
        <v>0</v>
      </c>
      <c r="O1000" s="75">
        <f>SUMIFS(Nov!$H$5:$H$605,Nov!$R$5:$R$605,"Despesa",Nov!$F$5:$F$605,DRE!$D1000)</f>
        <v>0</v>
      </c>
      <c r="P1000" s="75">
        <f>SUMIFS(Dez!$H$5:$H$605,Dez!$R$5:$R$605,"Despesa",Dez!$F$5:$F$605,DRE!$D1000)</f>
        <v>0</v>
      </c>
      <c r="Q1000" s="75">
        <f t="shared" si="44"/>
        <v>0</v>
      </c>
    </row>
    <row r="1001" spans="3:17" ht="28.5" customHeight="1" thickTop="1" thickBot="1">
      <c r="C1001" s="65" t="str">
        <f>'PC Despesas'!U76</f>
        <v>5.7.72</v>
      </c>
      <c r="D1001" s="66" t="str">
        <f>VLOOKUP(C1001,'PC Despesas'!$U$5:$V$103,2,FALSE)</f>
        <v>-</v>
      </c>
      <c r="E1001" s="75">
        <f>SUMIFS(Jan!$H$5:$H$605,Jan!$R$5:$R$605,"Despesa",Jan!$F$5:$F$605,DRE!$D1001)</f>
        <v>0</v>
      </c>
      <c r="F1001" s="75">
        <f>SUMIFS(Fev!$H$5:$H$605,Fev!$R$5:$R$605,"Despesa",Fev!$F$5:$F$605,DRE!$D1001)</f>
        <v>0</v>
      </c>
      <c r="G1001" s="75">
        <f>SUMIFS(Mar!$H$5:$H$605,Mar!$R$5:$R$605,"Despesa",Mar!$F$5:$F$605,DRE!$D1001)</f>
        <v>0</v>
      </c>
      <c r="H1001" s="75">
        <f>SUMIFS(Abr!$H$5:$H$605,Abr!$R$5:$R$605,"Despesa",Abr!$F$5:$F$605,DRE!$D1001)</f>
        <v>0</v>
      </c>
      <c r="I1001" s="75">
        <f>SUMIFS(Mai!$H$5:$H$605,Mai!$R$5:$R$605,"Despesa",Mai!$F$5:$F$605,DRE!$D1001)</f>
        <v>0</v>
      </c>
      <c r="J1001" s="75">
        <f>SUMIFS(Jun!$H$5:$H$605,Jun!$R$5:$R$605,"Despesa",Jun!$F$5:$F$605,DRE!$D1001)</f>
        <v>0</v>
      </c>
      <c r="K1001" s="75">
        <f>SUMIFS(Jul!$H$5:$H$605,Jul!$R$5:$R$605,"Despesa",Jul!$F$5:$F$605,DRE!$D1001)</f>
        <v>0</v>
      </c>
      <c r="L1001" s="75">
        <f>SUMIFS(Ago!$H$5:$H$605,Ago!$R$5:$R$605,"Despesa",Ago!$F$5:$F$605,DRE!$D1001)</f>
        <v>0</v>
      </c>
      <c r="M1001" s="75">
        <f>SUMIFS(Set!$H$5:$H$605,Set!$R$5:$R$605,"Despesa",Set!$F$5:$F$605,DRE!$D1001)</f>
        <v>0</v>
      </c>
      <c r="N1001" s="75">
        <f>SUMIFS(Out!$H$5:$H$605,Out!$R$5:$R$605,"Despesa",Out!$F$5:$F$605,DRE!$D1001)</f>
        <v>0</v>
      </c>
      <c r="O1001" s="75">
        <f>SUMIFS(Nov!$H$5:$H$605,Nov!$R$5:$R$605,"Despesa",Nov!$F$5:$F$605,DRE!$D1001)</f>
        <v>0</v>
      </c>
      <c r="P1001" s="75">
        <f>SUMIFS(Dez!$H$5:$H$605,Dez!$R$5:$R$605,"Despesa",Dez!$F$5:$F$605,DRE!$D1001)</f>
        <v>0</v>
      </c>
      <c r="Q1001" s="75">
        <f t="shared" si="44"/>
        <v>0</v>
      </c>
    </row>
    <row r="1002" spans="3:17" ht="28.5" customHeight="1" thickTop="1" thickBot="1">
      <c r="C1002" s="65" t="str">
        <f>'PC Despesas'!U77</f>
        <v>5.7.73</v>
      </c>
      <c r="D1002" s="66" t="str">
        <f>VLOOKUP(C1002,'PC Despesas'!$U$5:$V$103,2,FALSE)</f>
        <v>-</v>
      </c>
      <c r="E1002" s="75">
        <f>SUMIFS(Jan!$H$5:$H$605,Jan!$R$5:$R$605,"Despesa",Jan!$F$5:$F$605,DRE!$D1002)</f>
        <v>0</v>
      </c>
      <c r="F1002" s="75">
        <f>SUMIFS(Fev!$H$5:$H$605,Fev!$R$5:$R$605,"Despesa",Fev!$F$5:$F$605,DRE!$D1002)</f>
        <v>0</v>
      </c>
      <c r="G1002" s="75">
        <f>SUMIFS(Mar!$H$5:$H$605,Mar!$R$5:$R$605,"Despesa",Mar!$F$5:$F$605,DRE!$D1002)</f>
        <v>0</v>
      </c>
      <c r="H1002" s="75">
        <f>SUMIFS(Abr!$H$5:$H$605,Abr!$R$5:$R$605,"Despesa",Abr!$F$5:$F$605,DRE!$D1002)</f>
        <v>0</v>
      </c>
      <c r="I1002" s="75">
        <f>SUMIFS(Mai!$H$5:$H$605,Mai!$R$5:$R$605,"Despesa",Mai!$F$5:$F$605,DRE!$D1002)</f>
        <v>0</v>
      </c>
      <c r="J1002" s="75">
        <f>SUMIFS(Jun!$H$5:$H$605,Jun!$R$5:$R$605,"Despesa",Jun!$F$5:$F$605,DRE!$D1002)</f>
        <v>0</v>
      </c>
      <c r="K1002" s="75">
        <f>SUMIFS(Jul!$H$5:$H$605,Jul!$R$5:$R$605,"Despesa",Jul!$F$5:$F$605,DRE!$D1002)</f>
        <v>0</v>
      </c>
      <c r="L1002" s="75">
        <f>SUMIFS(Ago!$H$5:$H$605,Ago!$R$5:$R$605,"Despesa",Ago!$F$5:$F$605,DRE!$D1002)</f>
        <v>0</v>
      </c>
      <c r="M1002" s="75">
        <f>SUMIFS(Set!$H$5:$H$605,Set!$R$5:$R$605,"Despesa",Set!$F$5:$F$605,DRE!$D1002)</f>
        <v>0</v>
      </c>
      <c r="N1002" s="75">
        <f>SUMIFS(Out!$H$5:$H$605,Out!$R$5:$R$605,"Despesa",Out!$F$5:$F$605,DRE!$D1002)</f>
        <v>0</v>
      </c>
      <c r="O1002" s="75">
        <f>SUMIFS(Nov!$H$5:$H$605,Nov!$R$5:$R$605,"Despesa",Nov!$F$5:$F$605,DRE!$D1002)</f>
        <v>0</v>
      </c>
      <c r="P1002" s="75">
        <f>SUMIFS(Dez!$H$5:$H$605,Dez!$R$5:$R$605,"Despesa",Dez!$F$5:$F$605,DRE!$D1002)</f>
        <v>0</v>
      </c>
      <c r="Q1002" s="75">
        <f t="shared" si="44"/>
        <v>0</v>
      </c>
    </row>
    <row r="1003" spans="3:17" ht="28.5" customHeight="1" thickTop="1" thickBot="1">
      <c r="C1003" s="65" t="str">
        <f>'PC Despesas'!U78</f>
        <v>5.7.74</v>
      </c>
      <c r="D1003" s="66" t="str">
        <f>VLOOKUP(C1003,'PC Despesas'!$U$5:$V$103,2,FALSE)</f>
        <v>-</v>
      </c>
      <c r="E1003" s="75">
        <f>SUMIFS(Jan!$H$5:$H$605,Jan!$R$5:$R$605,"Despesa",Jan!$F$5:$F$605,DRE!$D1003)</f>
        <v>0</v>
      </c>
      <c r="F1003" s="75">
        <f>SUMIFS(Fev!$H$5:$H$605,Fev!$R$5:$R$605,"Despesa",Fev!$F$5:$F$605,DRE!$D1003)</f>
        <v>0</v>
      </c>
      <c r="G1003" s="75">
        <f>SUMIFS(Mar!$H$5:$H$605,Mar!$R$5:$R$605,"Despesa",Mar!$F$5:$F$605,DRE!$D1003)</f>
        <v>0</v>
      </c>
      <c r="H1003" s="75">
        <f>SUMIFS(Abr!$H$5:$H$605,Abr!$R$5:$R$605,"Despesa",Abr!$F$5:$F$605,DRE!$D1003)</f>
        <v>0</v>
      </c>
      <c r="I1003" s="75">
        <f>SUMIFS(Mai!$H$5:$H$605,Mai!$R$5:$R$605,"Despesa",Mai!$F$5:$F$605,DRE!$D1003)</f>
        <v>0</v>
      </c>
      <c r="J1003" s="75">
        <f>SUMIFS(Jun!$H$5:$H$605,Jun!$R$5:$R$605,"Despesa",Jun!$F$5:$F$605,DRE!$D1003)</f>
        <v>0</v>
      </c>
      <c r="K1003" s="75">
        <f>SUMIFS(Jul!$H$5:$H$605,Jul!$R$5:$R$605,"Despesa",Jul!$F$5:$F$605,DRE!$D1003)</f>
        <v>0</v>
      </c>
      <c r="L1003" s="75">
        <f>SUMIFS(Ago!$H$5:$H$605,Ago!$R$5:$R$605,"Despesa",Ago!$F$5:$F$605,DRE!$D1003)</f>
        <v>0</v>
      </c>
      <c r="M1003" s="75">
        <f>SUMIFS(Set!$H$5:$H$605,Set!$R$5:$R$605,"Despesa",Set!$F$5:$F$605,DRE!$D1003)</f>
        <v>0</v>
      </c>
      <c r="N1003" s="75">
        <f>SUMIFS(Out!$H$5:$H$605,Out!$R$5:$R$605,"Despesa",Out!$F$5:$F$605,DRE!$D1003)</f>
        <v>0</v>
      </c>
      <c r="O1003" s="75">
        <f>SUMIFS(Nov!$H$5:$H$605,Nov!$R$5:$R$605,"Despesa",Nov!$F$5:$F$605,DRE!$D1003)</f>
        <v>0</v>
      </c>
      <c r="P1003" s="75">
        <f>SUMIFS(Dez!$H$5:$H$605,Dez!$R$5:$R$605,"Despesa",Dez!$F$5:$F$605,DRE!$D1003)</f>
        <v>0</v>
      </c>
      <c r="Q1003" s="75">
        <f t="shared" si="44"/>
        <v>0</v>
      </c>
    </row>
    <row r="1004" spans="3:17" ht="28.5" customHeight="1" thickTop="1" thickBot="1">
      <c r="C1004" s="65" t="str">
        <f>'PC Despesas'!U79</f>
        <v>5.7.75</v>
      </c>
      <c r="D1004" s="66" t="str">
        <f>VLOOKUP(C1004,'PC Despesas'!$U$5:$V$103,2,FALSE)</f>
        <v>-</v>
      </c>
      <c r="E1004" s="75">
        <f>SUMIFS(Jan!$H$5:$H$605,Jan!$R$5:$R$605,"Despesa",Jan!$F$5:$F$605,DRE!$D1004)</f>
        <v>0</v>
      </c>
      <c r="F1004" s="75">
        <f>SUMIFS(Fev!$H$5:$H$605,Fev!$R$5:$R$605,"Despesa",Fev!$F$5:$F$605,DRE!$D1004)</f>
        <v>0</v>
      </c>
      <c r="G1004" s="75">
        <f>SUMIFS(Mar!$H$5:$H$605,Mar!$R$5:$R$605,"Despesa",Mar!$F$5:$F$605,DRE!$D1004)</f>
        <v>0</v>
      </c>
      <c r="H1004" s="75">
        <f>SUMIFS(Abr!$H$5:$H$605,Abr!$R$5:$R$605,"Despesa",Abr!$F$5:$F$605,DRE!$D1004)</f>
        <v>0</v>
      </c>
      <c r="I1004" s="75">
        <f>SUMIFS(Mai!$H$5:$H$605,Mai!$R$5:$R$605,"Despesa",Mai!$F$5:$F$605,DRE!$D1004)</f>
        <v>0</v>
      </c>
      <c r="J1004" s="75">
        <f>SUMIFS(Jun!$H$5:$H$605,Jun!$R$5:$R$605,"Despesa",Jun!$F$5:$F$605,DRE!$D1004)</f>
        <v>0</v>
      </c>
      <c r="K1004" s="75">
        <f>SUMIFS(Jul!$H$5:$H$605,Jul!$R$5:$R$605,"Despesa",Jul!$F$5:$F$605,DRE!$D1004)</f>
        <v>0</v>
      </c>
      <c r="L1004" s="75">
        <f>SUMIFS(Ago!$H$5:$H$605,Ago!$R$5:$R$605,"Despesa",Ago!$F$5:$F$605,DRE!$D1004)</f>
        <v>0</v>
      </c>
      <c r="M1004" s="75">
        <f>SUMIFS(Set!$H$5:$H$605,Set!$R$5:$R$605,"Despesa",Set!$F$5:$F$605,DRE!$D1004)</f>
        <v>0</v>
      </c>
      <c r="N1004" s="75">
        <f>SUMIFS(Out!$H$5:$H$605,Out!$R$5:$R$605,"Despesa",Out!$F$5:$F$605,DRE!$D1004)</f>
        <v>0</v>
      </c>
      <c r="O1004" s="75">
        <f>SUMIFS(Nov!$H$5:$H$605,Nov!$R$5:$R$605,"Despesa",Nov!$F$5:$F$605,DRE!$D1004)</f>
        <v>0</v>
      </c>
      <c r="P1004" s="75">
        <f>SUMIFS(Dez!$H$5:$H$605,Dez!$R$5:$R$605,"Despesa",Dez!$F$5:$F$605,DRE!$D1004)</f>
        <v>0</v>
      </c>
      <c r="Q1004" s="75">
        <f t="shared" si="44"/>
        <v>0</v>
      </c>
    </row>
    <row r="1005" spans="3:17" ht="28.5" customHeight="1" thickTop="1" thickBot="1">
      <c r="C1005" s="65" t="str">
        <f>'PC Despesas'!U80</f>
        <v>5.7.76</v>
      </c>
      <c r="D1005" s="66" t="str">
        <f>VLOOKUP(C1005,'PC Despesas'!$U$5:$V$103,2,FALSE)</f>
        <v>-</v>
      </c>
      <c r="E1005" s="75">
        <f>SUMIFS(Jan!$H$5:$H$605,Jan!$R$5:$R$605,"Despesa",Jan!$F$5:$F$605,DRE!$D1005)</f>
        <v>0</v>
      </c>
      <c r="F1005" s="75">
        <f>SUMIFS(Fev!$H$5:$H$605,Fev!$R$5:$R$605,"Despesa",Fev!$F$5:$F$605,DRE!$D1005)</f>
        <v>0</v>
      </c>
      <c r="G1005" s="75">
        <f>SUMIFS(Mar!$H$5:$H$605,Mar!$R$5:$R$605,"Despesa",Mar!$F$5:$F$605,DRE!$D1005)</f>
        <v>0</v>
      </c>
      <c r="H1005" s="75">
        <f>SUMIFS(Abr!$H$5:$H$605,Abr!$R$5:$R$605,"Despesa",Abr!$F$5:$F$605,DRE!$D1005)</f>
        <v>0</v>
      </c>
      <c r="I1005" s="75">
        <f>SUMIFS(Mai!$H$5:$H$605,Mai!$R$5:$R$605,"Despesa",Mai!$F$5:$F$605,DRE!$D1005)</f>
        <v>0</v>
      </c>
      <c r="J1005" s="75">
        <f>SUMIFS(Jun!$H$5:$H$605,Jun!$R$5:$R$605,"Despesa",Jun!$F$5:$F$605,DRE!$D1005)</f>
        <v>0</v>
      </c>
      <c r="K1005" s="75">
        <f>SUMIFS(Jul!$H$5:$H$605,Jul!$R$5:$R$605,"Despesa",Jul!$F$5:$F$605,DRE!$D1005)</f>
        <v>0</v>
      </c>
      <c r="L1005" s="75">
        <f>SUMIFS(Ago!$H$5:$H$605,Ago!$R$5:$R$605,"Despesa",Ago!$F$5:$F$605,DRE!$D1005)</f>
        <v>0</v>
      </c>
      <c r="M1005" s="75">
        <f>SUMIFS(Set!$H$5:$H$605,Set!$R$5:$R$605,"Despesa",Set!$F$5:$F$605,DRE!$D1005)</f>
        <v>0</v>
      </c>
      <c r="N1005" s="75">
        <f>SUMIFS(Out!$H$5:$H$605,Out!$R$5:$R$605,"Despesa",Out!$F$5:$F$605,DRE!$D1005)</f>
        <v>0</v>
      </c>
      <c r="O1005" s="75">
        <f>SUMIFS(Nov!$H$5:$H$605,Nov!$R$5:$R$605,"Despesa",Nov!$F$5:$F$605,DRE!$D1005)</f>
        <v>0</v>
      </c>
      <c r="P1005" s="75">
        <f>SUMIFS(Dez!$H$5:$H$605,Dez!$R$5:$R$605,"Despesa",Dez!$F$5:$F$605,DRE!$D1005)</f>
        <v>0</v>
      </c>
      <c r="Q1005" s="75">
        <f t="shared" si="44"/>
        <v>0</v>
      </c>
    </row>
    <row r="1006" spans="3:17" ht="28.5" customHeight="1" thickTop="1" thickBot="1">
      <c r="C1006" s="65" t="str">
        <f>'PC Despesas'!U81</f>
        <v>5.7.77</v>
      </c>
      <c r="D1006" s="66" t="str">
        <f>VLOOKUP(C1006,'PC Despesas'!$U$5:$V$103,2,FALSE)</f>
        <v>-</v>
      </c>
      <c r="E1006" s="75">
        <f>SUMIFS(Jan!$H$5:$H$605,Jan!$R$5:$R$605,"Despesa",Jan!$F$5:$F$605,DRE!$D1006)</f>
        <v>0</v>
      </c>
      <c r="F1006" s="75">
        <f>SUMIFS(Fev!$H$5:$H$605,Fev!$R$5:$R$605,"Despesa",Fev!$F$5:$F$605,DRE!$D1006)</f>
        <v>0</v>
      </c>
      <c r="G1006" s="75">
        <f>SUMIFS(Mar!$H$5:$H$605,Mar!$R$5:$R$605,"Despesa",Mar!$F$5:$F$605,DRE!$D1006)</f>
        <v>0</v>
      </c>
      <c r="H1006" s="75">
        <f>SUMIFS(Abr!$H$5:$H$605,Abr!$R$5:$R$605,"Despesa",Abr!$F$5:$F$605,DRE!$D1006)</f>
        <v>0</v>
      </c>
      <c r="I1006" s="75">
        <f>SUMIFS(Mai!$H$5:$H$605,Mai!$R$5:$R$605,"Despesa",Mai!$F$5:$F$605,DRE!$D1006)</f>
        <v>0</v>
      </c>
      <c r="J1006" s="75">
        <f>SUMIFS(Jun!$H$5:$H$605,Jun!$R$5:$R$605,"Despesa",Jun!$F$5:$F$605,DRE!$D1006)</f>
        <v>0</v>
      </c>
      <c r="K1006" s="75">
        <f>SUMIFS(Jul!$H$5:$H$605,Jul!$R$5:$R$605,"Despesa",Jul!$F$5:$F$605,DRE!$D1006)</f>
        <v>0</v>
      </c>
      <c r="L1006" s="75">
        <f>SUMIFS(Ago!$H$5:$H$605,Ago!$R$5:$R$605,"Despesa",Ago!$F$5:$F$605,DRE!$D1006)</f>
        <v>0</v>
      </c>
      <c r="M1006" s="75">
        <f>SUMIFS(Set!$H$5:$H$605,Set!$R$5:$R$605,"Despesa",Set!$F$5:$F$605,DRE!$D1006)</f>
        <v>0</v>
      </c>
      <c r="N1006" s="75">
        <f>SUMIFS(Out!$H$5:$H$605,Out!$R$5:$R$605,"Despesa",Out!$F$5:$F$605,DRE!$D1006)</f>
        <v>0</v>
      </c>
      <c r="O1006" s="75">
        <f>SUMIFS(Nov!$H$5:$H$605,Nov!$R$5:$R$605,"Despesa",Nov!$F$5:$F$605,DRE!$D1006)</f>
        <v>0</v>
      </c>
      <c r="P1006" s="75">
        <f>SUMIFS(Dez!$H$5:$H$605,Dez!$R$5:$R$605,"Despesa",Dez!$F$5:$F$605,DRE!$D1006)</f>
        <v>0</v>
      </c>
      <c r="Q1006" s="75">
        <f t="shared" si="44"/>
        <v>0</v>
      </c>
    </row>
    <row r="1007" spans="3:17" ht="28.5" customHeight="1" thickTop="1" thickBot="1">
      <c r="C1007" s="65" t="str">
        <f>'PC Despesas'!U82</f>
        <v>5.7.78</v>
      </c>
      <c r="D1007" s="66" t="str">
        <f>VLOOKUP(C1007,'PC Despesas'!$U$5:$V$103,2,FALSE)</f>
        <v>-</v>
      </c>
      <c r="E1007" s="75">
        <f>SUMIFS(Jan!$H$5:$H$605,Jan!$R$5:$R$605,"Despesa",Jan!$F$5:$F$605,DRE!$D1007)</f>
        <v>0</v>
      </c>
      <c r="F1007" s="75">
        <f>SUMIFS(Fev!$H$5:$H$605,Fev!$R$5:$R$605,"Despesa",Fev!$F$5:$F$605,DRE!$D1007)</f>
        <v>0</v>
      </c>
      <c r="G1007" s="75">
        <f>SUMIFS(Mar!$H$5:$H$605,Mar!$R$5:$R$605,"Despesa",Mar!$F$5:$F$605,DRE!$D1007)</f>
        <v>0</v>
      </c>
      <c r="H1007" s="75">
        <f>SUMIFS(Abr!$H$5:$H$605,Abr!$R$5:$R$605,"Despesa",Abr!$F$5:$F$605,DRE!$D1007)</f>
        <v>0</v>
      </c>
      <c r="I1007" s="75">
        <f>SUMIFS(Mai!$H$5:$H$605,Mai!$R$5:$R$605,"Despesa",Mai!$F$5:$F$605,DRE!$D1007)</f>
        <v>0</v>
      </c>
      <c r="J1007" s="75">
        <f>SUMIFS(Jun!$H$5:$H$605,Jun!$R$5:$R$605,"Despesa",Jun!$F$5:$F$605,DRE!$D1007)</f>
        <v>0</v>
      </c>
      <c r="K1007" s="75">
        <f>SUMIFS(Jul!$H$5:$H$605,Jul!$R$5:$R$605,"Despesa",Jul!$F$5:$F$605,DRE!$D1007)</f>
        <v>0</v>
      </c>
      <c r="L1007" s="75">
        <f>SUMIFS(Ago!$H$5:$H$605,Ago!$R$5:$R$605,"Despesa",Ago!$F$5:$F$605,DRE!$D1007)</f>
        <v>0</v>
      </c>
      <c r="M1007" s="75">
        <f>SUMIFS(Set!$H$5:$H$605,Set!$R$5:$R$605,"Despesa",Set!$F$5:$F$605,DRE!$D1007)</f>
        <v>0</v>
      </c>
      <c r="N1007" s="75">
        <f>SUMIFS(Out!$H$5:$H$605,Out!$R$5:$R$605,"Despesa",Out!$F$5:$F$605,DRE!$D1007)</f>
        <v>0</v>
      </c>
      <c r="O1007" s="75">
        <f>SUMIFS(Nov!$H$5:$H$605,Nov!$R$5:$R$605,"Despesa",Nov!$F$5:$F$605,DRE!$D1007)</f>
        <v>0</v>
      </c>
      <c r="P1007" s="75">
        <f>SUMIFS(Dez!$H$5:$H$605,Dez!$R$5:$R$605,"Despesa",Dez!$F$5:$F$605,DRE!$D1007)</f>
        <v>0</v>
      </c>
      <c r="Q1007" s="75">
        <f t="shared" si="44"/>
        <v>0</v>
      </c>
    </row>
    <row r="1008" spans="3:17" ht="28.5" customHeight="1" thickTop="1" thickBot="1">
      <c r="C1008" s="65" t="str">
        <f>'PC Despesas'!U83</f>
        <v>5.7.79</v>
      </c>
      <c r="D1008" s="66" t="str">
        <f>VLOOKUP(C1008,'PC Despesas'!$U$5:$V$103,2,FALSE)</f>
        <v>-</v>
      </c>
      <c r="E1008" s="75">
        <f>SUMIFS(Jan!$H$5:$H$605,Jan!$R$5:$R$605,"Despesa",Jan!$F$5:$F$605,DRE!$D1008)</f>
        <v>0</v>
      </c>
      <c r="F1008" s="75">
        <f>SUMIFS(Fev!$H$5:$H$605,Fev!$R$5:$R$605,"Despesa",Fev!$F$5:$F$605,DRE!$D1008)</f>
        <v>0</v>
      </c>
      <c r="G1008" s="75">
        <f>SUMIFS(Mar!$H$5:$H$605,Mar!$R$5:$R$605,"Despesa",Mar!$F$5:$F$605,DRE!$D1008)</f>
        <v>0</v>
      </c>
      <c r="H1008" s="75">
        <f>SUMIFS(Abr!$H$5:$H$605,Abr!$R$5:$R$605,"Despesa",Abr!$F$5:$F$605,DRE!$D1008)</f>
        <v>0</v>
      </c>
      <c r="I1008" s="75">
        <f>SUMIFS(Mai!$H$5:$H$605,Mai!$R$5:$R$605,"Despesa",Mai!$F$5:$F$605,DRE!$D1008)</f>
        <v>0</v>
      </c>
      <c r="J1008" s="75">
        <f>SUMIFS(Jun!$H$5:$H$605,Jun!$R$5:$R$605,"Despesa",Jun!$F$5:$F$605,DRE!$D1008)</f>
        <v>0</v>
      </c>
      <c r="K1008" s="75">
        <f>SUMIFS(Jul!$H$5:$H$605,Jul!$R$5:$R$605,"Despesa",Jul!$F$5:$F$605,DRE!$D1008)</f>
        <v>0</v>
      </c>
      <c r="L1008" s="75">
        <f>SUMIFS(Ago!$H$5:$H$605,Ago!$R$5:$R$605,"Despesa",Ago!$F$5:$F$605,DRE!$D1008)</f>
        <v>0</v>
      </c>
      <c r="M1008" s="75">
        <f>SUMIFS(Set!$H$5:$H$605,Set!$R$5:$R$605,"Despesa",Set!$F$5:$F$605,DRE!$D1008)</f>
        <v>0</v>
      </c>
      <c r="N1008" s="75">
        <f>SUMIFS(Out!$H$5:$H$605,Out!$R$5:$R$605,"Despesa",Out!$F$5:$F$605,DRE!$D1008)</f>
        <v>0</v>
      </c>
      <c r="O1008" s="75">
        <f>SUMIFS(Nov!$H$5:$H$605,Nov!$R$5:$R$605,"Despesa",Nov!$F$5:$F$605,DRE!$D1008)</f>
        <v>0</v>
      </c>
      <c r="P1008" s="75">
        <f>SUMIFS(Dez!$H$5:$H$605,Dez!$R$5:$R$605,"Despesa",Dez!$F$5:$F$605,DRE!$D1008)</f>
        <v>0</v>
      </c>
      <c r="Q1008" s="75">
        <f t="shared" si="44"/>
        <v>0</v>
      </c>
    </row>
    <row r="1009" spans="3:17" ht="28.5" customHeight="1" thickTop="1" thickBot="1">
      <c r="C1009" s="65" t="str">
        <f>'PC Despesas'!U84</f>
        <v>5.7.80</v>
      </c>
      <c r="D1009" s="66" t="str">
        <f>VLOOKUP(C1009,'PC Despesas'!$U$5:$V$103,2,FALSE)</f>
        <v>-</v>
      </c>
      <c r="E1009" s="75">
        <f>SUMIFS(Jan!$H$5:$H$605,Jan!$R$5:$R$605,"Despesa",Jan!$F$5:$F$605,DRE!$D1009)</f>
        <v>0</v>
      </c>
      <c r="F1009" s="75">
        <f>SUMIFS(Fev!$H$5:$H$605,Fev!$R$5:$R$605,"Despesa",Fev!$F$5:$F$605,DRE!$D1009)</f>
        <v>0</v>
      </c>
      <c r="G1009" s="75">
        <f>SUMIFS(Mar!$H$5:$H$605,Mar!$R$5:$R$605,"Despesa",Mar!$F$5:$F$605,DRE!$D1009)</f>
        <v>0</v>
      </c>
      <c r="H1009" s="75">
        <f>SUMIFS(Abr!$H$5:$H$605,Abr!$R$5:$R$605,"Despesa",Abr!$F$5:$F$605,DRE!$D1009)</f>
        <v>0</v>
      </c>
      <c r="I1009" s="75">
        <f>SUMIFS(Mai!$H$5:$H$605,Mai!$R$5:$R$605,"Despesa",Mai!$F$5:$F$605,DRE!$D1009)</f>
        <v>0</v>
      </c>
      <c r="J1009" s="75">
        <f>SUMIFS(Jun!$H$5:$H$605,Jun!$R$5:$R$605,"Despesa",Jun!$F$5:$F$605,DRE!$D1009)</f>
        <v>0</v>
      </c>
      <c r="K1009" s="75">
        <f>SUMIFS(Jul!$H$5:$H$605,Jul!$R$5:$R$605,"Despesa",Jul!$F$5:$F$605,DRE!$D1009)</f>
        <v>0</v>
      </c>
      <c r="L1009" s="75">
        <f>SUMIFS(Ago!$H$5:$H$605,Ago!$R$5:$R$605,"Despesa",Ago!$F$5:$F$605,DRE!$D1009)</f>
        <v>0</v>
      </c>
      <c r="M1009" s="75">
        <f>SUMIFS(Set!$H$5:$H$605,Set!$R$5:$R$605,"Despesa",Set!$F$5:$F$605,DRE!$D1009)</f>
        <v>0</v>
      </c>
      <c r="N1009" s="75">
        <f>SUMIFS(Out!$H$5:$H$605,Out!$R$5:$R$605,"Despesa",Out!$F$5:$F$605,DRE!$D1009)</f>
        <v>0</v>
      </c>
      <c r="O1009" s="75">
        <f>SUMIFS(Nov!$H$5:$H$605,Nov!$R$5:$R$605,"Despesa",Nov!$F$5:$F$605,DRE!$D1009)</f>
        <v>0</v>
      </c>
      <c r="P1009" s="75">
        <f>SUMIFS(Dez!$H$5:$H$605,Dez!$R$5:$R$605,"Despesa",Dez!$F$5:$F$605,DRE!$D1009)</f>
        <v>0</v>
      </c>
      <c r="Q1009" s="75">
        <f t="shared" si="44"/>
        <v>0</v>
      </c>
    </row>
    <row r="1010" spans="3:17" ht="28.5" customHeight="1" thickTop="1" thickBot="1">
      <c r="C1010" s="65" t="str">
        <f>'PC Despesas'!U85</f>
        <v>5.7.81</v>
      </c>
      <c r="D1010" s="66" t="str">
        <f>VLOOKUP(C1010,'PC Despesas'!$U$5:$V$103,2,FALSE)</f>
        <v>-</v>
      </c>
      <c r="E1010" s="75">
        <f>SUMIFS(Jan!$H$5:$H$605,Jan!$R$5:$R$605,"Despesa",Jan!$F$5:$F$605,DRE!$D1010)</f>
        <v>0</v>
      </c>
      <c r="F1010" s="75">
        <f>SUMIFS(Fev!$H$5:$H$605,Fev!$R$5:$R$605,"Despesa",Fev!$F$5:$F$605,DRE!$D1010)</f>
        <v>0</v>
      </c>
      <c r="G1010" s="75">
        <f>SUMIFS(Mar!$H$5:$H$605,Mar!$R$5:$R$605,"Despesa",Mar!$F$5:$F$605,DRE!$D1010)</f>
        <v>0</v>
      </c>
      <c r="H1010" s="75">
        <f>SUMIFS(Abr!$H$5:$H$605,Abr!$R$5:$R$605,"Despesa",Abr!$F$5:$F$605,DRE!$D1010)</f>
        <v>0</v>
      </c>
      <c r="I1010" s="75">
        <f>SUMIFS(Mai!$H$5:$H$605,Mai!$R$5:$R$605,"Despesa",Mai!$F$5:$F$605,DRE!$D1010)</f>
        <v>0</v>
      </c>
      <c r="J1010" s="75">
        <f>SUMIFS(Jun!$H$5:$H$605,Jun!$R$5:$R$605,"Despesa",Jun!$F$5:$F$605,DRE!$D1010)</f>
        <v>0</v>
      </c>
      <c r="K1010" s="75">
        <f>SUMIFS(Jul!$H$5:$H$605,Jul!$R$5:$R$605,"Despesa",Jul!$F$5:$F$605,DRE!$D1010)</f>
        <v>0</v>
      </c>
      <c r="L1010" s="75">
        <f>SUMIFS(Ago!$H$5:$H$605,Ago!$R$5:$R$605,"Despesa",Ago!$F$5:$F$605,DRE!$D1010)</f>
        <v>0</v>
      </c>
      <c r="M1010" s="75">
        <f>SUMIFS(Set!$H$5:$H$605,Set!$R$5:$R$605,"Despesa",Set!$F$5:$F$605,DRE!$D1010)</f>
        <v>0</v>
      </c>
      <c r="N1010" s="75">
        <f>SUMIFS(Out!$H$5:$H$605,Out!$R$5:$R$605,"Despesa",Out!$F$5:$F$605,DRE!$D1010)</f>
        <v>0</v>
      </c>
      <c r="O1010" s="75">
        <f>SUMIFS(Nov!$H$5:$H$605,Nov!$R$5:$R$605,"Despesa",Nov!$F$5:$F$605,DRE!$D1010)</f>
        <v>0</v>
      </c>
      <c r="P1010" s="75">
        <f>SUMIFS(Dez!$H$5:$H$605,Dez!$R$5:$R$605,"Despesa",Dez!$F$5:$F$605,DRE!$D1010)</f>
        <v>0</v>
      </c>
      <c r="Q1010" s="75">
        <f t="shared" si="44"/>
        <v>0</v>
      </c>
    </row>
    <row r="1011" spans="3:17" ht="28.5" customHeight="1" thickTop="1" thickBot="1">
      <c r="C1011" s="65" t="str">
        <f>'PC Despesas'!U86</f>
        <v>5.7.82</v>
      </c>
      <c r="D1011" s="66" t="str">
        <f>VLOOKUP(C1011,'PC Despesas'!$U$5:$V$103,2,FALSE)</f>
        <v>-</v>
      </c>
      <c r="E1011" s="75">
        <f>SUMIFS(Jan!$H$5:$H$605,Jan!$R$5:$R$605,"Despesa",Jan!$F$5:$F$605,DRE!$D1011)</f>
        <v>0</v>
      </c>
      <c r="F1011" s="75">
        <f>SUMIFS(Fev!$H$5:$H$605,Fev!$R$5:$R$605,"Despesa",Fev!$F$5:$F$605,DRE!$D1011)</f>
        <v>0</v>
      </c>
      <c r="G1011" s="75">
        <f>SUMIFS(Mar!$H$5:$H$605,Mar!$R$5:$R$605,"Despesa",Mar!$F$5:$F$605,DRE!$D1011)</f>
        <v>0</v>
      </c>
      <c r="H1011" s="75">
        <f>SUMIFS(Abr!$H$5:$H$605,Abr!$R$5:$R$605,"Despesa",Abr!$F$5:$F$605,DRE!$D1011)</f>
        <v>0</v>
      </c>
      <c r="I1011" s="75">
        <f>SUMIFS(Mai!$H$5:$H$605,Mai!$R$5:$R$605,"Despesa",Mai!$F$5:$F$605,DRE!$D1011)</f>
        <v>0</v>
      </c>
      <c r="J1011" s="75">
        <f>SUMIFS(Jun!$H$5:$H$605,Jun!$R$5:$R$605,"Despesa",Jun!$F$5:$F$605,DRE!$D1011)</f>
        <v>0</v>
      </c>
      <c r="K1011" s="75">
        <f>SUMIFS(Jul!$H$5:$H$605,Jul!$R$5:$R$605,"Despesa",Jul!$F$5:$F$605,DRE!$D1011)</f>
        <v>0</v>
      </c>
      <c r="L1011" s="75">
        <f>SUMIFS(Ago!$H$5:$H$605,Ago!$R$5:$R$605,"Despesa",Ago!$F$5:$F$605,DRE!$D1011)</f>
        <v>0</v>
      </c>
      <c r="M1011" s="75">
        <f>SUMIFS(Set!$H$5:$H$605,Set!$R$5:$R$605,"Despesa",Set!$F$5:$F$605,DRE!$D1011)</f>
        <v>0</v>
      </c>
      <c r="N1011" s="75">
        <f>SUMIFS(Out!$H$5:$H$605,Out!$R$5:$R$605,"Despesa",Out!$F$5:$F$605,DRE!$D1011)</f>
        <v>0</v>
      </c>
      <c r="O1011" s="75">
        <f>SUMIFS(Nov!$H$5:$H$605,Nov!$R$5:$R$605,"Despesa",Nov!$F$5:$F$605,DRE!$D1011)</f>
        <v>0</v>
      </c>
      <c r="P1011" s="75">
        <f>SUMIFS(Dez!$H$5:$H$605,Dez!$R$5:$R$605,"Despesa",Dez!$F$5:$F$605,DRE!$D1011)</f>
        <v>0</v>
      </c>
      <c r="Q1011" s="75">
        <f t="shared" si="44"/>
        <v>0</v>
      </c>
    </row>
    <row r="1012" spans="3:17" ht="28.5" customHeight="1" thickTop="1" thickBot="1">
      <c r="C1012" s="65" t="str">
        <f>'PC Despesas'!U87</f>
        <v>5.7.83</v>
      </c>
      <c r="D1012" s="66" t="str">
        <f>VLOOKUP(C1012,'PC Despesas'!$U$5:$V$103,2,FALSE)</f>
        <v>-</v>
      </c>
      <c r="E1012" s="75">
        <f>SUMIFS(Jan!$H$5:$H$605,Jan!$R$5:$R$605,"Despesa",Jan!$F$5:$F$605,DRE!$D1012)</f>
        <v>0</v>
      </c>
      <c r="F1012" s="75">
        <f>SUMIFS(Fev!$H$5:$H$605,Fev!$R$5:$R$605,"Despesa",Fev!$F$5:$F$605,DRE!$D1012)</f>
        <v>0</v>
      </c>
      <c r="G1012" s="75">
        <f>SUMIFS(Mar!$H$5:$H$605,Mar!$R$5:$R$605,"Despesa",Mar!$F$5:$F$605,DRE!$D1012)</f>
        <v>0</v>
      </c>
      <c r="H1012" s="75">
        <f>SUMIFS(Abr!$H$5:$H$605,Abr!$R$5:$R$605,"Despesa",Abr!$F$5:$F$605,DRE!$D1012)</f>
        <v>0</v>
      </c>
      <c r="I1012" s="75">
        <f>SUMIFS(Mai!$H$5:$H$605,Mai!$R$5:$R$605,"Despesa",Mai!$F$5:$F$605,DRE!$D1012)</f>
        <v>0</v>
      </c>
      <c r="J1012" s="75">
        <f>SUMIFS(Jun!$H$5:$H$605,Jun!$R$5:$R$605,"Despesa",Jun!$F$5:$F$605,DRE!$D1012)</f>
        <v>0</v>
      </c>
      <c r="K1012" s="75">
        <f>SUMIFS(Jul!$H$5:$H$605,Jul!$R$5:$R$605,"Despesa",Jul!$F$5:$F$605,DRE!$D1012)</f>
        <v>0</v>
      </c>
      <c r="L1012" s="75">
        <f>SUMIFS(Ago!$H$5:$H$605,Ago!$R$5:$R$605,"Despesa",Ago!$F$5:$F$605,DRE!$D1012)</f>
        <v>0</v>
      </c>
      <c r="M1012" s="75">
        <f>SUMIFS(Set!$H$5:$H$605,Set!$R$5:$R$605,"Despesa",Set!$F$5:$F$605,DRE!$D1012)</f>
        <v>0</v>
      </c>
      <c r="N1012" s="75">
        <f>SUMIFS(Out!$H$5:$H$605,Out!$R$5:$R$605,"Despesa",Out!$F$5:$F$605,DRE!$D1012)</f>
        <v>0</v>
      </c>
      <c r="O1012" s="75">
        <f>SUMIFS(Nov!$H$5:$H$605,Nov!$R$5:$R$605,"Despesa",Nov!$F$5:$F$605,DRE!$D1012)</f>
        <v>0</v>
      </c>
      <c r="P1012" s="75">
        <f>SUMIFS(Dez!$H$5:$H$605,Dez!$R$5:$R$605,"Despesa",Dez!$F$5:$F$605,DRE!$D1012)</f>
        <v>0</v>
      </c>
      <c r="Q1012" s="75">
        <f t="shared" si="44"/>
        <v>0</v>
      </c>
    </row>
    <row r="1013" spans="3:17" ht="28.5" customHeight="1" thickTop="1" thickBot="1">
      <c r="C1013" s="65" t="str">
        <f>'PC Despesas'!U88</f>
        <v>5.7.84</v>
      </c>
      <c r="D1013" s="66" t="str">
        <f>VLOOKUP(C1013,'PC Despesas'!$U$5:$V$103,2,FALSE)</f>
        <v>-</v>
      </c>
      <c r="E1013" s="75">
        <f>SUMIFS(Jan!$H$5:$H$605,Jan!$R$5:$R$605,"Despesa",Jan!$F$5:$F$605,DRE!$D1013)</f>
        <v>0</v>
      </c>
      <c r="F1013" s="75">
        <f>SUMIFS(Fev!$H$5:$H$605,Fev!$R$5:$R$605,"Despesa",Fev!$F$5:$F$605,DRE!$D1013)</f>
        <v>0</v>
      </c>
      <c r="G1013" s="75">
        <f>SUMIFS(Mar!$H$5:$H$605,Mar!$R$5:$R$605,"Despesa",Mar!$F$5:$F$605,DRE!$D1013)</f>
        <v>0</v>
      </c>
      <c r="H1013" s="75">
        <f>SUMIFS(Abr!$H$5:$H$605,Abr!$R$5:$R$605,"Despesa",Abr!$F$5:$F$605,DRE!$D1013)</f>
        <v>0</v>
      </c>
      <c r="I1013" s="75">
        <f>SUMIFS(Mai!$H$5:$H$605,Mai!$R$5:$R$605,"Despesa",Mai!$F$5:$F$605,DRE!$D1013)</f>
        <v>0</v>
      </c>
      <c r="J1013" s="75">
        <f>SUMIFS(Jun!$H$5:$H$605,Jun!$R$5:$R$605,"Despesa",Jun!$F$5:$F$605,DRE!$D1013)</f>
        <v>0</v>
      </c>
      <c r="K1013" s="75">
        <f>SUMIFS(Jul!$H$5:$H$605,Jul!$R$5:$R$605,"Despesa",Jul!$F$5:$F$605,DRE!$D1013)</f>
        <v>0</v>
      </c>
      <c r="L1013" s="75">
        <f>SUMIFS(Ago!$H$5:$H$605,Ago!$R$5:$R$605,"Despesa",Ago!$F$5:$F$605,DRE!$D1013)</f>
        <v>0</v>
      </c>
      <c r="M1013" s="75">
        <f>SUMIFS(Set!$H$5:$H$605,Set!$R$5:$R$605,"Despesa",Set!$F$5:$F$605,DRE!$D1013)</f>
        <v>0</v>
      </c>
      <c r="N1013" s="75">
        <f>SUMIFS(Out!$H$5:$H$605,Out!$R$5:$R$605,"Despesa",Out!$F$5:$F$605,DRE!$D1013)</f>
        <v>0</v>
      </c>
      <c r="O1013" s="75">
        <f>SUMIFS(Nov!$H$5:$H$605,Nov!$R$5:$R$605,"Despesa",Nov!$F$5:$F$605,DRE!$D1013)</f>
        <v>0</v>
      </c>
      <c r="P1013" s="75">
        <f>SUMIFS(Dez!$H$5:$H$605,Dez!$R$5:$R$605,"Despesa",Dez!$F$5:$F$605,DRE!$D1013)</f>
        <v>0</v>
      </c>
      <c r="Q1013" s="75">
        <f t="shared" si="44"/>
        <v>0</v>
      </c>
    </row>
    <row r="1014" spans="3:17" ht="28.5" customHeight="1" thickTop="1" thickBot="1">
      <c r="C1014" s="65" t="str">
        <f>'PC Despesas'!U89</f>
        <v>5.7.85</v>
      </c>
      <c r="D1014" s="66" t="str">
        <f>VLOOKUP(C1014,'PC Despesas'!$U$5:$V$103,2,FALSE)</f>
        <v>-</v>
      </c>
      <c r="E1014" s="75">
        <f>SUMIFS(Jan!$H$5:$H$605,Jan!$R$5:$R$605,"Despesa",Jan!$F$5:$F$605,DRE!$D1014)</f>
        <v>0</v>
      </c>
      <c r="F1014" s="75">
        <f>SUMIFS(Fev!$H$5:$H$605,Fev!$R$5:$R$605,"Despesa",Fev!$F$5:$F$605,DRE!$D1014)</f>
        <v>0</v>
      </c>
      <c r="G1014" s="75">
        <f>SUMIFS(Mar!$H$5:$H$605,Mar!$R$5:$R$605,"Despesa",Mar!$F$5:$F$605,DRE!$D1014)</f>
        <v>0</v>
      </c>
      <c r="H1014" s="75">
        <f>SUMIFS(Abr!$H$5:$H$605,Abr!$R$5:$R$605,"Despesa",Abr!$F$5:$F$605,DRE!$D1014)</f>
        <v>0</v>
      </c>
      <c r="I1014" s="75">
        <f>SUMIFS(Mai!$H$5:$H$605,Mai!$R$5:$R$605,"Despesa",Mai!$F$5:$F$605,DRE!$D1014)</f>
        <v>0</v>
      </c>
      <c r="J1014" s="75">
        <f>SUMIFS(Jun!$H$5:$H$605,Jun!$R$5:$R$605,"Despesa",Jun!$F$5:$F$605,DRE!$D1014)</f>
        <v>0</v>
      </c>
      <c r="K1014" s="75">
        <f>SUMIFS(Jul!$H$5:$H$605,Jul!$R$5:$R$605,"Despesa",Jul!$F$5:$F$605,DRE!$D1014)</f>
        <v>0</v>
      </c>
      <c r="L1014" s="75">
        <f>SUMIFS(Ago!$H$5:$H$605,Ago!$R$5:$R$605,"Despesa",Ago!$F$5:$F$605,DRE!$D1014)</f>
        <v>0</v>
      </c>
      <c r="M1014" s="75">
        <f>SUMIFS(Set!$H$5:$H$605,Set!$R$5:$R$605,"Despesa",Set!$F$5:$F$605,DRE!$D1014)</f>
        <v>0</v>
      </c>
      <c r="N1014" s="75">
        <f>SUMIFS(Out!$H$5:$H$605,Out!$R$5:$R$605,"Despesa",Out!$F$5:$F$605,DRE!$D1014)</f>
        <v>0</v>
      </c>
      <c r="O1014" s="75">
        <f>SUMIFS(Nov!$H$5:$H$605,Nov!$R$5:$R$605,"Despesa",Nov!$F$5:$F$605,DRE!$D1014)</f>
        <v>0</v>
      </c>
      <c r="P1014" s="75">
        <f>SUMIFS(Dez!$H$5:$H$605,Dez!$R$5:$R$605,"Despesa",Dez!$F$5:$F$605,DRE!$D1014)</f>
        <v>0</v>
      </c>
      <c r="Q1014" s="75">
        <f t="shared" si="44"/>
        <v>0</v>
      </c>
    </row>
    <row r="1015" spans="3:17" ht="28.5" customHeight="1" thickTop="1" thickBot="1">
      <c r="C1015" s="65" t="str">
        <f>'PC Despesas'!U90</f>
        <v>5.7.86</v>
      </c>
      <c r="D1015" s="66" t="str">
        <f>VLOOKUP(C1015,'PC Despesas'!$U$5:$V$103,2,FALSE)</f>
        <v>-</v>
      </c>
      <c r="E1015" s="75">
        <f>SUMIFS(Jan!$H$5:$H$605,Jan!$R$5:$R$605,"Despesa",Jan!$F$5:$F$605,DRE!$D1015)</f>
        <v>0</v>
      </c>
      <c r="F1015" s="75">
        <f>SUMIFS(Fev!$H$5:$H$605,Fev!$R$5:$R$605,"Despesa",Fev!$F$5:$F$605,DRE!$D1015)</f>
        <v>0</v>
      </c>
      <c r="G1015" s="75">
        <f>SUMIFS(Mar!$H$5:$H$605,Mar!$R$5:$R$605,"Despesa",Mar!$F$5:$F$605,DRE!$D1015)</f>
        <v>0</v>
      </c>
      <c r="H1015" s="75">
        <f>SUMIFS(Abr!$H$5:$H$605,Abr!$R$5:$R$605,"Despesa",Abr!$F$5:$F$605,DRE!$D1015)</f>
        <v>0</v>
      </c>
      <c r="I1015" s="75">
        <f>SUMIFS(Mai!$H$5:$H$605,Mai!$R$5:$R$605,"Despesa",Mai!$F$5:$F$605,DRE!$D1015)</f>
        <v>0</v>
      </c>
      <c r="J1015" s="75">
        <f>SUMIFS(Jun!$H$5:$H$605,Jun!$R$5:$R$605,"Despesa",Jun!$F$5:$F$605,DRE!$D1015)</f>
        <v>0</v>
      </c>
      <c r="K1015" s="75">
        <f>SUMIFS(Jul!$H$5:$H$605,Jul!$R$5:$R$605,"Despesa",Jul!$F$5:$F$605,DRE!$D1015)</f>
        <v>0</v>
      </c>
      <c r="L1015" s="75">
        <f>SUMIFS(Ago!$H$5:$H$605,Ago!$R$5:$R$605,"Despesa",Ago!$F$5:$F$605,DRE!$D1015)</f>
        <v>0</v>
      </c>
      <c r="M1015" s="75">
        <f>SUMIFS(Set!$H$5:$H$605,Set!$R$5:$R$605,"Despesa",Set!$F$5:$F$605,DRE!$D1015)</f>
        <v>0</v>
      </c>
      <c r="N1015" s="75">
        <f>SUMIFS(Out!$H$5:$H$605,Out!$R$5:$R$605,"Despesa",Out!$F$5:$F$605,DRE!$D1015)</f>
        <v>0</v>
      </c>
      <c r="O1015" s="75">
        <f>SUMIFS(Nov!$H$5:$H$605,Nov!$R$5:$R$605,"Despesa",Nov!$F$5:$F$605,DRE!$D1015)</f>
        <v>0</v>
      </c>
      <c r="P1015" s="75">
        <f>SUMIFS(Dez!$H$5:$H$605,Dez!$R$5:$R$605,"Despesa",Dez!$F$5:$F$605,DRE!$D1015)</f>
        <v>0</v>
      </c>
      <c r="Q1015" s="75">
        <f t="shared" si="44"/>
        <v>0</v>
      </c>
    </row>
    <row r="1016" spans="3:17" ht="28.5" customHeight="1" thickTop="1" thickBot="1">
      <c r="C1016" s="65" t="str">
        <f>'PC Despesas'!U91</f>
        <v>5.7.87</v>
      </c>
      <c r="D1016" s="66" t="str">
        <f>VLOOKUP(C1016,'PC Despesas'!$U$5:$V$103,2,FALSE)</f>
        <v>-</v>
      </c>
      <c r="E1016" s="75">
        <f>SUMIFS(Jan!$H$5:$H$605,Jan!$R$5:$R$605,"Despesa",Jan!$F$5:$F$605,DRE!$D1016)</f>
        <v>0</v>
      </c>
      <c r="F1016" s="75">
        <f>SUMIFS(Fev!$H$5:$H$605,Fev!$R$5:$R$605,"Despesa",Fev!$F$5:$F$605,DRE!$D1016)</f>
        <v>0</v>
      </c>
      <c r="G1016" s="75">
        <f>SUMIFS(Mar!$H$5:$H$605,Mar!$R$5:$R$605,"Despesa",Mar!$F$5:$F$605,DRE!$D1016)</f>
        <v>0</v>
      </c>
      <c r="H1016" s="75">
        <f>SUMIFS(Abr!$H$5:$H$605,Abr!$R$5:$R$605,"Despesa",Abr!$F$5:$F$605,DRE!$D1016)</f>
        <v>0</v>
      </c>
      <c r="I1016" s="75">
        <f>SUMIFS(Mai!$H$5:$H$605,Mai!$R$5:$R$605,"Despesa",Mai!$F$5:$F$605,DRE!$D1016)</f>
        <v>0</v>
      </c>
      <c r="J1016" s="75">
        <f>SUMIFS(Jun!$H$5:$H$605,Jun!$R$5:$R$605,"Despesa",Jun!$F$5:$F$605,DRE!$D1016)</f>
        <v>0</v>
      </c>
      <c r="K1016" s="75">
        <f>SUMIFS(Jul!$H$5:$H$605,Jul!$R$5:$R$605,"Despesa",Jul!$F$5:$F$605,DRE!$D1016)</f>
        <v>0</v>
      </c>
      <c r="L1016" s="75">
        <f>SUMIFS(Ago!$H$5:$H$605,Ago!$R$5:$R$605,"Despesa",Ago!$F$5:$F$605,DRE!$D1016)</f>
        <v>0</v>
      </c>
      <c r="M1016" s="75">
        <f>SUMIFS(Set!$H$5:$H$605,Set!$R$5:$R$605,"Despesa",Set!$F$5:$F$605,DRE!$D1016)</f>
        <v>0</v>
      </c>
      <c r="N1016" s="75">
        <f>SUMIFS(Out!$H$5:$H$605,Out!$R$5:$R$605,"Despesa",Out!$F$5:$F$605,DRE!$D1016)</f>
        <v>0</v>
      </c>
      <c r="O1016" s="75">
        <f>SUMIFS(Nov!$H$5:$H$605,Nov!$R$5:$R$605,"Despesa",Nov!$F$5:$F$605,DRE!$D1016)</f>
        <v>0</v>
      </c>
      <c r="P1016" s="75">
        <f>SUMIFS(Dez!$H$5:$H$605,Dez!$R$5:$R$605,"Despesa",Dez!$F$5:$F$605,DRE!$D1016)</f>
        <v>0</v>
      </c>
      <c r="Q1016" s="75">
        <f t="shared" si="44"/>
        <v>0</v>
      </c>
    </row>
    <row r="1017" spans="3:17" ht="28.5" customHeight="1" thickTop="1" thickBot="1">
      <c r="C1017" s="65" t="str">
        <f>'PC Despesas'!U92</f>
        <v>5.7.88</v>
      </c>
      <c r="D1017" s="66" t="str">
        <f>VLOOKUP(C1017,'PC Despesas'!$U$5:$V$103,2,FALSE)</f>
        <v>-</v>
      </c>
      <c r="E1017" s="75">
        <f>SUMIFS(Jan!$H$5:$H$605,Jan!$R$5:$R$605,"Despesa",Jan!$F$5:$F$605,DRE!$D1017)</f>
        <v>0</v>
      </c>
      <c r="F1017" s="75">
        <f>SUMIFS(Fev!$H$5:$H$605,Fev!$R$5:$R$605,"Despesa",Fev!$F$5:$F$605,DRE!$D1017)</f>
        <v>0</v>
      </c>
      <c r="G1017" s="75">
        <f>SUMIFS(Mar!$H$5:$H$605,Mar!$R$5:$R$605,"Despesa",Mar!$F$5:$F$605,DRE!$D1017)</f>
        <v>0</v>
      </c>
      <c r="H1017" s="75">
        <f>SUMIFS(Abr!$H$5:$H$605,Abr!$R$5:$R$605,"Despesa",Abr!$F$5:$F$605,DRE!$D1017)</f>
        <v>0</v>
      </c>
      <c r="I1017" s="75">
        <f>SUMIFS(Mai!$H$5:$H$605,Mai!$R$5:$R$605,"Despesa",Mai!$F$5:$F$605,DRE!$D1017)</f>
        <v>0</v>
      </c>
      <c r="J1017" s="75">
        <f>SUMIFS(Jun!$H$5:$H$605,Jun!$R$5:$R$605,"Despesa",Jun!$F$5:$F$605,DRE!$D1017)</f>
        <v>0</v>
      </c>
      <c r="K1017" s="75">
        <f>SUMIFS(Jul!$H$5:$H$605,Jul!$R$5:$R$605,"Despesa",Jul!$F$5:$F$605,DRE!$D1017)</f>
        <v>0</v>
      </c>
      <c r="L1017" s="75">
        <f>SUMIFS(Ago!$H$5:$H$605,Ago!$R$5:$R$605,"Despesa",Ago!$F$5:$F$605,DRE!$D1017)</f>
        <v>0</v>
      </c>
      <c r="M1017" s="75">
        <f>SUMIFS(Set!$H$5:$H$605,Set!$R$5:$R$605,"Despesa",Set!$F$5:$F$605,DRE!$D1017)</f>
        <v>0</v>
      </c>
      <c r="N1017" s="75">
        <f>SUMIFS(Out!$H$5:$H$605,Out!$R$5:$R$605,"Despesa",Out!$F$5:$F$605,DRE!$D1017)</f>
        <v>0</v>
      </c>
      <c r="O1017" s="75">
        <f>SUMIFS(Nov!$H$5:$H$605,Nov!$R$5:$R$605,"Despesa",Nov!$F$5:$F$605,DRE!$D1017)</f>
        <v>0</v>
      </c>
      <c r="P1017" s="75">
        <f>SUMIFS(Dez!$H$5:$H$605,Dez!$R$5:$R$605,"Despesa",Dez!$F$5:$F$605,DRE!$D1017)</f>
        <v>0</v>
      </c>
      <c r="Q1017" s="75">
        <f t="shared" si="44"/>
        <v>0</v>
      </c>
    </row>
    <row r="1018" spans="3:17" ht="28.5" customHeight="1" thickTop="1" thickBot="1">
      <c r="C1018" s="65" t="str">
        <f>'PC Despesas'!U93</f>
        <v>5.7.89</v>
      </c>
      <c r="D1018" s="66" t="str">
        <f>VLOOKUP(C1018,'PC Despesas'!$U$5:$V$103,2,FALSE)</f>
        <v>-</v>
      </c>
      <c r="E1018" s="75">
        <f>SUMIFS(Jan!$H$5:$H$605,Jan!$R$5:$R$605,"Despesa",Jan!$F$5:$F$605,DRE!$D1018)</f>
        <v>0</v>
      </c>
      <c r="F1018" s="75">
        <f>SUMIFS(Fev!$H$5:$H$605,Fev!$R$5:$R$605,"Despesa",Fev!$F$5:$F$605,DRE!$D1018)</f>
        <v>0</v>
      </c>
      <c r="G1018" s="75">
        <f>SUMIFS(Mar!$H$5:$H$605,Mar!$R$5:$R$605,"Despesa",Mar!$F$5:$F$605,DRE!$D1018)</f>
        <v>0</v>
      </c>
      <c r="H1018" s="75">
        <f>SUMIFS(Abr!$H$5:$H$605,Abr!$R$5:$R$605,"Despesa",Abr!$F$5:$F$605,DRE!$D1018)</f>
        <v>0</v>
      </c>
      <c r="I1018" s="75">
        <f>SUMIFS(Mai!$H$5:$H$605,Mai!$R$5:$R$605,"Despesa",Mai!$F$5:$F$605,DRE!$D1018)</f>
        <v>0</v>
      </c>
      <c r="J1018" s="75">
        <f>SUMIFS(Jun!$H$5:$H$605,Jun!$R$5:$R$605,"Despesa",Jun!$F$5:$F$605,DRE!$D1018)</f>
        <v>0</v>
      </c>
      <c r="K1018" s="75">
        <f>SUMIFS(Jul!$H$5:$H$605,Jul!$R$5:$R$605,"Despesa",Jul!$F$5:$F$605,DRE!$D1018)</f>
        <v>0</v>
      </c>
      <c r="L1018" s="75">
        <f>SUMIFS(Ago!$H$5:$H$605,Ago!$R$5:$R$605,"Despesa",Ago!$F$5:$F$605,DRE!$D1018)</f>
        <v>0</v>
      </c>
      <c r="M1018" s="75">
        <f>SUMIFS(Set!$H$5:$H$605,Set!$R$5:$R$605,"Despesa",Set!$F$5:$F$605,DRE!$D1018)</f>
        <v>0</v>
      </c>
      <c r="N1018" s="75">
        <f>SUMIFS(Out!$H$5:$H$605,Out!$R$5:$R$605,"Despesa",Out!$F$5:$F$605,DRE!$D1018)</f>
        <v>0</v>
      </c>
      <c r="O1018" s="75">
        <f>SUMIFS(Nov!$H$5:$H$605,Nov!$R$5:$R$605,"Despesa",Nov!$F$5:$F$605,DRE!$D1018)</f>
        <v>0</v>
      </c>
      <c r="P1018" s="75">
        <f>SUMIFS(Dez!$H$5:$H$605,Dez!$R$5:$R$605,"Despesa",Dez!$F$5:$F$605,DRE!$D1018)</f>
        <v>0</v>
      </c>
      <c r="Q1018" s="75">
        <f t="shared" si="44"/>
        <v>0</v>
      </c>
    </row>
    <row r="1019" spans="3:17" ht="28.5" customHeight="1" thickTop="1" thickBot="1">
      <c r="C1019" s="65" t="str">
        <f>'PC Despesas'!U94</f>
        <v>5.7.90</v>
      </c>
      <c r="D1019" s="66" t="str">
        <f>VLOOKUP(C1019,'PC Despesas'!$U$5:$V$103,2,FALSE)</f>
        <v>-</v>
      </c>
      <c r="E1019" s="75">
        <f>SUMIFS(Jan!$H$5:$H$605,Jan!$R$5:$R$605,"Despesa",Jan!$F$5:$F$605,DRE!$D1019)</f>
        <v>0</v>
      </c>
      <c r="F1019" s="75">
        <f>SUMIFS(Fev!$H$5:$H$605,Fev!$R$5:$R$605,"Despesa",Fev!$F$5:$F$605,DRE!$D1019)</f>
        <v>0</v>
      </c>
      <c r="G1019" s="75">
        <f>SUMIFS(Mar!$H$5:$H$605,Mar!$R$5:$R$605,"Despesa",Mar!$F$5:$F$605,DRE!$D1019)</f>
        <v>0</v>
      </c>
      <c r="H1019" s="75">
        <f>SUMIFS(Abr!$H$5:$H$605,Abr!$R$5:$R$605,"Despesa",Abr!$F$5:$F$605,DRE!$D1019)</f>
        <v>0</v>
      </c>
      <c r="I1019" s="75">
        <f>SUMIFS(Mai!$H$5:$H$605,Mai!$R$5:$R$605,"Despesa",Mai!$F$5:$F$605,DRE!$D1019)</f>
        <v>0</v>
      </c>
      <c r="J1019" s="75">
        <f>SUMIFS(Jun!$H$5:$H$605,Jun!$R$5:$R$605,"Despesa",Jun!$F$5:$F$605,DRE!$D1019)</f>
        <v>0</v>
      </c>
      <c r="K1019" s="75">
        <f>SUMIFS(Jul!$H$5:$H$605,Jul!$R$5:$R$605,"Despesa",Jul!$F$5:$F$605,DRE!$D1019)</f>
        <v>0</v>
      </c>
      <c r="L1019" s="75">
        <f>SUMIFS(Ago!$H$5:$H$605,Ago!$R$5:$R$605,"Despesa",Ago!$F$5:$F$605,DRE!$D1019)</f>
        <v>0</v>
      </c>
      <c r="M1019" s="75">
        <f>SUMIFS(Set!$H$5:$H$605,Set!$R$5:$R$605,"Despesa",Set!$F$5:$F$605,DRE!$D1019)</f>
        <v>0</v>
      </c>
      <c r="N1019" s="75">
        <f>SUMIFS(Out!$H$5:$H$605,Out!$R$5:$R$605,"Despesa",Out!$F$5:$F$605,DRE!$D1019)</f>
        <v>0</v>
      </c>
      <c r="O1019" s="75">
        <f>SUMIFS(Nov!$H$5:$H$605,Nov!$R$5:$R$605,"Despesa",Nov!$F$5:$F$605,DRE!$D1019)</f>
        <v>0</v>
      </c>
      <c r="P1019" s="75">
        <f>SUMIFS(Dez!$H$5:$H$605,Dez!$R$5:$R$605,"Despesa",Dez!$F$5:$F$605,DRE!$D1019)</f>
        <v>0</v>
      </c>
      <c r="Q1019" s="75">
        <f t="shared" si="44"/>
        <v>0</v>
      </c>
    </row>
    <row r="1020" spans="3:17" ht="28.5" customHeight="1" thickTop="1" thickBot="1">
      <c r="C1020" s="65" t="str">
        <f>'PC Despesas'!U95</f>
        <v>5.7.91</v>
      </c>
      <c r="D1020" s="66" t="str">
        <f>VLOOKUP(C1020,'PC Despesas'!$U$5:$V$103,2,FALSE)</f>
        <v>-</v>
      </c>
      <c r="E1020" s="75">
        <f>SUMIFS(Jan!$H$5:$H$605,Jan!$R$5:$R$605,"Despesa",Jan!$F$5:$F$605,DRE!$D1020)</f>
        <v>0</v>
      </c>
      <c r="F1020" s="75">
        <f>SUMIFS(Fev!$H$5:$H$605,Fev!$R$5:$R$605,"Despesa",Fev!$F$5:$F$605,DRE!$D1020)</f>
        <v>0</v>
      </c>
      <c r="G1020" s="75">
        <f>SUMIFS(Mar!$H$5:$H$605,Mar!$R$5:$R$605,"Despesa",Mar!$F$5:$F$605,DRE!$D1020)</f>
        <v>0</v>
      </c>
      <c r="H1020" s="75">
        <f>SUMIFS(Abr!$H$5:$H$605,Abr!$R$5:$R$605,"Despesa",Abr!$F$5:$F$605,DRE!$D1020)</f>
        <v>0</v>
      </c>
      <c r="I1020" s="75">
        <f>SUMIFS(Mai!$H$5:$H$605,Mai!$R$5:$R$605,"Despesa",Mai!$F$5:$F$605,DRE!$D1020)</f>
        <v>0</v>
      </c>
      <c r="J1020" s="75">
        <f>SUMIFS(Jun!$H$5:$H$605,Jun!$R$5:$R$605,"Despesa",Jun!$F$5:$F$605,DRE!$D1020)</f>
        <v>0</v>
      </c>
      <c r="K1020" s="75">
        <f>SUMIFS(Jul!$H$5:$H$605,Jul!$R$5:$R$605,"Despesa",Jul!$F$5:$F$605,DRE!$D1020)</f>
        <v>0</v>
      </c>
      <c r="L1020" s="75">
        <f>SUMIFS(Ago!$H$5:$H$605,Ago!$R$5:$R$605,"Despesa",Ago!$F$5:$F$605,DRE!$D1020)</f>
        <v>0</v>
      </c>
      <c r="M1020" s="75">
        <f>SUMIFS(Set!$H$5:$H$605,Set!$R$5:$R$605,"Despesa",Set!$F$5:$F$605,DRE!$D1020)</f>
        <v>0</v>
      </c>
      <c r="N1020" s="75">
        <f>SUMIFS(Out!$H$5:$H$605,Out!$R$5:$R$605,"Despesa",Out!$F$5:$F$605,DRE!$D1020)</f>
        <v>0</v>
      </c>
      <c r="O1020" s="75">
        <f>SUMIFS(Nov!$H$5:$H$605,Nov!$R$5:$R$605,"Despesa",Nov!$F$5:$F$605,DRE!$D1020)</f>
        <v>0</v>
      </c>
      <c r="P1020" s="75">
        <f>SUMIFS(Dez!$H$5:$H$605,Dez!$R$5:$R$605,"Despesa",Dez!$F$5:$F$605,DRE!$D1020)</f>
        <v>0</v>
      </c>
      <c r="Q1020" s="75">
        <f t="shared" si="44"/>
        <v>0</v>
      </c>
    </row>
    <row r="1021" spans="3:17" ht="28.5" customHeight="1" thickTop="1" thickBot="1">
      <c r="C1021" s="65" t="str">
        <f>'PC Despesas'!U96</f>
        <v>5.7.92</v>
      </c>
      <c r="D1021" s="66" t="str">
        <f>VLOOKUP(C1021,'PC Despesas'!$U$5:$V$103,2,FALSE)</f>
        <v>-</v>
      </c>
      <c r="E1021" s="75">
        <f>SUMIFS(Jan!$H$5:$H$605,Jan!$R$5:$R$605,"Despesa",Jan!$F$5:$F$605,DRE!$D1021)</f>
        <v>0</v>
      </c>
      <c r="F1021" s="75">
        <f>SUMIFS(Fev!$H$5:$H$605,Fev!$R$5:$R$605,"Despesa",Fev!$F$5:$F$605,DRE!$D1021)</f>
        <v>0</v>
      </c>
      <c r="G1021" s="75">
        <f>SUMIFS(Mar!$H$5:$H$605,Mar!$R$5:$R$605,"Despesa",Mar!$F$5:$F$605,DRE!$D1021)</f>
        <v>0</v>
      </c>
      <c r="H1021" s="75">
        <f>SUMIFS(Abr!$H$5:$H$605,Abr!$R$5:$R$605,"Despesa",Abr!$F$5:$F$605,DRE!$D1021)</f>
        <v>0</v>
      </c>
      <c r="I1021" s="75">
        <f>SUMIFS(Mai!$H$5:$H$605,Mai!$R$5:$R$605,"Despesa",Mai!$F$5:$F$605,DRE!$D1021)</f>
        <v>0</v>
      </c>
      <c r="J1021" s="75">
        <f>SUMIFS(Jun!$H$5:$H$605,Jun!$R$5:$R$605,"Despesa",Jun!$F$5:$F$605,DRE!$D1021)</f>
        <v>0</v>
      </c>
      <c r="K1021" s="75">
        <f>SUMIFS(Jul!$H$5:$H$605,Jul!$R$5:$R$605,"Despesa",Jul!$F$5:$F$605,DRE!$D1021)</f>
        <v>0</v>
      </c>
      <c r="L1021" s="75">
        <f>SUMIFS(Ago!$H$5:$H$605,Ago!$R$5:$R$605,"Despesa",Ago!$F$5:$F$605,DRE!$D1021)</f>
        <v>0</v>
      </c>
      <c r="M1021" s="75">
        <f>SUMIFS(Set!$H$5:$H$605,Set!$R$5:$R$605,"Despesa",Set!$F$5:$F$605,DRE!$D1021)</f>
        <v>0</v>
      </c>
      <c r="N1021" s="75">
        <f>SUMIFS(Out!$H$5:$H$605,Out!$R$5:$R$605,"Despesa",Out!$F$5:$F$605,DRE!$D1021)</f>
        <v>0</v>
      </c>
      <c r="O1021" s="75">
        <f>SUMIFS(Nov!$H$5:$H$605,Nov!$R$5:$R$605,"Despesa",Nov!$F$5:$F$605,DRE!$D1021)</f>
        <v>0</v>
      </c>
      <c r="P1021" s="75">
        <f>SUMIFS(Dez!$H$5:$H$605,Dez!$R$5:$R$605,"Despesa",Dez!$F$5:$F$605,DRE!$D1021)</f>
        <v>0</v>
      </c>
      <c r="Q1021" s="75">
        <f t="shared" si="44"/>
        <v>0</v>
      </c>
    </row>
    <row r="1022" spans="3:17" ht="28.5" customHeight="1" thickTop="1" thickBot="1">
      <c r="C1022" s="65" t="str">
        <f>'PC Despesas'!U97</f>
        <v>5.7.93</v>
      </c>
      <c r="D1022" s="66" t="str">
        <f>VLOOKUP(C1022,'PC Despesas'!$U$5:$V$103,2,FALSE)</f>
        <v>-</v>
      </c>
      <c r="E1022" s="75">
        <f>SUMIFS(Jan!$H$5:$H$605,Jan!$R$5:$R$605,"Despesa",Jan!$F$5:$F$605,DRE!$D1022)</f>
        <v>0</v>
      </c>
      <c r="F1022" s="75">
        <f>SUMIFS(Fev!$H$5:$H$605,Fev!$R$5:$R$605,"Despesa",Fev!$F$5:$F$605,DRE!$D1022)</f>
        <v>0</v>
      </c>
      <c r="G1022" s="75">
        <f>SUMIFS(Mar!$H$5:$H$605,Mar!$R$5:$R$605,"Despesa",Mar!$F$5:$F$605,DRE!$D1022)</f>
        <v>0</v>
      </c>
      <c r="H1022" s="75">
        <f>SUMIFS(Abr!$H$5:$H$605,Abr!$R$5:$R$605,"Despesa",Abr!$F$5:$F$605,DRE!$D1022)</f>
        <v>0</v>
      </c>
      <c r="I1022" s="75">
        <f>SUMIFS(Mai!$H$5:$H$605,Mai!$R$5:$R$605,"Despesa",Mai!$F$5:$F$605,DRE!$D1022)</f>
        <v>0</v>
      </c>
      <c r="J1022" s="75">
        <f>SUMIFS(Jun!$H$5:$H$605,Jun!$R$5:$R$605,"Despesa",Jun!$F$5:$F$605,DRE!$D1022)</f>
        <v>0</v>
      </c>
      <c r="K1022" s="75">
        <f>SUMIFS(Jul!$H$5:$H$605,Jul!$R$5:$R$605,"Despesa",Jul!$F$5:$F$605,DRE!$D1022)</f>
        <v>0</v>
      </c>
      <c r="L1022" s="75">
        <f>SUMIFS(Ago!$H$5:$H$605,Ago!$R$5:$R$605,"Despesa",Ago!$F$5:$F$605,DRE!$D1022)</f>
        <v>0</v>
      </c>
      <c r="M1022" s="75">
        <f>SUMIFS(Set!$H$5:$H$605,Set!$R$5:$R$605,"Despesa",Set!$F$5:$F$605,DRE!$D1022)</f>
        <v>0</v>
      </c>
      <c r="N1022" s="75">
        <f>SUMIFS(Out!$H$5:$H$605,Out!$R$5:$R$605,"Despesa",Out!$F$5:$F$605,DRE!$D1022)</f>
        <v>0</v>
      </c>
      <c r="O1022" s="75">
        <f>SUMIFS(Nov!$H$5:$H$605,Nov!$R$5:$R$605,"Despesa",Nov!$F$5:$F$605,DRE!$D1022)</f>
        <v>0</v>
      </c>
      <c r="P1022" s="75">
        <f>SUMIFS(Dez!$H$5:$H$605,Dez!$R$5:$R$605,"Despesa",Dez!$F$5:$F$605,DRE!$D1022)</f>
        <v>0</v>
      </c>
      <c r="Q1022" s="75">
        <f t="shared" si="44"/>
        <v>0</v>
      </c>
    </row>
    <row r="1023" spans="3:17" ht="28.5" customHeight="1" thickTop="1" thickBot="1">
      <c r="C1023" s="65" t="str">
        <f>'PC Despesas'!U98</f>
        <v>5.7.94</v>
      </c>
      <c r="D1023" s="66" t="str">
        <f>VLOOKUP(C1023,'PC Despesas'!$U$5:$V$103,2,FALSE)</f>
        <v>-</v>
      </c>
      <c r="E1023" s="75">
        <f>SUMIFS(Jan!$H$5:$H$605,Jan!$R$5:$R$605,"Despesa",Jan!$F$5:$F$605,DRE!$D1023)</f>
        <v>0</v>
      </c>
      <c r="F1023" s="75">
        <f>SUMIFS(Fev!$H$5:$H$605,Fev!$R$5:$R$605,"Despesa",Fev!$F$5:$F$605,DRE!$D1023)</f>
        <v>0</v>
      </c>
      <c r="G1023" s="75">
        <f>SUMIFS(Mar!$H$5:$H$605,Mar!$R$5:$R$605,"Despesa",Mar!$F$5:$F$605,DRE!$D1023)</f>
        <v>0</v>
      </c>
      <c r="H1023" s="75">
        <f>SUMIFS(Abr!$H$5:$H$605,Abr!$R$5:$R$605,"Despesa",Abr!$F$5:$F$605,DRE!$D1023)</f>
        <v>0</v>
      </c>
      <c r="I1023" s="75">
        <f>SUMIFS(Mai!$H$5:$H$605,Mai!$R$5:$R$605,"Despesa",Mai!$F$5:$F$605,DRE!$D1023)</f>
        <v>0</v>
      </c>
      <c r="J1023" s="75">
        <f>SUMIFS(Jun!$H$5:$H$605,Jun!$R$5:$R$605,"Despesa",Jun!$F$5:$F$605,DRE!$D1023)</f>
        <v>0</v>
      </c>
      <c r="K1023" s="75">
        <f>SUMIFS(Jul!$H$5:$H$605,Jul!$R$5:$R$605,"Despesa",Jul!$F$5:$F$605,DRE!$D1023)</f>
        <v>0</v>
      </c>
      <c r="L1023" s="75">
        <f>SUMIFS(Ago!$H$5:$H$605,Ago!$R$5:$R$605,"Despesa",Ago!$F$5:$F$605,DRE!$D1023)</f>
        <v>0</v>
      </c>
      <c r="M1023" s="75">
        <f>SUMIFS(Set!$H$5:$H$605,Set!$R$5:$R$605,"Despesa",Set!$F$5:$F$605,DRE!$D1023)</f>
        <v>0</v>
      </c>
      <c r="N1023" s="75">
        <f>SUMIFS(Out!$H$5:$H$605,Out!$R$5:$R$605,"Despesa",Out!$F$5:$F$605,DRE!$D1023)</f>
        <v>0</v>
      </c>
      <c r="O1023" s="75">
        <f>SUMIFS(Nov!$H$5:$H$605,Nov!$R$5:$R$605,"Despesa",Nov!$F$5:$F$605,DRE!$D1023)</f>
        <v>0</v>
      </c>
      <c r="P1023" s="75">
        <f>SUMIFS(Dez!$H$5:$H$605,Dez!$R$5:$R$605,"Despesa",Dez!$F$5:$F$605,DRE!$D1023)</f>
        <v>0</v>
      </c>
      <c r="Q1023" s="75">
        <f t="shared" si="44"/>
        <v>0</v>
      </c>
    </row>
    <row r="1024" spans="3:17" ht="28.5" customHeight="1" thickTop="1" thickBot="1">
      <c r="C1024" s="65" t="str">
        <f>'PC Despesas'!U99</f>
        <v>5.7.95</v>
      </c>
      <c r="D1024" s="66" t="str">
        <f>VLOOKUP(C1024,'PC Despesas'!$U$5:$V$103,2,FALSE)</f>
        <v>-</v>
      </c>
      <c r="E1024" s="75">
        <f>SUMIFS(Jan!$H$5:$H$605,Jan!$R$5:$R$605,"Despesa",Jan!$F$5:$F$605,DRE!$D1024)</f>
        <v>0</v>
      </c>
      <c r="F1024" s="75">
        <f>SUMIFS(Fev!$H$5:$H$605,Fev!$R$5:$R$605,"Despesa",Fev!$F$5:$F$605,DRE!$D1024)</f>
        <v>0</v>
      </c>
      <c r="G1024" s="75">
        <f>SUMIFS(Mar!$H$5:$H$605,Mar!$R$5:$R$605,"Despesa",Mar!$F$5:$F$605,DRE!$D1024)</f>
        <v>0</v>
      </c>
      <c r="H1024" s="75">
        <f>SUMIFS(Abr!$H$5:$H$605,Abr!$R$5:$R$605,"Despesa",Abr!$F$5:$F$605,DRE!$D1024)</f>
        <v>0</v>
      </c>
      <c r="I1024" s="75">
        <f>SUMIFS(Mai!$H$5:$H$605,Mai!$R$5:$R$605,"Despesa",Mai!$F$5:$F$605,DRE!$D1024)</f>
        <v>0</v>
      </c>
      <c r="J1024" s="75">
        <f>SUMIFS(Jun!$H$5:$H$605,Jun!$R$5:$R$605,"Despesa",Jun!$F$5:$F$605,DRE!$D1024)</f>
        <v>0</v>
      </c>
      <c r="K1024" s="75">
        <f>SUMIFS(Jul!$H$5:$H$605,Jul!$R$5:$R$605,"Despesa",Jul!$F$5:$F$605,DRE!$D1024)</f>
        <v>0</v>
      </c>
      <c r="L1024" s="75">
        <f>SUMIFS(Ago!$H$5:$H$605,Ago!$R$5:$R$605,"Despesa",Ago!$F$5:$F$605,DRE!$D1024)</f>
        <v>0</v>
      </c>
      <c r="M1024" s="75">
        <f>SUMIFS(Set!$H$5:$H$605,Set!$R$5:$R$605,"Despesa",Set!$F$5:$F$605,DRE!$D1024)</f>
        <v>0</v>
      </c>
      <c r="N1024" s="75">
        <f>SUMIFS(Out!$H$5:$H$605,Out!$R$5:$R$605,"Despesa",Out!$F$5:$F$605,DRE!$D1024)</f>
        <v>0</v>
      </c>
      <c r="O1024" s="75">
        <f>SUMIFS(Nov!$H$5:$H$605,Nov!$R$5:$R$605,"Despesa",Nov!$F$5:$F$605,DRE!$D1024)</f>
        <v>0</v>
      </c>
      <c r="P1024" s="75">
        <f>SUMIFS(Dez!$H$5:$H$605,Dez!$R$5:$R$605,"Despesa",Dez!$F$5:$F$605,DRE!$D1024)</f>
        <v>0</v>
      </c>
      <c r="Q1024" s="75">
        <f t="shared" si="44"/>
        <v>0</v>
      </c>
    </row>
    <row r="1025" spans="3:17" ht="28.5" customHeight="1" thickTop="1" thickBot="1">
      <c r="C1025" s="65" t="str">
        <f>'PC Despesas'!U100</f>
        <v>5.7.96</v>
      </c>
      <c r="D1025" s="66" t="str">
        <f>VLOOKUP(C1025,'PC Despesas'!$U$5:$V$103,2,FALSE)</f>
        <v>-</v>
      </c>
      <c r="E1025" s="75">
        <f>SUMIFS(Jan!$H$5:$H$605,Jan!$R$5:$R$605,"Despesa",Jan!$F$5:$F$605,DRE!$D1025)</f>
        <v>0</v>
      </c>
      <c r="F1025" s="75">
        <f>SUMIFS(Fev!$H$5:$H$605,Fev!$R$5:$R$605,"Despesa",Fev!$F$5:$F$605,DRE!$D1025)</f>
        <v>0</v>
      </c>
      <c r="G1025" s="75">
        <f>SUMIFS(Mar!$H$5:$H$605,Mar!$R$5:$R$605,"Despesa",Mar!$F$5:$F$605,DRE!$D1025)</f>
        <v>0</v>
      </c>
      <c r="H1025" s="75">
        <f>SUMIFS(Abr!$H$5:$H$605,Abr!$R$5:$R$605,"Despesa",Abr!$F$5:$F$605,DRE!$D1025)</f>
        <v>0</v>
      </c>
      <c r="I1025" s="75">
        <f>SUMIFS(Mai!$H$5:$H$605,Mai!$R$5:$R$605,"Despesa",Mai!$F$5:$F$605,DRE!$D1025)</f>
        <v>0</v>
      </c>
      <c r="J1025" s="75">
        <f>SUMIFS(Jun!$H$5:$H$605,Jun!$R$5:$R$605,"Despesa",Jun!$F$5:$F$605,DRE!$D1025)</f>
        <v>0</v>
      </c>
      <c r="K1025" s="75">
        <f>SUMIFS(Jul!$H$5:$H$605,Jul!$R$5:$R$605,"Despesa",Jul!$F$5:$F$605,DRE!$D1025)</f>
        <v>0</v>
      </c>
      <c r="L1025" s="75">
        <f>SUMIFS(Ago!$H$5:$H$605,Ago!$R$5:$R$605,"Despesa",Ago!$F$5:$F$605,DRE!$D1025)</f>
        <v>0</v>
      </c>
      <c r="M1025" s="75">
        <f>SUMIFS(Set!$H$5:$H$605,Set!$R$5:$R$605,"Despesa",Set!$F$5:$F$605,DRE!$D1025)</f>
        <v>0</v>
      </c>
      <c r="N1025" s="75">
        <f>SUMIFS(Out!$H$5:$H$605,Out!$R$5:$R$605,"Despesa",Out!$F$5:$F$605,DRE!$D1025)</f>
        <v>0</v>
      </c>
      <c r="O1025" s="75">
        <f>SUMIFS(Nov!$H$5:$H$605,Nov!$R$5:$R$605,"Despesa",Nov!$F$5:$F$605,DRE!$D1025)</f>
        <v>0</v>
      </c>
      <c r="P1025" s="75">
        <f>SUMIFS(Dez!$H$5:$H$605,Dez!$R$5:$R$605,"Despesa",Dez!$F$5:$F$605,DRE!$D1025)</f>
        <v>0</v>
      </c>
      <c r="Q1025" s="75">
        <f t="shared" si="44"/>
        <v>0</v>
      </c>
    </row>
    <row r="1026" spans="3:17" ht="28.5" customHeight="1" thickTop="1" thickBot="1">
      <c r="C1026" s="65" t="str">
        <f>'PC Despesas'!U101</f>
        <v>5.7.97</v>
      </c>
      <c r="D1026" s="66" t="str">
        <f>VLOOKUP(C1026,'PC Despesas'!$U$5:$V$103,2,FALSE)</f>
        <v>-</v>
      </c>
      <c r="E1026" s="75">
        <f>SUMIFS(Jan!$H$5:$H$605,Jan!$R$5:$R$605,"Despesa",Jan!$F$5:$F$605,DRE!$D1026)</f>
        <v>0</v>
      </c>
      <c r="F1026" s="75">
        <f>SUMIFS(Fev!$H$5:$H$605,Fev!$R$5:$R$605,"Despesa",Fev!$F$5:$F$605,DRE!$D1026)</f>
        <v>0</v>
      </c>
      <c r="G1026" s="75">
        <f>SUMIFS(Mar!$H$5:$H$605,Mar!$R$5:$R$605,"Despesa",Mar!$F$5:$F$605,DRE!$D1026)</f>
        <v>0</v>
      </c>
      <c r="H1026" s="75">
        <f>SUMIFS(Abr!$H$5:$H$605,Abr!$R$5:$R$605,"Despesa",Abr!$F$5:$F$605,DRE!$D1026)</f>
        <v>0</v>
      </c>
      <c r="I1026" s="75">
        <f>SUMIFS(Mai!$H$5:$H$605,Mai!$R$5:$R$605,"Despesa",Mai!$F$5:$F$605,DRE!$D1026)</f>
        <v>0</v>
      </c>
      <c r="J1026" s="75">
        <f>SUMIFS(Jun!$H$5:$H$605,Jun!$R$5:$R$605,"Despesa",Jun!$F$5:$F$605,DRE!$D1026)</f>
        <v>0</v>
      </c>
      <c r="K1026" s="75">
        <f>SUMIFS(Jul!$H$5:$H$605,Jul!$R$5:$R$605,"Despesa",Jul!$F$5:$F$605,DRE!$D1026)</f>
        <v>0</v>
      </c>
      <c r="L1026" s="75">
        <f>SUMIFS(Ago!$H$5:$H$605,Ago!$R$5:$R$605,"Despesa",Ago!$F$5:$F$605,DRE!$D1026)</f>
        <v>0</v>
      </c>
      <c r="M1026" s="75">
        <f>SUMIFS(Set!$H$5:$H$605,Set!$R$5:$R$605,"Despesa",Set!$F$5:$F$605,DRE!$D1026)</f>
        <v>0</v>
      </c>
      <c r="N1026" s="75">
        <f>SUMIFS(Out!$H$5:$H$605,Out!$R$5:$R$605,"Despesa",Out!$F$5:$F$605,DRE!$D1026)</f>
        <v>0</v>
      </c>
      <c r="O1026" s="75">
        <f>SUMIFS(Nov!$H$5:$H$605,Nov!$R$5:$R$605,"Despesa",Nov!$F$5:$F$605,DRE!$D1026)</f>
        <v>0</v>
      </c>
      <c r="P1026" s="75">
        <f>SUMIFS(Dez!$H$5:$H$605,Dez!$R$5:$R$605,"Despesa",Dez!$F$5:$F$605,DRE!$D1026)</f>
        <v>0</v>
      </c>
      <c r="Q1026" s="75">
        <f t="shared" si="44"/>
        <v>0</v>
      </c>
    </row>
    <row r="1027" spans="3:17" ht="28.5" customHeight="1" thickTop="1" thickBot="1">
      <c r="C1027" s="65" t="str">
        <f>'PC Despesas'!U102</f>
        <v>5.7.98</v>
      </c>
      <c r="D1027" s="66" t="str">
        <f>VLOOKUP(C1027,'PC Despesas'!$U$5:$V$103,2,FALSE)</f>
        <v>-</v>
      </c>
      <c r="E1027" s="75">
        <f>SUMIFS(Jan!$H$5:$H$605,Jan!$R$5:$R$605,"Despesa",Jan!$F$5:$F$605,DRE!$D1027)</f>
        <v>0</v>
      </c>
      <c r="F1027" s="75">
        <f>SUMIFS(Fev!$H$5:$H$605,Fev!$R$5:$R$605,"Despesa",Fev!$F$5:$F$605,DRE!$D1027)</f>
        <v>0</v>
      </c>
      <c r="G1027" s="75">
        <f>SUMIFS(Mar!$H$5:$H$605,Mar!$R$5:$R$605,"Despesa",Mar!$F$5:$F$605,DRE!$D1027)</f>
        <v>0</v>
      </c>
      <c r="H1027" s="75">
        <f>SUMIFS(Abr!$H$5:$H$605,Abr!$R$5:$R$605,"Despesa",Abr!$F$5:$F$605,DRE!$D1027)</f>
        <v>0</v>
      </c>
      <c r="I1027" s="75">
        <f>SUMIFS(Mai!$H$5:$H$605,Mai!$R$5:$R$605,"Despesa",Mai!$F$5:$F$605,DRE!$D1027)</f>
        <v>0</v>
      </c>
      <c r="J1027" s="75">
        <f>SUMIFS(Jun!$H$5:$H$605,Jun!$R$5:$R$605,"Despesa",Jun!$F$5:$F$605,DRE!$D1027)</f>
        <v>0</v>
      </c>
      <c r="K1027" s="75">
        <f>SUMIFS(Jul!$H$5:$H$605,Jul!$R$5:$R$605,"Despesa",Jul!$F$5:$F$605,DRE!$D1027)</f>
        <v>0</v>
      </c>
      <c r="L1027" s="75">
        <f>SUMIFS(Ago!$H$5:$H$605,Ago!$R$5:$R$605,"Despesa",Ago!$F$5:$F$605,DRE!$D1027)</f>
        <v>0</v>
      </c>
      <c r="M1027" s="75">
        <f>SUMIFS(Set!$H$5:$H$605,Set!$R$5:$R$605,"Despesa",Set!$F$5:$F$605,DRE!$D1027)</f>
        <v>0</v>
      </c>
      <c r="N1027" s="75">
        <f>SUMIFS(Out!$H$5:$H$605,Out!$R$5:$R$605,"Despesa",Out!$F$5:$F$605,DRE!$D1027)</f>
        <v>0</v>
      </c>
      <c r="O1027" s="75">
        <f>SUMIFS(Nov!$H$5:$H$605,Nov!$R$5:$R$605,"Despesa",Nov!$F$5:$F$605,DRE!$D1027)</f>
        <v>0</v>
      </c>
      <c r="P1027" s="75">
        <f>SUMIFS(Dez!$H$5:$H$605,Dez!$R$5:$R$605,"Despesa",Dez!$F$5:$F$605,DRE!$D1027)</f>
        <v>0</v>
      </c>
      <c r="Q1027" s="75">
        <f t="shared" si="44"/>
        <v>0</v>
      </c>
    </row>
    <row r="1028" spans="3:17" ht="28.5" customHeight="1" thickTop="1" thickBot="1">
      <c r="C1028" s="65" t="str">
        <f>'PC Despesas'!U103</f>
        <v>5.7.99</v>
      </c>
      <c r="D1028" s="66" t="str">
        <f>VLOOKUP(C1028,'PC Despesas'!$U$5:$V$103,2,FALSE)</f>
        <v>Outros Impostos</v>
      </c>
      <c r="E1028" s="75">
        <f>SUMIFS(Jan!$H$5:$H$605,Jan!$R$5:$R$605,"Despesa",Jan!$F$5:$F$605,DRE!$D1028)</f>
        <v>0</v>
      </c>
      <c r="F1028" s="75">
        <f>SUMIFS(Fev!$H$5:$H$605,Fev!$R$5:$R$605,"Despesa",Fev!$F$5:$F$605,DRE!$D1028)</f>
        <v>0</v>
      </c>
      <c r="G1028" s="75">
        <f>SUMIFS(Mar!$H$5:$H$605,Mar!$R$5:$R$605,"Despesa",Mar!$F$5:$F$605,DRE!$D1028)</f>
        <v>0</v>
      </c>
      <c r="H1028" s="75">
        <f>SUMIFS(Abr!$H$5:$H$605,Abr!$R$5:$R$605,"Despesa",Abr!$F$5:$F$605,DRE!$D1028)</f>
        <v>0</v>
      </c>
      <c r="I1028" s="75">
        <f>SUMIFS(Mai!$H$5:$H$605,Mai!$R$5:$R$605,"Despesa",Mai!$F$5:$F$605,DRE!$D1028)</f>
        <v>0</v>
      </c>
      <c r="J1028" s="75">
        <f>SUMIFS(Jun!$H$5:$H$605,Jun!$R$5:$R$605,"Despesa",Jun!$F$5:$F$605,DRE!$D1028)</f>
        <v>0</v>
      </c>
      <c r="K1028" s="75">
        <f>SUMIFS(Jul!$H$5:$H$605,Jul!$R$5:$R$605,"Despesa",Jul!$F$5:$F$605,DRE!$D1028)</f>
        <v>0</v>
      </c>
      <c r="L1028" s="75">
        <f>SUMIFS(Ago!$H$5:$H$605,Ago!$R$5:$R$605,"Despesa",Ago!$F$5:$F$605,DRE!$D1028)</f>
        <v>0</v>
      </c>
      <c r="M1028" s="75">
        <f>SUMIFS(Set!$H$5:$H$605,Set!$R$5:$R$605,"Despesa",Set!$F$5:$F$605,DRE!$D1028)</f>
        <v>0</v>
      </c>
      <c r="N1028" s="75">
        <f>SUMIFS(Out!$H$5:$H$605,Out!$R$5:$R$605,"Despesa",Out!$F$5:$F$605,DRE!$D1028)</f>
        <v>0</v>
      </c>
      <c r="O1028" s="75">
        <f>SUMIFS(Nov!$H$5:$H$605,Nov!$R$5:$R$605,"Despesa",Nov!$F$5:$F$605,DRE!$D1028)</f>
        <v>0</v>
      </c>
      <c r="P1028" s="75">
        <f>SUMIFS(Dez!$H$5:$H$605,Dez!$R$5:$R$605,"Despesa",Dez!$F$5:$F$605,DRE!$D1028)</f>
        <v>0</v>
      </c>
      <c r="Q1028" s="75">
        <f t="shared" si="44"/>
        <v>0</v>
      </c>
    </row>
    <row r="1029" spans="3:17" ht="12.75" customHeight="1" thickTop="1" thickBot="1">
      <c r="E1029" s="87"/>
      <c r="F1029" s="87"/>
      <c r="G1029" s="87"/>
      <c r="H1029" s="87"/>
      <c r="I1029" s="87"/>
      <c r="J1029" s="87"/>
      <c r="K1029" s="87"/>
      <c r="L1029" s="87"/>
      <c r="M1029" s="87"/>
      <c r="N1029" s="87"/>
      <c r="O1029" s="87"/>
      <c r="P1029" s="87"/>
      <c r="Q1029" s="87"/>
    </row>
    <row r="1030" spans="3:17" ht="34.5" customHeight="1" thickTop="1" thickBot="1">
      <c r="C1030" s="235" t="s">
        <v>1329</v>
      </c>
      <c r="D1030" s="236"/>
      <c r="E1030" s="88">
        <f>E421-E423+E726-E929</f>
        <v>0</v>
      </c>
      <c r="F1030" s="88">
        <f t="shared" ref="F1030:Q1030" si="45">F421-F423+F726-F929</f>
        <v>0</v>
      </c>
      <c r="G1030" s="88">
        <f t="shared" si="45"/>
        <v>0</v>
      </c>
      <c r="H1030" s="88">
        <f t="shared" si="45"/>
        <v>0</v>
      </c>
      <c r="I1030" s="88">
        <f t="shared" si="45"/>
        <v>0</v>
      </c>
      <c r="J1030" s="88">
        <f t="shared" si="45"/>
        <v>0</v>
      </c>
      <c r="K1030" s="88">
        <f t="shared" si="45"/>
        <v>0</v>
      </c>
      <c r="L1030" s="88">
        <f t="shared" si="45"/>
        <v>0</v>
      </c>
      <c r="M1030" s="88">
        <f t="shared" si="45"/>
        <v>0</v>
      </c>
      <c r="N1030" s="88">
        <f t="shared" si="45"/>
        <v>0</v>
      </c>
      <c r="O1030" s="88">
        <f t="shared" si="45"/>
        <v>0</v>
      </c>
      <c r="P1030" s="88">
        <f t="shared" si="45"/>
        <v>0</v>
      </c>
      <c r="Q1030" s="88">
        <f t="shared" si="45"/>
        <v>0</v>
      </c>
    </row>
    <row r="1031" spans="3:17" ht="16.5" thickTop="1" thickBot="1">
      <c r="E1031" s="90"/>
      <c r="F1031" s="90"/>
      <c r="G1031" s="90"/>
      <c r="H1031" s="90"/>
      <c r="I1031" s="90"/>
      <c r="J1031" s="90"/>
      <c r="K1031" s="90"/>
      <c r="L1031" s="90"/>
      <c r="M1031" s="90"/>
      <c r="N1031" s="90"/>
      <c r="O1031" s="90"/>
      <c r="P1031" s="90"/>
      <c r="Q1031" s="90"/>
    </row>
    <row r="1032" spans="3:17" ht="34.5" customHeight="1" thickTop="1" thickBot="1">
      <c r="C1032" s="63" t="str">
        <f>'PC Despesas'!X4</f>
        <v>5.8</v>
      </c>
      <c r="D1032" s="64" t="str">
        <f>VLOOKUP(C1032,'PC Despesas'!$X$4:$Y$103,2,FALSE)</f>
        <v>INVESTIMENTOS</v>
      </c>
      <c r="E1032" s="86">
        <f>SUM(E1033:E1131)</f>
        <v>0</v>
      </c>
      <c r="F1032" s="86">
        <f t="shared" ref="F1032:O1032" si="46">SUM(F1033:F1131)</f>
        <v>200</v>
      </c>
      <c r="G1032" s="86">
        <f t="shared" si="46"/>
        <v>200</v>
      </c>
      <c r="H1032" s="86">
        <f t="shared" si="46"/>
        <v>200</v>
      </c>
      <c r="I1032" s="86">
        <f t="shared" si="46"/>
        <v>200</v>
      </c>
      <c r="J1032" s="86">
        <f t="shared" si="46"/>
        <v>500</v>
      </c>
      <c r="K1032" s="86">
        <f t="shared" si="46"/>
        <v>200</v>
      </c>
      <c r="L1032" s="86">
        <f t="shared" si="46"/>
        <v>200</v>
      </c>
      <c r="M1032" s="86">
        <f t="shared" si="46"/>
        <v>200</v>
      </c>
      <c r="N1032" s="86">
        <f t="shared" si="46"/>
        <v>200</v>
      </c>
      <c r="O1032" s="86">
        <f t="shared" si="46"/>
        <v>200</v>
      </c>
      <c r="P1032" s="86">
        <f>SUM(P1033:P1131)</f>
        <v>200</v>
      </c>
      <c r="Q1032" s="86">
        <f>SUM(Q1033:Q1131)</f>
        <v>2500</v>
      </c>
    </row>
    <row r="1033" spans="3:17" ht="28.5" customHeight="1" thickTop="1" thickBot="1">
      <c r="C1033" s="65" t="str">
        <f>'PC Despesas'!X5</f>
        <v>5.8.1</v>
      </c>
      <c r="D1033" s="66" t="str">
        <f>VLOOKUP(C1033,'PC Despesas'!$X$5:$Y$103,2,FALSE)</f>
        <v>Terrenos</v>
      </c>
      <c r="E1033" s="75">
        <f>SUMIFS(Jan!$H$5:$H$605,Jan!$R$5:$R$605,"Despesa",Jan!$F$5:$F$605,DRE!$D1033)</f>
        <v>0</v>
      </c>
      <c r="F1033" s="75">
        <f>SUMIFS(Fev!$H$5:$H$605,Fev!$R$5:$R$605,"Despesa",Fev!$F$5:$F$605,DRE!$D1033)</f>
        <v>0</v>
      </c>
      <c r="G1033" s="75">
        <f>SUMIFS(Mar!$H$5:$H$605,Mar!$R$5:$R$605,"Despesa",Mar!$F$5:$F$605,DRE!$D1033)</f>
        <v>0</v>
      </c>
      <c r="H1033" s="75">
        <f>SUMIFS(Abr!$H$5:$H$605,Abr!$R$5:$R$605,"Despesa",Abr!$F$5:$F$605,DRE!$D1033)</f>
        <v>0</v>
      </c>
      <c r="I1033" s="75">
        <f>SUMIFS(Mai!$H$5:$H$605,Mai!$R$5:$R$605,"Despesa",Mai!$F$5:$F$605,DRE!$D1033)</f>
        <v>0</v>
      </c>
      <c r="J1033" s="75">
        <f>SUMIFS(Jun!$H$5:$H$605,Jun!$R$5:$R$605,"Despesa",Jun!$F$5:$F$605,DRE!$D1033)</f>
        <v>0</v>
      </c>
      <c r="K1033" s="75">
        <f>SUMIFS(Jul!$H$5:$H$605,Jul!$R$5:$R$605,"Despesa",Jul!$F$5:$F$605,DRE!$D1033)</f>
        <v>0</v>
      </c>
      <c r="L1033" s="75">
        <f>SUMIFS(Ago!$H$5:$H$605,Ago!$R$5:$R$605,"Despesa",Ago!$F$5:$F$605,DRE!$D1033)</f>
        <v>0</v>
      </c>
      <c r="M1033" s="75">
        <f>SUMIFS(Set!$H$5:$H$605,Set!$R$5:$R$605,"Despesa",Set!$F$5:$F$605,DRE!$D1033)</f>
        <v>0</v>
      </c>
      <c r="N1033" s="75">
        <f>SUMIFS(Out!$H$5:$H$605,Out!$R$5:$R$605,"Despesa",Out!$F$5:$F$605,DRE!$D1033)</f>
        <v>0</v>
      </c>
      <c r="O1033" s="75">
        <f>SUMIFS(Nov!$H$5:$H$605,Nov!$R$5:$R$605,"Despesa",Nov!$F$5:$F$605,DRE!$D1033)</f>
        <v>0</v>
      </c>
      <c r="P1033" s="75">
        <f>SUMIFS(Dez!$H$5:$H$605,Dez!$R$5:$R$605,"Despesa",Dez!$F$5:$F$605,DRE!$D1033)</f>
        <v>0</v>
      </c>
      <c r="Q1033" s="75">
        <f>SUM(E1033:P1033)</f>
        <v>0</v>
      </c>
    </row>
    <row r="1034" spans="3:17" ht="28.5" customHeight="1" thickTop="1" thickBot="1">
      <c r="C1034" s="65" t="str">
        <f>'PC Despesas'!X6</f>
        <v>5.8.2</v>
      </c>
      <c r="D1034" s="66" t="str">
        <f>VLOOKUP(C1034,'PC Despesas'!$X$5:$Y$103,2,FALSE)</f>
        <v>Máquinas</v>
      </c>
      <c r="E1034" s="75">
        <f>SUMIFS(Jan!$H$5:$H$605,Jan!$R$5:$R$605,"Despesa",Jan!$F$5:$F$605,DRE!$D1034)</f>
        <v>0</v>
      </c>
      <c r="F1034" s="75">
        <f>SUMIFS(Fev!$H$5:$H$605,Fev!$R$5:$R$605,"Despesa",Fev!$F$5:$F$605,DRE!$D1034)</f>
        <v>200</v>
      </c>
      <c r="G1034" s="75">
        <f>SUMIFS(Mar!$H$5:$H$605,Mar!$R$5:$R$605,"Despesa",Mar!$F$5:$F$605,DRE!$D1034)</f>
        <v>200</v>
      </c>
      <c r="H1034" s="75">
        <f>SUMIFS(Abr!$H$5:$H$605,Abr!$R$5:$R$605,"Despesa",Abr!$F$5:$F$605,DRE!$D1034)</f>
        <v>200</v>
      </c>
      <c r="I1034" s="75">
        <f>SUMIFS(Mai!$H$5:$H$605,Mai!$R$5:$R$605,"Despesa",Mai!$F$5:$F$605,DRE!$D1034)</f>
        <v>200</v>
      </c>
      <c r="J1034" s="75">
        <f>SUMIFS(Jun!$H$5:$H$605,Jun!$R$5:$R$605,"Despesa",Jun!$F$5:$F$605,DRE!$D1034)</f>
        <v>500</v>
      </c>
      <c r="K1034" s="75">
        <f>SUMIFS(Jul!$H$5:$H$605,Jul!$R$5:$R$605,"Despesa",Jul!$F$5:$F$605,DRE!$D1034)</f>
        <v>200</v>
      </c>
      <c r="L1034" s="75">
        <f>SUMIFS(Ago!$H$5:$H$605,Ago!$R$5:$R$605,"Despesa",Ago!$F$5:$F$605,DRE!$D1034)</f>
        <v>200</v>
      </c>
      <c r="M1034" s="75">
        <f>SUMIFS(Set!$H$5:$H$605,Set!$R$5:$R$605,"Despesa",Set!$F$5:$F$605,DRE!$D1034)</f>
        <v>200</v>
      </c>
      <c r="N1034" s="75">
        <f>SUMIFS(Out!$H$5:$H$605,Out!$R$5:$R$605,"Despesa",Out!$F$5:$F$605,DRE!$D1034)</f>
        <v>200</v>
      </c>
      <c r="O1034" s="75">
        <f>SUMIFS(Nov!$H$5:$H$605,Nov!$R$5:$R$605,"Despesa",Nov!$F$5:$F$605,DRE!$D1034)</f>
        <v>200</v>
      </c>
      <c r="P1034" s="75">
        <f>SUMIFS(Dez!$H$5:$H$605,Dez!$R$5:$R$605,"Despesa",Dez!$F$5:$F$605,DRE!$D1034)</f>
        <v>200</v>
      </c>
      <c r="Q1034" s="75">
        <f t="shared" ref="Q1034:Q1097" si="47">SUM(E1034:P1034)</f>
        <v>2500</v>
      </c>
    </row>
    <row r="1035" spans="3:17" ht="28.5" customHeight="1" thickTop="1" thickBot="1">
      <c r="C1035" s="65" t="str">
        <f>'PC Despesas'!X7</f>
        <v>5.8.3</v>
      </c>
      <c r="D1035" s="66" t="str">
        <f>VLOOKUP(C1035,'PC Despesas'!$X$5:$Y$103,2,FALSE)</f>
        <v>Imóveis</v>
      </c>
      <c r="E1035" s="75">
        <f>SUMIFS(Jan!$H$5:$H$605,Jan!$R$5:$R$605,"Despesa",Jan!$F$5:$F$605,DRE!$D1035)</f>
        <v>0</v>
      </c>
      <c r="F1035" s="75">
        <f>SUMIFS(Fev!$H$5:$H$605,Fev!$R$5:$R$605,"Despesa",Fev!$F$5:$F$605,DRE!$D1035)</f>
        <v>0</v>
      </c>
      <c r="G1035" s="75">
        <f>SUMIFS(Mar!$H$5:$H$605,Mar!$R$5:$R$605,"Despesa",Mar!$F$5:$F$605,DRE!$D1035)</f>
        <v>0</v>
      </c>
      <c r="H1035" s="75">
        <f>SUMIFS(Abr!$H$5:$H$605,Abr!$R$5:$R$605,"Despesa",Abr!$F$5:$F$605,DRE!$D1035)</f>
        <v>0</v>
      </c>
      <c r="I1035" s="75">
        <f>SUMIFS(Mai!$H$5:$H$605,Mai!$R$5:$R$605,"Despesa",Mai!$F$5:$F$605,DRE!$D1035)</f>
        <v>0</v>
      </c>
      <c r="J1035" s="75">
        <f>SUMIFS(Jun!$H$5:$H$605,Jun!$R$5:$R$605,"Despesa",Jun!$F$5:$F$605,DRE!$D1035)</f>
        <v>0</v>
      </c>
      <c r="K1035" s="75">
        <f>SUMIFS(Jul!$H$5:$H$605,Jul!$R$5:$R$605,"Despesa",Jul!$F$5:$F$605,DRE!$D1035)</f>
        <v>0</v>
      </c>
      <c r="L1035" s="75">
        <f>SUMIFS(Ago!$H$5:$H$605,Ago!$R$5:$R$605,"Despesa",Ago!$F$5:$F$605,DRE!$D1035)</f>
        <v>0</v>
      </c>
      <c r="M1035" s="75">
        <f>SUMIFS(Set!$H$5:$H$605,Set!$R$5:$R$605,"Despesa",Set!$F$5:$F$605,DRE!$D1035)</f>
        <v>0</v>
      </c>
      <c r="N1035" s="75">
        <f>SUMIFS(Out!$H$5:$H$605,Out!$R$5:$R$605,"Despesa",Out!$F$5:$F$605,DRE!$D1035)</f>
        <v>0</v>
      </c>
      <c r="O1035" s="75">
        <f>SUMIFS(Nov!$H$5:$H$605,Nov!$R$5:$R$605,"Despesa",Nov!$F$5:$F$605,DRE!$D1035)</f>
        <v>0</v>
      </c>
      <c r="P1035" s="75">
        <f>SUMIFS(Dez!$H$5:$H$605,Dez!$R$5:$R$605,"Despesa",Dez!$F$5:$F$605,DRE!$D1035)</f>
        <v>0</v>
      </c>
      <c r="Q1035" s="75">
        <f t="shared" si="47"/>
        <v>0</v>
      </c>
    </row>
    <row r="1036" spans="3:17" ht="28.5" customHeight="1" thickTop="1" thickBot="1">
      <c r="C1036" s="65" t="str">
        <f>'PC Despesas'!X8</f>
        <v>5.8.4</v>
      </c>
      <c r="D1036" s="66" t="str">
        <f>VLOOKUP(C1036,'PC Despesas'!$X$5:$Y$103,2,FALSE)</f>
        <v>-</v>
      </c>
      <c r="E1036" s="75">
        <f>SUMIFS(Jan!$H$5:$H$605,Jan!$R$5:$R$605,"Despesa",Jan!$F$5:$F$605,DRE!$D1036)</f>
        <v>0</v>
      </c>
      <c r="F1036" s="75">
        <f>SUMIFS(Fev!$H$5:$H$605,Fev!$R$5:$R$605,"Despesa",Fev!$F$5:$F$605,DRE!$D1036)</f>
        <v>0</v>
      </c>
      <c r="G1036" s="75">
        <f>SUMIFS(Mar!$H$5:$H$605,Mar!$R$5:$R$605,"Despesa",Mar!$F$5:$F$605,DRE!$D1036)</f>
        <v>0</v>
      </c>
      <c r="H1036" s="75">
        <f>SUMIFS(Abr!$H$5:$H$605,Abr!$R$5:$R$605,"Despesa",Abr!$F$5:$F$605,DRE!$D1036)</f>
        <v>0</v>
      </c>
      <c r="I1036" s="75">
        <f>SUMIFS(Mai!$H$5:$H$605,Mai!$R$5:$R$605,"Despesa",Mai!$F$5:$F$605,DRE!$D1036)</f>
        <v>0</v>
      </c>
      <c r="J1036" s="75">
        <f>SUMIFS(Jun!$H$5:$H$605,Jun!$R$5:$R$605,"Despesa",Jun!$F$5:$F$605,DRE!$D1036)</f>
        <v>0</v>
      </c>
      <c r="K1036" s="75">
        <f>SUMIFS(Jul!$H$5:$H$605,Jul!$R$5:$R$605,"Despesa",Jul!$F$5:$F$605,DRE!$D1036)</f>
        <v>0</v>
      </c>
      <c r="L1036" s="75">
        <f>SUMIFS(Ago!$H$5:$H$605,Ago!$R$5:$R$605,"Despesa",Ago!$F$5:$F$605,DRE!$D1036)</f>
        <v>0</v>
      </c>
      <c r="M1036" s="75">
        <f>SUMIFS(Set!$H$5:$H$605,Set!$R$5:$R$605,"Despesa",Set!$F$5:$F$605,DRE!$D1036)</f>
        <v>0</v>
      </c>
      <c r="N1036" s="75">
        <f>SUMIFS(Out!$H$5:$H$605,Out!$R$5:$R$605,"Despesa",Out!$F$5:$F$605,DRE!$D1036)</f>
        <v>0</v>
      </c>
      <c r="O1036" s="75">
        <f>SUMIFS(Nov!$H$5:$H$605,Nov!$R$5:$R$605,"Despesa",Nov!$F$5:$F$605,DRE!$D1036)</f>
        <v>0</v>
      </c>
      <c r="P1036" s="75">
        <f>SUMIFS(Dez!$H$5:$H$605,Dez!$R$5:$R$605,"Despesa",Dez!$F$5:$F$605,DRE!$D1036)</f>
        <v>0</v>
      </c>
      <c r="Q1036" s="75">
        <f t="shared" si="47"/>
        <v>0</v>
      </c>
    </row>
    <row r="1037" spans="3:17" ht="28.5" customHeight="1" thickTop="1" thickBot="1">
      <c r="C1037" s="65" t="str">
        <f>'PC Despesas'!X9</f>
        <v>5.8.5</v>
      </c>
      <c r="D1037" s="66" t="str">
        <f>VLOOKUP(C1037,'PC Despesas'!$X$5:$Y$103,2,FALSE)</f>
        <v>-</v>
      </c>
      <c r="E1037" s="75">
        <f>SUMIFS(Jan!$H$5:$H$605,Jan!$R$5:$R$605,"Despesa",Jan!$F$5:$F$605,DRE!$D1037)</f>
        <v>0</v>
      </c>
      <c r="F1037" s="75">
        <f>SUMIFS(Fev!$H$5:$H$605,Fev!$R$5:$R$605,"Despesa",Fev!$F$5:$F$605,DRE!$D1037)</f>
        <v>0</v>
      </c>
      <c r="G1037" s="75">
        <f>SUMIFS(Mar!$H$5:$H$605,Mar!$R$5:$R$605,"Despesa",Mar!$F$5:$F$605,DRE!$D1037)</f>
        <v>0</v>
      </c>
      <c r="H1037" s="75">
        <f>SUMIFS(Abr!$H$5:$H$605,Abr!$R$5:$R$605,"Despesa",Abr!$F$5:$F$605,DRE!$D1037)</f>
        <v>0</v>
      </c>
      <c r="I1037" s="75">
        <f>SUMIFS(Mai!$H$5:$H$605,Mai!$R$5:$R$605,"Despesa",Mai!$F$5:$F$605,DRE!$D1037)</f>
        <v>0</v>
      </c>
      <c r="J1037" s="75">
        <f>SUMIFS(Jun!$H$5:$H$605,Jun!$R$5:$R$605,"Despesa",Jun!$F$5:$F$605,DRE!$D1037)</f>
        <v>0</v>
      </c>
      <c r="K1037" s="75">
        <f>SUMIFS(Jul!$H$5:$H$605,Jul!$R$5:$R$605,"Despesa",Jul!$F$5:$F$605,DRE!$D1037)</f>
        <v>0</v>
      </c>
      <c r="L1037" s="75">
        <f>SUMIFS(Ago!$H$5:$H$605,Ago!$R$5:$R$605,"Despesa",Ago!$F$5:$F$605,DRE!$D1037)</f>
        <v>0</v>
      </c>
      <c r="M1037" s="75">
        <f>SUMIFS(Set!$H$5:$H$605,Set!$R$5:$R$605,"Despesa",Set!$F$5:$F$605,DRE!$D1037)</f>
        <v>0</v>
      </c>
      <c r="N1037" s="75">
        <f>SUMIFS(Out!$H$5:$H$605,Out!$R$5:$R$605,"Despesa",Out!$F$5:$F$605,DRE!$D1037)</f>
        <v>0</v>
      </c>
      <c r="O1037" s="75">
        <f>SUMIFS(Nov!$H$5:$H$605,Nov!$R$5:$R$605,"Despesa",Nov!$F$5:$F$605,DRE!$D1037)</f>
        <v>0</v>
      </c>
      <c r="P1037" s="75">
        <f>SUMIFS(Dez!$H$5:$H$605,Dez!$R$5:$R$605,"Despesa",Dez!$F$5:$F$605,DRE!$D1037)</f>
        <v>0</v>
      </c>
      <c r="Q1037" s="75">
        <f t="shared" si="47"/>
        <v>0</v>
      </c>
    </row>
    <row r="1038" spans="3:17" ht="28.5" customHeight="1" thickTop="1" thickBot="1">
      <c r="C1038" s="65" t="str">
        <f>'PC Despesas'!X10</f>
        <v>5.8.6</v>
      </c>
      <c r="D1038" s="66" t="str">
        <f>VLOOKUP(C1038,'PC Despesas'!$X$5:$Y$103,2,FALSE)</f>
        <v>-</v>
      </c>
      <c r="E1038" s="75">
        <f>SUMIFS(Jan!$H$5:$H$605,Jan!$R$5:$R$605,"Despesa",Jan!$F$5:$F$605,DRE!$D1038)</f>
        <v>0</v>
      </c>
      <c r="F1038" s="75">
        <f>SUMIFS(Fev!$H$5:$H$605,Fev!$R$5:$R$605,"Despesa",Fev!$F$5:$F$605,DRE!$D1038)</f>
        <v>0</v>
      </c>
      <c r="G1038" s="75">
        <f>SUMIFS(Mar!$H$5:$H$605,Mar!$R$5:$R$605,"Despesa",Mar!$F$5:$F$605,DRE!$D1038)</f>
        <v>0</v>
      </c>
      <c r="H1038" s="75">
        <f>SUMIFS(Abr!$H$5:$H$605,Abr!$R$5:$R$605,"Despesa",Abr!$F$5:$F$605,DRE!$D1038)</f>
        <v>0</v>
      </c>
      <c r="I1038" s="75">
        <f>SUMIFS(Mai!$H$5:$H$605,Mai!$R$5:$R$605,"Despesa",Mai!$F$5:$F$605,DRE!$D1038)</f>
        <v>0</v>
      </c>
      <c r="J1038" s="75">
        <f>SUMIFS(Jun!$H$5:$H$605,Jun!$R$5:$R$605,"Despesa",Jun!$F$5:$F$605,DRE!$D1038)</f>
        <v>0</v>
      </c>
      <c r="K1038" s="75">
        <f>SUMIFS(Jul!$H$5:$H$605,Jul!$R$5:$R$605,"Despesa",Jul!$F$5:$F$605,DRE!$D1038)</f>
        <v>0</v>
      </c>
      <c r="L1038" s="75">
        <f>SUMIFS(Ago!$H$5:$H$605,Ago!$R$5:$R$605,"Despesa",Ago!$F$5:$F$605,DRE!$D1038)</f>
        <v>0</v>
      </c>
      <c r="M1038" s="75">
        <f>SUMIFS(Set!$H$5:$H$605,Set!$R$5:$R$605,"Despesa",Set!$F$5:$F$605,DRE!$D1038)</f>
        <v>0</v>
      </c>
      <c r="N1038" s="75">
        <f>SUMIFS(Out!$H$5:$H$605,Out!$R$5:$R$605,"Despesa",Out!$F$5:$F$605,DRE!$D1038)</f>
        <v>0</v>
      </c>
      <c r="O1038" s="75">
        <f>SUMIFS(Nov!$H$5:$H$605,Nov!$R$5:$R$605,"Despesa",Nov!$F$5:$F$605,DRE!$D1038)</f>
        <v>0</v>
      </c>
      <c r="P1038" s="75">
        <f>SUMIFS(Dez!$H$5:$H$605,Dez!$R$5:$R$605,"Despesa",Dez!$F$5:$F$605,DRE!$D1038)</f>
        <v>0</v>
      </c>
      <c r="Q1038" s="75">
        <f t="shared" si="47"/>
        <v>0</v>
      </c>
    </row>
    <row r="1039" spans="3:17" ht="28.5" customHeight="1" thickTop="1" thickBot="1">
      <c r="C1039" s="65" t="str">
        <f>'PC Despesas'!X11</f>
        <v>5.8.7</v>
      </c>
      <c r="D1039" s="66" t="str">
        <f>VLOOKUP(C1039,'PC Despesas'!$X$5:$Y$103,2,FALSE)</f>
        <v>-</v>
      </c>
      <c r="E1039" s="75">
        <f>SUMIFS(Jan!$H$5:$H$605,Jan!$R$5:$R$605,"Despesa",Jan!$F$5:$F$605,DRE!$D1039)</f>
        <v>0</v>
      </c>
      <c r="F1039" s="75">
        <f>SUMIFS(Fev!$H$5:$H$605,Fev!$R$5:$R$605,"Despesa",Fev!$F$5:$F$605,DRE!$D1039)</f>
        <v>0</v>
      </c>
      <c r="G1039" s="75">
        <f>SUMIFS(Mar!$H$5:$H$605,Mar!$R$5:$R$605,"Despesa",Mar!$F$5:$F$605,DRE!$D1039)</f>
        <v>0</v>
      </c>
      <c r="H1039" s="75">
        <f>SUMIFS(Abr!$H$5:$H$605,Abr!$R$5:$R$605,"Despesa",Abr!$F$5:$F$605,DRE!$D1039)</f>
        <v>0</v>
      </c>
      <c r="I1039" s="75">
        <f>SUMIFS(Mai!$H$5:$H$605,Mai!$R$5:$R$605,"Despesa",Mai!$F$5:$F$605,DRE!$D1039)</f>
        <v>0</v>
      </c>
      <c r="J1039" s="75">
        <f>SUMIFS(Jun!$H$5:$H$605,Jun!$R$5:$R$605,"Despesa",Jun!$F$5:$F$605,DRE!$D1039)</f>
        <v>0</v>
      </c>
      <c r="K1039" s="75">
        <f>SUMIFS(Jul!$H$5:$H$605,Jul!$R$5:$R$605,"Despesa",Jul!$F$5:$F$605,DRE!$D1039)</f>
        <v>0</v>
      </c>
      <c r="L1039" s="75">
        <f>SUMIFS(Ago!$H$5:$H$605,Ago!$R$5:$R$605,"Despesa",Ago!$F$5:$F$605,DRE!$D1039)</f>
        <v>0</v>
      </c>
      <c r="M1039" s="75">
        <f>SUMIFS(Set!$H$5:$H$605,Set!$R$5:$R$605,"Despesa",Set!$F$5:$F$605,DRE!$D1039)</f>
        <v>0</v>
      </c>
      <c r="N1039" s="75">
        <f>SUMIFS(Out!$H$5:$H$605,Out!$R$5:$R$605,"Despesa",Out!$F$5:$F$605,DRE!$D1039)</f>
        <v>0</v>
      </c>
      <c r="O1039" s="75">
        <f>SUMIFS(Nov!$H$5:$H$605,Nov!$R$5:$R$605,"Despesa",Nov!$F$5:$F$605,DRE!$D1039)</f>
        <v>0</v>
      </c>
      <c r="P1039" s="75">
        <f>SUMIFS(Dez!$H$5:$H$605,Dez!$R$5:$R$605,"Despesa",Dez!$F$5:$F$605,DRE!$D1039)</f>
        <v>0</v>
      </c>
      <c r="Q1039" s="75">
        <f t="shared" si="47"/>
        <v>0</v>
      </c>
    </row>
    <row r="1040" spans="3:17" ht="28.5" customHeight="1" thickTop="1" thickBot="1">
      <c r="C1040" s="65" t="str">
        <f>'PC Despesas'!X12</f>
        <v>5.8.8</v>
      </c>
      <c r="D1040" s="66" t="str">
        <f>VLOOKUP(C1040,'PC Despesas'!$X$5:$Y$103,2,FALSE)</f>
        <v>-</v>
      </c>
      <c r="E1040" s="75">
        <f>SUMIFS(Jan!$H$5:$H$605,Jan!$R$5:$R$605,"Despesa",Jan!$F$5:$F$605,DRE!$D1040)</f>
        <v>0</v>
      </c>
      <c r="F1040" s="75">
        <f>SUMIFS(Fev!$H$5:$H$605,Fev!$R$5:$R$605,"Despesa",Fev!$F$5:$F$605,DRE!$D1040)</f>
        <v>0</v>
      </c>
      <c r="G1040" s="75">
        <f>SUMIFS(Mar!$H$5:$H$605,Mar!$R$5:$R$605,"Despesa",Mar!$F$5:$F$605,DRE!$D1040)</f>
        <v>0</v>
      </c>
      <c r="H1040" s="75">
        <f>SUMIFS(Abr!$H$5:$H$605,Abr!$R$5:$R$605,"Despesa",Abr!$F$5:$F$605,DRE!$D1040)</f>
        <v>0</v>
      </c>
      <c r="I1040" s="75">
        <f>SUMIFS(Mai!$H$5:$H$605,Mai!$R$5:$R$605,"Despesa",Mai!$F$5:$F$605,DRE!$D1040)</f>
        <v>0</v>
      </c>
      <c r="J1040" s="75">
        <f>SUMIFS(Jun!$H$5:$H$605,Jun!$R$5:$R$605,"Despesa",Jun!$F$5:$F$605,DRE!$D1040)</f>
        <v>0</v>
      </c>
      <c r="K1040" s="75">
        <f>SUMIFS(Jul!$H$5:$H$605,Jul!$R$5:$R$605,"Despesa",Jul!$F$5:$F$605,DRE!$D1040)</f>
        <v>0</v>
      </c>
      <c r="L1040" s="75">
        <f>SUMIFS(Ago!$H$5:$H$605,Ago!$R$5:$R$605,"Despesa",Ago!$F$5:$F$605,DRE!$D1040)</f>
        <v>0</v>
      </c>
      <c r="M1040" s="75">
        <f>SUMIFS(Set!$H$5:$H$605,Set!$R$5:$R$605,"Despesa",Set!$F$5:$F$605,DRE!$D1040)</f>
        <v>0</v>
      </c>
      <c r="N1040" s="75">
        <f>SUMIFS(Out!$H$5:$H$605,Out!$R$5:$R$605,"Despesa",Out!$F$5:$F$605,DRE!$D1040)</f>
        <v>0</v>
      </c>
      <c r="O1040" s="75">
        <f>SUMIFS(Nov!$H$5:$H$605,Nov!$R$5:$R$605,"Despesa",Nov!$F$5:$F$605,DRE!$D1040)</f>
        <v>0</v>
      </c>
      <c r="P1040" s="75">
        <f>SUMIFS(Dez!$H$5:$H$605,Dez!$R$5:$R$605,"Despesa",Dez!$F$5:$F$605,DRE!$D1040)</f>
        <v>0</v>
      </c>
      <c r="Q1040" s="75">
        <f t="shared" si="47"/>
        <v>0</v>
      </c>
    </row>
    <row r="1041" spans="3:17" ht="28.5" customHeight="1" thickTop="1" thickBot="1">
      <c r="C1041" s="65" t="str">
        <f>'PC Despesas'!X13</f>
        <v>5.8.9</v>
      </c>
      <c r="D1041" s="66" t="str">
        <f>VLOOKUP(C1041,'PC Despesas'!$X$5:$Y$103,2,FALSE)</f>
        <v>-</v>
      </c>
      <c r="E1041" s="75">
        <f>SUMIFS(Jan!$H$5:$H$605,Jan!$R$5:$R$605,"Despesa",Jan!$F$5:$F$605,DRE!$D1041)</f>
        <v>0</v>
      </c>
      <c r="F1041" s="75">
        <f>SUMIFS(Fev!$H$5:$H$605,Fev!$R$5:$R$605,"Despesa",Fev!$F$5:$F$605,DRE!$D1041)</f>
        <v>0</v>
      </c>
      <c r="G1041" s="75">
        <f>SUMIFS(Mar!$H$5:$H$605,Mar!$R$5:$R$605,"Despesa",Mar!$F$5:$F$605,DRE!$D1041)</f>
        <v>0</v>
      </c>
      <c r="H1041" s="75">
        <f>SUMIFS(Abr!$H$5:$H$605,Abr!$R$5:$R$605,"Despesa",Abr!$F$5:$F$605,DRE!$D1041)</f>
        <v>0</v>
      </c>
      <c r="I1041" s="75">
        <f>SUMIFS(Mai!$H$5:$H$605,Mai!$R$5:$R$605,"Despesa",Mai!$F$5:$F$605,DRE!$D1041)</f>
        <v>0</v>
      </c>
      <c r="J1041" s="75">
        <f>SUMIFS(Jun!$H$5:$H$605,Jun!$R$5:$R$605,"Despesa",Jun!$F$5:$F$605,DRE!$D1041)</f>
        <v>0</v>
      </c>
      <c r="K1041" s="75">
        <f>SUMIFS(Jul!$H$5:$H$605,Jul!$R$5:$R$605,"Despesa",Jul!$F$5:$F$605,DRE!$D1041)</f>
        <v>0</v>
      </c>
      <c r="L1041" s="75">
        <f>SUMIFS(Ago!$H$5:$H$605,Ago!$R$5:$R$605,"Despesa",Ago!$F$5:$F$605,DRE!$D1041)</f>
        <v>0</v>
      </c>
      <c r="M1041" s="75">
        <f>SUMIFS(Set!$H$5:$H$605,Set!$R$5:$R$605,"Despesa",Set!$F$5:$F$605,DRE!$D1041)</f>
        <v>0</v>
      </c>
      <c r="N1041" s="75">
        <f>SUMIFS(Out!$H$5:$H$605,Out!$R$5:$R$605,"Despesa",Out!$F$5:$F$605,DRE!$D1041)</f>
        <v>0</v>
      </c>
      <c r="O1041" s="75">
        <f>SUMIFS(Nov!$H$5:$H$605,Nov!$R$5:$R$605,"Despesa",Nov!$F$5:$F$605,DRE!$D1041)</f>
        <v>0</v>
      </c>
      <c r="P1041" s="75">
        <f>SUMIFS(Dez!$H$5:$H$605,Dez!$R$5:$R$605,"Despesa",Dez!$F$5:$F$605,DRE!$D1041)</f>
        <v>0</v>
      </c>
      <c r="Q1041" s="75">
        <f t="shared" si="47"/>
        <v>0</v>
      </c>
    </row>
    <row r="1042" spans="3:17" ht="28.5" customHeight="1" thickTop="1" thickBot="1">
      <c r="C1042" s="65" t="str">
        <f>'PC Despesas'!X14</f>
        <v>5.8.10</v>
      </c>
      <c r="D1042" s="66" t="str">
        <f>VLOOKUP(C1042,'PC Despesas'!$X$5:$Y$103,2,FALSE)</f>
        <v>-</v>
      </c>
      <c r="E1042" s="75">
        <f>SUMIFS(Jan!$H$5:$H$605,Jan!$R$5:$R$605,"Despesa",Jan!$F$5:$F$605,DRE!$D1042)</f>
        <v>0</v>
      </c>
      <c r="F1042" s="75">
        <f>SUMIFS(Fev!$H$5:$H$605,Fev!$R$5:$R$605,"Despesa",Fev!$F$5:$F$605,DRE!$D1042)</f>
        <v>0</v>
      </c>
      <c r="G1042" s="75">
        <f>SUMIFS(Mar!$H$5:$H$605,Mar!$R$5:$R$605,"Despesa",Mar!$F$5:$F$605,DRE!$D1042)</f>
        <v>0</v>
      </c>
      <c r="H1042" s="75">
        <f>SUMIFS(Abr!$H$5:$H$605,Abr!$R$5:$R$605,"Despesa",Abr!$F$5:$F$605,DRE!$D1042)</f>
        <v>0</v>
      </c>
      <c r="I1042" s="75">
        <f>SUMIFS(Mai!$H$5:$H$605,Mai!$R$5:$R$605,"Despesa",Mai!$F$5:$F$605,DRE!$D1042)</f>
        <v>0</v>
      </c>
      <c r="J1042" s="75">
        <f>SUMIFS(Jun!$H$5:$H$605,Jun!$R$5:$R$605,"Despesa",Jun!$F$5:$F$605,DRE!$D1042)</f>
        <v>0</v>
      </c>
      <c r="K1042" s="75">
        <f>SUMIFS(Jul!$H$5:$H$605,Jul!$R$5:$R$605,"Despesa",Jul!$F$5:$F$605,DRE!$D1042)</f>
        <v>0</v>
      </c>
      <c r="L1042" s="75">
        <f>SUMIFS(Ago!$H$5:$H$605,Ago!$R$5:$R$605,"Despesa",Ago!$F$5:$F$605,DRE!$D1042)</f>
        <v>0</v>
      </c>
      <c r="M1042" s="75">
        <f>SUMIFS(Set!$H$5:$H$605,Set!$R$5:$R$605,"Despesa",Set!$F$5:$F$605,DRE!$D1042)</f>
        <v>0</v>
      </c>
      <c r="N1042" s="75">
        <f>SUMIFS(Out!$H$5:$H$605,Out!$R$5:$R$605,"Despesa",Out!$F$5:$F$605,DRE!$D1042)</f>
        <v>0</v>
      </c>
      <c r="O1042" s="75">
        <f>SUMIFS(Nov!$H$5:$H$605,Nov!$R$5:$R$605,"Despesa",Nov!$F$5:$F$605,DRE!$D1042)</f>
        <v>0</v>
      </c>
      <c r="P1042" s="75">
        <f>SUMIFS(Dez!$H$5:$H$605,Dez!$R$5:$R$605,"Despesa",Dez!$F$5:$F$605,DRE!$D1042)</f>
        <v>0</v>
      </c>
      <c r="Q1042" s="75">
        <f t="shared" si="47"/>
        <v>0</v>
      </c>
    </row>
    <row r="1043" spans="3:17" ht="28.5" customHeight="1" thickTop="1" thickBot="1">
      <c r="C1043" s="65" t="str">
        <f>'PC Despesas'!X15</f>
        <v>5.8.11</v>
      </c>
      <c r="D1043" s="66" t="str">
        <f>VLOOKUP(C1043,'PC Despesas'!$X$5:$Y$103,2,FALSE)</f>
        <v>-</v>
      </c>
      <c r="E1043" s="75">
        <f>SUMIFS(Jan!$H$5:$H$605,Jan!$R$5:$R$605,"Despesa",Jan!$F$5:$F$605,DRE!$D1043)</f>
        <v>0</v>
      </c>
      <c r="F1043" s="75">
        <f>SUMIFS(Fev!$H$5:$H$605,Fev!$R$5:$R$605,"Despesa",Fev!$F$5:$F$605,DRE!$D1043)</f>
        <v>0</v>
      </c>
      <c r="G1043" s="75">
        <f>SUMIFS(Mar!$H$5:$H$605,Mar!$R$5:$R$605,"Despesa",Mar!$F$5:$F$605,DRE!$D1043)</f>
        <v>0</v>
      </c>
      <c r="H1043" s="75">
        <f>SUMIFS(Abr!$H$5:$H$605,Abr!$R$5:$R$605,"Despesa",Abr!$F$5:$F$605,DRE!$D1043)</f>
        <v>0</v>
      </c>
      <c r="I1043" s="75">
        <f>SUMIFS(Mai!$H$5:$H$605,Mai!$R$5:$R$605,"Despesa",Mai!$F$5:$F$605,DRE!$D1043)</f>
        <v>0</v>
      </c>
      <c r="J1043" s="75">
        <f>SUMIFS(Jun!$H$5:$H$605,Jun!$R$5:$R$605,"Despesa",Jun!$F$5:$F$605,DRE!$D1043)</f>
        <v>0</v>
      </c>
      <c r="K1043" s="75">
        <f>SUMIFS(Jul!$H$5:$H$605,Jul!$R$5:$R$605,"Despesa",Jul!$F$5:$F$605,DRE!$D1043)</f>
        <v>0</v>
      </c>
      <c r="L1043" s="75">
        <f>SUMIFS(Ago!$H$5:$H$605,Ago!$R$5:$R$605,"Despesa",Ago!$F$5:$F$605,DRE!$D1043)</f>
        <v>0</v>
      </c>
      <c r="M1043" s="75">
        <f>SUMIFS(Set!$H$5:$H$605,Set!$R$5:$R$605,"Despesa",Set!$F$5:$F$605,DRE!$D1043)</f>
        <v>0</v>
      </c>
      <c r="N1043" s="75">
        <f>SUMIFS(Out!$H$5:$H$605,Out!$R$5:$R$605,"Despesa",Out!$F$5:$F$605,DRE!$D1043)</f>
        <v>0</v>
      </c>
      <c r="O1043" s="75">
        <f>SUMIFS(Nov!$H$5:$H$605,Nov!$R$5:$R$605,"Despesa",Nov!$F$5:$F$605,DRE!$D1043)</f>
        <v>0</v>
      </c>
      <c r="P1043" s="75">
        <f>SUMIFS(Dez!$H$5:$H$605,Dez!$R$5:$R$605,"Despesa",Dez!$F$5:$F$605,DRE!$D1043)</f>
        <v>0</v>
      </c>
      <c r="Q1043" s="75">
        <f t="shared" si="47"/>
        <v>0</v>
      </c>
    </row>
    <row r="1044" spans="3:17" ht="28.5" customHeight="1" thickTop="1" thickBot="1">
      <c r="C1044" s="65" t="str">
        <f>'PC Despesas'!X16</f>
        <v>5.8.12</v>
      </c>
      <c r="D1044" s="66" t="str">
        <f>VLOOKUP(C1044,'PC Despesas'!$X$5:$Y$103,2,FALSE)</f>
        <v>-</v>
      </c>
      <c r="E1044" s="75">
        <f>SUMIFS(Jan!$H$5:$H$605,Jan!$R$5:$R$605,"Despesa",Jan!$F$5:$F$605,DRE!$D1044)</f>
        <v>0</v>
      </c>
      <c r="F1044" s="75">
        <f>SUMIFS(Fev!$H$5:$H$605,Fev!$R$5:$R$605,"Despesa",Fev!$F$5:$F$605,DRE!$D1044)</f>
        <v>0</v>
      </c>
      <c r="G1044" s="75">
        <f>SUMIFS(Mar!$H$5:$H$605,Mar!$R$5:$R$605,"Despesa",Mar!$F$5:$F$605,DRE!$D1044)</f>
        <v>0</v>
      </c>
      <c r="H1044" s="75">
        <f>SUMIFS(Abr!$H$5:$H$605,Abr!$R$5:$R$605,"Despesa",Abr!$F$5:$F$605,DRE!$D1044)</f>
        <v>0</v>
      </c>
      <c r="I1044" s="75">
        <f>SUMIFS(Mai!$H$5:$H$605,Mai!$R$5:$R$605,"Despesa",Mai!$F$5:$F$605,DRE!$D1044)</f>
        <v>0</v>
      </c>
      <c r="J1044" s="75">
        <f>SUMIFS(Jun!$H$5:$H$605,Jun!$R$5:$R$605,"Despesa",Jun!$F$5:$F$605,DRE!$D1044)</f>
        <v>0</v>
      </c>
      <c r="K1044" s="75">
        <f>SUMIFS(Jul!$H$5:$H$605,Jul!$R$5:$R$605,"Despesa",Jul!$F$5:$F$605,DRE!$D1044)</f>
        <v>0</v>
      </c>
      <c r="L1044" s="75">
        <f>SUMIFS(Ago!$H$5:$H$605,Ago!$R$5:$R$605,"Despesa",Ago!$F$5:$F$605,DRE!$D1044)</f>
        <v>0</v>
      </c>
      <c r="M1044" s="75">
        <f>SUMIFS(Set!$H$5:$H$605,Set!$R$5:$R$605,"Despesa",Set!$F$5:$F$605,DRE!$D1044)</f>
        <v>0</v>
      </c>
      <c r="N1044" s="75">
        <f>SUMIFS(Out!$H$5:$H$605,Out!$R$5:$R$605,"Despesa",Out!$F$5:$F$605,DRE!$D1044)</f>
        <v>0</v>
      </c>
      <c r="O1044" s="75">
        <f>SUMIFS(Nov!$H$5:$H$605,Nov!$R$5:$R$605,"Despesa",Nov!$F$5:$F$605,DRE!$D1044)</f>
        <v>0</v>
      </c>
      <c r="P1044" s="75">
        <f>SUMIFS(Dez!$H$5:$H$605,Dez!$R$5:$R$605,"Despesa",Dez!$F$5:$F$605,DRE!$D1044)</f>
        <v>0</v>
      </c>
      <c r="Q1044" s="75">
        <f t="shared" si="47"/>
        <v>0</v>
      </c>
    </row>
    <row r="1045" spans="3:17" ht="28.5" customHeight="1" thickTop="1" thickBot="1">
      <c r="C1045" s="65" t="str">
        <f>'PC Despesas'!X17</f>
        <v>5.8.13</v>
      </c>
      <c r="D1045" s="66" t="str">
        <f>VLOOKUP(C1045,'PC Despesas'!$X$5:$Y$103,2,FALSE)</f>
        <v>-</v>
      </c>
      <c r="E1045" s="75">
        <f>SUMIFS(Jan!$H$5:$H$605,Jan!$R$5:$R$605,"Despesa",Jan!$F$5:$F$605,DRE!$D1045)</f>
        <v>0</v>
      </c>
      <c r="F1045" s="75">
        <f>SUMIFS(Fev!$H$5:$H$605,Fev!$R$5:$R$605,"Despesa",Fev!$F$5:$F$605,DRE!$D1045)</f>
        <v>0</v>
      </c>
      <c r="G1045" s="75">
        <f>SUMIFS(Mar!$H$5:$H$605,Mar!$R$5:$R$605,"Despesa",Mar!$F$5:$F$605,DRE!$D1045)</f>
        <v>0</v>
      </c>
      <c r="H1045" s="75">
        <f>SUMIFS(Abr!$H$5:$H$605,Abr!$R$5:$R$605,"Despesa",Abr!$F$5:$F$605,DRE!$D1045)</f>
        <v>0</v>
      </c>
      <c r="I1045" s="75">
        <f>SUMIFS(Mai!$H$5:$H$605,Mai!$R$5:$R$605,"Despesa",Mai!$F$5:$F$605,DRE!$D1045)</f>
        <v>0</v>
      </c>
      <c r="J1045" s="75">
        <f>SUMIFS(Jun!$H$5:$H$605,Jun!$R$5:$R$605,"Despesa",Jun!$F$5:$F$605,DRE!$D1045)</f>
        <v>0</v>
      </c>
      <c r="K1045" s="75">
        <f>SUMIFS(Jul!$H$5:$H$605,Jul!$R$5:$R$605,"Despesa",Jul!$F$5:$F$605,DRE!$D1045)</f>
        <v>0</v>
      </c>
      <c r="L1045" s="75">
        <f>SUMIFS(Ago!$H$5:$H$605,Ago!$R$5:$R$605,"Despesa",Ago!$F$5:$F$605,DRE!$D1045)</f>
        <v>0</v>
      </c>
      <c r="M1045" s="75">
        <f>SUMIFS(Set!$H$5:$H$605,Set!$R$5:$R$605,"Despesa",Set!$F$5:$F$605,DRE!$D1045)</f>
        <v>0</v>
      </c>
      <c r="N1045" s="75">
        <f>SUMIFS(Out!$H$5:$H$605,Out!$R$5:$R$605,"Despesa",Out!$F$5:$F$605,DRE!$D1045)</f>
        <v>0</v>
      </c>
      <c r="O1045" s="75">
        <f>SUMIFS(Nov!$H$5:$H$605,Nov!$R$5:$R$605,"Despesa",Nov!$F$5:$F$605,DRE!$D1045)</f>
        <v>0</v>
      </c>
      <c r="P1045" s="75">
        <f>SUMIFS(Dez!$H$5:$H$605,Dez!$R$5:$R$605,"Despesa",Dez!$F$5:$F$605,DRE!$D1045)</f>
        <v>0</v>
      </c>
      <c r="Q1045" s="75">
        <f t="shared" si="47"/>
        <v>0</v>
      </c>
    </row>
    <row r="1046" spans="3:17" ht="28.5" customHeight="1" thickTop="1" thickBot="1">
      <c r="C1046" s="65" t="str">
        <f>'PC Despesas'!X18</f>
        <v>5.8.14</v>
      </c>
      <c r="D1046" s="66" t="str">
        <f>VLOOKUP(C1046,'PC Despesas'!$X$5:$Y$103,2,FALSE)</f>
        <v>-</v>
      </c>
      <c r="E1046" s="75">
        <f>SUMIFS(Jan!$H$5:$H$605,Jan!$R$5:$R$605,"Despesa",Jan!$F$5:$F$605,DRE!$D1046)</f>
        <v>0</v>
      </c>
      <c r="F1046" s="75">
        <f>SUMIFS(Fev!$H$5:$H$605,Fev!$R$5:$R$605,"Despesa",Fev!$F$5:$F$605,DRE!$D1046)</f>
        <v>0</v>
      </c>
      <c r="G1046" s="75">
        <f>SUMIFS(Mar!$H$5:$H$605,Mar!$R$5:$R$605,"Despesa",Mar!$F$5:$F$605,DRE!$D1046)</f>
        <v>0</v>
      </c>
      <c r="H1046" s="75">
        <f>SUMIFS(Abr!$H$5:$H$605,Abr!$R$5:$R$605,"Despesa",Abr!$F$5:$F$605,DRE!$D1046)</f>
        <v>0</v>
      </c>
      <c r="I1046" s="75">
        <f>SUMIFS(Mai!$H$5:$H$605,Mai!$R$5:$R$605,"Despesa",Mai!$F$5:$F$605,DRE!$D1046)</f>
        <v>0</v>
      </c>
      <c r="J1046" s="75">
        <f>SUMIFS(Jun!$H$5:$H$605,Jun!$R$5:$R$605,"Despesa",Jun!$F$5:$F$605,DRE!$D1046)</f>
        <v>0</v>
      </c>
      <c r="K1046" s="75">
        <f>SUMIFS(Jul!$H$5:$H$605,Jul!$R$5:$R$605,"Despesa",Jul!$F$5:$F$605,DRE!$D1046)</f>
        <v>0</v>
      </c>
      <c r="L1046" s="75">
        <f>SUMIFS(Ago!$H$5:$H$605,Ago!$R$5:$R$605,"Despesa",Ago!$F$5:$F$605,DRE!$D1046)</f>
        <v>0</v>
      </c>
      <c r="M1046" s="75">
        <f>SUMIFS(Set!$H$5:$H$605,Set!$R$5:$R$605,"Despesa",Set!$F$5:$F$605,DRE!$D1046)</f>
        <v>0</v>
      </c>
      <c r="N1046" s="75">
        <f>SUMIFS(Out!$H$5:$H$605,Out!$R$5:$R$605,"Despesa",Out!$F$5:$F$605,DRE!$D1046)</f>
        <v>0</v>
      </c>
      <c r="O1046" s="75">
        <f>SUMIFS(Nov!$H$5:$H$605,Nov!$R$5:$R$605,"Despesa",Nov!$F$5:$F$605,DRE!$D1046)</f>
        <v>0</v>
      </c>
      <c r="P1046" s="75">
        <f>SUMIFS(Dez!$H$5:$H$605,Dez!$R$5:$R$605,"Despesa",Dez!$F$5:$F$605,DRE!$D1046)</f>
        <v>0</v>
      </c>
      <c r="Q1046" s="75">
        <f t="shared" si="47"/>
        <v>0</v>
      </c>
    </row>
    <row r="1047" spans="3:17" ht="28.5" customHeight="1" thickTop="1" thickBot="1">
      <c r="C1047" s="65" t="str">
        <f>'PC Despesas'!X19</f>
        <v>5.8.15</v>
      </c>
      <c r="D1047" s="66" t="str">
        <f>VLOOKUP(C1047,'PC Despesas'!$X$5:$Y$103,2,FALSE)</f>
        <v>-</v>
      </c>
      <c r="E1047" s="75">
        <f>SUMIFS(Jan!$H$5:$H$605,Jan!$R$5:$R$605,"Despesa",Jan!$F$5:$F$605,DRE!$D1047)</f>
        <v>0</v>
      </c>
      <c r="F1047" s="75">
        <f>SUMIFS(Fev!$H$5:$H$605,Fev!$R$5:$R$605,"Despesa",Fev!$F$5:$F$605,DRE!$D1047)</f>
        <v>0</v>
      </c>
      <c r="G1047" s="75">
        <f>SUMIFS(Mar!$H$5:$H$605,Mar!$R$5:$R$605,"Despesa",Mar!$F$5:$F$605,DRE!$D1047)</f>
        <v>0</v>
      </c>
      <c r="H1047" s="75">
        <f>SUMIFS(Abr!$H$5:$H$605,Abr!$R$5:$R$605,"Despesa",Abr!$F$5:$F$605,DRE!$D1047)</f>
        <v>0</v>
      </c>
      <c r="I1047" s="75">
        <f>SUMIFS(Mai!$H$5:$H$605,Mai!$R$5:$R$605,"Despesa",Mai!$F$5:$F$605,DRE!$D1047)</f>
        <v>0</v>
      </c>
      <c r="J1047" s="75">
        <f>SUMIFS(Jun!$H$5:$H$605,Jun!$R$5:$R$605,"Despesa",Jun!$F$5:$F$605,DRE!$D1047)</f>
        <v>0</v>
      </c>
      <c r="K1047" s="75">
        <f>SUMIFS(Jul!$H$5:$H$605,Jul!$R$5:$R$605,"Despesa",Jul!$F$5:$F$605,DRE!$D1047)</f>
        <v>0</v>
      </c>
      <c r="L1047" s="75">
        <f>SUMIFS(Ago!$H$5:$H$605,Ago!$R$5:$R$605,"Despesa",Ago!$F$5:$F$605,DRE!$D1047)</f>
        <v>0</v>
      </c>
      <c r="M1047" s="75">
        <f>SUMIFS(Set!$H$5:$H$605,Set!$R$5:$R$605,"Despesa",Set!$F$5:$F$605,DRE!$D1047)</f>
        <v>0</v>
      </c>
      <c r="N1047" s="75">
        <f>SUMIFS(Out!$H$5:$H$605,Out!$R$5:$R$605,"Despesa",Out!$F$5:$F$605,DRE!$D1047)</f>
        <v>0</v>
      </c>
      <c r="O1047" s="75">
        <f>SUMIFS(Nov!$H$5:$H$605,Nov!$R$5:$R$605,"Despesa",Nov!$F$5:$F$605,DRE!$D1047)</f>
        <v>0</v>
      </c>
      <c r="P1047" s="75">
        <f>SUMIFS(Dez!$H$5:$H$605,Dez!$R$5:$R$605,"Despesa",Dez!$F$5:$F$605,DRE!$D1047)</f>
        <v>0</v>
      </c>
      <c r="Q1047" s="75">
        <f t="shared" si="47"/>
        <v>0</v>
      </c>
    </row>
    <row r="1048" spans="3:17" ht="28.5" customHeight="1" thickTop="1" thickBot="1">
      <c r="C1048" s="65" t="str">
        <f>'PC Despesas'!X20</f>
        <v>5.8.16</v>
      </c>
      <c r="D1048" s="66" t="str">
        <f>VLOOKUP(C1048,'PC Despesas'!$X$5:$Y$103,2,FALSE)</f>
        <v>-</v>
      </c>
      <c r="E1048" s="75">
        <f>SUMIFS(Jan!$H$5:$H$605,Jan!$R$5:$R$605,"Despesa",Jan!$F$5:$F$605,DRE!$D1048)</f>
        <v>0</v>
      </c>
      <c r="F1048" s="75">
        <f>SUMIFS(Fev!$H$5:$H$605,Fev!$R$5:$R$605,"Despesa",Fev!$F$5:$F$605,DRE!$D1048)</f>
        <v>0</v>
      </c>
      <c r="G1048" s="75">
        <f>SUMIFS(Mar!$H$5:$H$605,Mar!$R$5:$R$605,"Despesa",Mar!$F$5:$F$605,DRE!$D1048)</f>
        <v>0</v>
      </c>
      <c r="H1048" s="75">
        <f>SUMIFS(Abr!$H$5:$H$605,Abr!$R$5:$R$605,"Despesa",Abr!$F$5:$F$605,DRE!$D1048)</f>
        <v>0</v>
      </c>
      <c r="I1048" s="75">
        <f>SUMIFS(Mai!$H$5:$H$605,Mai!$R$5:$R$605,"Despesa",Mai!$F$5:$F$605,DRE!$D1048)</f>
        <v>0</v>
      </c>
      <c r="J1048" s="75">
        <f>SUMIFS(Jun!$H$5:$H$605,Jun!$R$5:$R$605,"Despesa",Jun!$F$5:$F$605,DRE!$D1048)</f>
        <v>0</v>
      </c>
      <c r="K1048" s="75">
        <f>SUMIFS(Jul!$H$5:$H$605,Jul!$R$5:$R$605,"Despesa",Jul!$F$5:$F$605,DRE!$D1048)</f>
        <v>0</v>
      </c>
      <c r="L1048" s="75">
        <f>SUMIFS(Ago!$H$5:$H$605,Ago!$R$5:$R$605,"Despesa",Ago!$F$5:$F$605,DRE!$D1048)</f>
        <v>0</v>
      </c>
      <c r="M1048" s="75">
        <f>SUMIFS(Set!$H$5:$H$605,Set!$R$5:$R$605,"Despesa",Set!$F$5:$F$605,DRE!$D1048)</f>
        <v>0</v>
      </c>
      <c r="N1048" s="75">
        <f>SUMIFS(Out!$H$5:$H$605,Out!$R$5:$R$605,"Despesa",Out!$F$5:$F$605,DRE!$D1048)</f>
        <v>0</v>
      </c>
      <c r="O1048" s="75">
        <f>SUMIFS(Nov!$H$5:$H$605,Nov!$R$5:$R$605,"Despesa",Nov!$F$5:$F$605,DRE!$D1048)</f>
        <v>0</v>
      </c>
      <c r="P1048" s="75">
        <f>SUMIFS(Dez!$H$5:$H$605,Dez!$R$5:$R$605,"Despesa",Dez!$F$5:$F$605,DRE!$D1048)</f>
        <v>0</v>
      </c>
      <c r="Q1048" s="75">
        <f t="shared" si="47"/>
        <v>0</v>
      </c>
    </row>
    <row r="1049" spans="3:17" ht="28.5" customHeight="1" thickTop="1" thickBot="1">
      <c r="C1049" s="65" t="str">
        <f>'PC Despesas'!X21</f>
        <v>5.8.17</v>
      </c>
      <c r="D1049" s="66" t="str">
        <f>VLOOKUP(C1049,'PC Despesas'!$X$5:$Y$103,2,FALSE)</f>
        <v>-</v>
      </c>
      <c r="E1049" s="75">
        <f>SUMIFS(Jan!$H$5:$H$605,Jan!$R$5:$R$605,"Despesa",Jan!$F$5:$F$605,DRE!$D1049)</f>
        <v>0</v>
      </c>
      <c r="F1049" s="75">
        <f>SUMIFS(Fev!$H$5:$H$605,Fev!$R$5:$R$605,"Despesa",Fev!$F$5:$F$605,DRE!$D1049)</f>
        <v>0</v>
      </c>
      <c r="G1049" s="75">
        <f>SUMIFS(Mar!$H$5:$H$605,Mar!$R$5:$R$605,"Despesa",Mar!$F$5:$F$605,DRE!$D1049)</f>
        <v>0</v>
      </c>
      <c r="H1049" s="75">
        <f>SUMIFS(Abr!$H$5:$H$605,Abr!$R$5:$R$605,"Despesa",Abr!$F$5:$F$605,DRE!$D1049)</f>
        <v>0</v>
      </c>
      <c r="I1049" s="75">
        <f>SUMIFS(Mai!$H$5:$H$605,Mai!$R$5:$R$605,"Despesa",Mai!$F$5:$F$605,DRE!$D1049)</f>
        <v>0</v>
      </c>
      <c r="J1049" s="75">
        <f>SUMIFS(Jun!$H$5:$H$605,Jun!$R$5:$R$605,"Despesa",Jun!$F$5:$F$605,DRE!$D1049)</f>
        <v>0</v>
      </c>
      <c r="K1049" s="75">
        <f>SUMIFS(Jul!$H$5:$H$605,Jul!$R$5:$R$605,"Despesa",Jul!$F$5:$F$605,DRE!$D1049)</f>
        <v>0</v>
      </c>
      <c r="L1049" s="75">
        <f>SUMIFS(Ago!$H$5:$H$605,Ago!$R$5:$R$605,"Despesa",Ago!$F$5:$F$605,DRE!$D1049)</f>
        <v>0</v>
      </c>
      <c r="M1049" s="75">
        <f>SUMIFS(Set!$H$5:$H$605,Set!$R$5:$R$605,"Despesa",Set!$F$5:$F$605,DRE!$D1049)</f>
        <v>0</v>
      </c>
      <c r="N1049" s="75">
        <f>SUMIFS(Out!$H$5:$H$605,Out!$R$5:$R$605,"Despesa",Out!$F$5:$F$605,DRE!$D1049)</f>
        <v>0</v>
      </c>
      <c r="O1049" s="75">
        <f>SUMIFS(Nov!$H$5:$H$605,Nov!$R$5:$R$605,"Despesa",Nov!$F$5:$F$605,DRE!$D1049)</f>
        <v>0</v>
      </c>
      <c r="P1049" s="75">
        <f>SUMIFS(Dez!$H$5:$H$605,Dez!$R$5:$R$605,"Despesa",Dez!$F$5:$F$605,DRE!$D1049)</f>
        <v>0</v>
      </c>
      <c r="Q1049" s="75">
        <f t="shared" si="47"/>
        <v>0</v>
      </c>
    </row>
    <row r="1050" spans="3:17" ht="28.5" customHeight="1" thickTop="1" thickBot="1">
      <c r="C1050" s="65" t="str">
        <f>'PC Despesas'!X22</f>
        <v>5.8.18</v>
      </c>
      <c r="D1050" s="66" t="str">
        <f>VLOOKUP(C1050,'PC Despesas'!$X$5:$Y$103,2,FALSE)</f>
        <v>-</v>
      </c>
      <c r="E1050" s="75">
        <f>SUMIFS(Jan!$H$5:$H$605,Jan!$R$5:$R$605,"Despesa",Jan!$F$5:$F$605,DRE!$D1050)</f>
        <v>0</v>
      </c>
      <c r="F1050" s="75">
        <f>SUMIFS(Fev!$H$5:$H$605,Fev!$R$5:$R$605,"Despesa",Fev!$F$5:$F$605,DRE!$D1050)</f>
        <v>0</v>
      </c>
      <c r="G1050" s="75">
        <f>SUMIFS(Mar!$H$5:$H$605,Mar!$R$5:$R$605,"Despesa",Mar!$F$5:$F$605,DRE!$D1050)</f>
        <v>0</v>
      </c>
      <c r="H1050" s="75">
        <f>SUMIFS(Abr!$H$5:$H$605,Abr!$R$5:$R$605,"Despesa",Abr!$F$5:$F$605,DRE!$D1050)</f>
        <v>0</v>
      </c>
      <c r="I1050" s="75">
        <f>SUMIFS(Mai!$H$5:$H$605,Mai!$R$5:$R$605,"Despesa",Mai!$F$5:$F$605,DRE!$D1050)</f>
        <v>0</v>
      </c>
      <c r="J1050" s="75">
        <f>SUMIFS(Jun!$H$5:$H$605,Jun!$R$5:$R$605,"Despesa",Jun!$F$5:$F$605,DRE!$D1050)</f>
        <v>0</v>
      </c>
      <c r="K1050" s="75">
        <f>SUMIFS(Jul!$H$5:$H$605,Jul!$R$5:$R$605,"Despesa",Jul!$F$5:$F$605,DRE!$D1050)</f>
        <v>0</v>
      </c>
      <c r="L1050" s="75">
        <f>SUMIFS(Ago!$H$5:$H$605,Ago!$R$5:$R$605,"Despesa",Ago!$F$5:$F$605,DRE!$D1050)</f>
        <v>0</v>
      </c>
      <c r="M1050" s="75">
        <f>SUMIFS(Set!$H$5:$H$605,Set!$R$5:$R$605,"Despesa",Set!$F$5:$F$605,DRE!$D1050)</f>
        <v>0</v>
      </c>
      <c r="N1050" s="75">
        <f>SUMIFS(Out!$H$5:$H$605,Out!$R$5:$R$605,"Despesa",Out!$F$5:$F$605,DRE!$D1050)</f>
        <v>0</v>
      </c>
      <c r="O1050" s="75">
        <f>SUMIFS(Nov!$H$5:$H$605,Nov!$R$5:$R$605,"Despesa",Nov!$F$5:$F$605,DRE!$D1050)</f>
        <v>0</v>
      </c>
      <c r="P1050" s="75">
        <f>SUMIFS(Dez!$H$5:$H$605,Dez!$R$5:$R$605,"Despesa",Dez!$F$5:$F$605,DRE!$D1050)</f>
        <v>0</v>
      </c>
      <c r="Q1050" s="75">
        <f t="shared" si="47"/>
        <v>0</v>
      </c>
    </row>
    <row r="1051" spans="3:17" ht="28.5" customHeight="1" thickTop="1" thickBot="1">
      <c r="C1051" s="65" t="str">
        <f>'PC Despesas'!X23</f>
        <v>5.8.19</v>
      </c>
      <c r="D1051" s="66" t="str">
        <f>VLOOKUP(C1051,'PC Despesas'!$X$5:$Y$103,2,FALSE)</f>
        <v>-</v>
      </c>
      <c r="E1051" s="75">
        <f>SUMIFS(Jan!$H$5:$H$605,Jan!$R$5:$R$605,"Despesa",Jan!$F$5:$F$605,DRE!$D1051)</f>
        <v>0</v>
      </c>
      <c r="F1051" s="75">
        <f>SUMIFS(Fev!$H$5:$H$605,Fev!$R$5:$R$605,"Despesa",Fev!$F$5:$F$605,DRE!$D1051)</f>
        <v>0</v>
      </c>
      <c r="G1051" s="75">
        <f>SUMIFS(Mar!$H$5:$H$605,Mar!$R$5:$R$605,"Despesa",Mar!$F$5:$F$605,DRE!$D1051)</f>
        <v>0</v>
      </c>
      <c r="H1051" s="75">
        <f>SUMIFS(Abr!$H$5:$H$605,Abr!$R$5:$R$605,"Despesa",Abr!$F$5:$F$605,DRE!$D1051)</f>
        <v>0</v>
      </c>
      <c r="I1051" s="75">
        <f>SUMIFS(Mai!$H$5:$H$605,Mai!$R$5:$R$605,"Despesa",Mai!$F$5:$F$605,DRE!$D1051)</f>
        <v>0</v>
      </c>
      <c r="J1051" s="75">
        <f>SUMIFS(Jun!$H$5:$H$605,Jun!$R$5:$R$605,"Despesa",Jun!$F$5:$F$605,DRE!$D1051)</f>
        <v>0</v>
      </c>
      <c r="K1051" s="75">
        <f>SUMIFS(Jul!$H$5:$H$605,Jul!$R$5:$R$605,"Despesa",Jul!$F$5:$F$605,DRE!$D1051)</f>
        <v>0</v>
      </c>
      <c r="L1051" s="75">
        <f>SUMIFS(Ago!$H$5:$H$605,Ago!$R$5:$R$605,"Despesa",Ago!$F$5:$F$605,DRE!$D1051)</f>
        <v>0</v>
      </c>
      <c r="M1051" s="75">
        <f>SUMIFS(Set!$H$5:$H$605,Set!$R$5:$R$605,"Despesa",Set!$F$5:$F$605,DRE!$D1051)</f>
        <v>0</v>
      </c>
      <c r="N1051" s="75">
        <f>SUMIFS(Out!$H$5:$H$605,Out!$R$5:$R$605,"Despesa",Out!$F$5:$F$605,DRE!$D1051)</f>
        <v>0</v>
      </c>
      <c r="O1051" s="75">
        <f>SUMIFS(Nov!$H$5:$H$605,Nov!$R$5:$R$605,"Despesa",Nov!$F$5:$F$605,DRE!$D1051)</f>
        <v>0</v>
      </c>
      <c r="P1051" s="75">
        <f>SUMIFS(Dez!$H$5:$H$605,Dez!$R$5:$R$605,"Despesa",Dez!$F$5:$F$605,DRE!$D1051)</f>
        <v>0</v>
      </c>
      <c r="Q1051" s="75">
        <f t="shared" si="47"/>
        <v>0</v>
      </c>
    </row>
    <row r="1052" spans="3:17" ht="28.5" customHeight="1" thickTop="1" thickBot="1">
      <c r="C1052" s="65" t="str">
        <f>'PC Despesas'!X24</f>
        <v>5.8.20</v>
      </c>
      <c r="D1052" s="66" t="str">
        <f>VLOOKUP(C1052,'PC Despesas'!$X$5:$Y$103,2,FALSE)</f>
        <v>-</v>
      </c>
      <c r="E1052" s="75">
        <f>SUMIFS(Jan!$H$5:$H$605,Jan!$R$5:$R$605,"Despesa",Jan!$F$5:$F$605,DRE!$D1052)</f>
        <v>0</v>
      </c>
      <c r="F1052" s="75">
        <f>SUMIFS(Fev!$H$5:$H$605,Fev!$R$5:$R$605,"Despesa",Fev!$F$5:$F$605,DRE!$D1052)</f>
        <v>0</v>
      </c>
      <c r="G1052" s="75">
        <f>SUMIFS(Mar!$H$5:$H$605,Mar!$R$5:$R$605,"Despesa",Mar!$F$5:$F$605,DRE!$D1052)</f>
        <v>0</v>
      </c>
      <c r="H1052" s="75">
        <f>SUMIFS(Abr!$H$5:$H$605,Abr!$R$5:$R$605,"Despesa",Abr!$F$5:$F$605,DRE!$D1052)</f>
        <v>0</v>
      </c>
      <c r="I1052" s="75">
        <f>SUMIFS(Mai!$H$5:$H$605,Mai!$R$5:$R$605,"Despesa",Mai!$F$5:$F$605,DRE!$D1052)</f>
        <v>0</v>
      </c>
      <c r="J1052" s="75">
        <f>SUMIFS(Jun!$H$5:$H$605,Jun!$R$5:$R$605,"Despesa",Jun!$F$5:$F$605,DRE!$D1052)</f>
        <v>0</v>
      </c>
      <c r="K1052" s="75">
        <f>SUMIFS(Jul!$H$5:$H$605,Jul!$R$5:$R$605,"Despesa",Jul!$F$5:$F$605,DRE!$D1052)</f>
        <v>0</v>
      </c>
      <c r="L1052" s="75">
        <f>SUMIFS(Ago!$H$5:$H$605,Ago!$R$5:$R$605,"Despesa",Ago!$F$5:$F$605,DRE!$D1052)</f>
        <v>0</v>
      </c>
      <c r="M1052" s="75">
        <f>SUMIFS(Set!$H$5:$H$605,Set!$R$5:$R$605,"Despesa",Set!$F$5:$F$605,DRE!$D1052)</f>
        <v>0</v>
      </c>
      <c r="N1052" s="75">
        <f>SUMIFS(Out!$H$5:$H$605,Out!$R$5:$R$605,"Despesa",Out!$F$5:$F$605,DRE!$D1052)</f>
        <v>0</v>
      </c>
      <c r="O1052" s="75">
        <f>SUMIFS(Nov!$H$5:$H$605,Nov!$R$5:$R$605,"Despesa",Nov!$F$5:$F$605,DRE!$D1052)</f>
        <v>0</v>
      </c>
      <c r="P1052" s="75">
        <f>SUMIFS(Dez!$H$5:$H$605,Dez!$R$5:$R$605,"Despesa",Dez!$F$5:$F$605,DRE!$D1052)</f>
        <v>0</v>
      </c>
      <c r="Q1052" s="75">
        <f t="shared" si="47"/>
        <v>0</v>
      </c>
    </row>
    <row r="1053" spans="3:17" ht="28.5" customHeight="1" thickTop="1" thickBot="1">
      <c r="C1053" s="65" t="str">
        <f>'PC Despesas'!X25</f>
        <v>5.8.21</v>
      </c>
      <c r="D1053" s="66" t="str">
        <f>VLOOKUP(C1053,'PC Despesas'!$X$5:$Y$103,2,FALSE)</f>
        <v>-</v>
      </c>
      <c r="E1053" s="75">
        <f>SUMIFS(Jan!$H$5:$H$605,Jan!$R$5:$R$605,"Despesa",Jan!$F$5:$F$605,DRE!$D1053)</f>
        <v>0</v>
      </c>
      <c r="F1053" s="75">
        <f>SUMIFS(Fev!$H$5:$H$605,Fev!$R$5:$R$605,"Despesa",Fev!$F$5:$F$605,DRE!$D1053)</f>
        <v>0</v>
      </c>
      <c r="G1053" s="75">
        <f>SUMIFS(Mar!$H$5:$H$605,Mar!$R$5:$R$605,"Despesa",Mar!$F$5:$F$605,DRE!$D1053)</f>
        <v>0</v>
      </c>
      <c r="H1053" s="75">
        <f>SUMIFS(Abr!$H$5:$H$605,Abr!$R$5:$R$605,"Despesa",Abr!$F$5:$F$605,DRE!$D1053)</f>
        <v>0</v>
      </c>
      <c r="I1053" s="75">
        <f>SUMIFS(Mai!$H$5:$H$605,Mai!$R$5:$R$605,"Despesa",Mai!$F$5:$F$605,DRE!$D1053)</f>
        <v>0</v>
      </c>
      <c r="J1053" s="75">
        <f>SUMIFS(Jun!$H$5:$H$605,Jun!$R$5:$R$605,"Despesa",Jun!$F$5:$F$605,DRE!$D1053)</f>
        <v>0</v>
      </c>
      <c r="K1053" s="75">
        <f>SUMIFS(Jul!$H$5:$H$605,Jul!$R$5:$R$605,"Despesa",Jul!$F$5:$F$605,DRE!$D1053)</f>
        <v>0</v>
      </c>
      <c r="L1053" s="75">
        <f>SUMIFS(Ago!$H$5:$H$605,Ago!$R$5:$R$605,"Despesa",Ago!$F$5:$F$605,DRE!$D1053)</f>
        <v>0</v>
      </c>
      <c r="M1053" s="75">
        <f>SUMIFS(Set!$H$5:$H$605,Set!$R$5:$R$605,"Despesa",Set!$F$5:$F$605,DRE!$D1053)</f>
        <v>0</v>
      </c>
      <c r="N1053" s="75">
        <f>SUMIFS(Out!$H$5:$H$605,Out!$R$5:$R$605,"Despesa",Out!$F$5:$F$605,DRE!$D1053)</f>
        <v>0</v>
      </c>
      <c r="O1053" s="75">
        <f>SUMIFS(Nov!$H$5:$H$605,Nov!$R$5:$R$605,"Despesa",Nov!$F$5:$F$605,DRE!$D1053)</f>
        <v>0</v>
      </c>
      <c r="P1053" s="75">
        <f>SUMIFS(Dez!$H$5:$H$605,Dez!$R$5:$R$605,"Despesa",Dez!$F$5:$F$605,DRE!$D1053)</f>
        <v>0</v>
      </c>
      <c r="Q1053" s="75">
        <f t="shared" si="47"/>
        <v>0</v>
      </c>
    </row>
    <row r="1054" spans="3:17" ht="28.5" customHeight="1" thickTop="1" thickBot="1">
      <c r="C1054" s="65" t="str">
        <f>'PC Despesas'!X26</f>
        <v>5.8.22</v>
      </c>
      <c r="D1054" s="66" t="str">
        <f>VLOOKUP(C1054,'PC Despesas'!$X$5:$Y$103,2,FALSE)</f>
        <v>-</v>
      </c>
      <c r="E1054" s="75">
        <f>SUMIFS(Jan!$H$5:$H$605,Jan!$R$5:$R$605,"Despesa",Jan!$F$5:$F$605,DRE!$D1054)</f>
        <v>0</v>
      </c>
      <c r="F1054" s="75">
        <f>SUMIFS(Fev!$H$5:$H$605,Fev!$R$5:$R$605,"Despesa",Fev!$F$5:$F$605,DRE!$D1054)</f>
        <v>0</v>
      </c>
      <c r="G1054" s="75">
        <f>SUMIFS(Mar!$H$5:$H$605,Mar!$R$5:$R$605,"Despesa",Mar!$F$5:$F$605,DRE!$D1054)</f>
        <v>0</v>
      </c>
      <c r="H1054" s="75">
        <f>SUMIFS(Abr!$H$5:$H$605,Abr!$R$5:$R$605,"Despesa",Abr!$F$5:$F$605,DRE!$D1054)</f>
        <v>0</v>
      </c>
      <c r="I1054" s="75">
        <f>SUMIFS(Mai!$H$5:$H$605,Mai!$R$5:$R$605,"Despesa",Mai!$F$5:$F$605,DRE!$D1054)</f>
        <v>0</v>
      </c>
      <c r="J1054" s="75">
        <f>SUMIFS(Jun!$H$5:$H$605,Jun!$R$5:$R$605,"Despesa",Jun!$F$5:$F$605,DRE!$D1054)</f>
        <v>0</v>
      </c>
      <c r="K1054" s="75">
        <f>SUMIFS(Jul!$H$5:$H$605,Jul!$R$5:$R$605,"Despesa",Jul!$F$5:$F$605,DRE!$D1054)</f>
        <v>0</v>
      </c>
      <c r="L1054" s="75">
        <f>SUMIFS(Ago!$H$5:$H$605,Ago!$R$5:$R$605,"Despesa",Ago!$F$5:$F$605,DRE!$D1054)</f>
        <v>0</v>
      </c>
      <c r="M1054" s="75">
        <f>SUMIFS(Set!$H$5:$H$605,Set!$R$5:$R$605,"Despesa",Set!$F$5:$F$605,DRE!$D1054)</f>
        <v>0</v>
      </c>
      <c r="N1054" s="75">
        <f>SUMIFS(Out!$H$5:$H$605,Out!$R$5:$R$605,"Despesa",Out!$F$5:$F$605,DRE!$D1054)</f>
        <v>0</v>
      </c>
      <c r="O1054" s="75">
        <f>SUMIFS(Nov!$H$5:$H$605,Nov!$R$5:$R$605,"Despesa",Nov!$F$5:$F$605,DRE!$D1054)</f>
        <v>0</v>
      </c>
      <c r="P1054" s="75">
        <f>SUMIFS(Dez!$H$5:$H$605,Dez!$R$5:$R$605,"Despesa",Dez!$F$5:$F$605,DRE!$D1054)</f>
        <v>0</v>
      </c>
      <c r="Q1054" s="75">
        <f t="shared" si="47"/>
        <v>0</v>
      </c>
    </row>
    <row r="1055" spans="3:17" ht="28.5" customHeight="1" thickTop="1" thickBot="1">
      <c r="C1055" s="65" t="str">
        <f>'PC Despesas'!X27</f>
        <v>5.8.23</v>
      </c>
      <c r="D1055" s="66" t="str">
        <f>VLOOKUP(C1055,'PC Despesas'!$X$5:$Y$103,2,FALSE)</f>
        <v>-</v>
      </c>
      <c r="E1055" s="75">
        <f>SUMIFS(Jan!$H$5:$H$605,Jan!$R$5:$R$605,"Despesa",Jan!$F$5:$F$605,DRE!$D1055)</f>
        <v>0</v>
      </c>
      <c r="F1055" s="75">
        <f>SUMIFS(Fev!$H$5:$H$605,Fev!$R$5:$R$605,"Despesa",Fev!$F$5:$F$605,DRE!$D1055)</f>
        <v>0</v>
      </c>
      <c r="G1055" s="75">
        <f>SUMIFS(Mar!$H$5:$H$605,Mar!$R$5:$R$605,"Despesa",Mar!$F$5:$F$605,DRE!$D1055)</f>
        <v>0</v>
      </c>
      <c r="H1055" s="75">
        <f>SUMIFS(Abr!$H$5:$H$605,Abr!$R$5:$R$605,"Despesa",Abr!$F$5:$F$605,DRE!$D1055)</f>
        <v>0</v>
      </c>
      <c r="I1055" s="75">
        <f>SUMIFS(Mai!$H$5:$H$605,Mai!$R$5:$R$605,"Despesa",Mai!$F$5:$F$605,DRE!$D1055)</f>
        <v>0</v>
      </c>
      <c r="J1055" s="75">
        <f>SUMIFS(Jun!$H$5:$H$605,Jun!$R$5:$R$605,"Despesa",Jun!$F$5:$F$605,DRE!$D1055)</f>
        <v>0</v>
      </c>
      <c r="K1055" s="75">
        <f>SUMIFS(Jul!$H$5:$H$605,Jul!$R$5:$R$605,"Despesa",Jul!$F$5:$F$605,DRE!$D1055)</f>
        <v>0</v>
      </c>
      <c r="L1055" s="75">
        <f>SUMIFS(Ago!$H$5:$H$605,Ago!$R$5:$R$605,"Despesa",Ago!$F$5:$F$605,DRE!$D1055)</f>
        <v>0</v>
      </c>
      <c r="M1055" s="75">
        <f>SUMIFS(Set!$H$5:$H$605,Set!$R$5:$R$605,"Despesa",Set!$F$5:$F$605,DRE!$D1055)</f>
        <v>0</v>
      </c>
      <c r="N1055" s="75">
        <f>SUMIFS(Out!$H$5:$H$605,Out!$R$5:$R$605,"Despesa",Out!$F$5:$F$605,DRE!$D1055)</f>
        <v>0</v>
      </c>
      <c r="O1055" s="75">
        <f>SUMIFS(Nov!$H$5:$H$605,Nov!$R$5:$R$605,"Despesa",Nov!$F$5:$F$605,DRE!$D1055)</f>
        <v>0</v>
      </c>
      <c r="P1055" s="75">
        <f>SUMIFS(Dez!$H$5:$H$605,Dez!$R$5:$R$605,"Despesa",Dez!$F$5:$F$605,DRE!$D1055)</f>
        <v>0</v>
      </c>
      <c r="Q1055" s="75">
        <f t="shared" si="47"/>
        <v>0</v>
      </c>
    </row>
    <row r="1056" spans="3:17" ht="28.5" customHeight="1" thickTop="1" thickBot="1">
      <c r="C1056" s="65" t="str">
        <f>'PC Despesas'!X28</f>
        <v>5.8.24</v>
      </c>
      <c r="D1056" s="66" t="str">
        <f>VLOOKUP(C1056,'PC Despesas'!$X$5:$Y$103,2,FALSE)</f>
        <v>-</v>
      </c>
      <c r="E1056" s="75">
        <f>SUMIFS(Jan!$H$5:$H$605,Jan!$R$5:$R$605,"Despesa",Jan!$F$5:$F$605,DRE!$D1056)</f>
        <v>0</v>
      </c>
      <c r="F1056" s="75">
        <f>SUMIFS(Fev!$H$5:$H$605,Fev!$R$5:$R$605,"Despesa",Fev!$F$5:$F$605,DRE!$D1056)</f>
        <v>0</v>
      </c>
      <c r="G1056" s="75">
        <f>SUMIFS(Mar!$H$5:$H$605,Mar!$R$5:$R$605,"Despesa",Mar!$F$5:$F$605,DRE!$D1056)</f>
        <v>0</v>
      </c>
      <c r="H1056" s="75">
        <f>SUMIFS(Abr!$H$5:$H$605,Abr!$R$5:$R$605,"Despesa",Abr!$F$5:$F$605,DRE!$D1056)</f>
        <v>0</v>
      </c>
      <c r="I1056" s="75">
        <f>SUMIFS(Mai!$H$5:$H$605,Mai!$R$5:$R$605,"Despesa",Mai!$F$5:$F$605,DRE!$D1056)</f>
        <v>0</v>
      </c>
      <c r="J1056" s="75">
        <f>SUMIFS(Jun!$H$5:$H$605,Jun!$R$5:$R$605,"Despesa",Jun!$F$5:$F$605,DRE!$D1056)</f>
        <v>0</v>
      </c>
      <c r="K1056" s="75">
        <f>SUMIFS(Jul!$H$5:$H$605,Jul!$R$5:$R$605,"Despesa",Jul!$F$5:$F$605,DRE!$D1056)</f>
        <v>0</v>
      </c>
      <c r="L1056" s="75">
        <f>SUMIFS(Ago!$H$5:$H$605,Ago!$R$5:$R$605,"Despesa",Ago!$F$5:$F$605,DRE!$D1056)</f>
        <v>0</v>
      </c>
      <c r="M1056" s="75">
        <f>SUMIFS(Set!$H$5:$H$605,Set!$R$5:$R$605,"Despesa",Set!$F$5:$F$605,DRE!$D1056)</f>
        <v>0</v>
      </c>
      <c r="N1056" s="75">
        <f>SUMIFS(Out!$H$5:$H$605,Out!$R$5:$R$605,"Despesa",Out!$F$5:$F$605,DRE!$D1056)</f>
        <v>0</v>
      </c>
      <c r="O1056" s="75">
        <f>SUMIFS(Nov!$H$5:$H$605,Nov!$R$5:$R$605,"Despesa",Nov!$F$5:$F$605,DRE!$D1056)</f>
        <v>0</v>
      </c>
      <c r="P1056" s="75">
        <f>SUMIFS(Dez!$H$5:$H$605,Dez!$R$5:$R$605,"Despesa",Dez!$F$5:$F$605,DRE!$D1056)</f>
        <v>0</v>
      </c>
      <c r="Q1056" s="75">
        <f t="shared" si="47"/>
        <v>0</v>
      </c>
    </row>
    <row r="1057" spans="3:17" ht="28.5" customHeight="1" thickTop="1" thickBot="1">
      <c r="C1057" s="65" t="str">
        <f>'PC Despesas'!X29</f>
        <v>5.8.25</v>
      </c>
      <c r="D1057" s="66" t="str">
        <f>VLOOKUP(C1057,'PC Despesas'!$X$5:$Y$103,2,FALSE)</f>
        <v>-</v>
      </c>
      <c r="E1057" s="75">
        <f>SUMIFS(Jan!$H$5:$H$605,Jan!$R$5:$R$605,"Despesa",Jan!$F$5:$F$605,DRE!$D1057)</f>
        <v>0</v>
      </c>
      <c r="F1057" s="75">
        <f>SUMIFS(Fev!$H$5:$H$605,Fev!$R$5:$R$605,"Despesa",Fev!$F$5:$F$605,DRE!$D1057)</f>
        <v>0</v>
      </c>
      <c r="G1057" s="75">
        <f>SUMIFS(Mar!$H$5:$H$605,Mar!$R$5:$R$605,"Despesa",Mar!$F$5:$F$605,DRE!$D1057)</f>
        <v>0</v>
      </c>
      <c r="H1057" s="75">
        <f>SUMIFS(Abr!$H$5:$H$605,Abr!$R$5:$R$605,"Despesa",Abr!$F$5:$F$605,DRE!$D1057)</f>
        <v>0</v>
      </c>
      <c r="I1057" s="75">
        <f>SUMIFS(Mai!$H$5:$H$605,Mai!$R$5:$R$605,"Despesa",Mai!$F$5:$F$605,DRE!$D1057)</f>
        <v>0</v>
      </c>
      <c r="J1057" s="75">
        <f>SUMIFS(Jun!$H$5:$H$605,Jun!$R$5:$R$605,"Despesa",Jun!$F$5:$F$605,DRE!$D1057)</f>
        <v>0</v>
      </c>
      <c r="K1057" s="75">
        <f>SUMIFS(Jul!$H$5:$H$605,Jul!$R$5:$R$605,"Despesa",Jul!$F$5:$F$605,DRE!$D1057)</f>
        <v>0</v>
      </c>
      <c r="L1057" s="75">
        <f>SUMIFS(Ago!$H$5:$H$605,Ago!$R$5:$R$605,"Despesa",Ago!$F$5:$F$605,DRE!$D1057)</f>
        <v>0</v>
      </c>
      <c r="M1057" s="75">
        <f>SUMIFS(Set!$H$5:$H$605,Set!$R$5:$R$605,"Despesa",Set!$F$5:$F$605,DRE!$D1057)</f>
        <v>0</v>
      </c>
      <c r="N1057" s="75">
        <f>SUMIFS(Out!$H$5:$H$605,Out!$R$5:$R$605,"Despesa",Out!$F$5:$F$605,DRE!$D1057)</f>
        <v>0</v>
      </c>
      <c r="O1057" s="75">
        <f>SUMIFS(Nov!$H$5:$H$605,Nov!$R$5:$R$605,"Despesa",Nov!$F$5:$F$605,DRE!$D1057)</f>
        <v>0</v>
      </c>
      <c r="P1057" s="75">
        <f>SUMIFS(Dez!$H$5:$H$605,Dez!$R$5:$R$605,"Despesa",Dez!$F$5:$F$605,DRE!$D1057)</f>
        <v>0</v>
      </c>
      <c r="Q1057" s="75">
        <f t="shared" si="47"/>
        <v>0</v>
      </c>
    </row>
    <row r="1058" spans="3:17" ht="28.5" customHeight="1" thickTop="1" thickBot="1">
      <c r="C1058" s="65" t="str">
        <f>'PC Despesas'!X30</f>
        <v>5.8.26</v>
      </c>
      <c r="D1058" s="66" t="str">
        <f>VLOOKUP(C1058,'PC Despesas'!$X$5:$Y$103,2,FALSE)</f>
        <v>-</v>
      </c>
      <c r="E1058" s="75">
        <f>SUMIFS(Jan!$H$5:$H$605,Jan!$R$5:$R$605,"Despesa",Jan!$F$5:$F$605,DRE!$D1058)</f>
        <v>0</v>
      </c>
      <c r="F1058" s="75">
        <f>SUMIFS(Fev!$H$5:$H$605,Fev!$R$5:$R$605,"Despesa",Fev!$F$5:$F$605,DRE!$D1058)</f>
        <v>0</v>
      </c>
      <c r="G1058" s="75">
        <f>SUMIFS(Mar!$H$5:$H$605,Mar!$R$5:$R$605,"Despesa",Mar!$F$5:$F$605,DRE!$D1058)</f>
        <v>0</v>
      </c>
      <c r="H1058" s="75">
        <f>SUMIFS(Abr!$H$5:$H$605,Abr!$R$5:$R$605,"Despesa",Abr!$F$5:$F$605,DRE!$D1058)</f>
        <v>0</v>
      </c>
      <c r="I1058" s="75">
        <f>SUMIFS(Mai!$H$5:$H$605,Mai!$R$5:$R$605,"Despesa",Mai!$F$5:$F$605,DRE!$D1058)</f>
        <v>0</v>
      </c>
      <c r="J1058" s="75">
        <f>SUMIFS(Jun!$H$5:$H$605,Jun!$R$5:$R$605,"Despesa",Jun!$F$5:$F$605,DRE!$D1058)</f>
        <v>0</v>
      </c>
      <c r="K1058" s="75">
        <f>SUMIFS(Jul!$H$5:$H$605,Jul!$R$5:$R$605,"Despesa",Jul!$F$5:$F$605,DRE!$D1058)</f>
        <v>0</v>
      </c>
      <c r="L1058" s="75">
        <f>SUMIFS(Ago!$H$5:$H$605,Ago!$R$5:$R$605,"Despesa",Ago!$F$5:$F$605,DRE!$D1058)</f>
        <v>0</v>
      </c>
      <c r="M1058" s="75">
        <f>SUMIFS(Set!$H$5:$H$605,Set!$R$5:$R$605,"Despesa",Set!$F$5:$F$605,DRE!$D1058)</f>
        <v>0</v>
      </c>
      <c r="N1058" s="75">
        <f>SUMIFS(Out!$H$5:$H$605,Out!$R$5:$R$605,"Despesa",Out!$F$5:$F$605,DRE!$D1058)</f>
        <v>0</v>
      </c>
      <c r="O1058" s="75">
        <f>SUMIFS(Nov!$H$5:$H$605,Nov!$R$5:$R$605,"Despesa",Nov!$F$5:$F$605,DRE!$D1058)</f>
        <v>0</v>
      </c>
      <c r="P1058" s="75">
        <f>SUMIFS(Dez!$H$5:$H$605,Dez!$R$5:$R$605,"Despesa",Dez!$F$5:$F$605,DRE!$D1058)</f>
        <v>0</v>
      </c>
      <c r="Q1058" s="75">
        <f t="shared" si="47"/>
        <v>0</v>
      </c>
    </row>
    <row r="1059" spans="3:17" ht="28.5" customHeight="1" thickTop="1" thickBot="1">
      <c r="C1059" s="65" t="str">
        <f>'PC Despesas'!X31</f>
        <v>5.8.27</v>
      </c>
      <c r="D1059" s="66" t="str">
        <f>VLOOKUP(C1059,'PC Despesas'!$X$5:$Y$103,2,FALSE)</f>
        <v>-</v>
      </c>
      <c r="E1059" s="75">
        <f>SUMIFS(Jan!$H$5:$H$605,Jan!$R$5:$R$605,"Despesa",Jan!$F$5:$F$605,DRE!$D1059)</f>
        <v>0</v>
      </c>
      <c r="F1059" s="75">
        <f>SUMIFS(Fev!$H$5:$H$605,Fev!$R$5:$R$605,"Despesa",Fev!$F$5:$F$605,DRE!$D1059)</f>
        <v>0</v>
      </c>
      <c r="G1059" s="75">
        <f>SUMIFS(Mar!$H$5:$H$605,Mar!$R$5:$R$605,"Despesa",Mar!$F$5:$F$605,DRE!$D1059)</f>
        <v>0</v>
      </c>
      <c r="H1059" s="75">
        <f>SUMIFS(Abr!$H$5:$H$605,Abr!$R$5:$R$605,"Despesa",Abr!$F$5:$F$605,DRE!$D1059)</f>
        <v>0</v>
      </c>
      <c r="I1059" s="75">
        <f>SUMIFS(Mai!$H$5:$H$605,Mai!$R$5:$R$605,"Despesa",Mai!$F$5:$F$605,DRE!$D1059)</f>
        <v>0</v>
      </c>
      <c r="J1059" s="75">
        <f>SUMIFS(Jun!$H$5:$H$605,Jun!$R$5:$R$605,"Despesa",Jun!$F$5:$F$605,DRE!$D1059)</f>
        <v>0</v>
      </c>
      <c r="K1059" s="75">
        <f>SUMIFS(Jul!$H$5:$H$605,Jul!$R$5:$R$605,"Despesa",Jul!$F$5:$F$605,DRE!$D1059)</f>
        <v>0</v>
      </c>
      <c r="L1059" s="75">
        <f>SUMIFS(Ago!$H$5:$H$605,Ago!$R$5:$R$605,"Despesa",Ago!$F$5:$F$605,DRE!$D1059)</f>
        <v>0</v>
      </c>
      <c r="M1059" s="75">
        <f>SUMIFS(Set!$H$5:$H$605,Set!$R$5:$R$605,"Despesa",Set!$F$5:$F$605,DRE!$D1059)</f>
        <v>0</v>
      </c>
      <c r="N1059" s="75">
        <f>SUMIFS(Out!$H$5:$H$605,Out!$R$5:$R$605,"Despesa",Out!$F$5:$F$605,DRE!$D1059)</f>
        <v>0</v>
      </c>
      <c r="O1059" s="75">
        <f>SUMIFS(Nov!$H$5:$H$605,Nov!$R$5:$R$605,"Despesa",Nov!$F$5:$F$605,DRE!$D1059)</f>
        <v>0</v>
      </c>
      <c r="P1059" s="75">
        <f>SUMIFS(Dez!$H$5:$H$605,Dez!$R$5:$R$605,"Despesa",Dez!$F$5:$F$605,DRE!$D1059)</f>
        <v>0</v>
      </c>
      <c r="Q1059" s="75">
        <f t="shared" si="47"/>
        <v>0</v>
      </c>
    </row>
    <row r="1060" spans="3:17" ht="28.5" customHeight="1" thickTop="1" thickBot="1">
      <c r="C1060" s="65" t="str">
        <f>'PC Despesas'!X32</f>
        <v>5.8.28</v>
      </c>
      <c r="D1060" s="66" t="str">
        <f>VLOOKUP(C1060,'PC Despesas'!$X$5:$Y$103,2,FALSE)</f>
        <v>-</v>
      </c>
      <c r="E1060" s="75">
        <f>SUMIFS(Jan!$H$5:$H$605,Jan!$R$5:$R$605,"Despesa",Jan!$F$5:$F$605,DRE!$D1060)</f>
        <v>0</v>
      </c>
      <c r="F1060" s="75">
        <f>SUMIFS(Fev!$H$5:$H$605,Fev!$R$5:$R$605,"Despesa",Fev!$F$5:$F$605,DRE!$D1060)</f>
        <v>0</v>
      </c>
      <c r="G1060" s="75">
        <f>SUMIFS(Mar!$H$5:$H$605,Mar!$R$5:$R$605,"Despesa",Mar!$F$5:$F$605,DRE!$D1060)</f>
        <v>0</v>
      </c>
      <c r="H1060" s="75">
        <f>SUMIFS(Abr!$H$5:$H$605,Abr!$R$5:$R$605,"Despesa",Abr!$F$5:$F$605,DRE!$D1060)</f>
        <v>0</v>
      </c>
      <c r="I1060" s="75">
        <f>SUMIFS(Mai!$H$5:$H$605,Mai!$R$5:$R$605,"Despesa",Mai!$F$5:$F$605,DRE!$D1060)</f>
        <v>0</v>
      </c>
      <c r="J1060" s="75">
        <f>SUMIFS(Jun!$H$5:$H$605,Jun!$R$5:$R$605,"Despesa",Jun!$F$5:$F$605,DRE!$D1060)</f>
        <v>0</v>
      </c>
      <c r="K1060" s="75">
        <f>SUMIFS(Jul!$H$5:$H$605,Jul!$R$5:$R$605,"Despesa",Jul!$F$5:$F$605,DRE!$D1060)</f>
        <v>0</v>
      </c>
      <c r="L1060" s="75">
        <f>SUMIFS(Ago!$H$5:$H$605,Ago!$R$5:$R$605,"Despesa",Ago!$F$5:$F$605,DRE!$D1060)</f>
        <v>0</v>
      </c>
      <c r="M1060" s="75">
        <f>SUMIFS(Set!$H$5:$H$605,Set!$R$5:$R$605,"Despesa",Set!$F$5:$F$605,DRE!$D1060)</f>
        <v>0</v>
      </c>
      <c r="N1060" s="75">
        <f>SUMIFS(Out!$H$5:$H$605,Out!$R$5:$R$605,"Despesa",Out!$F$5:$F$605,DRE!$D1060)</f>
        <v>0</v>
      </c>
      <c r="O1060" s="75">
        <f>SUMIFS(Nov!$H$5:$H$605,Nov!$R$5:$R$605,"Despesa",Nov!$F$5:$F$605,DRE!$D1060)</f>
        <v>0</v>
      </c>
      <c r="P1060" s="75">
        <f>SUMIFS(Dez!$H$5:$H$605,Dez!$R$5:$R$605,"Despesa",Dez!$F$5:$F$605,DRE!$D1060)</f>
        <v>0</v>
      </c>
      <c r="Q1060" s="75">
        <f t="shared" si="47"/>
        <v>0</v>
      </c>
    </row>
    <row r="1061" spans="3:17" ht="28.5" customHeight="1" thickTop="1" thickBot="1">
      <c r="C1061" s="65" t="str">
        <f>'PC Despesas'!X33</f>
        <v>5.8.29</v>
      </c>
      <c r="D1061" s="66" t="str">
        <f>VLOOKUP(C1061,'PC Despesas'!$X$5:$Y$103,2,FALSE)</f>
        <v>-</v>
      </c>
      <c r="E1061" s="75">
        <f>SUMIFS(Jan!$H$5:$H$605,Jan!$R$5:$R$605,"Despesa",Jan!$F$5:$F$605,DRE!$D1061)</f>
        <v>0</v>
      </c>
      <c r="F1061" s="75">
        <f>SUMIFS(Fev!$H$5:$H$605,Fev!$R$5:$R$605,"Despesa",Fev!$F$5:$F$605,DRE!$D1061)</f>
        <v>0</v>
      </c>
      <c r="G1061" s="75">
        <f>SUMIFS(Mar!$H$5:$H$605,Mar!$R$5:$R$605,"Despesa",Mar!$F$5:$F$605,DRE!$D1061)</f>
        <v>0</v>
      </c>
      <c r="H1061" s="75">
        <f>SUMIFS(Abr!$H$5:$H$605,Abr!$R$5:$R$605,"Despesa",Abr!$F$5:$F$605,DRE!$D1061)</f>
        <v>0</v>
      </c>
      <c r="I1061" s="75">
        <f>SUMIFS(Mai!$H$5:$H$605,Mai!$R$5:$R$605,"Despesa",Mai!$F$5:$F$605,DRE!$D1061)</f>
        <v>0</v>
      </c>
      <c r="J1061" s="75">
        <f>SUMIFS(Jun!$H$5:$H$605,Jun!$R$5:$R$605,"Despesa",Jun!$F$5:$F$605,DRE!$D1061)</f>
        <v>0</v>
      </c>
      <c r="K1061" s="75">
        <f>SUMIFS(Jul!$H$5:$H$605,Jul!$R$5:$R$605,"Despesa",Jul!$F$5:$F$605,DRE!$D1061)</f>
        <v>0</v>
      </c>
      <c r="L1061" s="75">
        <f>SUMIFS(Ago!$H$5:$H$605,Ago!$R$5:$R$605,"Despesa",Ago!$F$5:$F$605,DRE!$D1061)</f>
        <v>0</v>
      </c>
      <c r="M1061" s="75">
        <f>SUMIFS(Set!$H$5:$H$605,Set!$R$5:$R$605,"Despesa",Set!$F$5:$F$605,DRE!$D1061)</f>
        <v>0</v>
      </c>
      <c r="N1061" s="75">
        <f>SUMIFS(Out!$H$5:$H$605,Out!$R$5:$R$605,"Despesa",Out!$F$5:$F$605,DRE!$D1061)</f>
        <v>0</v>
      </c>
      <c r="O1061" s="75">
        <f>SUMIFS(Nov!$H$5:$H$605,Nov!$R$5:$R$605,"Despesa",Nov!$F$5:$F$605,DRE!$D1061)</f>
        <v>0</v>
      </c>
      <c r="P1061" s="75">
        <f>SUMIFS(Dez!$H$5:$H$605,Dez!$R$5:$R$605,"Despesa",Dez!$F$5:$F$605,DRE!$D1061)</f>
        <v>0</v>
      </c>
      <c r="Q1061" s="75">
        <f t="shared" si="47"/>
        <v>0</v>
      </c>
    </row>
    <row r="1062" spans="3:17" ht="28.5" customHeight="1" thickTop="1" thickBot="1">
      <c r="C1062" s="65" t="str">
        <f>'PC Despesas'!X34</f>
        <v>5.8.30</v>
      </c>
      <c r="D1062" s="66" t="str">
        <f>VLOOKUP(C1062,'PC Despesas'!$X$5:$Y$103,2,FALSE)</f>
        <v>-</v>
      </c>
      <c r="E1062" s="75">
        <f>SUMIFS(Jan!$H$5:$H$605,Jan!$R$5:$R$605,"Despesa",Jan!$F$5:$F$605,DRE!$D1062)</f>
        <v>0</v>
      </c>
      <c r="F1062" s="75">
        <f>SUMIFS(Fev!$H$5:$H$605,Fev!$R$5:$R$605,"Despesa",Fev!$F$5:$F$605,DRE!$D1062)</f>
        <v>0</v>
      </c>
      <c r="G1062" s="75">
        <f>SUMIFS(Mar!$H$5:$H$605,Mar!$R$5:$R$605,"Despesa",Mar!$F$5:$F$605,DRE!$D1062)</f>
        <v>0</v>
      </c>
      <c r="H1062" s="75">
        <f>SUMIFS(Abr!$H$5:$H$605,Abr!$R$5:$R$605,"Despesa",Abr!$F$5:$F$605,DRE!$D1062)</f>
        <v>0</v>
      </c>
      <c r="I1062" s="75">
        <f>SUMIFS(Mai!$H$5:$H$605,Mai!$R$5:$R$605,"Despesa",Mai!$F$5:$F$605,DRE!$D1062)</f>
        <v>0</v>
      </c>
      <c r="J1062" s="75">
        <f>SUMIFS(Jun!$H$5:$H$605,Jun!$R$5:$R$605,"Despesa",Jun!$F$5:$F$605,DRE!$D1062)</f>
        <v>0</v>
      </c>
      <c r="K1062" s="75">
        <f>SUMIFS(Jul!$H$5:$H$605,Jul!$R$5:$R$605,"Despesa",Jul!$F$5:$F$605,DRE!$D1062)</f>
        <v>0</v>
      </c>
      <c r="L1062" s="75">
        <f>SUMIFS(Ago!$H$5:$H$605,Ago!$R$5:$R$605,"Despesa",Ago!$F$5:$F$605,DRE!$D1062)</f>
        <v>0</v>
      </c>
      <c r="M1062" s="75">
        <f>SUMIFS(Set!$H$5:$H$605,Set!$R$5:$R$605,"Despesa",Set!$F$5:$F$605,DRE!$D1062)</f>
        <v>0</v>
      </c>
      <c r="N1062" s="75">
        <f>SUMIFS(Out!$H$5:$H$605,Out!$R$5:$R$605,"Despesa",Out!$F$5:$F$605,DRE!$D1062)</f>
        <v>0</v>
      </c>
      <c r="O1062" s="75">
        <f>SUMIFS(Nov!$H$5:$H$605,Nov!$R$5:$R$605,"Despesa",Nov!$F$5:$F$605,DRE!$D1062)</f>
        <v>0</v>
      </c>
      <c r="P1062" s="75">
        <f>SUMIFS(Dez!$H$5:$H$605,Dez!$R$5:$R$605,"Despesa",Dez!$F$5:$F$605,DRE!$D1062)</f>
        <v>0</v>
      </c>
      <c r="Q1062" s="75">
        <f t="shared" si="47"/>
        <v>0</v>
      </c>
    </row>
    <row r="1063" spans="3:17" ht="28.5" customHeight="1" thickTop="1" thickBot="1">
      <c r="C1063" s="65" t="str">
        <f>'PC Despesas'!X35</f>
        <v>5.8.31</v>
      </c>
      <c r="D1063" s="66" t="str">
        <f>VLOOKUP(C1063,'PC Despesas'!$X$5:$Y$103,2,FALSE)</f>
        <v>-</v>
      </c>
      <c r="E1063" s="75">
        <f>SUMIFS(Jan!$H$5:$H$605,Jan!$R$5:$R$605,"Despesa",Jan!$F$5:$F$605,DRE!$D1063)</f>
        <v>0</v>
      </c>
      <c r="F1063" s="75">
        <f>SUMIFS(Fev!$H$5:$H$605,Fev!$R$5:$R$605,"Despesa",Fev!$F$5:$F$605,DRE!$D1063)</f>
        <v>0</v>
      </c>
      <c r="G1063" s="75">
        <f>SUMIFS(Mar!$H$5:$H$605,Mar!$R$5:$R$605,"Despesa",Mar!$F$5:$F$605,DRE!$D1063)</f>
        <v>0</v>
      </c>
      <c r="H1063" s="75">
        <f>SUMIFS(Abr!$H$5:$H$605,Abr!$R$5:$R$605,"Despesa",Abr!$F$5:$F$605,DRE!$D1063)</f>
        <v>0</v>
      </c>
      <c r="I1063" s="75">
        <f>SUMIFS(Mai!$H$5:$H$605,Mai!$R$5:$R$605,"Despesa",Mai!$F$5:$F$605,DRE!$D1063)</f>
        <v>0</v>
      </c>
      <c r="J1063" s="75">
        <f>SUMIFS(Jun!$H$5:$H$605,Jun!$R$5:$R$605,"Despesa",Jun!$F$5:$F$605,DRE!$D1063)</f>
        <v>0</v>
      </c>
      <c r="K1063" s="75">
        <f>SUMIFS(Jul!$H$5:$H$605,Jul!$R$5:$R$605,"Despesa",Jul!$F$5:$F$605,DRE!$D1063)</f>
        <v>0</v>
      </c>
      <c r="L1063" s="75">
        <f>SUMIFS(Ago!$H$5:$H$605,Ago!$R$5:$R$605,"Despesa",Ago!$F$5:$F$605,DRE!$D1063)</f>
        <v>0</v>
      </c>
      <c r="M1063" s="75">
        <f>SUMIFS(Set!$H$5:$H$605,Set!$R$5:$R$605,"Despesa",Set!$F$5:$F$605,DRE!$D1063)</f>
        <v>0</v>
      </c>
      <c r="N1063" s="75">
        <f>SUMIFS(Out!$H$5:$H$605,Out!$R$5:$R$605,"Despesa",Out!$F$5:$F$605,DRE!$D1063)</f>
        <v>0</v>
      </c>
      <c r="O1063" s="75">
        <f>SUMIFS(Nov!$H$5:$H$605,Nov!$R$5:$R$605,"Despesa",Nov!$F$5:$F$605,DRE!$D1063)</f>
        <v>0</v>
      </c>
      <c r="P1063" s="75">
        <f>SUMIFS(Dez!$H$5:$H$605,Dez!$R$5:$R$605,"Despesa",Dez!$F$5:$F$605,DRE!$D1063)</f>
        <v>0</v>
      </c>
      <c r="Q1063" s="75">
        <f t="shared" si="47"/>
        <v>0</v>
      </c>
    </row>
    <row r="1064" spans="3:17" ht="28.5" customHeight="1" thickTop="1" thickBot="1">
      <c r="C1064" s="65" t="str">
        <f>'PC Despesas'!X36</f>
        <v>5.8.32</v>
      </c>
      <c r="D1064" s="66" t="str">
        <f>VLOOKUP(C1064,'PC Despesas'!$X$5:$Y$103,2,FALSE)</f>
        <v>-</v>
      </c>
      <c r="E1064" s="75">
        <f>SUMIFS(Jan!$H$5:$H$605,Jan!$R$5:$R$605,"Despesa",Jan!$F$5:$F$605,DRE!$D1064)</f>
        <v>0</v>
      </c>
      <c r="F1064" s="75">
        <f>SUMIFS(Fev!$H$5:$H$605,Fev!$R$5:$R$605,"Despesa",Fev!$F$5:$F$605,DRE!$D1064)</f>
        <v>0</v>
      </c>
      <c r="G1064" s="75">
        <f>SUMIFS(Mar!$H$5:$H$605,Mar!$R$5:$R$605,"Despesa",Mar!$F$5:$F$605,DRE!$D1064)</f>
        <v>0</v>
      </c>
      <c r="H1064" s="75">
        <f>SUMIFS(Abr!$H$5:$H$605,Abr!$R$5:$R$605,"Despesa",Abr!$F$5:$F$605,DRE!$D1064)</f>
        <v>0</v>
      </c>
      <c r="I1064" s="75">
        <f>SUMIFS(Mai!$H$5:$H$605,Mai!$R$5:$R$605,"Despesa",Mai!$F$5:$F$605,DRE!$D1064)</f>
        <v>0</v>
      </c>
      <c r="J1064" s="75">
        <f>SUMIFS(Jun!$H$5:$H$605,Jun!$R$5:$R$605,"Despesa",Jun!$F$5:$F$605,DRE!$D1064)</f>
        <v>0</v>
      </c>
      <c r="K1064" s="75">
        <f>SUMIFS(Jul!$H$5:$H$605,Jul!$R$5:$R$605,"Despesa",Jul!$F$5:$F$605,DRE!$D1064)</f>
        <v>0</v>
      </c>
      <c r="L1064" s="75">
        <f>SUMIFS(Ago!$H$5:$H$605,Ago!$R$5:$R$605,"Despesa",Ago!$F$5:$F$605,DRE!$D1064)</f>
        <v>0</v>
      </c>
      <c r="M1064" s="75">
        <f>SUMIFS(Set!$H$5:$H$605,Set!$R$5:$R$605,"Despesa",Set!$F$5:$F$605,DRE!$D1064)</f>
        <v>0</v>
      </c>
      <c r="N1064" s="75">
        <f>SUMIFS(Out!$H$5:$H$605,Out!$R$5:$R$605,"Despesa",Out!$F$5:$F$605,DRE!$D1064)</f>
        <v>0</v>
      </c>
      <c r="O1064" s="75">
        <f>SUMIFS(Nov!$H$5:$H$605,Nov!$R$5:$R$605,"Despesa",Nov!$F$5:$F$605,DRE!$D1064)</f>
        <v>0</v>
      </c>
      <c r="P1064" s="75">
        <f>SUMIFS(Dez!$H$5:$H$605,Dez!$R$5:$R$605,"Despesa",Dez!$F$5:$F$605,DRE!$D1064)</f>
        <v>0</v>
      </c>
      <c r="Q1064" s="75">
        <f t="shared" si="47"/>
        <v>0</v>
      </c>
    </row>
    <row r="1065" spans="3:17" ht="28.5" customHeight="1" thickTop="1" thickBot="1">
      <c r="C1065" s="65" t="str">
        <f>'PC Despesas'!X37</f>
        <v>5.8.33</v>
      </c>
      <c r="D1065" s="66" t="str">
        <f>VLOOKUP(C1065,'PC Despesas'!$X$5:$Y$103,2,FALSE)</f>
        <v>-</v>
      </c>
      <c r="E1065" s="75">
        <f>SUMIFS(Jan!$H$5:$H$605,Jan!$R$5:$R$605,"Despesa",Jan!$F$5:$F$605,DRE!$D1065)</f>
        <v>0</v>
      </c>
      <c r="F1065" s="75">
        <f>SUMIFS(Fev!$H$5:$H$605,Fev!$R$5:$R$605,"Despesa",Fev!$F$5:$F$605,DRE!$D1065)</f>
        <v>0</v>
      </c>
      <c r="G1065" s="75">
        <f>SUMIFS(Mar!$H$5:$H$605,Mar!$R$5:$R$605,"Despesa",Mar!$F$5:$F$605,DRE!$D1065)</f>
        <v>0</v>
      </c>
      <c r="H1065" s="75">
        <f>SUMIFS(Abr!$H$5:$H$605,Abr!$R$5:$R$605,"Despesa",Abr!$F$5:$F$605,DRE!$D1065)</f>
        <v>0</v>
      </c>
      <c r="I1065" s="75">
        <f>SUMIFS(Mai!$H$5:$H$605,Mai!$R$5:$R$605,"Despesa",Mai!$F$5:$F$605,DRE!$D1065)</f>
        <v>0</v>
      </c>
      <c r="J1065" s="75">
        <f>SUMIFS(Jun!$H$5:$H$605,Jun!$R$5:$R$605,"Despesa",Jun!$F$5:$F$605,DRE!$D1065)</f>
        <v>0</v>
      </c>
      <c r="K1065" s="75">
        <f>SUMIFS(Jul!$H$5:$H$605,Jul!$R$5:$R$605,"Despesa",Jul!$F$5:$F$605,DRE!$D1065)</f>
        <v>0</v>
      </c>
      <c r="L1065" s="75">
        <f>SUMIFS(Ago!$H$5:$H$605,Ago!$R$5:$R$605,"Despesa",Ago!$F$5:$F$605,DRE!$D1065)</f>
        <v>0</v>
      </c>
      <c r="M1065" s="75">
        <f>SUMIFS(Set!$H$5:$H$605,Set!$R$5:$R$605,"Despesa",Set!$F$5:$F$605,DRE!$D1065)</f>
        <v>0</v>
      </c>
      <c r="N1065" s="75">
        <f>SUMIFS(Out!$H$5:$H$605,Out!$R$5:$R$605,"Despesa",Out!$F$5:$F$605,DRE!$D1065)</f>
        <v>0</v>
      </c>
      <c r="O1065" s="75">
        <f>SUMIFS(Nov!$H$5:$H$605,Nov!$R$5:$R$605,"Despesa",Nov!$F$5:$F$605,DRE!$D1065)</f>
        <v>0</v>
      </c>
      <c r="P1065" s="75">
        <f>SUMIFS(Dez!$H$5:$H$605,Dez!$R$5:$R$605,"Despesa",Dez!$F$5:$F$605,DRE!$D1065)</f>
        <v>0</v>
      </c>
      <c r="Q1065" s="75">
        <f t="shared" si="47"/>
        <v>0</v>
      </c>
    </row>
    <row r="1066" spans="3:17" ht="28.5" customHeight="1" thickTop="1" thickBot="1">
      <c r="C1066" s="65" t="str">
        <f>'PC Despesas'!X38</f>
        <v>5.8.34</v>
      </c>
      <c r="D1066" s="66" t="str">
        <f>VLOOKUP(C1066,'PC Despesas'!$X$5:$Y$103,2,FALSE)</f>
        <v>-</v>
      </c>
      <c r="E1066" s="75">
        <f>SUMIFS(Jan!$H$5:$H$605,Jan!$R$5:$R$605,"Despesa",Jan!$F$5:$F$605,DRE!$D1066)</f>
        <v>0</v>
      </c>
      <c r="F1066" s="75">
        <f>SUMIFS(Fev!$H$5:$H$605,Fev!$R$5:$R$605,"Despesa",Fev!$F$5:$F$605,DRE!$D1066)</f>
        <v>0</v>
      </c>
      <c r="G1066" s="75">
        <f>SUMIFS(Mar!$H$5:$H$605,Mar!$R$5:$R$605,"Despesa",Mar!$F$5:$F$605,DRE!$D1066)</f>
        <v>0</v>
      </c>
      <c r="H1066" s="75">
        <f>SUMIFS(Abr!$H$5:$H$605,Abr!$R$5:$R$605,"Despesa",Abr!$F$5:$F$605,DRE!$D1066)</f>
        <v>0</v>
      </c>
      <c r="I1066" s="75">
        <f>SUMIFS(Mai!$H$5:$H$605,Mai!$R$5:$R$605,"Despesa",Mai!$F$5:$F$605,DRE!$D1066)</f>
        <v>0</v>
      </c>
      <c r="J1066" s="75">
        <f>SUMIFS(Jun!$H$5:$H$605,Jun!$R$5:$R$605,"Despesa",Jun!$F$5:$F$605,DRE!$D1066)</f>
        <v>0</v>
      </c>
      <c r="K1066" s="75">
        <f>SUMIFS(Jul!$H$5:$H$605,Jul!$R$5:$R$605,"Despesa",Jul!$F$5:$F$605,DRE!$D1066)</f>
        <v>0</v>
      </c>
      <c r="L1066" s="75">
        <f>SUMIFS(Ago!$H$5:$H$605,Ago!$R$5:$R$605,"Despesa",Ago!$F$5:$F$605,DRE!$D1066)</f>
        <v>0</v>
      </c>
      <c r="M1066" s="75">
        <f>SUMIFS(Set!$H$5:$H$605,Set!$R$5:$R$605,"Despesa",Set!$F$5:$F$605,DRE!$D1066)</f>
        <v>0</v>
      </c>
      <c r="N1066" s="75">
        <f>SUMIFS(Out!$H$5:$H$605,Out!$R$5:$R$605,"Despesa",Out!$F$5:$F$605,DRE!$D1066)</f>
        <v>0</v>
      </c>
      <c r="O1066" s="75">
        <f>SUMIFS(Nov!$H$5:$H$605,Nov!$R$5:$R$605,"Despesa",Nov!$F$5:$F$605,DRE!$D1066)</f>
        <v>0</v>
      </c>
      <c r="P1066" s="75">
        <f>SUMIFS(Dez!$H$5:$H$605,Dez!$R$5:$R$605,"Despesa",Dez!$F$5:$F$605,DRE!$D1066)</f>
        <v>0</v>
      </c>
      <c r="Q1066" s="75">
        <f t="shared" si="47"/>
        <v>0</v>
      </c>
    </row>
    <row r="1067" spans="3:17" ht="28.5" customHeight="1" thickTop="1" thickBot="1">
      <c r="C1067" s="65" t="str">
        <f>'PC Despesas'!X39</f>
        <v>5.8.35</v>
      </c>
      <c r="D1067" s="66" t="str">
        <f>VLOOKUP(C1067,'PC Despesas'!$X$5:$Y$103,2,FALSE)</f>
        <v>-</v>
      </c>
      <c r="E1067" s="75">
        <f>SUMIFS(Jan!$H$5:$H$605,Jan!$R$5:$R$605,"Despesa",Jan!$F$5:$F$605,DRE!$D1067)</f>
        <v>0</v>
      </c>
      <c r="F1067" s="75">
        <f>SUMIFS(Fev!$H$5:$H$605,Fev!$R$5:$R$605,"Despesa",Fev!$F$5:$F$605,DRE!$D1067)</f>
        <v>0</v>
      </c>
      <c r="G1067" s="75">
        <f>SUMIFS(Mar!$H$5:$H$605,Mar!$R$5:$R$605,"Despesa",Mar!$F$5:$F$605,DRE!$D1067)</f>
        <v>0</v>
      </c>
      <c r="H1067" s="75">
        <f>SUMIFS(Abr!$H$5:$H$605,Abr!$R$5:$R$605,"Despesa",Abr!$F$5:$F$605,DRE!$D1067)</f>
        <v>0</v>
      </c>
      <c r="I1067" s="75">
        <f>SUMIFS(Mai!$H$5:$H$605,Mai!$R$5:$R$605,"Despesa",Mai!$F$5:$F$605,DRE!$D1067)</f>
        <v>0</v>
      </c>
      <c r="J1067" s="75">
        <f>SUMIFS(Jun!$H$5:$H$605,Jun!$R$5:$R$605,"Despesa",Jun!$F$5:$F$605,DRE!$D1067)</f>
        <v>0</v>
      </c>
      <c r="K1067" s="75">
        <f>SUMIFS(Jul!$H$5:$H$605,Jul!$R$5:$R$605,"Despesa",Jul!$F$5:$F$605,DRE!$D1067)</f>
        <v>0</v>
      </c>
      <c r="L1067" s="75">
        <f>SUMIFS(Ago!$H$5:$H$605,Ago!$R$5:$R$605,"Despesa",Ago!$F$5:$F$605,DRE!$D1067)</f>
        <v>0</v>
      </c>
      <c r="M1067" s="75">
        <f>SUMIFS(Set!$H$5:$H$605,Set!$R$5:$R$605,"Despesa",Set!$F$5:$F$605,DRE!$D1067)</f>
        <v>0</v>
      </c>
      <c r="N1067" s="75">
        <f>SUMIFS(Out!$H$5:$H$605,Out!$R$5:$R$605,"Despesa",Out!$F$5:$F$605,DRE!$D1067)</f>
        <v>0</v>
      </c>
      <c r="O1067" s="75">
        <f>SUMIFS(Nov!$H$5:$H$605,Nov!$R$5:$R$605,"Despesa",Nov!$F$5:$F$605,DRE!$D1067)</f>
        <v>0</v>
      </c>
      <c r="P1067" s="75">
        <f>SUMIFS(Dez!$H$5:$H$605,Dez!$R$5:$R$605,"Despesa",Dez!$F$5:$F$605,DRE!$D1067)</f>
        <v>0</v>
      </c>
      <c r="Q1067" s="75">
        <f t="shared" si="47"/>
        <v>0</v>
      </c>
    </row>
    <row r="1068" spans="3:17" ht="28.5" customHeight="1" thickTop="1" thickBot="1">
      <c r="C1068" s="65" t="str">
        <f>'PC Despesas'!X40</f>
        <v>5.8.36</v>
      </c>
      <c r="D1068" s="66" t="str">
        <f>VLOOKUP(C1068,'PC Despesas'!$X$5:$Y$103,2,FALSE)</f>
        <v>-</v>
      </c>
      <c r="E1068" s="75">
        <f>SUMIFS(Jan!$H$5:$H$605,Jan!$R$5:$R$605,"Despesa",Jan!$F$5:$F$605,DRE!$D1068)</f>
        <v>0</v>
      </c>
      <c r="F1068" s="75">
        <f>SUMIFS(Fev!$H$5:$H$605,Fev!$R$5:$R$605,"Despesa",Fev!$F$5:$F$605,DRE!$D1068)</f>
        <v>0</v>
      </c>
      <c r="G1068" s="75">
        <f>SUMIFS(Mar!$H$5:$H$605,Mar!$R$5:$R$605,"Despesa",Mar!$F$5:$F$605,DRE!$D1068)</f>
        <v>0</v>
      </c>
      <c r="H1068" s="75">
        <f>SUMIFS(Abr!$H$5:$H$605,Abr!$R$5:$R$605,"Despesa",Abr!$F$5:$F$605,DRE!$D1068)</f>
        <v>0</v>
      </c>
      <c r="I1068" s="75">
        <f>SUMIFS(Mai!$H$5:$H$605,Mai!$R$5:$R$605,"Despesa",Mai!$F$5:$F$605,DRE!$D1068)</f>
        <v>0</v>
      </c>
      <c r="J1068" s="75">
        <f>SUMIFS(Jun!$H$5:$H$605,Jun!$R$5:$R$605,"Despesa",Jun!$F$5:$F$605,DRE!$D1068)</f>
        <v>0</v>
      </c>
      <c r="K1068" s="75">
        <f>SUMIFS(Jul!$H$5:$H$605,Jul!$R$5:$R$605,"Despesa",Jul!$F$5:$F$605,DRE!$D1068)</f>
        <v>0</v>
      </c>
      <c r="L1068" s="75">
        <f>SUMIFS(Ago!$H$5:$H$605,Ago!$R$5:$R$605,"Despesa",Ago!$F$5:$F$605,DRE!$D1068)</f>
        <v>0</v>
      </c>
      <c r="M1068" s="75">
        <f>SUMIFS(Set!$H$5:$H$605,Set!$R$5:$R$605,"Despesa",Set!$F$5:$F$605,DRE!$D1068)</f>
        <v>0</v>
      </c>
      <c r="N1068" s="75">
        <f>SUMIFS(Out!$H$5:$H$605,Out!$R$5:$R$605,"Despesa",Out!$F$5:$F$605,DRE!$D1068)</f>
        <v>0</v>
      </c>
      <c r="O1068" s="75">
        <f>SUMIFS(Nov!$H$5:$H$605,Nov!$R$5:$R$605,"Despesa",Nov!$F$5:$F$605,DRE!$D1068)</f>
        <v>0</v>
      </c>
      <c r="P1068" s="75">
        <f>SUMIFS(Dez!$H$5:$H$605,Dez!$R$5:$R$605,"Despesa",Dez!$F$5:$F$605,DRE!$D1068)</f>
        <v>0</v>
      </c>
      <c r="Q1068" s="75">
        <f t="shared" si="47"/>
        <v>0</v>
      </c>
    </row>
    <row r="1069" spans="3:17" ht="28.5" customHeight="1" thickTop="1" thickBot="1">
      <c r="C1069" s="65" t="str">
        <f>'PC Despesas'!X41</f>
        <v>5.8.37</v>
      </c>
      <c r="D1069" s="66" t="str">
        <f>VLOOKUP(C1069,'PC Despesas'!$X$5:$Y$103,2,FALSE)</f>
        <v>-</v>
      </c>
      <c r="E1069" s="75">
        <f>SUMIFS(Jan!$H$5:$H$605,Jan!$R$5:$R$605,"Despesa",Jan!$F$5:$F$605,DRE!$D1069)</f>
        <v>0</v>
      </c>
      <c r="F1069" s="75">
        <f>SUMIFS(Fev!$H$5:$H$605,Fev!$R$5:$R$605,"Despesa",Fev!$F$5:$F$605,DRE!$D1069)</f>
        <v>0</v>
      </c>
      <c r="G1069" s="75">
        <f>SUMIFS(Mar!$H$5:$H$605,Mar!$R$5:$R$605,"Despesa",Mar!$F$5:$F$605,DRE!$D1069)</f>
        <v>0</v>
      </c>
      <c r="H1069" s="75">
        <f>SUMIFS(Abr!$H$5:$H$605,Abr!$R$5:$R$605,"Despesa",Abr!$F$5:$F$605,DRE!$D1069)</f>
        <v>0</v>
      </c>
      <c r="I1069" s="75">
        <f>SUMIFS(Mai!$H$5:$H$605,Mai!$R$5:$R$605,"Despesa",Mai!$F$5:$F$605,DRE!$D1069)</f>
        <v>0</v>
      </c>
      <c r="J1069" s="75">
        <f>SUMIFS(Jun!$H$5:$H$605,Jun!$R$5:$R$605,"Despesa",Jun!$F$5:$F$605,DRE!$D1069)</f>
        <v>0</v>
      </c>
      <c r="K1069" s="75">
        <f>SUMIFS(Jul!$H$5:$H$605,Jul!$R$5:$R$605,"Despesa",Jul!$F$5:$F$605,DRE!$D1069)</f>
        <v>0</v>
      </c>
      <c r="L1069" s="75">
        <f>SUMIFS(Ago!$H$5:$H$605,Ago!$R$5:$R$605,"Despesa",Ago!$F$5:$F$605,DRE!$D1069)</f>
        <v>0</v>
      </c>
      <c r="M1069" s="75">
        <f>SUMIFS(Set!$H$5:$H$605,Set!$R$5:$R$605,"Despesa",Set!$F$5:$F$605,DRE!$D1069)</f>
        <v>0</v>
      </c>
      <c r="N1069" s="75">
        <f>SUMIFS(Out!$H$5:$H$605,Out!$R$5:$R$605,"Despesa",Out!$F$5:$F$605,DRE!$D1069)</f>
        <v>0</v>
      </c>
      <c r="O1069" s="75">
        <f>SUMIFS(Nov!$H$5:$H$605,Nov!$R$5:$R$605,"Despesa",Nov!$F$5:$F$605,DRE!$D1069)</f>
        <v>0</v>
      </c>
      <c r="P1069" s="75">
        <f>SUMIFS(Dez!$H$5:$H$605,Dez!$R$5:$R$605,"Despesa",Dez!$F$5:$F$605,DRE!$D1069)</f>
        <v>0</v>
      </c>
      <c r="Q1069" s="75">
        <f t="shared" si="47"/>
        <v>0</v>
      </c>
    </row>
    <row r="1070" spans="3:17" ht="28.5" customHeight="1" thickTop="1" thickBot="1">
      <c r="C1070" s="65" t="str">
        <f>'PC Despesas'!X42</f>
        <v>5.8.38</v>
      </c>
      <c r="D1070" s="66" t="str">
        <f>VLOOKUP(C1070,'PC Despesas'!$X$5:$Y$103,2,FALSE)</f>
        <v>-</v>
      </c>
      <c r="E1070" s="75">
        <f>SUMIFS(Jan!$H$5:$H$605,Jan!$R$5:$R$605,"Despesa",Jan!$F$5:$F$605,DRE!$D1070)</f>
        <v>0</v>
      </c>
      <c r="F1070" s="75">
        <f>SUMIFS(Fev!$H$5:$H$605,Fev!$R$5:$R$605,"Despesa",Fev!$F$5:$F$605,DRE!$D1070)</f>
        <v>0</v>
      </c>
      <c r="G1070" s="75">
        <f>SUMIFS(Mar!$H$5:$H$605,Mar!$R$5:$R$605,"Despesa",Mar!$F$5:$F$605,DRE!$D1070)</f>
        <v>0</v>
      </c>
      <c r="H1070" s="75">
        <f>SUMIFS(Abr!$H$5:$H$605,Abr!$R$5:$R$605,"Despesa",Abr!$F$5:$F$605,DRE!$D1070)</f>
        <v>0</v>
      </c>
      <c r="I1070" s="75">
        <f>SUMIFS(Mai!$H$5:$H$605,Mai!$R$5:$R$605,"Despesa",Mai!$F$5:$F$605,DRE!$D1070)</f>
        <v>0</v>
      </c>
      <c r="J1070" s="75">
        <f>SUMIFS(Jun!$H$5:$H$605,Jun!$R$5:$R$605,"Despesa",Jun!$F$5:$F$605,DRE!$D1070)</f>
        <v>0</v>
      </c>
      <c r="K1070" s="75">
        <f>SUMIFS(Jul!$H$5:$H$605,Jul!$R$5:$R$605,"Despesa",Jul!$F$5:$F$605,DRE!$D1070)</f>
        <v>0</v>
      </c>
      <c r="L1070" s="75">
        <f>SUMIFS(Ago!$H$5:$H$605,Ago!$R$5:$R$605,"Despesa",Ago!$F$5:$F$605,DRE!$D1070)</f>
        <v>0</v>
      </c>
      <c r="M1070" s="75">
        <f>SUMIFS(Set!$H$5:$H$605,Set!$R$5:$R$605,"Despesa",Set!$F$5:$F$605,DRE!$D1070)</f>
        <v>0</v>
      </c>
      <c r="N1070" s="75">
        <f>SUMIFS(Out!$H$5:$H$605,Out!$R$5:$R$605,"Despesa",Out!$F$5:$F$605,DRE!$D1070)</f>
        <v>0</v>
      </c>
      <c r="O1070" s="75">
        <f>SUMIFS(Nov!$H$5:$H$605,Nov!$R$5:$R$605,"Despesa",Nov!$F$5:$F$605,DRE!$D1070)</f>
        <v>0</v>
      </c>
      <c r="P1070" s="75">
        <f>SUMIFS(Dez!$H$5:$H$605,Dez!$R$5:$R$605,"Despesa",Dez!$F$5:$F$605,DRE!$D1070)</f>
        <v>0</v>
      </c>
      <c r="Q1070" s="75">
        <f t="shared" si="47"/>
        <v>0</v>
      </c>
    </row>
    <row r="1071" spans="3:17" ht="28.5" customHeight="1" thickTop="1" thickBot="1">
      <c r="C1071" s="65" t="str">
        <f>'PC Despesas'!X43</f>
        <v>5.8.39</v>
      </c>
      <c r="D1071" s="66" t="str">
        <f>VLOOKUP(C1071,'PC Despesas'!$X$5:$Y$103,2,FALSE)</f>
        <v>-</v>
      </c>
      <c r="E1071" s="75">
        <f>SUMIFS(Jan!$H$5:$H$605,Jan!$R$5:$R$605,"Despesa",Jan!$F$5:$F$605,DRE!$D1071)</f>
        <v>0</v>
      </c>
      <c r="F1071" s="75">
        <f>SUMIFS(Fev!$H$5:$H$605,Fev!$R$5:$R$605,"Despesa",Fev!$F$5:$F$605,DRE!$D1071)</f>
        <v>0</v>
      </c>
      <c r="G1071" s="75">
        <f>SUMIFS(Mar!$H$5:$H$605,Mar!$R$5:$R$605,"Despesa",Mar!$F$5:$F$605,DRE!$D1071)</f>
        <v>0</v>
      </c>
      <c r="H1071" s="75">
        <f>SUMIFS(Abr!$H$5:$H$605,Abr!$R$5:$R$605,"Despesa",Abr!$F$5:$F$605,DRE!$D1071)</f>
        <v>0</v>
      </c>
      <c r="I1071" s="75">
        <f>SUMIFS(Mai!$H$5:$H$605,Mai!$R$5:$R$605,"Despesa",Mai!$F$5:$F$605,DRE!$D1071)</f>
        <v>0</v>
      </c>
      <c r="J1071" s="75">
        <f>SUMIFS(Jun!$H$5:$H$605,Jun!$R$5:$R$605,"Despesa",Jun!$F$5:$F$605,DRE!$D1071)</f>
        <v>0</v>
      </c>
      <c r="K1071" s="75">
        <f>SUMIFS(Jul!$H$5:$H$605,Jul!$R$5:$R$605,"Despesa",Jul!$F$5:$F$605,DRE!$D1071)</f>
        <v>0</v>
      </c>
      <c r="L1071" s="75">
        <f>SUMIFS(Ago!$H$5:$H$605,Ago!$R$5:$R$605,"Despesa",Ago!$F$5:$F$605,DRE!$D1071)</f>
        <v>0</v>
      </c>
      <c r="M1071" s="75">
        <f>SUMIFS(Set!$H$5:$H$605,Set!$R$5:$R$605,"Despesa",Set!$F$5:$F$605,DRE!$D1071)</f>
        <v>0</v>
      </c>
      <c r="N1071" s="75">
        <f>SUMIFS(Out!$H$5:$H$605,Out!$R$5:$R$605,"Despesa",Out!$F$5:$F$605,DRE!$D1071)</f>
        <v>0</v>
      </c>
      <c r="O1071" s="75">
        <f>SUMIFS(Nov!$H$5:$H$605,Nov!$R$5:$R$605,"Despesa",Nov!$F$5:$F$605,DRE!$D1071)</f>
        <v>0</v>
      </c>
      <c r="P1071" s="75">
        <f>SUMIFS(Dez!$H$5:$H$605,Dez!$R$5:$R$605,"Despesa",Dez!$F$5:$F$605,DRE!$D1071)</f>
        <v>0</v>
      </c>
      <c r="Q1071" s="75">
        <f t="shared" si="47"/>
        <v>0</v>
      </c>
    </row>
    <row r="1072" spans="3:17" ht="28.5" customHeight="1" thickTop="1" thickBot="1">
      <c r="C1072" s="65" t="str">
        <f>'PC Despesas'!X44</f>
        <v>5.8.40</v>
      </c>
      <c r="D1072" s="66" t="str">
        <f>VLOOKUP(C1072,'PC Despesas'!$X$5:$Y$103,2,FALSE)</f>
        <v>-</v>
      </c>
      <c r="E1072" s="75">
        <f>SUMIFS(Jan!$H$5:$H$605,Jan!$R$5:$R$605,"Despesa",Jan!$F$5:$F$605,DRE!$D1072)</f>
        <v>0</v>
      </c>
      <c r="F1072" s="75">
        <f>SUMIFS(Fev!$H$5:$H$605,Fev!$R$5:$R$605,"Despesa",Fev!$F$5:$F$605,DRE!$D1072)</f>
        <v>0</v>
      </c>
      <c r="G1072" s="75">
        <f>SUMIFS(Mar!$H$5:$H$605,Mar!$R$5:$R$605,"Despesa",Mar!$F$5:$F$605,DRE!$D1072)</f>
        <v>0</v>
      </c>
      <c r="H1072" s="75">
        <f>SUMIFS(Abr!$H$5:$H$605,Abr!$R$5:$R$605,"Despesa",Abr!$F$5:$F$605,DRE!$D1072)</f>
        <v>0</v>
      </c>
      <c r="I1072" s="75">
        <f>SUMIFS(Mai!$H$5:$H$605,Mai!$R$5:$R$605,"Despesa",Mai!$F$5:$F$605,DRE!$D1072)</f>
        <v>0</v>
      </c>
      <c r="J1072" s="75">
        <f>SUMIFS(Jun!$H$5:$H$605,Jun!$R$5:$R$605,"Despesa",Jun!$F$5:$F$605,DRE!$D1072)</f>
        <v>0</v>
      </c>
      <c r="K1072" s="75">
        <f>SUMIFS(Jul!$H$5:$H$605,Jul!$R$5:$R$605,"Despesa",Jul!$F$5:$F$605,DRE!$D1072)</f>
        <v>0</v>
      </c>
      <c r="L1072" s="75">
        <f>SUMIFS(Ago!$H$5:$H$605,Ago!$R$5:$R$605,"Despesa",Ago!$F$5:$F$605,DRE!$D1072)</f>
        <v>0</v>
      </c>
      <c r="M1072" s="75">
        <f>SUMIFS(Set!$H$5:$H$605,Set!$R$5:$R$605,"Despesa",Set!$F$5:$F$605,DRE!$D1072)</f>
        <v>0</v>
      </c>
      <c r="N1072" s="75">
        <f>SUMIFS(Out!$H$5:$H$605,Out!$R$5:$R$605,"Despesa",Out!$F$5:$F$605,DRE!$D1072)</f>
        <v>0</v>
      </c>
      <c r="O1072" s="75">
        <f>SUMIFS(Nov!$H$5:$H$605,Nov!$R$5:$R$605,"Despesa",Nov!$F$5:$F$605,DRE!$D1072)</f>
        <v>0</v>
      </c>
      <c r="P1072" s="75">
        <f>SUMIFS(Dez!$H$5:$H$605,Dez!$R$5:$R$605,"Despesa",Dez!$F$5:$F$605,DRE!$D1072)</f>
        <v>0</v>
      </c>
      <c r="Q1072" s="75">
        <f t="shared" si="47"/>
        <v>0</v>
      </c>
    </row>
    <row r="1073" spans="3:17" ht="28.5" customHeight="1" thickTop="1" thickBot="1">
      <c r="C1073" s="65" t="str">
        <f>'PC Despesas'!X45</f>
        <v>5.8.41</v>
      </c>
      <c r="D1073" s="66" t="str">
        <f>VLOOKUP(C1073,'PC Despesas'!$X$5:$Y$103,2,FALSE)</f>
        <v>-</v>
      </c>
      <c r="E1073" s="75">
        <f>SUMIFS(Jan!$H$5:$H$605,Jan!$R$5:$R$605,"Despesa",Jan!$F$5:$F$605,DRE!$D1073)</f>
        <v>0</v>
      </c>
      <c r="F1073" s="75">
        <f>SUMIFS(Fev!$H$5:$H$605,Fev!$R$5:$R$605,"Despesa",Fev!$F$5:$F$605,DRE!$D1073)</f>
        <v>0</v>
      </c>
      <c r="G1073" s="75">
        <f>SUMIFS(Mar!$H$5:$H$605,Mar!$R$5:$R$605,"Despesa",Mar!$F$5:$F$605,DRE!$D1073)</f>
        <v>0</v>
      </c>
      <c r="H1073" s="75">
        <f>SUMIFS(Abr!$H$5:$H$605,Abr!$R$5:$R$605,"Despesa",Abr!$F$5:$F$605,DRE!$D1073)</f>
        <v>0</v>
      </c>
      <c r="I1073" s="75">
        <f>SUMIFS(Mai!$H$5:$H$605,Mai!$R$5:$R$605,"Despesa",Mai!$F$5:$F$605,DRE!$D1073)</f>
        <v>0</v>
      </c>
      <c r="J1073" s="75">
        <f>SUMIFS(Jun!$H$5:$H$605,Jun!$R$5:$R$605,"Despesa",Jun!$F$5:$F$605,DRE!$D1073)</f>
        <v>0</v>
      </c>
      <c r="K1073" s="75">
        <f>SUMIFS(Jul!$H$5:$H$605,Jul!$R$5:$R$605,"Despesa",Jul!$F$5:$F$605,DRE!$D1073)</f>
        <v>0</v>
      </c>
      <c r="L1073" s="75">
        <f>SUMIFS(Ago!$H$5:$H$605,Ago!$R$5:$R$605,"Despesa",Ago!$F$5:$F$605,DRE!$D1073)</f>
        <v>0</v>
      </c>
      <c r="M1073" s="75">
        <f>SUMIFS(Set!$H$5:$H$605,Set!$R$5:$R$605,"Despesa",Set!$F$5:$F$605,DRE!$D1073)</f>
        <v>0</v>
      </c>
      <c r="N1073" s="75">
        <f>SUMIFS(Out!$H$5:$H$605,Out!$R$5:$R$605,"Despesa",Out!$F$5:$F$605,DRE!$D1073)</f>
        <v>0</v>
      </c>
      <c r="O1073" s="75">
        <f>SUMIFS(Nov!$H$5:$H$605,Nov!$R$5:$R$605,"Despesa",Nov!$F$5:$F$605,DRE!$D1073)</f>
        <v>0</v>
      </c>
      <c r="P1073" s="75">
        <f>SUMIFS(Dez!$H$5:$H$605,Dez!$R$5:$R$605,"Despesa",Dez!$F$5:$F$605,DRE!$D1073)</f>
        <v>0</v>
      </c>
      <c r="Q1073" s="75">
        <f t="shared" si="47"/>
        <v>0</v>
      </c>
    </row>
    <row r="1074" spans="3:17" ht="28.5" customHeight="1" thickTop="1" thickBot="1">
      <c r="C1074" s="65" t="str">
        <f>'PC Despesas'!X46</f>
        <v>5.8.42</v>
      </c>
      <c r="D1074" s="66" t="str">
        <f>VLOOKUP(C1074,'PC Despesas'!$X$5:$Y$103,2,FALSE)</f>
        <v>-</v>
      </c>
      <c r="E1074" s="75">
        <f>SUMIFS(Jan!$H$5:$H$605,Jan!$R$5:$R$605,"Despesa",Jan!$F$5:$F$605,DRE!$D1074)</f>
        <v>0</v>
      </c>
      <c r="F1074" s="75">
        <f>SUMIFS(Fev!$H$5:$H$605,Fev!$R$5:$R$605,"Despesa",Fev!$F$5:$F$605,DRE!$D1074)</f>
        <v>0</v>
      </c>
      <c r="G1074" s="75">
        <f>SUMIFS(Mar!$H$5:$H$605,Mar!$R$5:$R$605,"Despesa",Mar!$F$5:$F$605,DRE!$D1074)</f>
        <v>0</v>
      </c>
      <c r="H1074" s="75">
        <f>SUMIFS(Abr!$H$5:$H$605,Abr!$R$5:$R$605,"Despesa",Abr!$F$5:$F$605,DRE!$D1074)</f>
        <v>0</v>
      </c>
      <c r="I1074" s="75">
        <f>SUMIFS(Mai!$H$5:$H$605,Mai!$R$5:$R$605,"Despesa",Mai!$F$5:$F$605,DRE!$D1074)</f>
        <v>0</v>
      </c>
      <c r="J1074" s="75">
        <f>SUMIFS(Jun!$H$5:$H$605,Jun!$R$5:$R$605,"Despesa",Jun!$F$5:$F$605,DRE!$D1074)</f>
        <v>0</v>
      </c>
      <c r="K1074" s="75">
        <f>SUMIFS(Jul!$H$5:$H$605,Jul!$R$5:$R$605,"Despesa",Jul!$F$5:$F$605,DRE!$D1074)</f>
        <v>0</v>
      </c>
      <c r="L1074" s="75">
        <f>SUMIFS(Ago!$H$5:$H$605,Ago!$R$5:$R$605,"Despesa",Ago!$F$5:$F$605,DRE!$D1074)</f>
        <v>0</v>
      </c>
      <c r="M1074" s="75">
        <f>SUMIFS(Set!$H$5:$H$605,Set!$R$5:$R$605,"Despesa",Set!$F$5:$F$605,DRE!$D1074)</f>
        <v>0</v>
      </c>
      <c r="N1074" s="75">
        <f>SUMIFS(Out!$H$5:$H$605,Out!$R$5:$R$605,"Despesa",Out!$F$5:$F$605,DRE!$D1074)</f>
        <v>0</v>
      </c>
      <c r="O1074" s="75">
        <f>SUMIFS(Nov!$H$5:$H$605,Nov!$R$5:$R$605,"Despesa",Nov!$F$5:$F$605,DRE!$D1074)</f>
        <v>0</v>
      </c>
      <c r="P1074" s="75">
        <f>SUMIFS(Dez!$H$5:$H$605,Dez!$R$5:$R$605,"Despesa",Dez!$F$5:$F$605,DRE!$D1074)</f>
        <v>0</v>
      </c>
      <c r="Q1074" s="75">
        <f t="shared" si="47"/>
        <v>0</v>
      </c>
    </row>
    <row r="1075" spans="3:17" ht="28.5" customHeight="1" thickTop="1" thickBot="1">
      <c r="C1075" s="65" t="str">
        <f>'PC Despesas'!X47</f>
        <v>5.8.43</v>
      </c>
      <c r="D1075" s="66" t="str">
        <f>VLOOKUP(C1075,'PC Despesas'!$X$5:$Y$103,2,FALSE)</f>
        <v>-</v>
      </c>
      <c r="E1075" s="75">
        <f>SUMIFS(Jan!$H$5:$H$605,Jan!$R$5:$R$605,"Despesa",Jan!$F$5:$F$605,DRE!$D1075)</f>
        <v>0</v>
      </c>
      <c r="F1075" s="75">
        <f>SUMIFS(Fev!$H$5:$H$605,Fev!$R$5:$R$605,"Despesa",Fev!$F$5:$F$605,DRE!$D1075)</f>
        <v>0</v>
      </c>
      <c r="G1075" s="75">
        <f>SUMIFS(Mar!$H$5:$H$605,Mar!$R$5:$R$605,"Despesa",Mar!$F$5:$F$605,DRE!$D1075)</f>
        <v>0</v>
      </c>
      <c r="H1075" s="75">
        <f>SUMIFS(Abr!$H$5:$H$605,Abr!$R$5:$R$605,"Despesa",Abr!$F$5:$F$605,DRE!$D1075)</f>
        <v>0</v>
      </c>
      <c r="I1075" s="75">
        <f>SUMIFS(Mai!$H$5:$H$605,Mai!$R$5:$R$605,"Despesa",Mai!$F$5:$F$605,DRE!$D1075)</f>
        <v>0</v>
      </c>
      <c r="J1075" s="75">
        <f>SUMIFS(Jun!$H$5:$H$605,Jun!$R$5:$R$605,"Despesa",Jun!$F$5:$F$605,DRE!$D1075)</f>
        <v>0</v>
      </c>
      <c r="K1075" s="75">
        <f>SUMIFS(Jul!$H$5:$H$605,Jul!$R$5:$R$605,"Despesa",Jul!$F$5:$F$605,DRE!$D1075)</f>
        <v>0</v>
      </c>
      <c r="L1075" s="75">
        <f>SUMIFS(Ago!$H$5:$H$605,Ago!$R$5:$R$605,"Despesa",Ago!$F$5:$F$605,DRE!$D1075)</f>
        <v>0</v>
      </c>
      <c r="M1075" s="75">
        <f>SUMIFS(Set!$H$5:$H$605,Set!$R$5:$R$605,"Despesa",Set!$F$5:$F$605,DRE!$D1075)</f>
        <v>0</v>
      </c>
      <c r="N1075" s="75">
        <f>SUMIFS(Out!$H$5:$H$605,Out!$R$5:$R$605,"Despesa",Out!$F$5:$F$605,DRE!$D1075)</f>
        <v>0</v>
      </c>
      <c r="O1075" s="75">
        <f>SUMIFS(Nov!$H$5:$H$605,Nov!$R$5:$R$605,"Despesa",Nov!$F$5:$F$605,DRE!$D1075)</f>
        <v>0</v>
      </c>
      <c r="P1075" s="75">
        <f>SUMIFS(Dez!$H$5:$H$605,Dez!$R$5:$R$605,"Despesa",Dez!$F$5:$F$605,DRE!$D1075)</f>
        <v>0</v>
      </c>
      <c r="Q1075" s="75">
        <f t="shared" si="47"/>
        <v>0</v>
      </c>
    </row>
    <row r="1076" spans="3:17" ht="28.5" customHeight="1" thickTop="1" thickBot="1">
      <c r="C1076" s="65" t="str">
        <f>'PC Despesas'!X48</f>
        <v>5.8.44</v>
      </c>
      <c r="D1076" s="66" t="str">
        <f>VLOOKUP(C1076,'PC Despesas'!$X$5:$Y$103,2,FALSE)</f>
        <v>-</v>
      </c>
      <c r="E1076" s="75">
        <f>SUMIFS(Jan!$H$5:$H$605,Jan!$R$5:$R$605,"Despesa",Jan!$F$5:$F$605,DRE!$D1076)</f>
        <v>0</v>
      </c>
      <c r="F1076" s="75">
        <f>SUMIFS(Fev!$H$5:$H$605,Fev!$R$5:$R$605,"Despesa",Fev!$F$5:$F$605,DRE!$D1076)</f>
        <v>0</v>
      </c>
      <c r="G1076" s="75">
        <f>SUMIFS(Mar!$H$5:$H$605,Mar!$R$5:$R$605,"Despesa",Mar!$F$5:$F$605,DRE!$D1076)</f>
        <v>0</v>
      </c>
      <c r="H1076" s="75">
        <f>SUMIFS(Abr!$H$5:$H$605,Abr!$R$5:$R$605,"Despesa",Abr!$F$5:$F$605,DRE!$D1076)</f>
        <v>0</v>
      </c>
      <c r="I1076" s="75">
        <f>SUMIFS(Mai!$H$5:$H$605,Mai!$R$5:$R$605,"Despesa",Mai!$F$5:$F$605,DRE!$D1076)</f>
        <v>0</v>
      </c>
      <c r="J1076" s="75">
        <f>SUMIFS(Jun!$H$5:$H$605,Jun!$R$5:$R$605,"Despesa",Jun!$F$5:$F$605,DRE!$D1076)</f>
        <v>0</v>
      </c>
      <c r="K1076" s="75">
        <f>SUMIFS(Jul!$H$5:$H$605,Jul!$R$5:$R$605,"Despesa",Jul!$F$5:$F$605,DRE!$D1076)</f>
        <v>0</v>
      </c>
      <c r="L1076" s="75">
        <f>SUMIFS(Ago!$H$5:$H$605,Ago!$R$5:$R$605,"Despesa",Ago!$F$5:$F$605,DRE!$D1076)</f>
        <v>0</v>
      </c>
      <c r="M1076" s="75">
        <f>SUMIFS(Set!$H$5:$H$605,Set!$R$5:$R$605,"Despesa",Set!$F$5:$F$605,DRE!$D1076)</f>
        <v>0</v>
      </c>
      <c r="N1076" s="75">
        <f>SUMIFS(Out!$H$5:$H$605,Out!$R$5:$R$605,"Despesa",Out!$F$5:$F$605,DRE!$D1076)</f>
        <v>0</v>
      </c>
      <c r="O1076" s="75">
        <f>SUMIFS(Nov!$H$5:$H$605,Nov!$R$5:$R$605,"Despesa",Nov!$F$5:$F$605,DRE!$D1076)</f>
        <v>0</v>
      </c>
      <c r="P1076" s="75">
        <f>SUMIFS(Dez!$H$5:$H$605,Dez!$R$5:$R$605,"Despesa",Dez!$F$5:$F$605,DRE!$D1076)</f>
        <v>0</v>
      </c>
      <c r="Q1076" s="75">
        <f t="shared" si="47"/>
        <v>0</v>
      </c>
    </row>
    <row r="1077" spans="3:17" ht="28.5" customHeight="1" thickTop="1" thickBot="1">
      <c r="C1077" s="65" t="str">
        <f>'PC Despesas'!X49</f>
        <v>5.8.45</v>
      </c>
      <c r="D1077" s="66" t="str">
        <f>VLOOKUP(C1077,'PC Despesas'!$X$5:$Y$103,2,FALSE)</f>
        <v>-</v>
      </c>
      <c r="E1077" s="75">
        <f>SUMIFS(Jan!$H$5:$H$605,Jan!$R$5:$R$605,"Despesa",Jan!$F$5:$F$605,DRE!$D1077)</f>
        <v>0</v>
      </c>
      <c r="F1077" s="75">
        <f>SUMIFS(Fev!$H$5:$H$605,Fev!$R$5:$R$605,"Despesa",Fev!$F$5:$F$605,DRE!$D1077)</f>
        <v>0</v>
      </c>
      <c r="G1077" s="75">
        <f>SUMIFS(Mar!$H$5:$H$605,Mar!$R$5:$R$605,"Despesa",Mar!$F$5:$F$605,DRE!$D1077)</f>
        <v>0</v>
      </c>
      <c r="H1077" s="75">
        <f>SUMIFS(Abr!$H$5:$H$605,Abr!$R$5:$R$605,"Despesa",Abr!$F$5:$F$605,DRE!$D1077)</f>
        <v>0</v>
      </c>
      <c r="I1077" s="75">
        <f>SUMIFS(Mai!$H$5:$H$605,Mai!$R$5:$R$605,"Despesa",Mai!$F$5:$F$605,DRE!$D1077)</f>
        <v>0</v>
      </c>
      <c r="J1077" s="75">
        <f>SUMIFS(Jun!$H$5:$H$605,Jun!$R$5:$R$605,"Despesa",Jun!$F$5:$F$605,DRE!$D1077)</f>
        <v>0</v>
      </c>
      <c r="K1077" s="75">
        <f>SUMIFS(Jul!$H$5:$H$605,Jul!$R$5:$R$605,"Despesa",Jul!$F$5:$F$605,DRE!$D1077)</f>
        <v>0</v>
      </c>
      <c r="L1077" s="75">
        <f>SUMIFS(Ago!$H$5:$H$605,Ago!$R$5:$R$605,"Despesa",Ago!$F$5:$F$605,DRE!$D1077)</f>
        <v>0</v>
      </c>
      <c r="M1077" s="75">
        <f>SUMIFS(Set!$H$5:$H$605,Set!$R$5:$R$605,"Despesa",Set!$F$5:$F$605,DRE!$D1077)</f>
        <v>0</v>
      </c>
      <c r="N1077" s="75">
        <f>SUMIFS(Out!$H$5:$H$605,Out!$R$5:$R$605,"Despesa",Out!$F$5:$F$605,DRE!$D1077)</f>
        <v>0</v>
      </c>
      <c r="O1077" s="75">
        <f>SUMIFS(Nov!$H$5:$H$605,Nov!$R$5:$R$605,"Despesa",Nov!$F$5:$F$605,DRE!$D1077)</f>
        <v>0</v>
      </c>
      <c r="P1077" s="75">
        <f>SUMIFS(Dez!$H$5:$H$605,Dez!$R$5:$R$605,"Despesa",Dez!$F$5:$F$605,DRE!$D1077)</f>
        <v>0</v>
      </c>
      <c r="Q1077" s="75">
        <f t="shared" si="47"/>
        <v>0</v>
      </c>
    </row>
    <row r="1078" spans="3:17" ht="28.5" customHeight="1" thickTop="1" thickBot="1">
      <c r="C1078" s="65" t="str">
        <f>'PC Despesas'!X50</f>
        <v>5.8.46</v>
      </c>
      <c r="D1078" s="66" t="str">
        <f>VLOOKUP(C1078,'PC Despesas'!$X$5:$Y$103,2,FALSE)</f>
        <v>-</v>
      </c>
      <c r="E1078" s="75">
        <f>SUMIFS(Jan!$H$5:$H$605,Jan!$R$5:$R$605,"Despesa",Jan!$F$5:$F$605,DRE!$D1078)</f>
        <v>0</v>
      </c>
      <c r="F1078" s="75">
        <f>SUMIFS(Fev!$H$5:$H$605,Fev!$R$5:$R$605,"Despesa",Fev!$F$5:$F$605,DRE!$D1078)</f>
        <v>0</v>
      </c>
      <c r="G1078" s="75">
        <f>SUMIFS(Mar!$H$5:$H$605,Mar!$R$5:$R$605,"Despesa",Mar!$F$5:$F$605,DRE!$D1078)</f>
        <v>0</v>
      </c>
      <c r="H1078" s="75">
        <f>SUMIFS(Abr!$H$5:$H$605,Abr!$R$5:$R$605,"Despesa",Abr!$F$5:$F$605,DRE!$D1078)</f>
        <v>0</v>
      </c>
      <c r="I1078" s="75">
        <f>SUMIFS(Mai!$H$5:$H$605,Mai!$R$5:$R$605,"Despesa",Mai!$F$5:$F$605,DRE!$D1078)</f>
        <v>0</v>
      </c>
      <c r="J1078" s="75">
        <f>SUMIFS(Jun!$H$5:$H$605,Jun!$R$5:$R$605,"Despesa",Jun!$F$5:$F$605,DRE!$D1078)</f>
        <v>0</v>
      </c>
      <c r="K1078" s="75">
        <f>SUMIFS(Jul!$H$5:$H$605,Jul!$R$5:$R$605,"Despesa",Jul!$F$5:$F$605,DRE!$D1078)</f>
        <v>0</v>
      </c>
      <c r="L1078" s="75">
        <f>SUMIFS(Ago!$H$5:$H$605,Ago!$R$5:$R$605,"Despesa",Ago!$F$5:$F$605,DRE!$D1078)</f>
        <v>0</v>
      </c>
      <c r="M1078" s="75">
        <f>SUMIFS(Set!$H$5:$H$605,Set!$R$5:$R$605,"Despesa",Set!$F$5:$F$605,DRE!$D1078)</f>
        <v>0</v>
      </c>
      <c r="N1078" s="75">
        <f>SUMIFS(Out!$H$5:$H$605,Out!$R$5:$R$605,"Despesa",Out!$F$5:$F$605,DRE!$D1078)</f>
        <v>0</v>
      </c>
      <c r="O1078" s="75">
        <f>SUMIFS(Nov!$H$5:$H$605,Nov!$R$5:$R$605,"Despesa",Nov!$F$5:$F$605,DRE!$D1078)</f>
        <v>0</v>
      </c>
      <c r="P1078" s="75">
        <f>SUMIFS(Dez!$H$5:$H$605,Dez!$R$5:$R$605,"Despesa",Dez!$F$5:$F$605,DRE!$D1078)</f>
        <v>0</v>
      </c>
      <c r="Q1078" s="75">
        <f t="shared" si="47"/>
        <v>0</v>
      </c>
    </row>
    <row r="1079" spans="3:17" ht="28.5" customHeight="1" thickTop="1" thickBot="1">
      <c r="C1079" s="65" t="str">
        <f>'PC Despesas'!X51</f>
        <v>5.8.47</v>
      </c>
      <c r="D1079" s="66" t="str">
        <f>VLOOKUP(C1079,'PC Despesas'!$X$5:$Y$103,2,FALSE)</f>
        <v>-</v>
      </c>
      <c r="E1079" s="75">
        <f>SUMIFS(Jan!$H$5:$H$605,Jan!$R$5:$R$605,"Despesa",Jan!$F$5:$F$605,DRE!$D1079)</f>
        <v>0</v>
      </c>
      <c r="F1079" s="75">
        <f>SUMIFS(Fev!$H$5:$H$605,Fev!$R$5:$R$605,"Despesa",Fev!$F$5:$F$605,DRE!$D1079)</f>
        <v>0</v>
      </c>
      <c r="G1079" s="75">
        <f>SUMIFS(Mar!$H$5:$H$605,Mar!$R$5:$R$605,"Despesa",Mar!$F$5:$F$605,DRE!$D1079)</f>
        <v>0</v>
      </c>
      <c r="H1079" s="75">
        <f>SUMIFS(Abr!$H$5:$H$605,Abr!$R$5:$R$605,"Despesa",Abr!$F$5:$F$605,DRE!$D1079)</f>
        <v>0</v>
      </c>
      <c r="I1079" s="75">
        <f>SUMIFS(Mai!$H$5:$H$605,Mai!$R$5:$R$605,"Despesa",Mai!$F$5:$F$605,DRE!$D1079)</f>
        <v>0</v>
      </c>
      <c r="J1079" s="75">
        <f>SUMIFS(Jun!$H$5:$H$605,Jun!$R$5:$R$605,"Despesa",Jun!$F$5:$F$605,DRE!$D1079)</f>
        <v>0</v>
      </c>
      <c r="K1079" s="75">
        <f>SUMIFS(Jul!$H$5:$H$605,Jul!$R$5:$R$605,"Despesa",Jul!$F$5:$F$605,DRE!$D1079)</f>
        <v>0</v>
      </c>
      <c r="L1079" s="75">
        <f>SUMIFS(Ago!$H$5:$H$605,Ago!$R$5:$R$605,"Despesa",Ago!$F$5:$F$605,DRE!$D1079)</f>
        <v>0</v>
      </c>
      <c r="M1079" s="75">
        <f>SUMIFS(Set!$H$5:$H$605,Set!$R$5:$R$605,"Despesa",Set!$F$5:$F$605,DRE!$D1079)</f>
        <v>0</v>
      </c>
      <c r="N1079" s="75">
        <f>SUMIFS(Out!$H$5:$H$605,Out!$R$5:$R$605,"Despesa",Out!$F$5:$F$605,DRE!$D1079)</f>
        <v>0</v>
      </c>
      <c r="O1079" s="75">
        <f>SUMIFS(Nov!$H$5:$H$605,Nov!$R$5:$R$605,"Despesa",Nov!$F$5:$F$605,DRE!$D1079)</f>
        <v>0</v>
      </c>
      <c r="P1079" s="75">
        <f>SUMIFS(Dez!$H$5:$H$605,Dez!$R$5:$R$605,"Despesa",Dez!$F$5:$F$605,DRE!$D1079)</f>
        <v>0</v>
      </c>
      <c r="Q1079" s="75">
        <f t="shared" si="47"/>
        <v>0</v>
      </c>
    </row>
    <row r="1080" spans="3:17" ht="28.5" customHeight="1" thickTop="1" thickBot="1">
      <c r="C1080" s="65" t="str">
        <f>'PC Despesas'!X52</f>
        <v>5.8.48</v>
      </c>
      <c r="D1080" s="66" t="str">
        <f>VLOOKUP(C1080,'PC Despesas'!$X$5:$Y$103,2,FALSE)</f>
        <v>-</v>
      </c>
      <c r="E1080" s="75">
        <f>SUMIFS(Jan!$H$5:$H$605,Jan!$R$5:$R$605,"Despesa",Jan!$F$5:$F$605,DRE!$D1080)</f>
        <v>0</v>
      </c>
      <c r="F1080" s="75">
        <f>SUMIFS(Fev!$H$5:$H$605,Fev!$R$5:$R$605,"Despesa",Fev!$F$5:$F$605,DRE!$D1080)</f>
        <v>0</v>
      </c>
      <c r="G1080" s="75">
        <f>SUMIFS(Mar!$H$5:$H$605,Mar!$R$5:$R$605,"Despesa",Mar!$F$5:$F$605,DRE!$D1080)</f>
        <v>0</v>
      </c>
      <c r="H1080" s="75">
        <f>SUMIFS(Abr!$H$5:$H$605,Abr!$R$5:$R$605,"Despesa",Abr!$F$5:$F$605,DRE!$D1080)</f>
        <v>0</v>
      </c>
      <c r="I1080" s="75">
        <f>SUMIFS(Mai!$H$5:$H$605,Mai!$R$5:$R$605,"Despesa",Mai!$F$5:$F$605,DRE!$D1080)</f>
        <v>0</v>
      </c>
      <c r="J1080" s="75">
        <f>SUMIFS(Jun!$H$5:$H$605,Jun!$R$5:$R$605,"Despesa",Jun!$F$5:$F$605,DRE!$D1080)</f>
        <v>0</v>
      </c>
      <c r="K1080" s="75">
        <f>SUMIFS(Jul!$H$5:$H$605,Jul!$R$5:$R$605,"Despesa",Jul!$F$5:$F$605,DRE!$D1080)</f>
        <v>0</v>
      </c>
      <c r="L1080" s="75">
        <f>SUMIFS(Ago!$H$5:$H$605,Ago!$R$5:$R$605,"Despesa",Ago!$F$5:$F$605,DRE!$D1080)</f>
        <v>0</v>
      </c>
      <c r="M1080" s="75">
        <f>SUMIFS(Set!$H$5:$H$605,Set!$R$5:$R$605,"Despesa",Set!$F$5:$F$605,DRE!$D1080)</f>
        <v>0</v>
      </c>
      <c r="N1080" s="75">
        <f>SUMIFS(Out!$H$5:$H$605,Out!$R$5:$R$605,"Despesa",Out!$F$5:$F$605,DRE!$D1080)</f>
        <v>0</v>
      </c>
      <c r="O1080" s="75">
        <f>SUMIFS(Nov!$H$5:$H$605,Nov!$R$5:$R$605,"Despesa",Nov!$F$5:$F$605,DRE!$D1080)</f>
        <v>0</v>
      </c>
      <c r="P1080" s="75">
        <f>SUMIFS(Dez!$H$5:$H$605,Dez!$R$5:$R$605,"Despesa",Dez!$F$5:$F$605,DRE!$D1080)</f>
        <v>0</v>
      </c>
      <c r="Q1080" s="75">
        <f t="shared" si="47"/>
        <v>0</v>
      </c>
    </row>
    <row r="1081" spans="3:17" ht="28.5" customHeight="1" thickTop="1" thickBot="1">
      <c r="C1081" s="65" t="str">
        <f>'PC Despesas'!X53</f>
        <v>5.8.49</v>
      </c>
      <c r="D1081" s="66" t="str">
        <f>VLOOKUP(C1081,'PC Despesas'!$X$5:$Y$103,2,FALSE)</f>
        <v>-</v>
      </c>
      <c r="E1081" s="75">
        <f>SUMIFS(Jan!$H$5:$H$605,Jan!$R$5:$R$605,"Despesa",Jan!$F$5:$F$605,DRE!$D1081)</f>
        <v>0</v>
      </c>
      <c r="F1081" s="75">
        <f>SUMIFS(Fev!$H$5:$H$605,Fev!$R$5:$R$605,"Despesa",Fev!$F$5:$F$605,DRE!$D1081)</f>
        <v>0</v>
      </c>
      <c r="G1081" s="75">
        <f>SUMIFS(Mar!$H$5:$H$605,Mar!$R$5:$R$605,"Despesa",Mar!$F$5:$F$605,DRE!$D1081)</f>
        <v>0</v>
      </c>
      <c r="H1081" s="75">
        <f>SUMIFS(Abr!$H$5:$H$605,Abr!$R$5:$R$605,"Despesa",Abr!$F$5:$F$605,DRE!$D1081)</f>
        <v>0</v>
      </c>
      <c r="I1081" s="75">
        <f>SUMIFS(Mai!$H$5:$H$605,Mai!$R$5:$R$605,"Despesa",Mai!$F$5:$F$605,DRE!$D1081)</f>
        <v>0</v>
      </c>
      <c r="J1081" s="75">
        <f>SUMIFS(Jun!$H$5:$H$605,Jun!$R$5:$R$605,"Despesa",Jun!$F$5:$F$605,DRE!$D1081)</f>
        <v>0</v>
      </c>
      <c r="K1081" s="75">
        <f>SUMIFS(Jul!$H$5:$H$605,Jul!$R$5:$R$605,"Despesa",Jul!$F$5:$F$605,DRE!$D1081)</f>
        <v>0</v>
      </c>
      <c r="L1081" s="75">
        <f>SUMIFS(Ago!$H$5:$H$605,Ago!$R$5:$R$605,"Despesa",Ago!$F$5:$F$605,DRE!$D1081)</f>
        <v>0</v>
      </c>
      <c r="M1081" s="75">
        <f>SUMIFS(Set!$H$5:$H$605,Set!$R$5:$R$605,"Despesa",Set!$F$5:$F$605,DRE!$D1081)</f>
        <v>0</v>
      </c>
      <c r="N1081" s="75">
        <f>SUMIFS(Out!$H$5:$H$605,Out!$R$5:$R$605,"Despesa",Out!$F$5:$F$605,DRE!$D1081)</f>
        <v>0</v>
      </c>
      <c r="O1081" s="75">
        <f>SUMIFS(Nov!$H$5:$H$605,Nov!$R$5:$R$605,"Despesa",Nov!$F$5:$F$605,DRE!$D1081)</f>
        <v>0</v>
      </c>
      <c r="P1081" s="75">
        <f>SUMIFS(Dez!$H$5:$H$605,Dez!$R$5:$R$605,"Despesa",Dez!$F$5:$F$605,DRE!$D1081)</f>
        <v>0</v>
      </c>
      <c r="Q1081" s="75">
        <f t="shared" si="47"/>
        <v>0</v>
      </c>
    </row>
    <row r="1082" spans="3:17" ht="28.5" customHeight="1" thickTop="1" thickBot="1">
      <c r="C1082" s="65" t="str">
        <f>'PC Despesas'!X54</f>
        <v>5.8.50</v>
      </c>
      <c r="D1082" s="66" t="str">
        <f>VLOOKUP(C1082,'PC Despesas'!$X$5:$Y$103,2,FALSE)</f>
        <v>-</v>
      </c>
      <c r="E1082" s="75">
        <f>SUMIFS(Jan!$H$5:$H$605,Jan!$R$5:$R$605,"Despesa",Jan!$F$5:$F$605,DRE!$D1082)</f>
        <v>0</v>
      </c>
      <c r="F1082" s="75">
        <f>SUMIFS(Fev!$H$5:$H$605,Fev!$R$5:$R$605,"Despesa",Fev!$F$5:$F$605,DRE!$D1082)</f>
        <v>0</v>
      </c>
      <c r="G1082" s="75">
        <f>SUMIFS(Mar!$H$5:$H$605,Mar!$R$5:$R$605,"Despesa",Mar!$F$5:$F$605,DRE!$D1082)</f>
        <v>0</v>
      </c>
      <c r="H1082" s="75">
        <f>SUMIFS(Abr!$H$5:$H$605,Abr!$R$5:$R$605,"Despesa",Abr!$F$5:$F$605,DRE!$D1082)</f>
        <v>0</v>
      </c>
      <c r="I1082" s="75">
        <f>SUMIFS(Mai!$H$5:$H$605,Mai!$R$5:$R$605,"Despesa",Mai!$F$5:$F$605,DRE!$D1082)</f>
        <v>0</v>
      </c>
      <c r="J1082" s="75">
        <f>SUMIFS(Jun!$H$5:$H$605,Jun!$R$5:$R$605,"Despesa",Jun!$F$5:$F$605,DRE!$D1082)</f>
        <v>0</v>
      </c>
      <c r="K1082" s="75">
        <f>SUMIFS(Jul!$H$5:$H$605,Jul!$R$5:$R$605,"Despesa",Jul!$F$5:$F$605,DRE!$D1082)</f>
        <v>0</v>
      </c>
      <c r="L1082" s="75">
        <f>SUMIFS(Ago!$H$5:$H$605,Ago!$R$5:$R$605,"Despesa",Ago!$F$5:$F$605,DRE!$D1082)</f>
        <v>0</v>
      </c>
      <c r="M1082" s="75">
        <f>SUMIFS(Set!$H$5:$H$605,Set!$R$5:$R$605,"Despesa",Set!$F$5:$F$605,DRE!$D1082)</f>
        <v>0</v>
      </c>
      <c r="N1082" s="75">
        <f>SUMIFS(Out!$H$5:$H$605,Out!$R$5:$R$605,"Despesa",Out!$F$5:$F$605,DRE!$D1082)</f>
        <v>0</v>
      </c>
      <c r="O1082" s="75">
        <f>SUMIFS(Nov!$H$5:$H$605,Nov!$R$5:$R$605,"Despesa",Nov!$F$5:$F$605,DRE!$D1082)</f>
        <v>0</v>
      </c>
      <c r="P1082" s="75">
        <f>SUMIFS(Dez!$H$5:$H$605,Dez!$R$5:$R$605,"Despesa",Dez!$F$5:$F$605,DRE!$D1082)</f>
        <v>0</v>
      </c>
      <c r="Q1082" s="75">
        <f t="shared" si="47"/>
        <v>0</v>
      </c>
    </row>
    <row r="1083" spans="3:17" ht="28.5" customHeight="1" thickTop="1" thickBot="1">
      <c r="C1083" s="65" t="str">
        <f>'PC Despesas'!X55</f>
        <v>5.8.51</v>
      </c>
      <c r="D1083" s="66" t="str">
        <f>VLOOKUP(C1083,'PC Despesas'!$X$5:$Y$103,2,FALSE)</f>
        <v>-</v>
      </c>
      <c r="E1083" s="75">
        <f>SUMIFS(Jan!$H$5:$H$605,Jan!$R$5:$R$605,"Despesa",Jan!$F$5:$F$605,DRE!$D1083)</f>
        <v>0</v>
      </c>
      <c r="F1083" s="75">
        <f>SUMIFS(Fev!$H$5:$H$605,Fev!$R$5:$R$605,"Despesa",Fev!$F$5:$F$605,DRE!$D1083)</f>
        <v>0</v>
      </c>
      <c r="G1083" s="75">
        <f>SUMIFS(Mar!$H$5:$H$605,Mar!$R$5:$R$605,"Despesa",Mar!$F$5:$F$605,DRE!$D1083)</f>
        <v>0</v>
      </c>
      <c r="H1083" s="75">
        <f>SUMIFS(Abr!$H$5:$H$605,Abr!$R$5:$R$605,"Despesa",Abr!$F$5:$F$605,DRE!$D1083)</f>
        <v>0</v>
      </c>
      <c r="I1083" s="75">
        <f>SUMIFS(Mai!$H$5:$H$605,Mai!$R$5:$R$605,"Despesa",Mai!$F$5:$F$605,DRE!$D1083)</f>
        <v>0</v>
      </c>
      <c r="J1083" s="75">
        <f>SUMIFS(Jun!$H$5:$H$605,Jun!$R$5:$R$605,"Despesa",Jun!$F$5:$F$605,DRE!$D1083)</f>
        <v>0</v>
      </c>
      <c r="K1083" s="75">
        <f>SUMIFS(Jul!$H$5:$H$605,Jul!$R$5:$R$605,"Despesa",Jul!$F$5:$F$605,DRE!$D1083)</f>
        <v>0</v>
      </c>
      <c r="L1083" s="75">
        <f>SUMIFS(Ago!$H$5:$H$605,Ago!$R$5:$R$605,"Despesa",Ago!$F$5:$F$605,DRE!$D1083)</f>
        <v>0</v>
      </c>
      <c r="M1083" s="75">
        <f>SUMIFS(Set!$H$5:$H$605,Set!$R$5:$R$605,"Despesa",Set!$F$5:$F$605,DRE!$D1083)</f>
        <v>0</v>
      </c>
      <c r="N1083" s="75">
        <f>SUMIFS(Out!$H$5:$H$605,Out!$R$5:$R$605,"Despesa",Out!$F$5:$F$605,DRE!$D1083)</f>
        <v>0</v>
      </c>
      <c r="O1083" s="75">
        <f>SUMIFS(Nov!$H$5:$H$605,Nov!$R$5:$R$605,"Despesa",Nov!$F$5:$F$605,DRE!$D1083)</f>
        <v>0</v>
      </c>
      <c r="P1083" s="75">
        <f>SUMIFS(Dez!$H$5:$H$605,Dez!$R$5:$R$605,"Despesa",Dez!$F$5:$F$605,DRE!$D1083)</f>
        <v>0</v>
      </c>
      <c r="Q1083" s="75">
        <f t="shared" si="47"/>
        <v>0</v>
      </c>
    </row>
    <row r="1084" spans="3:17" ht="28.5" customHeight="1" thickTop="1" thickBot="1">
      <c r="C1084" s="65" t="str">
        <f>'PC Despesas'!X56</f>
        <v>5.8.52</v>
      </c>
      <c r="D1084" s="66" t="str">
        <f>VLOOKUP(C1084,'PC Despesas'!$X$5:$Y$103,2,FALSE)</f>
        <v>-</v>
      </c>
      <c r="E1084" s="75">
        <f>SUMIFS(Jan!$H$5:$H$605,Jan!$R$5:$R$605,"Despesa",Jan!$F$5:$F$605,DRE!$D1084)</f>
        <v>0</v>
      </c>
      <c r="F1084" s="75">
        <f>SUMIFS(Fev!$H$5:$H$605,Fev!$R$5:$R$605,"Despesa",Fev!$F$5:$F$605,DRE!$D1084)</f>
        <v>0</v>
      </c>
      <c r="G1084" s="75">
        <f>SUMIFS(Mar!$H$5:$H$605,Mar!$R$5:$R$605,"Despesa",Mar!$F$5:$F$605,DRE!$D1084)</f>
        <v>0</v>
      </c>
      <c r="H1084" s="75">
        <f>SUMIFS(Abr!$H$5:$H$605,Abr!$R$5:$R$605,"Despesa",Abr!$F$5:$F$605,DRE!$D1084)</f>
        <v>0</v>
      </c>
      <c r="I1084" s="75">
        <f>SUMIFS(Mai!$H$5:$H$605,Mai!$R$5:$R$605,"Despesa",Mai!$F$5:$F$605,DRE!$D1084)</f>
        <v>0</v>
      </c>
      <c r="J1084" s="75">
        <f>SUMIFS(Jun!$H$5:$H$605,Jun!$R$5:$R$605,"Despesa",Jun!$F$5:$F$605,DRE!$D1084)</f>
        <v>0</v>
      </c>
      <c r="K1084" s="75">
        <f>SUMIFS(Jul!$H$5:$H$605,Jul!$R$5:$R$605,"Despesa",Jul!$F$5:$F$605,DRE!$D1084)</f>
        <v>0</v>
      </c>
      <c r="L1084" s="75">
        <f>SUMIFS(Ago!$H$5:$H$605,Ago!$R$5:$R$605,"Despesa",Ago!$F$5:$F$605,DRE!$D1084)</f>
        <v>0</v>
      </c>
      <c r="M1084" s="75">
        <f>SUMIFS(Set!$H$5:$H$605,Set!$R$5:$R$605,"Despesa",Set!$F$5:$F$605,DRE!$D1084)</f>
        <v>0</v>
      </c>
      <c r="N1084" s="75">
        <f>SUMIFS(Out!$H$5:$H$605,Out!$R$5:$R$605,"Despesa",Out!$F$5:$F$605,DRE!$D1084)</f>
        <v>0</v>
      </c>
      <c r="O1084" s="75">
        <f>SUMIFS(Nov!$H$5:$H$605,Nov!$R$5:$R$605,"Despesa",Nov!$F$5:$F$605,DRE!$D1084)</f>
        <v>0</v>
      </c>
      <c r="P1084" s="75">
        <f>SUMIFS(Dez!$H$5:$H$605,Dez!$R$5:$R$605,"Despesa",Dez!$F$5:$F$605,DRE!$D1084)</f>
        <v>0</v>
      </c>
      <c r="Q1084" s="75">
        <f t="shared" si="47"/>
        <v>0</v>
      </c>
    </row>
    <row r="1085" spans="3:17" ht="28.5" customHeight="1" thickTop="1" thickBot="1">
      <c r="C1085" s="65" t="str">
        <f>'PC Despesas'!X57</f>
        <v>5.8.53</v>
      </c>
      <c r="D1085" s="66" t="str">
        <f>VLOOKUP(C1085,'PC Despesas'!$X$5:$Y$103,2,FALSE)</f>
        <v>-</v>
      </c>
      <c r="E1085" s="75">
        <f>SUMIFS(Jan!$H$5:$H$605,Jan!$R$5:$R$605,"Despesa",Jan!$F$5:$F$605,DRE!$D1085)</f>
        <v>0</v>
      </c>
      <c r="F1085" s="75">
        <f>SUMIFS(Fev!$H$5:$H$605,Fev!$R$5:$R$605,"Despesa",Fev!$F$5:$F$605,DRE!$D1085)</f>
        <v>0</v>
      </c>
      <c r="G1085" s="75">
        <f>SUMIFS(Mar!$H$5:$H$605,Mar!$R$5:$R$605,"Despesa",Mar!$F$5:$F$605,DRE!$D1085)</f>
        <v>0</v>
      </c>
      <c r="H1085" s="75">
        <f>SUMIFS(Abr!$H$5:$H$605,Abr!$R$5:$R$605,"Despesa",Abr!$F$5:$F$605,DRE!$D1085)</f>
        <v>0</v>
      </c>
      <c r="I1085" s="75">
        <f>SUMIFS(Mai!$H$5:$H$605,Mai!$R$5:$R$605,"Despesa",Mai!$F$5:$F$605,DRE!$D1085)</f>
        <v>0</v>
      </c>
      <c r="J1085" s="75">
        <f>SUMIFS(Jun!$H$5:$H$605,Jun!$R$5:$R$605,"Despesa",Jun!$F$5:$F$605,DRE!$D1085)</f>
        <v>0</v>
      </c>
      <c r="K1085" s="75">
        <f>SUMIFS(Jul!$H$5:$H$605,Jul!$R$5:$R$605,"Despesa",Jul!$F$5:$F$605,DRE!$D1085)</f>
        <v>0</v>
      </c>
      <c r="L1085" s="75">
        <f>SUMIFS(Ago!$H$5:$H$605,Ago!$R$5:$R$605,"Despesa",Ago!$F$5:$F$605,DRE!$D1085)</f>
        <v>0</v>
      </c>
      <c r="M1085" s="75">
        <f>SUMIFS(Set!$H$5:$H$605,Set!$R$5:$R$605,"Despesa",Set!$F$5:$F$605,DRE!$D1085)</f>
        <v>0</v>
      </c>
      <c r="N1085" s="75">
        <f>SUMIFS(Out!$H$5:$H$605,Out!$R$5:$R$605,"Despesa",Out!$F$5:$F$605,DRE!$D1085)</f>
        <v>0</v>
      </c>
      <c r="O1085" s="75">
        <f>SUMIFS(Nov!$H$5:$H$605,Nov!$R$5:$R$605,"Despesa",Nov!$F$5:$F$605,DRE!$D1085)</f>
        <v>0</v>
      </c>
      <c r="P1085" s="75">
        <f>SUMIFS(Dez!$H$5:$H$605,Dez!$R$5:$R$605,"Despesa",Dez!$F$5:$F$605,DRE!$D1085)</f>
        <v>0</v>
      </c>
      <c r="Q1085" s="75">
        <f t="shared" si="47"/>
        <v>0</v>
      </c>
    </row>
    <row r="1086" spans="3:17" ht="28.5" customHeight="1" thickTop="1" thickBot="1">
      <c r="C1086" s="65" t="str">
        <f>'PC Despesas'!X58</f>
        <v>5.8.54</v>
      </c>
      <c r="D1086" s="66" t="str">
        <f>VLOOKUP(C1086,'PC Despesas'!$X$5:$Y$103,2,FALSE)</f>
        <v>-</v>
      </c>
      <c r="E1086" s="75">
        <f>SUMIFS(Jan!$H$5:$H$605,Jan!$R$5:$R$605,"Despesa",Jan!$F$5:$F$605,DRE!$D1086)</f>
        <v>0</v>
      </c>
      <c r="F1086" s="75">
        <f>SUMIFS(Fev!$H$5:$H$605,Fev!$R$5:$R$605,"Despesa",Fev!$F$5:$F$605,DRE!$D1086)</f>
        <v>0</v>
      </c>
      <c r="G1086" s="75">
        <f>SUMIFS(Mar!$H$5:$H$605,Mar!$R$5:$R$605,"Despesa",Mar!$F$5:$F$605,DRE!$D1086)</f>
        <v>0</v>
      </c>
      <c r="H1086" s="75">
        <f>SUMIFS(Abr!$H$5:$H$605,Abr!$R$5:$R$605,"Despesa",Abr!$F$5:$F$605,DRE!$D1086)</f>
        <v>0</v>
      </c>
      <c r="I1086" s="75">
        <f>SUMIFS(Mai!$H$5:$H$605,Mai!$R$5:$R$605,"Despesa",Mai!$F$5:$F$605,DRE!$D1086)</f>
        <v>0</v>
      </c>
      <c r="J1086" s="75">
        <f>SUMIFS(Jun!$H$5:$H$605,Jun!$R$5:$R$605,"Despesa",Jun!$F$5:$F$605,DRE!$D1086)</f>
        <v>0</v>
      </c>
      <c r="K1086" s="75">
        <f>SUMIFS(Jul!$H$5:$H$605,Jul!$R$5:$R$605,"Despesa",Jul!$F$5:$F$605,DRE!$D1086)</f>
        <v>0</v>
      </c>
      <c r="L1086" s="75">
        <f>SUMIFS(Ago!$H$5:$H$605,Ago!$R$5:$R$605,"Despesa",Ago!$F$5:$F$605,DRE!$D1086)</f>
        <v>0</v>
      </c>
      <c r="M1086" s="75">
        <f>SUMIFS(Set!$H$5:$H$605,Set!$R$5:$R$605,"Despesa",Set!$F$5:$F$605,DRE!$D1086)</f>
        <v>0</v>
      </c>
      <c r="N1086" s="75">
        <f>SUMIFS(Out!$H$5:$H$605,Out!$R$5:$R$605,"Despesa",Out!$F$5:$F$605,DRE!$D1086)</f>
        <v>0</v>
      </c>
      <c r="O1086" s="75">
        <f>SUMIFS(Nov!$H$5:$H$605,Nov!$R$5:$R$605,"Despesa",Nov!$F$5:$F$605,DRE!$D1086)</f>
        <v>0</v>
      </c>
      <c r="P1086" s="75">
        <f>SUMIFS(Dez!$H$5:$H$605,Dez!$R$5:$R$605,"Despesa",Dez!$F$5:$F$605,DRE!$D1086)</f>
        <v>0</v>
      </c>
      <c r="Q1086" s="75">
        <f t="shared" si="47"/>
        <v>0</v>
      </c>
    </row>
    <row r="1087" spans="3:17" ht="28.5" customHeight="1" thickTop="1" thickBot="1">
      <c r="C1087" s="65" t="str">
        <f>'PC Despesas'!X59</f>
        <v>5.8.55</v>
      </c>
      <c r="D1087" s="66" t="str">
        <f>VLOOKUP(C1087,'PC Despesas'!$X$5:$Y$103,2,FALSE)</f>
        <v>-</v>
      </c>
      <c r="E1087" s="75">
        <f>SUMIFS(Jan!$H$5:$H$605,Jan!$R$5:$R$605,"Despesa",Jan!$F$5:$F$605,DRE!$D1087)</f>
        <v>0</v>
      </c>
      <c r="F1087" s="75">
        <f>SUMIFS(Fev!$H$5:$H$605,Fev!$R$5:$R$605,"Despesa",Fev!$F$5:$F$605,DRE!$D1087)</f>
        <v>0</v>
      </c>
      <c r="G1087" s="75">
        <f>SUMIFS(Mar!$H$5:$H$605,Mar!$R$5:$R$605,"Despesa",Mar!$F$5:$F$605,DRE!$D1087)</f>
        <v>0</v>
      </c>
      <c r="H1087" s="75">
        <f>SUMIFS(Abr!$H$5:$H$605,Abr!$R$5:$R$605,"Despesa",Abr!$F$5:$F$605,DRE!$D1087)</f>
        <v>0</v>
      </c>
      <c r="I1087" s="75">
        <f>SUMIFS(Mai!$H$5:$H$605,Mai!$R$5:$R$605,"Despesa",Mai!$F$5:$F$605,DRE!$D1087)</f>
        <v>0</v>
      </c>
      <c r="J1087" s="75">
        <f>SUMIFS(Jun!$H$5:$H$605,Jun!$R$5:$R$605,"Despesa",Jun!$F$5:$F$605,DRE!$D1087)</f>
        <v>0</v>
      </c>
      <c r="K1087" s="75">
        <f>SUMIFS(Jul!$H$5:$H$605,Jul!$R$5:$R$605,"Despesa",Jul!$F$5:$F$605,DRE!$D1087)</f>
        <v>0</v>
      </c>
      <c r="L1087" s="75">
        <f>SUMIFS(Ago!$H$5:$H$605,Ago!$R$5:$R$605,"Despesa",Ago!$F$5:$F$605,DRE!$D1087)</f>
        <v>0</v>
      </c>
      <c r="M1087" s="75">
        <f>SUMIFS(Set!$H$5:$H$605,Set!$R$5:$R$605,"Despesa",Set!$F$5:$F$605,DRE!$D1087)</f>
        <v>0</v>
      </c>
      <c r="N1087" s="75">
        <f>SUMIFS(Out!$H$5:$H$605,Out!$R$5:$R$605,"Despesa",Out!$F$5:$F$605,DRE!$D1087)</f>
        <v>0</v>
      </c>
      <c r="O1087" s="75">
        <f>SUMIFS(Nov!$H$5:$H$605,Nov!$R$5:$R$605,"Despesa",Nov!$F$5:$F$605,DRE!$D1087)</f>
        <v>0</v>
      </c>
      <c r="P1087" s="75">
        <f>SUMIFS(Dez!$H$5:$H$605,Dez!$R$5:$R$605,"Despesa",Dez!$F$5:$F$605,DRE!$D1087)</f>
        <v>0</v>
      </c>
      <c r="Q1087" s="75">
        <f t="shared" si="47"/>
        <v>0</v>
      </c>
    </row>
    <row r="1088" spans="3:17" ht="28.5" customHeight="1" thickTop="1" thickBot="1">
      <c r="C1088" s="65" t="str">
        <f>'PC Despesas'!X60</f>
        <v>5.8.56</v>
      </c>
      <c r="D1088" s="66" t="str">
        <f>VLOOKUP(C1088,'PC Despesas'!$X$5:$Y$103,2,FALSE)</f>
        <v>-</v>
      </c>
      <c r="E1088" s="75">
        <f>SUMIFS(Jan!$H$5:$H$605,Jan!$R$5:$R$605,"Despesa",Jan!$F$5:$F$605,DRE!$D1088)</f>
        <v>0</v>
      </c>
      <c r="F1088" s="75">
        <f>SUMIFS(Fev!$H$5:$H$605,Fev!$R$5:$R$605,"Despesa",Fev!$F$5:$F$605,DRE!$D1088)</f>
        <v>0</v>
      </c>
      <c r="G1088" s="75">
        <f>SUMIFS(Mar!$H$5:$H$605,Mar!$R$5:$R$605,"Despesa",Mar!$F$5:$F$605,DRE!$D1088)</f>
        <v>0</v>
      </c>
      <c r="H1088" s="75">
        <f>SUMIFS(Abr!$H$5:$H$605,Abr!$R$5:$R$605,"Despesa",Abr!$F$5:$F$605,DRE!$D1088)</f>
        <v>0</v>
      </c>
      <c r="I1088" s="75">
        <f>SUMIFS(Mai!$H$5:$H$605,Mai!$R$5:$R$605,"Despesa",Mai!$F$5:$F$605,DRE!$D1088)</f>
        <v>0</v>
      </c>
      <c r="J1088" s="75">
        <f>SUMIFS(Jun!$H$5:$H$605,Jun!$R$5:$R$605,"Despesa",Jun!$F$5:$F$605,DRE!$D1088)</f>
        <v>0</v>
      </c>
      <c r="K1088" s="75">
        <f>SUMIFS(Jul!$H$5:$H$605,Jul!$R$5:$R$605,"Despesa",Jul!$F$5:$F$605,DRE!$D1088)</f>
        <v>0</v>
      </c>
      <c r="L1088" s="75">
        <f>SUMIFS(Ago!$H$5:$H$605,Ago!$R$5:$R$605,"Despesa",Ago!$F$5:$F$605,DRE!$D1088)</f>
        <v>0</v>
      </c>
      <c r="M1088" s="75">
        <f>SUMIFS(Set!$H$5:$H$605,Set!$R$5:$R$605,"Despesa",Set!$F$5:$F$605,DRE!$D1088)</f>
        <v>0</v>
      </c>
      <c r="N1088" s="75">
        <f>SUMIFS(Out!$H$5:$H$605,Out!$R$5:$R$605,"Despesa",Out!$F$5:$F$605,DRE!$D1088)</f>
        <v>0</v>
      </c>
      <c r="O1088" s="75">
        <f>SUMIFS(Nov!$H$5:$H$605,Nov!$R$5:$R$605,"Despesa",Nov!$F$5:$F$605,DRE!$D1088)</f>
        <v>0</v>
      </c>
      <c r="P1088" s="75">
        <f>SUMIFS(Dez!$H$5:$H$605,Dez!$R$5:$R$605,"Despesa",Dez!$F$5:$F$605,DRE!$D1088)</f>
        <v>0</v>
      </c>
      <c r="Q1088" s="75">
        <f t="shared" si="47"/>
        <v>0</v>
      </c>
    </row>
    <row r="1089" spans="3:17" ht="28.5" customHeight="1" thickTop="1" thickBot="1">
      <c r="C1089" s="65" t="str">
        <f>'PC Despesas'!X61</f>
        <v>5.8.57</v>
      </c>
      <c r="D1089" s="66" t="str">
        <f>VLOOKUP(C1089,'PC Despesas'!$X$5:$Y$103,2,FALSE)</f>
        <v>-</v>
      </c>
      <c r="E1089" s="75">
        <f>SUMIFS(Jan!$H$5:$H$605,Jan!$R$5:$R$605,"Despesa",Jan!$F$5:$F$605,DRE!$D1089)</f>
        <v>0</v>
      </c>
      <c r="F1089" s="75">
        <f>SUMIFS(Fev!$H$5:$H$605,Fev!$R$5:$R$605,"Despesa",Fev!$F$5:$F$605,DRE!$D1089)</f>
        <v>0</v>
      </c>
      <c r="G1089" s="75">
        <f>SUMIFS(Mar!$H$5:$H$605,Mar!$R$5:$R$605,"Despesa",Mar!$F$5:$F$605,DRE!$D1089)</f>
        <v>0</v>
      </c>
      <c r="H1089" s="75">
        <f>SUMIFS(Abr!$H$5:$H$605,Abr!$R$5:$R$605,"Despesa",Abr!$F$5:$F$605,DRE!$D1089)</f>
        <v>0</v>
      </c>
      <c r="I1089" s="75">
        <f>SUMIFS(Mai!$H$5:$H$605,Mai!$R$5:$R$605,"Despesa",Mai!$F$5:$F$605,DRE!$D1089)</f>
        <v>0</v>
      </c>
      <c r="J1089" s="75">
        <f>SUMIFS(Jun!$H$5:$H$605,Jun!$R$5:$R$605,"Despesa",Jun!$F$5:$F$605,DRE!$D1089)</f>
        <v>0</v>
      </c>
      <c r="K1089" s="75">
        <f>SUMIFS(Jul!$H$5:$H$605,Jul!$R$5:$R$605,"Despesa",Jul!$F$5:$F$605,DRE!$D1089)</f>
        <v>0</v>
      </c>
      <c r="L1089" s="75">
        <f>SUMIFS(Ago!$H$5:$H$605,Ago!$R$5:$R$605,"Despesa",Ago!$F$5:$F$605,DRE!$D1089)</f>
        <v>0</v>
      </c>
      <c r="M1089" s="75">
        <f>SUMIFS(Set!$H$5:$H$605,Set!$R$5:$R$605,"Despesa",Set!$F$5:$F$605,DRE!$D1089)</f>
        <v>0</v>
      </c>
      <c r="N1089" s="75">
        <f>SUMIFS(Out!$H$5:$H$605,Out!$R$5:$R$605,"Despesa",Out!$F$5:$F$605,DRE!$D1089)</f>
        <v>0</v>
      </c>
      <c r="O1089" s="75">
        <f>SUMIFS(Nov!$H$5:$H$605,Nov!$R$5:$R$605,"Despesa",Nov!$F$5:$F$605,DRE!$D1089)</f>
        <v>0</v>
      </c>
      <c r="P1089" s="75">
        <f>SUMIFS(Dez!$H$5:$H$605,Dez!$R$5:$R$605,"Despesa",Dez!$F$5:$F$605,DRE!$D1089)</f>
        <v>0</v>
      </c>
      <c r="Q1089" s="75">
        <f t="shared" si="47"/>
        <v>0</v>
      </c>
    </row>
    <row r="1090" spans="3:17" ht="28.5" customHeight="1" thickTop="1" thickBot="1">
      <c r="C1090" s="65" t="str">
        <f>'PC Despesas'!X62</f>
        <v>5.8.58</v>
      </c>
      <c r="D1090" s="66" t="str">
        <f>VLOOKUP(C1090,'PC Despesas'!$X$5:$Y$103,2,FALSE)</f>
        <v>-</v>
      </c>
      <c r="E1090" s="75">
        <f>SUMIFS(Jan!$H$5:$H$605,Jan!$R$5:$R$605,"Despesa",Jan!$F$5:$F$605,DRE!$D1090)</f>
        <v>0</v>
      </c>
      <c r="F1090" s="75">
        <f>SUMIFS(Fev!$H$5:$H$605,Fev!$R$5:$R$605,"Despesa",Fev!$F$5:$F$605,DRE!$D1090)</f>
        <v>0</v>
      </c>
      <c r="G1090" s="75">
        <f>SUMIFS(Mar!$H$5:$H$605,Mar!$R$5:$R$605,"Despesa",Mar!$F$5:$F$605,DRE!$D1090)</f>
        <v>0</v>
      </c>
      <c r="H1090" s="75">
        <f>SUMIFS(Abr!$H$5:$H$605,Abr!$R$5:$R$605,"Despesa",Abr!$F$5:$F$605,DRE!$D1090)</f>
        <v>0</v>
      </c>
      <c r="I1090" s="75">
        <f>SUMIFS(Mai!$H$5:$H$605,Mai!$R$5:$R$605,"Despesa",Mai!$F$5:$F$605,DRE!$D1090)</f>
        <v>0</v>
      </c>
      <c r="J1090" s="75">
        <f>SUMIFS(Jun!$H$5:$H$605,Jun!$R$5:$R$605,"Despesa",Jun!$F$5:$F$605,DRE!$D1090)</f>
        <v>0</v>
      </c>
      <c r="K1090" s="75">
        <f>SUMIFS(Jul!$H$5:$H$605,Jul!$R$5:$R$605,"Despesa",Jul!$F$5:$F$605,DRE!$D1090)</f>
        <v>0</v>
      </c>
      <c r="L1090" s="75">
        <f>SUMIFS(Ago!$H$5:$H$605,Ago!$R$5:$R$605,"Despesa",Ago!$F$5:$F$605,DRE!$D1090)</f>
        <v>0</v>
      </c>
      <c r="M1090" s="75">
        <f>SUMIFS(Set!$H$5:$H$605,Set!$R$5:$R$605,"Despesa",Set!$F$5:$F$605,DRE!$D1090)</f>
        <v>0</v>
      </c>
      <c r="N1090" s="75">
        <f>SUMIFS(Out!$H$5:$H$605,Out!$R$5:$R$605,"Despesa",Out!$F$5:$F$605,DRE!$D1090)</f>
        <v>0</v>
      </c>
      <c r="O1090" s="75">
        <f>SUMIFS(Nov!$H$5:$H$605,Nov!$R$5:$R$605,"Despesa",Nov!$F$5:$F$605,DRE!$D1090)</f>
        <v>0</v>
      </c>
      <c r="P1090" s="75">
        <f>SUMIFS(Dez!$H$5:$H$605,Dez!$R$5:$R$605,"Despesa",Dez!$F$5:$F$605,DRE!$D1090)</f>
        <v>0</v>
      </c>
      <c r="Q1090" s="75">
        <f t="shared" si="47"/>
        <v>0</v>
      </c>
    </row>
    <row r="1091" spans="3:17" ht="28.5" customHeight="1" thickTop="1" thickBot="1">
      <c r="C1091" s="65" t="str">
        <f>'PC Despesas'!X63</f>
        <v>5.8.59</v>
      </c>
      <c r="D1091" s="66" t="str">
        <f>VLOOKUP(C1091,'PC Despesas'!$X$5:$Y$103,2,FALSE)</f>
        <v>-</v>
      </c>
      <c r="E1091" s="75">
        <f>SUMIFS(Jan!$H$5:$H$605,Jan!$R$5:$R$605,"Despesa",Jan!$F$5:$F$605,DRE!$D1091)</f>
        <v>0</v>
      </c>
      <c r="F1091" s="75">
        <f>SUMIFS(Fev!$H$5:$H$605,Fev!$R$5:$R$605,"Despesa",Fev!$F$5:$F$605,DRE!$D1091)</f>
        <v>0</v>
      </c>
      <c r="G1091" s="75">
        <f>SUMIFS(Mar!$H$5:$H$605,Mar!$R$5:$R$605,"Despesa",Mar!$F$5:$F$605,DRE!$D1091)</f>
        <v>0</v>
      </c>
      <c r="H1091" s="75">
        <f>SUMIFS(Abr!$H$5:$H$605,Abr!$R$5:$R$605,"Despesa",Abr!$F$5:$F$605,DRE!$D1091)</f>
        <v>0</v>
      </c>
      <c r="I1091" s="75">
        <f>SUMIFS(Mai!$H$5:$H$605,Mai!$R$5:$R$605,"Despesa",Mai!$F$5:$F$605,DRE!$D1091)</f>
        <v>0</v>
      </c>
      <c r="J1091" s="75">
        <f>SUMIFS(Jun!$H$5:$H$605,Jun!$R$5:$R$605,"Despesa",Jun!$F$5:$F$605,DRE!$D1091)</f>
        <v>0</v>
      </c>
      <c r="K1091" s="75">
        <f>SUMIFS(Jul!$H$5:$H$605,Jul!$R$5:$R$605,"Despesa",Jul!$F$5:$F$605,DRE!$D1091)</f>
        <v>0</v>
      </c>
      <c r="L1091" s="75">
        <f>SUMIFS(Ago!$H$5:$H$605,Ago!$R$5:$R$605,"Despesa",Ago!$F$5:$F$605,DRE!$D1091)</f>
        <v>0</v>
      </c>
      <c r="M1091" s="75">
        <f>SUMIFS(Set!$H$5:$H$605,Set!$R$5:$R$605,"Despesa",Set!$F$5:$F$605,DRE!$D1091)</f>
        <v>0</v>
      </c>
      <c r="N1091" s="75">
        <f>SUMIFS(Out!$H$5:$H$605,Out!$R$5:$R$605,"Despesa",Out!$F$5:$F$605,DRE!$D1091)</f>
        <v>0</v>
      </c>
      <c r="O1091" s="75">
        <f>SUMIFS(Nov!$H$5:$H$605,Nov!$R$5:$R$605,"Despesa",Nov!$F$5:$F$605,DRE!$D1091)</f>
        <v>0</v>
      </c>
      <c r="P1091" s="75">
        <f>SUMIFS(Dez!$H$5:$H$605,Dez!$R$5:$R$605,"Despesa",Dez!$F$5:$F$605,DRE!$D1091)</f>
        <v>0</v>
      </c>
      <c r="Q1091" s="75">
        <f t="shared" si="47"/>
        <v>0</v>
      </c>
    </row>
    <row r="1092" spans="3:17" ht="28.5" customHeight="1" thickTop="1" thickBot="1">
      <c r="C1092" s="65" t="str">
        <f>'PC Despesas'!X64</f>
        <v>5.8.60</v>
      </c>
      <c r="D1092" s="66" t="str">
        <f>VLOOKUP(C1092,'PC Despesas'!$X$5:$Y$103,2,FALSE)</f>
        <v>-</v>
      </c>
      <c r="E1092" s="75">
        <f>SUMIFS(Jan!$H$5:$H$605,Jan!$R$5:$R$605,"Despesa",Jan!$F$5:$F$605,DRE!$D1092)</f>
        <v>0</v>
      </c>
      <c r="F1092" s="75">
        <f>SUMIFS(Fev!$H$5:$H$605,Fev!$R$5:$R$605,"Despesa",Fev!$F$5:$F$605,DRE!$D1092)</f>
        <v>0</v>
      </c>
      <c r="G1092" s="75">
        <f>SUMIFS(Mar!$H$5:$H$605,Mar!$R$5:$R$605,"Despesa",Mar!$F$5:$F$605,DRE!$D1092)</f>
        <v>0</v>
      </c>
      <c r="H1092" s="75">
        <f>SUMIFS(Abr!$H$5:$H$605,Abr!$R$5:$R$605,"Despesa",Abr!$F$5:$F$605,DRE!$D1092)</f>
        <v>0</v>
      </c>
      <c r="I1092" s="75">
        <f>SUMIFS(Mai!$H$5:$H$605,Mai!$R$5:$R$605,"Despesa",Mai!$F$5:$F$605,DRE!$D1092)</f>
        <v>0</v>
      </c>
      <c r="J1092" s="75">
        <f>SUMIFS(Jun!$H$5:$H$605,Jun!$R$5:$R$605,"Despesa",Jun!$F$5:$F$605,DRE!$D1092)</f>
        <v>0</v>
      </c>
      <c r="K1092" s="75">
        <f>SUMIFS(Jul!$H$5:$H$605,Jul!$R$5:$R$605,"Despesa",Jul!$F$5:$F$605,DRE!$D1092)</f>
        <v>0</v>
      </c>
      <c r="L1092" s="75">
        <f>SUMIFS(Ago!$H$5:$H$605,Ago!$R$5:$R$605,"Despesa",Ago!$F$5:$F$605,DRE!$D1092)</f>
        <v>0</v>
      </c>
      <c r="M1092" s="75">
        <f>SUMIFS(Set!$H$5:$H$605,Set!$R$5:$R$605,"Despesa",Set!$F$5:$F$605,DRE!$D1092)</f>
        <v>0</v>
      </c>
      <c r="N1092" s="75">
        <f>SUMIFS(Out!$H$5:$H$605,Out!$R$5:$R$605,"Despesa",Out!$F$5:$F$605,DRE!$D1092)</f>
        <v>0</v>
      </c>
      <c r="O1092" s="75">
        <f>SUMIFS(Nov!$H$5:$H$605,Nov!$R$5:$R$605,"Despesa",Nov!$F$5:$F$605,DRE!$D1092)</f>
        <v>0</v>
      </c>
      <c r="P1092" s="75">
        <f>SUMIFS(Dez!$H$5:$H$605,Dez!$R$5:$R$605,"Despesa",Dez!$F$5:$F$605,DRE!$D1092)</f>
        <v>0</v>
      </c>
      <c r="Q1092" s="75">
        <f t="shared" si="47"/>
        <v>0</v>
      </c>
    </row>
    <row r="1093" spans="3:17" ht="28.5" customHeight="1" thickTop="1" thickBot="1">
      <c r="C1093" s="65" t="str">
        <f>'PC Despesas'!X65</f>
        <v>5.8.61</v>
      </c>
      <c r="D1093" s="66" t="str">
        <f>VLOOKUP(C1093,'PC Despesas'!$X$5:$Y$103,2,FALSE)</f>
        <v>-</v>
      </c>
      <c r="E1093" s="75">
        <f>SUMIFS(Jan!$H$5:$H$605,Jan!$R$5:$R$605,"Despesa",Jan!$F$5:$F$605,DRE!$D1093)</f>
        <v>0</v>
      </c>
      <c r="F1093" s="75">
        <f>SUMIFS(Fev!$H$5:$H$605,Fev!$R$5:$R$605,"Despesa",Fev!$F$5:$F$605,DRE!$D1093)</f>
        <v>0</v>
      </c>
      <c r="G1093" s="75">
        <f>SUMIFS(Mar!$H$5:$H$605,Mar!$R$5:$R$605,"Despesa",Mar!$F$5:$F$605,DRE!$D1093)</f>
        <v>0</v>
      </c>
      <c r="H1093" s="75">
        <f>SUMIFS(Abr!$H$5:$H$605,Abr!$R$5:$R$605,"Despesa",Abr!$F$5:$F$605,DRE!$D1093)</f>
        <v>0</v>
      </c>
      <c r="I1093" s="75">
        <f>SUMIFS(Mai!$H$5:$H$605,Mai!$R$5:$R$605,"Despesa",Mai!$F$5:$F$605,DRE!$D1093)</f>
        <v>0</v>
      </c>
      <c r="J1093" s="75">
        <f>SUMIFS(Jun!$H$5:$H$605,Jun!$R$5:$R$605,"Despesa",Jun!$F$5:$F$605,DRE!$D1093)</f>
        <v>0</v>
      </c>
      <c r="K1093" s="75">
        <f>SUMIFS(Jul!$H$5:$H$605,Jul!$R$5:$R$605,"Despesa",Jul!$F$5:$F$605,DRE!$D1093)</f>
        <v>0</v>
      </c>
      <c r="L1093" s="75">
        <f>SUMIFS(Ago!$H$5:$H$605,Ago!$R$5:$R$605,"Despesa",Ago!$F$5:$F$605,DRE!$D1093)</f>
        <v>0</v>
      </c>
      <c r="M1093" s="75">
        <f>SUMIFS(Set!$H$5:$H$605,Set!$R$5:$R$605,"Despesa",Set!$F$5:$F$605,DRE!$D1093)</f>
        <v>0</v>
      </c>
      <c r="N1093" s="75">
        <f>SUMIFS(Out!$H$5:$H$605,Out!$R$5:$R$605,"Despesa",Out!$F$5:$F$605,DRE!$D1093)</f>
        <v>0</v>
      </c>
      <c r="O1093" s="75">
        <f>SUMIFS(Nov!$H$5:$H$605,Nov!$R$5:$R$605,"Despesa",Nov!$F$5:$F$605,DRE!$D1093)</f>
        <v>0</v>
      </c>
      <c r="P1093" s="75">
        <f>SUMIFS(Dez!$H$5:$H$605,Dez!$R$5:$R$605,"Despesa",Dez!$F$5:$F$605,DRE!$D1093)</f>
        <v>0</v>
      </c>
      <c r="Q1093" s="75">
        <f t="shared" si="47"/>
        <v>0</v>
      </c>
    </row>
    <row r="1094" spans="3:17" ht="28.5" customHeight="1" thickTop="1" thickBot="1">
      <c r="C1094" s="65" t="str">
        <f>'PC Despesas'!X66</f>
        <v>5.8.62</v>
      </c>
      <c r="D1094" s="66" t="str">
        <f>VLOOKUP(C1094,'PC Despesas'!$X$5:$Y$103,2,FALSE)</f>
        <v>-</v>
      </c>
      <c r="E1094" s="75">
        <f>SUMIFS(Jan!$H$5:$H$605,Jan!$R$5:$R$605,"Despesa",Jan!$F$5:$F$605,DRE!$D1094)</f>
        <v>0</v>
      </c>
      <c r="F1094" s="75">
        <f>SUMIFS(Fev!$H$5:$H$605,Fev!$R$5:$R$605,"Despesa",Fev!$F$5:$F$605,DRE!$D1094)</f>
        <v>0</v>
      </c>
      <c r="G1094" s="75">
        <f>SUMIFS(Mar!$H$5:$H$605,Mar!$R$5:$R$605,"Despesa",Mar!$F$5:$F$605,DRE!$D1094)</f>
        <v>0</v>
      </c>
      <c r="H1094" s="75">
        <f>SUMIFS(Abr!$H$5:$H$605,Abr!$R$5:$R$605,"Despesa",Abr!$F$5:$F$605,DRE!$D1094)</f>
        <v>0</v>
      </c>
      <c r="I1094" s="75">
        <f>SUMIFS(Mai!$H$5:$H$605,Mai!$R$5:$R$605,"Despesa",Mai!$F$5:$F$605,DRE!$D1094)</f>
        <v>0</v>
      </c>
      <c r="J1094" s="75">
        <f>SUMIFS(Jun!$H$5:$H$605,Jun!$R$5:$R$605,"Despesa",Jun!$F$5:$F$605,DRE!$D1094)</f>
        <v>0</v>
      </c>
      <c r="K1094" s="75">
        <f>SUMIFS(Jul!$H$5:$H$605,Jul!$R$5:$R$605,"Despesa",Jul!$F$5:$F$605,DRE!$D1094)</f>
        <v>0</v>
      </c>
      <c r="L1094" s="75">
        <f>SUMIFS(Ago!$H$5:$H$605,Ago!$R$5:$R$605,"Despesa",Ago!$F$5:$F$605,DRE!$D1094)</f>
        <v>0</v>
      </c>
      <c r="M1094" s="75">
        <f>SUMIFS(Set!$H$5:$H$605,Set!$R$5:$R$605,"Despesa",Set!$F$5:$F$605,DRE!$D1094)</f>
        <v>0</v>
      </c>
      <c r="N1094" s="75">
        <f>SUMIFS(Out!$H$5:$H$605,Out!$R$5:$R$605,"Despesa",Out!$F$5:$F$605,DRE!$D1094)</f>
        <v>0</v>
      </c>
      <c r="O1094" s="75">
        <f>SUMIFS(Nov!$H$5:$H$605,Nov!$R$5:$R$605,"Despesa",Nov!$F$5:$F$605,DRE!$D1094)</f>
        <v>0</v>
      </c>
      <c r="P1094" s="75">
        <f>SUMIFS(Dez!$H$5:$H$605,Dez!$R$5:$R$605,"Despesa",Dez!$F$5:$F$605,DRE!$D1094)</f>
        <v>0</v>
      </c>
      <c r="Q1094" s="75">
        <f t="shared" si="47"/>
        <v>0</v>
      </c>
    </row>
    <row r="1095" spans="3:17" ht="28.5" customHeight="1" thickTop="1" thickBot="1">
      <c r="C1095" s="65" t="str">
        <f>'PC Despesas'!X67</f>
        <v>5.8.63</v>
      </c>
      <c r="D1095" s="66" t="str">
        <f>VLOOKUP(C1095,'PC Despesas'!$X$5:$Y$103,2,FALSE)</f>
        <v>-</v>
      </c>
      <c r="E1095" s="75">
        <f>SUMIFS(Jan!$H$5:$H$605,Jan!$R$5:$R$605,"Despesa",Jan!$F$5:$F$605,DRE!$D1095)</f>
        <v>0</v>
      </c>
      <c r="F1095" s="75">
        <f>SUMIFS(Fev!$H$5:$H$605,Fev!$R$5:$R$605,"Despesa",Fev!$F$5:$F$605,DRE!$D1095)</f>
        <v>0</v>
      </c>
      <c r="G1095" s="75">
        <f>SUMIFS(Mar!$H$5:$H$605,Mar!$R$5:$R$605,"Despesa",Mar!$F$5:$F$605,DRE!$D1095)</f>
        <v>0</v>
      </c>
      <c r="H1095" s="75">
        <f>SUMIFS(Abr!$H$5:$H$605,Abr!$R$5:$R$605,"Despesa",Abr!$F$5:$F$605,DRE!$D1095)</f>
        <v>0</v>
      </c>
      <c r="I1095" s="75">
        <f>SUMIFS(Mai!$H$5:$H$605,Mai!$R$5:$R$605,"Despesa",Mai!$F$5:$F$605,DRE!$D1095)</f>
        <v>0</v>
      </c>
      <c r="J1095" s="75">
        <f>SUMIFS(Jun!$H$5:$H$605,Jun!$R$5:$R$605,"Despesa",Jun!$F$5:$F$605,DRE!$D1095)</f>
        <v>0</v>
      </c>
      <c r="K1095" s="75">
        <f>SUMIFS(Jul!$H$5:$H$605,Jul!$R$5:$R$605,"Despesa",Jul!$F$5:$F$605,DRE!$D1095)</f>
        <v>0</v>
      </c>
      <c r="L1095" s="75">
        <f>SUMIFS(Ago!$H$5:$H$605,Ago!$R$5:$R$605,"Despesa",Ago!$F$5:$F$605,DRE!$D1095)</f>
        <v>0</v>
      </c>
      <c r="M1095" s="75">
        <f>SUMIFS(Set!$H$5:$H$605,Set!$R$5:$R$605,"Despesa",Set!$F$5:$F$605,DRE!$D1095)</f>
        <v>0</v>
      </c>
      <c r="N1095" s="75">
        <f>SUMIFS(Out!$H$5:$H$605,Out!$R$5:$R$605,"Despesa",Out!$F$5:$F$605,DRE!$D1095)</f>
        <v>0</v>
      </c>
      <c r="O1095" s="75">
        <f>SUMIFS(Nov!$H$5:$H$605,Nov!$R$5:$R$605,"Despesa",Nov!$F$5:$F$605,DRE!$D1095)</f>
        <v>0</v>
      </c>
      <c r="P1095" s="75">
        <f>SUMIFS(Dez!$H$5:$H$605,Dez!$R$5:$R$605,"Despesa",Dez!$F$5:$F$605,DRE!$D1095)</f>
        <v>0</v>
      </c>
      <c r="Q1095" s="75">
        <f t="shared" si="47"/>
        <v>0</v>
      </c>
    </row>
    <row r="1096" spans="3:17" ht="28.5" customHeight="1" thickTop="1" thickBot="1">
      <c r="C1096" s="65" t="str">
        <f>'PC Despesas'!X68</f>
        <v>5.8.64</v>
      </c>
      <c r="D1096" s="66" t="str">
        <f>VLOOKUP(C1096,'PC Despesas'!$X$5:$Y$103,2,FALSE)</f>
        <v>-</v>
      </c>
      <c r="E1096" s="75">
        <f>SUMIFS(Jan!$H$5:$H$605,Jan!$R$5:$R$605,"Despesa",Jan!$F$5:$F$605,DRE!$D1096)</f>
        <v>0</v>
      </c>
      <c r="F1096" s="75">
        <f>SUMIFS(Fev!$H$5:$H$605,Fev!$R$5:$R$605,"Despesa",Fev!$F$5:$F$605,DRE!$D1096)</f>
        <v>0</v>
      </c>
      <c r="G1096" s="75">
        <f>SUMIFS(Mar!$H$5:$H$605,Mar!$R$5:$R$605,"Despesa",Mar!$F$5:$F$605,DRE!$D1096)</f>
        <v>0</v>
      </c>
      <c r="H1096" s="75">
        <f>SUMIFS(Abr!$H$5:$H$605,Abr!$R$5:$R$605,"Despesa",Abr!$F$5:$F$605,DRE!$D1096)</f>
        <v>0</v>
      </c>
      <c r="I1096" s="75">
        <f>SUMIFS(Mai!$H$5:$H$605,Mai!$R$5:$R$605,"Despesa",Mai!$F$5:$F$605,DRE!$D1096)</f>
        <v>0</v>
      </c>
      <c r="J1096" s="75">
        <f>SUMIFS(Jun!$H$5:$H$605,Jun!$R$5:$R$605,"Despesa",Jun!$F$5:$F$605,DRE!$D1096)</f>
        <v>0</v>
      </c>
      <c r="K1096" s="75">
        <f>SUMIFS(Jul!$H$5:$H$605,Jul!$R$5:$R$605,"Despesa",Jul!$F$5:$F$605,DRE!$D1096)</f>
        <v>0</v>
      </c>
      <c r="L1096" s="75">
        <f>SUMIFS(Ago!$H$5:$H$605,Ago!$R$5:$R$605,"Despesa",Ago!$F$5:$F$605,DRE!$D1096)</f>
        <v>0</v>
      </c>
      <c r="M1096" s="75">
        <f>SUMIFS(Set!$H$5:$H$605,Set!$R$5:$R$605,"Despesa",Set!$F$5:$F$605,DRE!$D1096)</f>
        <v>0</v>
      </c>
      <c r="N1096" s="75">
        <f>SUMIFS(Out!$H$5:$H$605,Out!$R$5:$R$605,"Despesa",Out!$F$5:$F$605,DRE!$D1096)</f>
        <v>0</v>
      </c>
      <c r="O1096" s="75">
        <f>SUMIFS(Nov!$H$5:$H$605,Nov!$R$5:$R$605,"Despesa",Nov!$F$5:$F$605,DRE!$D1096)</f>
        <v>0</v>
      </c>
      <c r="P1096" s="75">
        <f>SUMIFS(Dez!$H$5:$H$605,Dez!$R$5:$R$605,"Despesa",Dez!$F$5:$F$605,DRE!$D1096)</f>
        <v>0</v>
      </c>
      <c r="Q1096" s="75">
        <f t="shared" si="47"/>
        <v>0</v>
      </c>
    </row>
    <row r="1097" spans="3:17" ht="28.5" customHeight="1" thickTop="1" thickBot="1">
      <c r="C1097" s="65" t="str">
        <f>'PC Despesas'!X69</f>
        <v>5.8.65</v>
      </c>
      <c r="D1097" s="66" t="str">
        <f>VLOOKUP(C1097,'PC Despesas'!$X$5:$Y$103,2,FALSE)</f>
        <v>-</v>
      </c>
      <c r="E1097" s="75">
        <f>SUMIFS(Jan!$H$5:$H$605,Jan!$R$5:$R$605,"Despesa",Jan!$F$5:$F$605,DRE!$D1097)</f>
        <v>0</v>
      </c>
      <c r="F1097" s="75">
        <f>SUMIFS(Fev!$H$5:$H$605,Fev!$R$5:$R$605,"Despesa",Fev!$F$5:$F$605,DRE!$D1097)</f>
        <v>0</v>
      </c>
      <c r="G1097" s="75">
        <f>SUMIFS(Mar!$H$5:$H$605,Mar!$R$5:$R$605,"Despesa",Mar!$F$5:$F$605,DRE!$D1097)</f>
        <v>0</v>
      </c>
      <c r="H1097" s="75">
        <f>SUMIFS(Abr!$H$5:$H$605,Abr!$R$5:$R$605,"Despesa",Abr!$F$5:$F$605,DRE!$D1097)</f>
        <v>0</v>
      </c>
      <c r="I1097" s="75">
        <f>SUMIFS(Mai!$H$5:$H$605,Mai!$R$5:$R$605,"Despesa",Mai!$F$5:$F$605,DRE!$D1097)</f>
        <v>0</v>
      </c>
      <c r="J1097" s="75">
        <f>SUMIFS(Jun!$H$5:$H$605,Jun!$R$5:$R$605,"Despesa",Jun!$F$5:$F$605,DRE!$D1097)</f>
        <v>0</v>
      </c>
      <c r="K1097" s="75">
        <f>SUMIFS(Jul!$H$5:$H$605,Jul!$R$5:$R$605,"Despesa",Jul!$F$5:$F$605,DRE!$D1097)</f>
        <v>0</v>
      </c>
      <c r="L1097" s="75">
        <f>SUMIFS(Ago!$H$5:$H$605,Ago!$R$5:$R$605,"Despesa",Ago!$F$5:$F$605,DRE!$D1097)</f>
        <v>0</v>
      </c>
      <c r="M1097" s="75">
        <f>SUMIFS(Set!$H$5:$H$605,Set!$R$5:$R$605,"Despesa",Set!$F$5:$F$605,DRE!$D1097)</f>
        <v>0</v>
      </c>
      <c r="N1097" s="75">
        <f>SUMIFS(Out!$H$5:$H$605,Out!$R$5:$R$605,"Despesa",Out!$F$5:$F$605,DRE!$D1097)</f>
        <v>0</v>
      </c>
      <c r="O1097" s="75">
        <f>SUMIFS(Nov!$H$5:$H$605,Nov!$R$5:$R$605,"Despesa",Nov!$F$5:$F$605,DRE!$D1097)</f>
        <v>0</v>
      </c>
      <c r="P1097" s="75">
        <f>SUMIFS(Dez!$H$5:$H$605,Dez!$R$5:$R$605,"Despesa",Dez!$F$5:$F$605,DRE!$D1097)</f>
        <v>0</v>
      </c>
      <c r="Q1097" s="75">
        <f t="shared" si="47"/>
        <v>0</v>
      </c>
    </row>
    <row r="1098" spans="3:17" ht="28.5" customHeight="1" thickTop="1" thickBot="1">
      <c r="C1098" s="65" t="str">
        <f>'PC Despesas'!X70</f>
        <v>5.8.66</v>
      </c>
      <c r="D1098" s="66" t="str">
        <f>VLOOKUP(C1098,'PC Despesas'!$X$5:$Y$103,2,FALSE)</f>
        <v>-</v>
      </c>
      <c r="E1098" s="75">
        <f>SUMIFS(Jan!$H$5:$H$605,Jan!$R$5:$R$605,"Despesa",Jan!$F$5:$F$605,DRE!$D1098)</f>
        <v>0</v>
      </c>
      <c r="F1098" s="75">
        <f>SUMIFS(Fev!$H$5:$H$605,Fev!$R$5:$R$605,"Despesa",Fev!$F$5:$F$605,DRE!$D1098)</f>
        <v>0</v>
      </c>
      <c r="G1098" s="75">
        <f>SUMIFS(Mar!$H$5:$H$605,Mar!$R$5:$R$605,"Despesa",Mar!$F$5:$F$605,DRE!$D1098)</f>
        <v>0</v>
      </c>
      <c r="H1098" s="75">
        <f>SUMIFS(Abr!$H$5:$H$605,Abr!$R$5:$R$605,"Despesa",Abr!$F$5:$F$605,DRE!$D1098)</f>
        <v>0</v>
      </c>
      <c r="I1098" s="75">
        <f>SUMIFS(Mai!$H$5:$H$605,Mai!$R$5:$R$605,"Despesa",Mai!$F$5:$F$605,DRE!$D1098)</f>
        <v>0</v>
      </c>
      <c r="J1098" s="75">
        <f>SUMIFS(Jun!$H$5:$H$605,Jun!$R$5:$R$605,"Despesa",Jun!$F$5:$F$605,DRE!$D1098)</f>
        <v>0</v>
      </c>
      <c r="K1098" s="75">
        <f>SUMIFS(Jul!$H$5:$H$605,Jul!$R$5:$R$605,"Despesa",Jul!$F$5:$F$605,DRE!$D1098)</f>
        <v>0</v>
      </c>
      <c r="L1098" s="75">
        <f>SUMIFS(Ago!$H$5:$H$605,Ago!$R$5:$R$605,"Despesa",Ago!$F$5:$F$605,DRE!$D1098)</f>
        <v>0</v>
      </c>
      <c r="M1098" s="75">
        <f>SUMIFS(Set!$H$5:$H$605,Set!$R$5:$R$605,"Despesa",Set!$F$5:$F$605,DRE!$D1098)</f>
        <v>0</v>
      </c>
      <c r="N1098" s="75">
        <f>SUMIFS(Out!$H$5:$H$605,Out!$R$5:$R$605,"Despesa",Out!$F$5:$F$605,DRE!$D1098)</f>
        <v>0</v>
      </c>
      <c r="O1098" s="75">
        <f>SUMIFS(Nov!$H$5:$H$605,Nov!$R$5:$R$605,"Despesa",Nov!$F$5:$F$605,DRE!$D1098)</f>
        <v>0</v>
      </c>
      <c r="P1098" s="75">
        <f>SUMIFS(Dez!$H$5:$H$605,Dez!$R$5:$R$605,"Despesa",Dez!$F$5:$F$605,DRE!$D1098)</f>
        <v>0</v>
      </c>
      <c r="Q1098" s="75">
        <f t="shared" ref="Q1098:Q1131" si="48">SUM(E1098:P1098)</f>
        <v>0</v>
      </c>
    </row>
    <row r="1099" spans="3:17" ht="28.5" customHeight="1" thickTop="1" thickBot="1">
      <c r="C1099" s="65" t="str">
        <f>'PC Despesas'!X71</f>
        <v>5.8.67</v>
      </c>
      <c r="D1099" s="66" t="str">
        <f>VLOOKUP(C1099,'PC Despesas'!$X$5:$Y$103,2,FALSE)</f>
        <v>-</v>
      </c>
      <c r="E1099" s="75">
        <f>SUMIFS(Jan!$H$5:$H$605,Jan!$R$5:$R$605,"Despesa",Jan!$F$5:$F$605,DRE!$D1099)</f>
        <v>0</v>
      </c>
      <c r="F1099" s="75">
        <f>SUMIFS(Fev!$H$5:$H$605,Fev!$R$5:$R$605,"Despesa",Fev!$F$5:$F$605,DRE!$D1099)</f>
        <v>0</v>
      </c>
      <c r="G1099" s="75">
        <f>SUMIFS(Mar!$H$5:$H$605,Mar!$R$5:$R$605,"Despesa",Mar!$F$5:$F$605,DRE!$D1099)</f>
        <v>0</v>
      </c>
      <c r="H1099" s="75">
        <f>SUMIFS(Abr!$H$5:$H$605,Abr!$R$5:$R$605,"Despesa",Abr!$F$5:$F$605,DRE!$D1099)</f>
        <v>0</v>
      </c>
      <c r="I1099" s="75">
        <f>SUMIFS(Mai!$H$5:$H$605,Mai!$R$5:$R$605,"Despesa",Mai!$F$5:$F$605,DRE!$D1099)</f>
        <v>0</v>
      </c>
      <c r="J1099" s="75">
        <f>SUMIFS(Jun!$H$5:$H$605,Jun!$R$5:$R$605,"Despesa",Jun!$F$5:$F$605,DRE!$D1099)</f>
        <v>0</v>
      </c>
      <c r="K1099" s="75">
        <f>SUMIFS(Jul!$H$5:$H$605,Jul!$R$5:$R$605,"Despesa",Jul!$F$5:$F$605,DRE!$D1099)</f>
        <v>0</v>
      </c>
      <c r="L1099" s="75">
        <f>SUMIFS(Ago!$H$5:$H$605,Ago!$R$5:$R$605,"Despesa",Ago!$F$5:$F$605,DRE!$D1099)</f>
        <v>0</v>
      </c>
      <c r="M1099" s="75">
        <f>SUMIFS(Set!$H$5:$H$605,Set!$R$5:$R$605,"Despesa",Set!$F$5:$F$605,DRE!$D1099)</f>
        <v>0</v>
      </c>
      <c r="N1099" s="75">
        <f>SUMIFS(Out!$H$5:$H$605,Out!$R$5:$R$605,"Despesa",Out!$F$5:$F$605,DRE!$D1099)</f>
        <v>0</v>
      </c>
      <c r="O1099" s="75">
        <f>SUMIFS(Nov!$H$5:$H$605,Nov!$R$5:$R$605,"Despesa",Nov!$F$5:$F$605,DRE!$D1099)</f>
        <v>0</v>
      </c>
      <c r="P1099" s="75">
        <f>SUMIFS(Dez!$H$5:$H$605,Dez!$R$5:$R$605,"Despesa",Dez!$F$5:$F$605,DRE!$D1099)</f>
        <v>0</v>
      </c>
      <c r="Q1099" s="75">
        <f t="shared" si="48"/>
        <v>0</v>
      </c>
    </row>
    <row r="1100" spans="3:17" ht="28.5" customHeight="1" thickTop="1" thickBot="1">
      <c r="C1100" s="65" t="str">
        <f>'PC Despesas'!X72</f>
        <v>5.8.68</v>
      </c>
      <c r="D1100" s="66" t="str">
        <f>VLOOKUP(C1100,'PC Despesas'!$X$5:$Y$103,2,FALSE)</f>
        <v>-</v>
      </c>
      <c r="E1100" s="75">
        <f>SUMIFS(Jan!$H$5:$H$605,Jan!$R$5:$R$605,"Despesa",Jan!$F$5:$F$605,DRE!$D1100)</f>
        <v>0</v>
      </c>
      <c r="F1100" s="75">
        <f>SUMIFS(Fev!$H$5:$H$605,Fev!$R$5:$R$605,"Despesa",Fev!$F$5:$F$605,DRE!$D1100)</f>
        <v>0</v>
      </c>
      <c r="G1100" s="75">
        <f>SUMIFS(Mar!$H$5:$H$605,Mar!$R$5:$R$605,"Despesa",Mar!$F$5:$F$605,DRE!$D1100)</f>
        <v>0</v>
      </c>
      <c r="H1100" s="75">
        <f>SUMIFS(Abr!$H$5:$H$605,Abr!$R$5:$R$605,"Despesa",Abr!$F$5:$F$605,DRE!$D1100)</f>
        <v>0</v>
      </c>
      <c r="I1100" s="75">
        <f>SUMIFS(Mai!$H$5:$H$605,Mai!$R$5:$R$605,"Despesa",Mai!$F$5:$F$605,DRE!$D1100)</f>
        <v>0</v>
      </c>
      <c r="J1100" s="75">
        <f>SUMIFS(Jun!$H$5:$H$605,Jun!$R$5:$R$605,"Despesa",Jun!$F$5:$F$605,DRE!$D1100)</f>
        <v>0</v>
      </c>
      <c r="K1100" s="75">
        <f>SUMIFS(Jul!$H$5:$H$605,Jul!$R$5:$R$605,"Despesa",Jul!$F$5:$F$605,DRE!$D1100)</f>
        <v>0</v>
      </c>
      <c r="L1100" s="75">
        <f>SUMIFS(Ago!$H$5:$H$605,Ago!$R$5:$R$605,"Despesa",Ago!$F$5:$F$605,DRE!$D1100)</f>
        <v>0</v>
      </c>
      <c r="M1100" s="75">
        <f>SUMIFS(Set!$H$5:$H$605,Set!$R$5:$R$605,"Despesa",Set!$F$5:$F$605,DRE!$D1100)</f>
        <v>0</v>
      </c>
      <c r="N1100" s="75">
        <f>SUMIFS(Out!$H$5:$H$605,Out!$R$5:$R$605,"Despesa",Out!$F$5:$F$605,DRE!$D1100)</f>
        <v>0</v>
      </c>
      <c r="O1100" s="75">
        <f>SUMIFS(Nov!$H$5:$H$605,Nov!$R$5:$R$605,"Despesa",Nov!$F$5:$F$605,DRE!$D1100)</f>
        <v>0</v>
      </c>
      <c r="P1100" s="75">
        <f>SUMIFS(Dez!$H$5:$H$605,Dez!$R$5:$R$605,"Despesa",Dez!$F$5:$F$605,DRE!$D1100)</f>
        <v>0</v>
      </c>
      <c r="Q1100" s="75">
        <f t="shared" si="48"/>
        <v>0</v>
      </c>
    </row>
    <row r="1101" spans="3:17" ht="28.5" customHeight="1" thickTop="1" thickBot="1">
      <c r="C1101" s="65" t="str">
        <f>'PC Despesas'!X73</f>
        <v>5.8.69</v>
      </c>
      <c r="D1101" s="66" t="str">
        <f>VLOOKUP(C1101,'PC Despesas'!$X$5:$Y$103,2,FALSE)</f>
        <v>-</v>
      </c>
      <c r="E1101" s="75">
        <f>SUMIFS(Jan!$H$5:$H$605,Jan!$R$5:$R$605,"Despesa",Jan!$F$5:$F$605,DRE!$D1101)</f>
        <v>0</v>
      </c>
      <c r="F1101" s="75">
        <f>SUMIFS(Fev!$H$5:$H$605,Fev!$R$5:$R$605,"Despesa",Fev!$F$5:$F$605,DRE!$D1101)</f>
        <v>0</v>
      </c>
      <c r="G1101" s="75">
        <f>SUMIFS(Mar!$H$5:$H$605,Mar!$R$5:$R$605,"Despesa",Mar!$F$5:$F$605,DRE!$D1101)</f>
        <v>0</v>
      </c>
      <c r="H1101" s="75">
        <f>SUMIFS(Abr!$H$5:$H$605,Abr!$R$5:$R$605,"Despesa",Abr!$F$5:$F$605,DRE!$D1101)</f>
        <v>0</v>
      </c>
      <c r="I1101" s="75">
        <f>SUMIFS(Mai!$H$5:$H$605,Mai!$R$5:$R$605,"Despesa",Mai!$F$5:$F$605,DRE!$D1101)</f>
        <v>0</v>
      </c>
      <c r="J1101" s="75">
        <f>SUMIFS(Jun!$H$5:$H$605,Jun!$R$5:$R$605,"Despesa",Jun!$F$5:$F$605,DRE!$D1101)</f>
        <v>0</v>
      </c>
      <c r="K1101" s="75">
        <f>SUMIFS(Jul!$H$5:$H$605,Jul!$R$5:$R$605,"Despesa",Jul!$F$5:$F$605,DRE!$D1101)</f>
        <v>0</v>
      </c>
      <c r="L1101" s="75">
        <f>SUMIFS(Ago!$H$5:$H$605,Ago!$R$5:$R$605,"Despesa",Ago!$F$5:$F$605,DRE!$D1101)</f>
        <v>0</v>
      </c>
      <c r="M1101" s="75">
        <f>SUMIFS(Set!$H$5:$H$605,Set!$R$5:$R$605,"Despesa",Set!$F$5:$F$605,DRE!$D1101)</f>
        <v>0</v>
      </c>
      <c r="N1101" s="75">
        <f>SUMIFS(Out!$H$5:$H$605,Out!$R$5:$R$605,"Despesa",Out!$F$5:$F$605,DRE!$D1101)</f>
        <v>0</v>
      </c>
      <c r="O1101" s="75">
        <f>SUMIFS(Nov!$H$5:$H$605,Nov!$R$5:$R$605,"Despesa",Nov!$F$5:$F$605,DRE!$D1101)</f>
        <v>0</v>
      </c>
      <c r="P1101" s="75">
        <f>SUMIFS(Dez!$H$5:$H$605,Dez!$R$5:$R$605,"Despesa",Dez!$F$5:$F$605,DRE!$D1101)</f>
        <v>0</v>
      </c>
      <c r="Q1101" s="75">
        <f t="shared" si="48"/>
        <v>0</v>
      </c>
    </row>
    <row r="1102" spans="3:17" ht="28.5" customHeight="1" thickTop="1" thickBot="1">
      <c r="C1102" s="65" t="str">
        <f>'PC Despesas'!X74</f>
        <v>5.8.70</v>
      </c>
      <c r="D1102" s="66" t="str">
        <f>VLOOKUP(C1102,'PC Despesas'!$X$5:$Y$103,2,FALSE)</f>
        <v>-</v>
      </c>
      <c r="E1102" s="75">
        <f>SUMIFS(Jan!$H$5:$H$605,Jan!$R$5:$R$605,"Despesa",Jan!$F$5:$F$605,DRE!$D1102)</f>
        <v>0</v>
      </c>
      <c r="F1102" s="75">
        <f>SUMIFS(Fev!$H$5:$H$605,Fev!$R$5:$R$605,"Despesa",Fev!$F$5:$F$605,DRE!$D1102)</f>
        <v>0</v>
      </c>
      <c r="G1102" s="75">
        <f>SUMIFS(Mar!$H$5:$H$605,Mar!$R$5:$R$605,"Despesa",Mar!$F$5:$F$605,DRE!$D1102)</f>
        <v>0</v>
      </c>
      <c r="H1102" s="75">
        <f>SUMIFS(Abr!$H$5:$H$605,Abr!$R$5:$R$605,"Despesa",Abr!$F$5:$F$605,DRE!$D1102)</f>
        <v>0</v>
      </c>
      <c r="I1102" s="75">
        <f>SUMIFS(Mai!$H$5:$H$605,Mai!$R$5:$R$605,"Despesa",Mai!$F$5:$F$605,DRE!$D1102)</f>
        <v>0</v>
      </c>
      <c r="J1102" s="75">
        <f>SUMIFS(Jun!$H$5:$H$605,Jun!$R$5:$R$605,"Despesa",Jun!$F$5:$F$605,DRE!$D1102)</f>
        <v>0</v>
      </c>
      <c r="K1102" s="75">
        <f>SUMIFS(Jul!$H$5:$H$605,Jul!$R$5:$R$605,"Despesa",Jul!$F$5:$F$605,DRE!$D1102)</f>
        <v>0</v>
      </c>
      <c r="L1102" s="75">
        <f>SUMIFS(Ago!$H$5:$H$605,Ago!$R$5:$R$605,"Despesa",Ago!$F$5:$F$605,DRE!$D1102)</f>
        <v>0</v>
      </c>
      <c r="M1102" s="75">
        <f>SUMIFS(Set!$H$5:$H$605,Set!$R$5:$R$605,"Despesa",Set!$F$5:$F$605,DRE!$D1102)</f>
        <v>0</v>
      </c>
      <c r="N1102" s="75">
        <f>SUMIFS(Out!$H$5:$H$605,Out!$R$5:$R$605,"Despesa",Out!$F$5:$F$605,DRE!$D1102)</f>
        <v>0</v>
      </c>
      <c r="O1102" s="75">
        <f>SUMIFS(Nov!$H$5:$H$605,Nov!$R$5:$R$605,"Despesa",Nov!$F$5:$F$605,DRE!$D1102)</f>
        <v>0</v>
      </c>
      <c r="P1102" s="75">
        <f>SUMIFS(Dez!$H$5:$H$605,Dez!$R$5:$R$605,"Despesa",Dez!$F$5:$F$605,DRE!$D1102)</f>
        <v>0</v>
      </c>
      <c r="Q1102" s="75">
        <f t="shared" si="48"/>
        <v>0</v>
      </c>
    </row>
    <row r="1103" spans="3:17" ht="28.5" customHeight="1" thickTop="1" thickBot="1">
      <c r="C1103" s="65" t="str">
        <f>'PC Despesas'!X75</f>
        <v>5.8.71</v>
      </c>
      <c r="D1103" s="66" t="str">
        <f>VLOOKUP(C1103,'PC Despesas'!$X$5:$Y$103,2,FALSE)</f>
        <v>-</v>
      </c>
      <c r="E1103" s="75">
        <f>SUMIFS(Jan!$H$5:$H$605,Jan!$R$5:$R$605,"Despesa",Jan!$F$5:$F$605,DRE!$D1103)</f>
        <v>0</v>
      </c>
      <c r="F1103" s="75">
        <f>SUMIFS(Fev!$H$5:$H$605,Fev!$R$5:$R$605,"Despesa",Fev!$F$5:$F$605,DRE!$D1103)</f>
        <v>0</v>
      </c>
      <c r="G1103" s="75">
        <f>SUMIFS(Mar!$H$5:$H$605,Mar!$R$5:$R$605,"Despesa",Mar!$F$5:$F$605,DRE!$D1103)</f>
        <v>0</v>
      </c>
      <c r="H1103" s="75">
        <f>SUMIFS(Abr!$H$5:$H$605,Abr!$R$5:$R$605,"Despesa",Abr!$F$5:$F$605,DRE!$D1103)</f>
        <v>0</v>
      </c>
      <c r="I1103" s="75">
        <f>SUMIFS(Mai!$H$5:$H$605,Mai!$R$5:$R$605,"Despesa",Mai!$F$5:$F$605,DRE!$D1103)</f>
        <v>0</v>
      </c>
      <c r="J1103" s="75">
        <f>SUMIFS(Jun!$H$5:$H$605,Jun!$R$5:$R$605,"Despesa",Jun!$F$5:$F$605,DRE!$D1103)</f>
        <v>0</v>
      </c>
      <c r="K1103" s="75">
        <f>SUMIFS(Jul!$H$5:$H$605,Jul!$R$5:$R$605,"Despesa",Jul!$F$5:$F$605,DRE!$D1103)</f>
        <v>0</v>
      </c>
      <c r="L1103" s="75">
        <f>SUMIFS(Ago!$H$5:$H$605,Ago!$R$5:$R$605,"Despesa",Ago!$F$5:$F$605,DRE!$D1103)</f>
        <v>0</v>
      </c>
      <c r="M1103" s="75">
        <f>SUMIFS(Set!$H$5:$H$605,Set!$R$5:$R$605,"Despesa",Set!$F$5:$F$605,DRE!$D1103)</f>
        <v>0</v>
      </c>
      <c r="N1103" s="75">
        <f>SUMIFS(Out!$H$5:$H$605,Out!$R$5:$R$605,"Despesa",Out!$F$5:$F$605,DRE!$D1103)</f>
        <v>0</v>
      </c>
      <c r="O1103" s="75">
        <f>SUMIFS(Nov!$H$5:$H$605,Nov!$R$5:$R$605,"Despesa",Nov!$F$5:$F$605,DRE!$D1103)</f>
        <v>0</v>
      </c>
      <c r="P1103" s="75">
        <f>SUMIFS(Dez!$H$5:$H$605,Dez!$R$5:$R$605,"Despesa",Dez!$F$5:$F$605,DRE!$D1103)</f>
        <v>0</v>
      </c>
      <c r="Q1103" s="75">
        <f t="shared" si="48"/>
        <v>0</v>
      </c>
    </row>
    <row r="1104" spans="3:17" ht="28.5" customHeight="1" thickTop="1" thickBot="1">
      <c r="C1104" s="65" t="str">
        <f>'PC Despesas'!X76</f>
        <v>5.8.72</v>
      </c>
      <c r="D1104" s="66" t="str">
        <f>VLOOKUP(C1104,'PC Despesas'!$X$5:$Y$103,2,FALSE)</f>
        <v>-</v>
      </c>
      <c r="E1104" s="75">
        <f>SUMIFS(Jan!$H$5:$H$605,Jan!$R$5:$R$605,"Despesa",Jan!$F$5:$F$605,DRE!$D1104)</f>
        <v>0</v>
      </c>
      <c r="F1104" s="75">
        <f>SUMIFS(Fev!$H$5:$H$605,Fev!$R$5:$R$605,"Despesa",Fev!$F$5:$F$605,DRE!$D1104)</f>
        <v>0</v>
      </c>
      <c r="G1104" s="75">
        <f>SUMIFS(Mar!$H$5:$H$605,Mar!$R$5:$R$605,"Despesa",Mar!$F$5:$F$605,DRE!$D1104)</f>
        <v>0</v>
      </c>
      <c r="H1104" s="75">
        <f>SUMIFS(Abr!$H$5:$H$605,Abr!$R$5:$R$605,"Despesa",Abr!$F$5:$F$605,DRE!$D1104)</f>
        <v>0</v>
      </c>
      <c r="I1104" s="75">
        <f>SUMIFS(Mai!$H$5:$H$605,Mai!$R$5:$R$605,"Despesa",Mai!$F$5:$F$605,DRE!$D1104)</f>
        <v>0</v>
      </c>
      <c r="J1104" s="75">
        <f>SUMIFS(Jun!$H$5:$H$605,Jun!$R$5:$R$605,"Despesa",Jun!$F$5:$F$605,DRE!$D1104)</f>
        <v>0</v>
      </c>
      <c r="K1104" s="75">
        <f>SUMIFS(Jul!$H$5:$H$605,Jul!$R$5:$R$605,"Despesa",Jul!$F$5:$F$605,DRE!$D1104)</f>
        <v>0</v>
      </c>
      <c r="L1104" s="75">
        <f>SUMIFS(Ago!$H$5:$H$605,Ago!$R$5:$R$605,"Despesa",Ago!$F$5:$F$605,DRE!$D1104)</f>
        <v>0</v>
      </c>
      <c r="M1104" s="75">
        <f>SUMIFS(Set!$H$5:$H$605,Set!$R$5:$R$605,"Despesa",Set!$F$5:$F$605,DRE!$D1104)</f>
        <v>0</v>
      </c>
      <c r="N1104" s="75">
        <f>SUMIFS(Out!$H$5:$H$605,Out!$R$5:$R$605,"Despesa",Out!$F$5:$F$605,DRE!$D1104)</f>
        <v>0</v>
      </c>
      <c r="O1104" s="75">
        <f>SUMIFS(Nov!$H$5:$H$605,Nov!$R$5:$R$605,"Despesa",Nov!$F$5:$F$605,DRE!$D1104)</f>
        <v>0</v>
      </c>
      <c r="P1104" s="75">
        <f>SUMIFS(Dez!$H$5:$H$605,Dez!$R$5:$R$605,"Despesa",Dez!$F$5:$F$605,DRE!$D1104)</f>
        <v>0</v>
      </c>
      <c r="Q1104" s="75">
        <f t="shared" si="48"/>
        <v>0</v>
      </c>
    </row>
    <row r="1105" spans="3:17" ht="28.5" customHeight="1" thickTop="1" thickBot="1">
      <c r="C1105" s="65" t="str">
        <f>'PC Despesas'!X77</f>
        <v>5.8.73</v>
      </c>
      <c r="D1105" s="66" t="str">
        <f>VLOOKUP(C1105,'PC Despesas'!$X$5:$Y$103,2,FALSE)</f>
        <v>-</v>
      </c>
      <c r="E1105" s="75">
        <f>SUMIFS(Jan!$H$5:$H$605,Jan!$R$5:$R$605,"Despesa",Jan!$F$5:$F$605,DRE!$D1105)</f>
        <v>0</v>
      </c>
      <c r="F1105" s="75">
        <f>SUMIFS(Fev!$H$5:$H$605,Fev!$R$5:$R$605,"Despesa",Fev!$F$5:$F$605,DRE!$D1105)</f>
        <v>0</v>
      </c>
      <c r="G1105" s="75">
        <f>SUMIFS(Mar!$H$5:$H$605,Mar!$R$5:$R$605,"Despesa",Mar!$F$5:$F$605,DRE!$D1105)</f>
        <v>0</v>
      </c>
      <c r="H1105" s="75">
        <f>SUMIFS(Abr!$H$5:$H$605,Abr!$R$5:$R$605,"Despesa",Abr!$F$5:$F$605,DRE!$D1105)</f>
        <v>0</v>
      </c>
      <c r="I1105" s="75">
        <f>SUMIFS(Mai!$H$5:$H$605,Mai!$R$5:$R$605,"Despesa",Mai!$F$5:$F$605,DRE!$D1105)</f>
        <v>0</v>
      </c>
      <c r="J1105" s="75">
        <f>SUMIFS(Jun!$H$5:$H$605,Jun!$R$5:$R$605,"Despesa",Jun!$F$5:$F$605,DRE!$D1105)</f>
        <v>0</v>
      </c>
      <c r="K1105" s="75">
        <f>SUMIFS(Jul!$H$5:$H$605,Jul!$R$5:$R$605,"Despesa",Jul!$F$5:$F$605,DRE!$D1105)</f>
        <v>0</v>
      </c>
      <c r="L1105" s="75">
        <f>SUMIFS(Ago!$H$5:$H$605,Ago!$R$5:$R$605,"Despesa",Ago!$F$5:$F$605,DRE!$D1105)</f>
        <v>0</v>
      </c>
      <c r="M1105" s="75">
        <f>SUMIFS(Set!$H$5:$H$605,Set!$R$5:$R$605,"Despesa",Set!$F$5:$F$605,DRE!$D1105)</f>
        <v>0</v>
      </c>
      <c r="N1105" s="75">
        <f>SUMIFS(Out!$H$5:$H$605,Out!$R$5:$R$605,"Despesa",Out!$F$5:$F$605,DRE!$D1105)</f>
        <v>0</v>
      </c>
      <c r="O1105" s="75">
        <f>SUMIFS(Nov!$H$5:$H$605,Nov!$R$5:$R$605,"Despesa",Nov!$F$5:$F$605,DRE!$D1105)</f>
        <v>0</v>
      </c>
      <c r="P1105" s="75">
        <f>SUMIFS(Dez!$H$5:$H$605,Dez!$R$5:$R$605,"Despesa",Dez!$F$5:$F$605,DRE!$D1105)</f>
        <v>0</v>
      </c>
      <c r="Q1105" s="75">
        <f t="shared" si="48"/>
        <v>0</v>
      </c>
    </row>
    <row r="1106" spans="3:17" ht="28.5" customHeight="1" thickTop="1" thickBot="1">
      <c r="C1106" s="65" t="str">
        <f>'PC Despesas'!X78</f>
        <v>5.8.74</v>
      </c>
      <c r="D1106" s="66" t="str">
        <f>VLOOKUP(C1106,'PC Despesas'!$X$5:$Y$103,2,FALSE)</f>
        <v>-</v>
      </c>
      <c r="E1106" s="75">
        <f>SUMIFS(Jan!$H$5:$H$605,Jan!$R$5:$R$605,"Despesa",Jan!$F$5:$F$605,DRE!$D1106)</f>
        <v>0</v>
      </c>
      <c r="F1106" s="75">
        <f>SUMIFS(Fev!$H$5:$H$605,Fev!$R$5:$R$605,"Despesa",Fev!$F$5:$F$605,DRE!$D1106)</f>
        <v>0</v>
      </c>
      <c r="G1106" s="75">
        <f>SUMIFS(Mar!$H$5:$H$605,Mar!$R$5:$R$605,"Despesa",Mar!$F$5:$F$605,DRE!$D1106)</f>
        <v>0</v>
      </c>
      <c r="H1106" s="75">
        <f>SUMIFS(Abr!$H$5:$H$605,Abr!$R$5:$R$605,"Despesa",Abr!$F$5:$F$605,DRE!$D1106)</f>
        <v>0</v>
      </c>
      <c r="I1106" s="75">
        <f>SUMIFS(Mai!$H$5:$H$605,Mai!$R$5:$R$605,"Despesa",Mai!$F$5:$F$605,DRE!$D1106)</f>
        <v>0</v>
      </c>
      <c r="J1106" s="75">
        <f>SUMIFS(Jun!$H$5:$H$605,Jun!$R$5:$R$605,"Despesa",Jun!$F$5:$F$605,DRE!$D1106)</f>
        <v>0</v>
      </c>
      <c r="K1106" s="75">
        <f>SUMIFS(Jul!$H$5:$H$605,Jul!$R$5:$R$605,"Despesa",Jul!$F$5:$F$605,DRE!$D1106)</f>
        <v>0</v>
      </c>
      <c r="L1106" s="75">
        <f>SUMIFS(Ago!$H$5:$H$605,Ago!$R$5:$R$605,"Despesa",Ago!$F$5:$F$605,DRE!$D1106)</f>
        <v>0</v>
      </c>
      <c r="M1106" s="75">
        <f>SUMIFS(Set!$H$5:$H$605,Set!$R$5:$R$605,"Despesa",Set!$F$5:$F$605,DRE!$D1106)</f>
        <v>0</v>
      </c>
      <c r="N1106" s="75">
        <f>SUMIFS(Out!$H$5:$H$605,Out!$R$5:$R$605,"Despesa",Out!$F$5:$F$605,DRE!$D1106)</f>
        <v>0</v>
      </c>
      <c r="O1106" s="75">
        <f>SUMIFS(Nov!$H$5:$H$605,Nov!$R$5:$R$605,"Despesa",Nov!$F$5:$F$605,DRE!$D1106)</f>
        <v>0</v>
      </c>
      <c r="P1106" s="75">
        <f>SUMIFS(Dez!$H$5:$H$605,Dez!$R$5:$R$605,"Despesa",Dez!$F$5:$F$605,DRE!$D1106)</f>
        <v>0</v>
      </c>
      <c r="Q1106" s="75">
        <f t="shared" si="48"/>
        <v>0</v>
      </c>
    </row>
    <row r="1107" spans="3:17" ht="28.5" customHeight="1" thickTop="1" thickBot="1">
      <c r="C1107" s="65" t="str">
        <f>'PC Despesas'!X79</f>
        <v>5.8.75</v>
      </c>
      <c r="D1107" s="66" t="str">
        <f>VLOOKUP(C1107,'PC Despesas'!$X$5:$Y$103,2,FALSE)</f>
        <v>-</v>
      </c>
      <c r="E1107" s="75">
        <f>SUMIFS(Jan!$H$5:$H$605,Jan!$R$5:$R$605,"Despesa",Jan!$F$5:$F$605,DRE!$D1107)</f>
        <v>0</v>
      </c>
      <c r="F1107" s="75">
        <f>SUMIFS(Fev!$H$5:$H$605,Fev!$R$5:$R$605,"Despesa",Fev!$F$5:$F$605,DRE!$D1107)</f>
        <v>0</v>
      </c>
      <c r="G1107" s="75">
        <f>SUMIFS(Mar!$H$5:$H$605,Mar!$R$5:$R$605,"Despesa",Mar!$F$5:$F$605,DRE!$D1107)</f>
        <v>0</v>
      </c>
      <c r="H1107" s="75">
        <f>SUMIFS(Abr!$H$5:$H$605,Abr!$R$5:$R$605,"Despesa",Abr!$F$5:$F$605,DRE!$D1107)</f>
        <v>0</v>
      </c>
      <c r="I1107" s="75">
        <f>SUMIFS(Mai!$H$5:$H$605,Mai!$R$5:$R$605,"Despesa",Mai!$F$5:$F$605,DRE!$D1107)</f>
        <v>0</v>
      </c>
      <c r="J1107" s="75">
        <f>SUMIFS(Jun!$H$5:$H$605,Jun!$R$5:$R$605,"Despesa",Jun!$F$5:$F$605,DRE!$D1107)</f>
        <v>0</v>
      </c>
      <c r="K1107" s="75">
        <f>SUMIFS(Jul!$H$5:$H$605,Jul!$R$5:$R$605,"Despesa",Jul!$F$5:$F$605,DRE!$D1107)</f>
        <v>0</v>
      </c>
      <c r="L1107" s="75">
        <f>SUMIFS(Ago!$H$5:$H$605,Ago!$R$5:$R$605,"Despesa",Ago!$F$5:$F$605,DRE!$D1107)</f>
        <v>0</v>
      </c>
      <c r="M1107" s="75">
        <f>SUMIFS(Set!$H$5:$H$605,Set!$R$5:$R$605,"Despesa",Set!$F$5:$F$605,DRE!$D1107)</f>
        <v>0</v>
      </c>
      <c r="N1107" s="75">
        <f>SUMIFS(Out!$H$5:$H$605,Out!$R$5:$R$605,"Despesa",Out!$F$5:$F$605,DRE!$D1107)</f>
        <v>0</v>
      </c>
      <c r="O1107" s="75">
        <f>SUMIFS(Nov!$H$5:$H$605,Nov!$R$5:$R$605,"Despesa",Nov!$F$5:$F$605,DRE!$D1107)</f>
        <v>0</v>
      </c>
      <c r="P1107" s="75">
        <f>SUMIFS(Dez!$H$5:$H$605,Dez!$R$5:$R$605,"Despesa",Dez!$F$5:$F$605,DRE!$D1107)</f>
        <v>0</v>
      </c>
      <c r="Q1107" s="75">
        <f t="shared" si="48"/>
        <v>0</v>
      </c>
    </row>
    <row r="1108" spans="3:17" ht="28.5" customHeight="1" thickTop="1" thickBot="1">
      <c r="C1108" s="65" t="str">
        <f>'PC Despesas'!X80</f>
        <v>5.8.76</v>
      </c>
      <c r="D1108" s="66" t="str">
        <f>VLOOKUP(C1108,'PC Despesas'!$X$5:$Y$103,2,FALSE)</f>
        <v>-</v>
      </c>
      <c r="E1108" s="75">
        <f>SUMIFS(Jan!$H$5:$H$605,Jan!$R$5:$R$605,"Despesa",Jan!$F$5:$F$605,DRE!$D1108)</f>
        <v>0</v>
      </c>
      <c r="F1108" s="75">
        <f>SUMIFS(Fev!$H$5:$H$605,Fev!$R$5:$R$605,"Despesa",Fev!$F$5:$F$605,DRE!$D1108)</f>
        <v>0</v>
      </c>
      <c r="G1108" s="75">
        <f>SUMIFS(Mar!$H$5:$H$605,Mar!$R$5:$R$605,"Despesa",Mar!$F$5:$F$605,DRE!$D1108)</f>
        <v>0</v>
      </c>
      <c r="H1108" s="75">
        <f>SUMIFS(Abr!$H$5:$H$605,Abr!$R$5:$R$605,"Despesa",Abr!$F$5:$F$605,DRE!$D1108)</f>
        <v>0</v>
      </c>
      <c r="I1108" s="75">
        <f>SUMIFS(Mai!$H$5:$H$605,Mai!$R$5:$R$605,"Despesa",Mai!$F$5:$F$605,DRE!$D1108)</f>
        <v>0</v>
      </c>
      <c r="J1108" s="75">
        <f>SUMIFS(Jun!$H$5:$H$605,Jun!$R$5:$R$605,"Despesa",Jun!$F$5:$F$605,DRE!$D1108)</f>
        <v>0</v>
      </c>
      <c r="K1108" s="75">
        <f>SUMIFS(Jul!$H$5:$H$605,Jul!$R$5:$R$605,"Despesa",Jul!$F$5:$F$605,DRE!$D1108)</f>
        <v>0</v>
      </c>
      <c r="L1108" s="75">
        <f>SUMIFS(Ago!$H$5:$H$605,Ago!$R$5:$R$605,"Despesa",Ago!$F$5:$F$605,DRE!$D1108)</f>
        <v>0</v>
      </c>
      <c r="M1108" s="75">
        <f>SUMIFS(Set!$H$5:$H$605,Set!$R$5:$R$605,"Despesa",Set!$F$5:$F$605,DRE!$D1108)</f>
        <v>0</v>
      </c>
      <c r="N1108" s="75">
        <f>SUMIFS(Out!$H$5:$H$605,Out!$R$5:$R$605,"Despesa",Out!$F$5:$F$605,DRE!$D1108)</f>
        <v>0</v>
      </c>
      <c r="O1108" s="75">
        <f>SUMIFS(Nov!$H$5:$H$605,Nov!$R$5:$R$605,"Despesa",Nov!$F$5:$F$605,DRE!$D1108)</f>
        <v>0</v>
      </c>
      <c r="P1108" s="75">
        <f>SUMIFS(Dez!$H$5:$H$605,Dez!$R$5:$R$605,"Despesa",Dez!$F$5:$F$605,DRE!$D1108)</f>
        <v>0</v>
      </c>
      <c r="Q1108" s="75">
        <f t="shared" si="48"/>
        <v>0</v>
      </c>
    </row>
    <row r="1109" spans="3:17" ht="28.5" customHeight="1" thickTop="1" thickBot="1">
      <c r="C1109" s="65" t="str">
        <f>'PC Despesas'!X81</f>
        <v>5.8.77</v>
      </c>
      <c r="D1109" s="66" t="str">
        <f>VLOOKUP(C1109,'PC Despesas'!$X$5:$Y$103,2,FALSE)</f>
        <v>-</v>
      </c>
      <c r="E1109" s="75">
        <f>SUMIFS(Jan!$H$5:$H$605,Jan!$R$5:$R$605,"Despesa",Jan!$F$5:$F$605,DRE!$D1109)</f>
        <v>0</v>
      </c>
      <c r="F1109" s="75">
        <f>SUMIFS(Fev!$H$5:$H$605,Fev!$R$5:$R$605,"Despesa",Fev!$F$5:$F$605,DRE!$D1109)</f>
        <v>0</v>
      </c>
      <c r="G1109" s="75">
        <f>SUMIFS(Mar!$H$5:$H$605,Mar!$R$5:$R$605,"Despesa",Mar!$F$5:$F$605,DRE!$D1109)</f>
        <v>0</v>
      </c>
      <c r="H1109" s="75">
        <f>SUMIFS(Abr!$H$5:$H$605,Abr!$R$5:$R$605,"Despesa",Abr!$F$5:$F$605,DRE!$D1109)</f>
        <v>0</v>
      </c>
      <c r="I1109" s="75">
        <f>SUMIFS(Mai!$H$5:$H$605,Mai!$R$5:$R$605,"Despesa",Mai!$F$5:$F$605,DRE!$D1109)</f>
        <v>0</v>
      </c>
      <c r="J1109" s="75">
        <f>SUMIFS(Jun!$H$5:$H$605,Jun!$R$5:$R$605,"Despesa",Jun!$F$5:$F$605,DRE!$D1109)</f>
        <v>0</v>
      </c>
      <c r="K1109" s="75">
        <f>SUMIFS(Jul!$H$5:$H$605,Jul!$R$5:$R$605,"Despesa",Jul!$F$5:$F$605,DRE!$D1109)</f>
        <v>0</v>
      </c>
      <c r="L1109" s="75">
        <f>SUMIFS(Ago!$H$5:$H$605,Ago!$R$5:$R$605,"Despesa",Ago!$F$5:$F$605,DRE!$D1109)</f>
        <v>0</v>
      </c>
      <c r="M1109" s="75">
        <f>SUMIFS(Set!$H$5:$H$605,Set!$R$5:$R$605,"Despesa",Set!$F$5:$F$605,DRE!$D1109)</f>
        <v>0</v>
      </c>
      <c r="N1109" s="75">
        <f>SUMIFS(Out!$H$5:$H$605,Out!$R$5:$R$605,"Despesa",Out!$F$5:$F$605,DRE!$D1109)</f>
        <v>0</v>
      </c>
      <c r="O1109" s="75">
        <f>SUMIFS(Nov!$H$5:$H$605,Nov!$R$5:$R$605,"Despesa",Nov!$F$5:$F$605,DRE!$D1109)</f>
        <v>0</v>
      </c>
      <c r="P1109" s="75">
        <f>SUMIFS(Dez!$H$5:$H$605,Dez!$R$5:$R$605,"Despesa",Dez!$F$5:$F$605,DRE!$D1109)</f>
        <v>0</v>
      </c>
      <c r="Q1109" s="75">
        <f t="shared" si="48"/>
        <v>0</v>
      </c>
    </row>
    <row r="1110" spans="3:17" ht="28.5" customHeight="1" thickTop="1" thickBot="1">
      <c r="C1110" s="65" t="str">
        <f>'PC Despesas'!X82</f>
        <v>5.8.78</v>
      </c>
      <c r="D1110" s="66" t="str">
        <f>VLOOKUP(C1110,'PC Despesas'!$X$5:$Y$103,2,FALSE)</f>
        <v>-</v>
      </c>
      <c r="E1110" s="75">
        <f>SUMIFS(Jan!$H$5:$H$605,Jan!$R$5:$R$605,"Despesa",Jan!$F$5:$F$605,DRE!$D1110)</f>
        <v>0</v>
      </c>
      <c r="F1110" s="75">
        <f>SUMIFS(Fev!$H$5:$H$605,Fev!$R$5:$R$605,"Despesa",Fev!$F$5:$F$605,DRE!$D1110)</f>
        <v>0</v>
      </c>
      <c r="G1110" s="75">
        <f>SUMIFS(Mar!$H$5:$H$605,Mar!$R$5:$R$605,"Despesa",Mar!$F$5:$F$605,DRE!$D1110)</f>
        <v>0</v>
      </c>
      <c r="H1110" s="75">
        <f>SUMIFS(Abr!$H$5:$H$605,Abr!$R$5:$R$605,"Despesa",Abr!$F$5:$F$605,DRE!$D1110)</f>
        <v>0</v>
      </c>
      <c r="I1110" s="75">
        <f>SUMIFS(Mai!$H$5:$H$605,Mai!$R$5:$R$605,"Despesa",Mai!$F$5:$F$605,DRE!$D1110)</f>
        <v>0</v>
      </c>
      <c r="J1110" s="75">
        <f>SUMIFS(Jun!$H$5:$H$605,Jun!$R$5:$R$605,"Despesa",Jun!$F$5:$F$605,DRE!$D1110)</f>
        <v>0</v>
      </c>
      <c r="K1110" s="75">
        <f>SUMIFS(Jul!$H$5:$H$605,Jul!$R$5:$R$605,"Despesa",Jul!$F$5:$F$605,DRE!$D1110)</f>
        <v>0</v>
      </c>
      <c r="L1110" s="75">
        <f>SUMIFS(Ago!$H$5:$H$605,Ago!$R$5:$R$605,"Despesa",Ago!$F$5:$F$605,DRE!$D1110)</f>
        <v>0</v>
      </c>
      <c r="M1110" s="75">
        <f>SUMIFS(Set!$H$5:$H$605,Set!$R$5:$R$605,"Despesa",Set!$F$5:$F$605,DRE!$D1110)</f>
        <v>0</v>
      </c>
      <c r="N1110" s="75">
        <f>SUMIFS(Out!$H$5:$H$605,Out!$R$5:$R$605,"Despesa",Out!$F$5:$F$605,DRE!$D1110)</f>
        <v>0</v>
      </c>
      <c r="O1110" s="75">
        <f>SUMIFS(Nov!$H$5:$H$605,Nov!$R$5:$R$605,"Despesa",Nov!$F$5:$F$605,DRE!$D1110)</f>
        <v>0</v>
      </c>
      <c r="P1110" s="75">
        <f>SUMIFS(Dez!$H$5:$H$605,Dez!$R$5:$R$605,"Despesa",Dez!$F$5:$F$605,DRE!$D1110)</f>
        <v>0</v>
      </c>
      <c r="Q1110" s="75">
        <f t="shared" si="48"/>
        <v>0</v>
      </c>
    </row>
    <row r="1111" spans="3:17" ht="28.5" customHeight="1" thickTop="1" thickBot="1">
      <c r="C1111" s="65" t="str">
        <f>'PC Despesas'!X83</f>
        <v>5.8.79</v>
      </c>
      <c r="D1111" s="66" t="str">
        <f>VLOOKUP(C1111,'PC Despesas'!$X$5:$Y$103,2,FALSE)</f>
        <v>-</v>
      </c>
      <c r="E1111" s="75">
        <f>SUMIFS(Jan!$H$5:$H$605,Jan!$R$5:$R$605,"Despesa",Jan!$F$5:$F$605,DRE!$D1111)</f>
        <v>0</v>
      </c>
      <c r="F1111" s="75">
        <f>SUMIFS(Fev!$H$5:$H$605,Fev!$R$5:$R$605,"Despesa",Fev!$F$5:$F$605,DRE!$D1111)</f>
        <v>0</v>
      </c>
      <c r="G1111" s="75">
        <f>SUMIFS(Mar!$H$5:$H$605,Mar!$R$5:$R$605,"Despesa",Mar!$F$5:$F$605,DRE!$D1111)</f>
        <v>0</v>
      </c>
      <c r="H1111" s="75">
        <f>SUMIFS(Abr!$H$5:$H$605,Abr!$R$5:$R$605,"Despesa",Abr!$F$5:$F$605,DRE!$D1111)</f>
        <v>0</v>
      </c>
      <c r="I1111" s="75">
        <f>SUMIFS(Mai!$H$5:$H$605,Mai!$R$5:$R$605,"Despesa",Mai!$F$5:$F$605,DRE!$D1111)</f>
        <v>0</v>
      </c>
      <c r="J1111" s="75">
        <f>SUMIFS(Jun!$H$5:$H$605,Jun!$R$5:$R$605,"Despesa",Jun!$F$5:$F$605,DRE!$D1111)</f>
        <v>0</v>
      </c>
      <c r="K1111" s="75">
        <f>SUMIFS(Jul!$H$5:$H$605,Jul!$R$5:$R$605,"Despesa",Jul!$F$5:$F$605,DRE!$D1111)</f>
        <v>0</v>
      </c>
      <c r="L1111" s="75">
        <f>SUMIFS(Ago!$H$5:$H$605,Ago!$R$5:$R$605,"Despesa",Ago!$F$5:$F$605,DRE!$D1111)</f>
        <v>0</v>
      </c>
      <c r="M1111" s="75">
        <f>SUMIFS(Set!$H$5:$H$605,Set!$R$5:$R$605,"Despesa",Set!$F$5:$F$605,DRE!$D1111)</f>
        <v>0</v>
      </c>
      <c r="N1111" s="75">
        <f>SUMIFS(Out!$H$5:$H$605,Out!$R$5:$R$605,"Despesa",Out!$F$5:$F$605,DRE!$D1111)</f>
        <v>0</v>
      </c>
      <c r="O1111" s="75">
        <f>SUMIFS(Nov!$H$5:$H$605,Nov!$R$5:$R$605,"Despesa",Nov!$F$5:$F$605,DRE!$D1111)</f>
        <v>0</v>
      </c>
      <c r="P1111" s="75">
        <f>SUMIFS(Dez!$H$5:$H$605,Dez!$R$5:$R$605,"Despesa",Dez!$F$5:$F$605,DRE!$D1111)</f>
        <v>0</v>
      </c>
      <c r="Q1111" s="75">
        <f t="shared" si="48"/>
        <v>0</v>
      </c>
    </row>
    <row r="1112" spans="3:17" ht="28.5" customHeight="1" thickTop="1" thickBot="1">
      <c r="C1112" s="65" t="str">
        <f>'PC Despesas'!X84</f>
        <v>5.8.80</v>
      </c>
      <c r="D1112" s="66" t="str">
        <f>VLOOKUP(C1112,'PC Despesas'!$X$5:$Y$103,2,FALSE)</f>
        <v>-</v>
      </c>
      <c r="E1112" s="75">
        <f>SUMIFS(Jan!$H$5:$H$605,Jan!$R$5:$R$605,"Despesa",Jan!$F$5:$F$605,DRE!$D1112)</f>
        <v>0</v>
      </c>
      <c r="F1112" s="75">
        <f>SUMIFS(Fev!$H$5:$H$605,Fev!$R$5:$R$605,"Despesa",Fev!$F$5:$F$605,DRE!$D1112)</f>
        <v>0</v>
      </c>
      <c r="G1112" s="75">
        <f>SUMIFS(Mar!$H$5:$H$605,Mar!$R$5:$R$605,"Despesa",Mar!$F$5:$F$605,DRE!$D1112)</f>
        <v>0</v>
      </c>
      <c r="H1112" s="75">
        <f>SUMIFS(Abr!$H$5:$H$605,Abr!$R$5:$R$605,"Despesa",Abr!$F$5:$F$605,DRE!$D1112)</f>
        <v>0</v>
      </c>
      <c r="I1112" s="75">
        <f>SUMIFS(Mai!$H$5:$H$605,Mai!$R$5:$R$605,"Despesa",Mai!$F$5:$F$605,DRE!$D1112)</f>
        <v>0</v>
      </c>
      <c r="J1112" s="75">
        <f>SUMIFS(Jun!$H$5:$H$605,Jun!$R$5:$R$605,"Despesa",Jun!$F$5:$F$605,DRE!$D1112)</f>
        <v>0</v>
      </c>
      <c r="K1112" s="75">
        <f>SUMIFS(Jul!$H$5:$H$605,Jul!$R$5:$R$605,"Despesa",Jul!$F$5:$F$605,DRE!$D1112)</f>
        <v>0</v>
      </c>
      <c r="L1112" s="75">
        <f>SUMIFS(Ago!$H$5:$H$605,Ago!$R$5:$R$605,"Despesa",Ago!$F$5:$F$605,DRE!$D1112)</f>
        <v>0</v>
      </c>
      <c r="M1112" s="75">
        <f>SUMIFS(Set!$H$5:$H$605,Set!$R$5:$R$605,"Despesa",Set!$F$5:$F$605,DRE!$D1112)</f>
        <v>0</v>
      </c>
      <c r="N1112" s="75">
        <f>SUMIFS(Out!$H$5:$H$605,Out!$R$5:$R$605,"Despesa",Out!$F$5:$F$605,DRE!$D1112)</f>
        <v>0</v>
      </c>
      <c r="O1112" s="75">
        <f>SUMIFS(Nov!$H$5:$H$605,Nov!$R$5:$R$605,"Despesa",Nov!$F$5:$F$605,DRE!$D1112)</f>
        <v>0</v>
      </c>
      <c r="P1112" s="75">
        <f>SUMIFS(Dez!$H$5:$H$605,Dez!$R$5:$R$605,"Despesa",Dez!$F$5:$F$605,DRE!$D1112)</f>
        <v>0</v>
      </c>
      <c r="Q1112" s="75">
        <f t="shared" si="48"/>
        <v>0</v>
      </c>
    </row>
    <row r="1113" spans="3:17" ht="28.5" customHeight="1" thickTop="1" thickBot="1">
      <c r="C1113" s="65" t="str">
        <f>'PC Despesas'!X85</f>
        <v>5.8.81</v>
      </c>
      <c r="D1113" s="66" t="str">
        <f>VLOOKUP(C1113,'PC Despesas'!$X$5:$Y$103,2,FALSE)</f>
        <v>-</v>
      </c>
      <c r="E1113" s="75">
        <f>SUMIFS(Jan!$H$5:$H$605,Jan!$R$5:$R$605,"Despesa",Jan!$F$5:$F$605,DRE!$D1113)</f>
        <v>0</v>
      </c>
      <c r="F1113" s="75">
        <f>SUMIFS(Fev!$H$5:$H$605,Fev!$R$5:$R$605,"Despesa",Fev!$F$5:$F$605,DRE!$D1113)</f>
        <v>0</v>
      </c>
      <c r="G1113" s="75">
        <f>SUMIFS(Mar!$H$5:$H$605,Mar!$R$5:$R$605,"Despesa",Mar!$F$5:$F$605,DRE!$D1113)</f>
        <v>0</v>
      </c>
      <c r="H1113" s="75">
        <f>SUMIFS(Abr!$H$5:$H$605,Abr!$R$5:$R$605,"Despesa",Abr!$F$5:$F$605,DRE!$D1113)</f>
        <v>0</v>
      </c>
      <c r="I1113" s="75">
        <f>SUMIFS(Mai!$H$5:$H$605,Mai!$R$5:$R$605,"Despesa",Mai!$F$5:$F$605,DRE!$D1113)</f>
        <v>0</v>
      </c>
      <c r="J1113" s="75">
        <f>SUMIFS(Jun!$H$5:$H$605,Jun!$R$5:$R$605,"Despesa",Jun!$F$5:$F$605,DRE!$D1113)</f>
        <v>0</v>
      </c>
      <c r="K1113" s="75">
        <f>SUMIFS(Jul!$H$5:$H$605,Jul!$R$5:$R$605,"Despesa",Jul!$F$5:$F$605,DRE!$D1113)</f>
        <v>0</v>
      </c>
      <c r="L1113" s="75">
        <f>SUMIFS(Ago!$H$5:$H$605,Ago!$R$5:$R$605,"Despesa",Ago!$F$5:$F$605,DRE!$D1113)</f>
        <v>0</v>
      </c>
      <c r="M1113" s="75">
        <f>SUMIFS(Set!$H$5:$H$605,Set!$R$5:$R$605,"Despesa",Set!$F$5:$F$605,DRE!$D1113)</f>
        <v>0</v>
      </c>
      <c r="N1113" s="75">
        <f>SUMIFS(Out!$H$5:$H$605,Out!$R$5:$R$605,"Despesa",Out!$F$5:$F$605,DRE!$D1113)</f>
        <v>0</v>
      </c>
      <c r="O1113" s="75">
        <f>SUMIFS(Nov!$H$5:$H$605,Nov!$R$5:$R$605,"Despesa",Nov!$F$5:$F$605,DRE!$D1113)</f>
        <v>0</v>
      </c>
      <c r="P1113" s="75">
        <f>SUMIFS(Dez!$H$5:$H$605,Dez!$R$5:$R$605,"Despesa",Dez!$F$5:$F$605,DRE!$D1113)</f>
        <v>0</v>
      </c>
      <c r="Q1113" s="75">
        <f t="shared" si="48"/>
        <v>0</v>
      </c>
    </row>
    <row r="1114" spans="3:17" ht="28.5" customHeight="1" thickTop="1" thickBot="1">
      <c r="C1114" s="65" t="str">
        <f>'PC Despesas'!X86</f>
        <v>5.8.82</v>
      </c>
      <c r="D1114" s="66" t="str">
        <f>VLOOKUP(C1114,'PC Despesas'!$X$5:$Y$103,2,FALSE)</f>
        <v>-</v>
      </c>
      <c r="E1114" s="75">
        <f>SUMIFS(Jan!$H$5:$H$605,Jan!$R$5:$R$605,"Despesa",Jan!$F$5:$F$605,DRE!$D1114)</f>
        <v>0</v>
      </c>
      <c r="F1114" s="75">
        <f>SUMIFS(Fev!$H$5:$H$605,Fev!$R$5:$R$605,"Despesa",Fev!$F$5:$F$605,DRE!$D1114)</f>
        <v>0</v>
      </c>
      <c r="G1114" s="75">
        <f>SUMIFS(Mar!$H$5:$H$605,Mar!$R$5:$R$605,"Despesa",Mar!$F$5:$F$605,DRE!$D1114)</f>
        <v>0</v>
      </c>
      <c r="H1114" s="75">
        <f>SUMIFS(Abr!$H$5:$H$605,Abr!$R$5:$R$605,"Despesa",Abr!$F$5:$F$605,DRE!$D1114)</f>
        <v>0</v>
      </c>
      <c r="I1114" s="75">
        <f>SUMIFS(Mai!$H$5:$H$605,Mai!$R$5:$R$605,"Despesa",Mai!$F$5:$F$605,DRE!$D1114)</f>
        <v>0</v>
      </c>
      <c r="J1114" s="75">
        <f>SUMIFS(Jun!$H$5:$H$605,Jun!$R$5:$R$605,"Despesa",Jun!$F$5:$F$605,DRE!$D1114)</f>
        <v>0</v>
      </c>
      <c r="K1114" s="75">
        <f>SUMIFS(Jul!$H$5:$H$605,Jul!$R$5:$R$605,"Despesa",Jul!$F$5:$F$605,DRE!$D1114)</f>
        <v>0</v>
      </c>
      <c r="L1114" s="75">
        <f>SUMIFS(Ago!$H$5:$H$605,Ago!$R$5:$R$605,"Despesa",Ago!$F$5:$F$605,DRE!$D1114)</f>
        <v>0</v>
      </c>
      <c r="M1114" s="75">
        <f>SUMIFS(Set!$H$5:$H$605,Set!$R$5:$R$605,"Despesa",Set!$F$5:$F$605,DRE!$D1114)</f>
        <v>0</v>
      </c>
      <c r="N1114" s="75">
        <f>SUMIFS(Out!$H$5:$H$605,Out!$R$5:$R$605,"Despesa",Out!$F$5:$F$605,DRE!$D1114)</f>
        <v>0</v>
      </c>
      <c r="O1114" s="75">
        <f>SUMIFS(Nov!$H$5:$H$605,Nov!$R$5:$R$605,"Despesa",Nov!$F$5:$F$605,DRE!$D1114)</f>
        <v>0</v>
      </c>
      <c r="P1114" s="75">
        <f>SUMIFS(Dez!$H$5:$H$605,Dez!$R$5:$R$605,"Despesa",Dez!$F$5:$F$605,DRE!$D1114)</f>
        <v>0</v>
      </c>
      <c r="Q1114" s="75">
        <f t="shared" si="48"/>
        <v>0</v>
      </c>
    </row>
    <row r="1115" spans="3:17" ht="28.5" customHeight="1" thickTop="1" thickBot="1">
      <c r="C1115" s="65" t="str">
        <f>'PC Despesas'!X87</f>
        <v>5.8.83</v>
      </c>
      <c r="D1115" s="66" t="str">
        <f>VLOOKUP(C1115,'PC Despesas'!$X$5:$Y$103,2,FALSE)</f>
        <v>-</v>
      </c>
      <c r="E1115" s="75">
        <f>SUMIFS(Jan!$H$5:$H$605,Jan!$R$5:$R$605,"Despesa",Jan!$F$5:$F$605,DRE!$D1115)</f>
        <v>0</v>
      </c>
      <c r="F1115" s="75">
        <f>SUMIFS(Fev!$H$5:$H$605,Fev!$R$5:$R$605,"Despesa",Fev!$F$5:$F$605,DRE!$D1115)</f>
        <v>0</v>
      </c>
      <c r="G1115" s="75">
        <f>SUMIFS(Mar!$H$5:$H$605,Mar!$R$5:$R$605,"Despesa",Mar!$F$5:$F$605,DRE!$D1115)</f>
        <v>0</v>
      </c>
      <c r="H1115" s="75">
        <f>SUMIFS(Abr!$H$5:$H$605,Abr!$R$5:$R$605,"Despesa",Abr!$F$5:$F$605,DRE!$D1115)</f>
        <v>0</v>
      </c>
      <c r="I1115" s="75">
        <f>SUMIFS(Mai!$H$5:$H$605,Mai!$R$5:$R$605,"Despesa",Mai!$F$5:$F$605,DRE!$D1115)</f>
        <v>0</v>
      </c>
      <c r="J1115" s="75">
        <f>SUMIFS(Jun!$H$5:$H$605,Jun!$R$5:$R$605,"Despesa",Jun!$F$5:$F$605,DRE!$D1115)</f>
        <v>0</v>
      </c>
      <c r="K1115" s="75">
        <f>SUMIFS(Jul!$H$5:$H$605,Jul!$R$5:$R$605,"Despesa",Jul!$F$5:$F$605,DRE!$D1115)</f>
        <v>0</v>
      </c>
      <c r="L1115" s="75">
        <f>SUMIFS(Ago!$H$5:$H$605,Ago!$R$5:$R$605,"Despesa",Ago!$F$5:$F$605,DRE!$D1115)</f>
        <v>0</v>
      </c>
      <c r="M1115" s="75">
        <f>SUMIFS(Set!$H$5:$H$605,Set!$R$5:$R$605,"Despesa",Set!$F$5:$F$605,DRE!$D1115)</f>
        <v>0</v>
      </c>
      <c r="N1115" s="75">
        <f>SUMIFS(Out!$H$5:$H$605,Out!$R$5:$R$605,"Despesa",Out!$F$5:$F$605,DRE!$D1115)</f>
        <v>0</v>
      </c>
      <c r="O1115" s="75">
        <f>SUMIFS(Nov!$H$5:$H$605,Nov!$R$5:$R$605,"Despesa",Nov!$F$5:$F$605,DRE!$D1115)</f>
        <v>0</v>
      </c>
      <c r="P1115" s="75">
        <f>SUMIFS(Dez!$H$5:$H$605,Dez!$R$5:$R$605,"Despesa",Dez!$F$5:$F$605,DRE!$D1115)</f>
        <v>0</v>
      </c>
      <c r="Q1115" s="75">
        <f t="shared" si="48"/>
        <v>0</v>
      </c>
    </row>
    <row r="1116" spans="3:17" ht="28.5" customHeight="1" thickTop="1" thickBot="1">
      <c r="C1116" s="65" t="str">
        <f>'PC Despesas'!X88</f>
        <v>5.8.84</v>
      </c>
      <c r="D1116" s="66" t="str">
        <f>VLOOKUP(C1116,'PC Despesas'!$X$5:$Y$103,2,FALSE)</f>
        <v>-</v>
      </c>
      <c r="E1116" s="75">
        <f>SUMIFS(Jan!$H$5:$H$605,Jan!$R$5:$R$605,"Despesa",Jan!$F$5:$F$605,DRE!$D1116)</f>
        <v>0</v>
      </c>
      <c r="F1116" s="75">
        <f>SUMIFS(Fev!$H$5:$H$605,Fev!$R$5:$R$605,"Despesa",Fev!$F$5:$F$605,DRE!$D1116)</f>
        <v>0</v>
      </c>
      <c r="G1116" s="75">
        <f>SUMIFS(Mar!$H$5:$H$605,Mar!$R$5:$R$605,"Despesa",Mar!$F$5:$F$605,DRE!$D1116)</f>
        <v>0</v>
      </c>
      <c r="H1116" s="75">
        <f>SUMIFS(Abr!$H$5:$H$605,Abr!$R$5:$R$605,"Despesa",Abr!$F$5:$F$605,DRE!$D1116)</f>
        <v>0</v>
      </c>
      <c r="I1116" s="75">
        <f>SUMIFS(Mai!$H$5:$H$605,Mai!$R$5:$R$605,"Despesa",Mai!$F$5:$F$605,DRE!$D1116)</f>
        <v>0</v>
      </c>
      <c r="J1116" s="75">
        <f>SUMIFS(Jun!$H$5:$H$605,Jun!$R$5:$R$605,"Despesa",Jun!$F$5:$F$605,DRE!$D1116)</f>
        <v>0</v>
      </c>
      <c r="K1116" s="75">
        <f>SUMIFS(Jul!$H$5:$H$605,Jul!$R$5:$R$605,"Despesa",Jul!$F$5:$F$605,DRE!$D1116)</f>
        <v>0</v>
      </c>
      <c r="L1116" s="75">
        <f>SUMIFS(Ago!$H$5:$H$605,Ago!$R$5:$R$605,"Despesa",Ago!$F$5:$F$605,DRE!$D1116)</f>
        <v>0</v>
      </c>
      <c r="M1116" s="75">
        <f>SUMIFS(Set!$H$5:$H$605,Set!$R$5:$R$605,"Despesa",Set!$F$5:$F$605,DRE!$D1116)</f>
        <v>0</v>
      </c>
      <c r="N1116" s="75">
        <f>SUMIFS(Out!$H$5:$H$605,Out!$R$5:$R$605,"Despesa",Out!$F$5:$F$605,DRE!$D1116)</f>
        <v>0</v>
      </c>
      <c r="O1116" s="75">
        <f>SUMIFS(Nov!$H$5:$H$605,Nov!$R$5:$R$605,"Despesa",Nov!$F$5:$F$605,DRE!$D1116)</f>
        <v>0</v>
      </c>
      <c r="P1116" s="75">
        <f>SUMIFS(Dez!$H$5:$H$605,Dez!$R$5:$R$605,"Despesa",Dez!$F$5:$F$605,DRE!$D1116)</f>
        <v>0</v>
      </c>
      <c r="Q1116" s="75">
        <f t="shared" si="48"/>
        <v>0</v>
      </c>
    </row>
    <row r="1117" spans="3:17" ht="28.5" customHeight="1" thickTop="1" thickBot="1">
      <c r="C1117" s="65" t="str">
        <f>'PC Despesas'!X89</f>
        <v>5.8.85</v>
      </c>
      <c r="D1117" s="66" t="str">
        <f>VLOOKUP(C1117,'PC Despesas'!$X$5:$Y$103,2,FALSE)</f>
        <v>-</v>
      </c>
      <c r="E1117" s="75">
        <f>SUMIFS(Jan!$H$5:$H$605,Jan!$R$5:$R$605,"Despesa",Jan!$F$5:$F$605,DRE!$D1117)</f>
        <v>0</v>
      </c>
      <c r="F1117" s="75">
        <f>SUMIFS(Fev!$H$5:$H$605,Fev!$R$5:$R$605,"Despesa",Fev!$F$5:$F$605,DRE!$D1117)</f>
        <v>0</v>
      </c>
      <c r="G1117" s="75">
        <f>SUMIFS(Mar!$H$5:$H$605,Mar!$R$5:$R$605,"Despesa",Mar!$F$5:$F$605,DRE!$D1117)</f>
        <v>0</v>
      </c>
      <c r="H1117" s="75">
        <f>SUMIFS(Abr!$H$5:$H$605,Abr!$R$5:$R$605,"Despesa",Abr!$F$5:$F$605,DRE!$D1117)</f>
        <v>0</v>
      </c>
      <c r="I1117" s="75">
        <f>SUMIFS(Mai!$H$5:$H$605,Mai!$R$5:$R$605,"Despesa",Mai!$F$5:$F$605,DRE!$D1117)</f>
        <v>0</v>
      </c>
      <c r="J1117" s="75">
        <f>SUMIFS(Jun!$H$5:$H$605,Jun!$R$5:$R$605,"Despesa",Jun!$F$5:$F$605,DRE!$D1117)</f>
        <v>0</v>
      </c>
      <c r="K1117" s="75">
        <f>SUMIFS(Jul!$H$5:$H$605,Jul!$R$5:$R$605,"Despesa",Jul!$F$5:$F$605,DRE!$D1117)</f>
        <v>0</v>
      </c>
      <c r="L1117" s="75">
        <f>SUMIFS(Ago!$H$5:$H$605,Ago!$R$5:$R$605,"Despesa",Ago!$F$5:$F$605,DRE!$D1117)</f>
        <v>0</v>
      </c>
      <c r="M1117" s="75">
        <f>SUMIFS(Set!$H$5:$H$605,Set!$R$5:$R$605,"Despesa",Set!$F$5:$F$605,DRE!$D1117)</f>
        <v>0</v>
      </c>
      <c r="N1117" s="75">
        <f>SUMIFS(Out!$H$5:$H$605,Out!$R$5:$R$605,"Despesa",Out!$F$5:$F$605,DRE!$D1117)</f>
        <v>0</v>
      </c>
      <c r="O1117" s="75">
        <f>SUMIFS(Nov!$H$5:$H$605,Nov!$R$5:$R$605,"Despesa",Nov!$F$5:$F$605,DRE!$D1117)</f>
        <v>0</v>
      </c>
      <c r="P1117" s="75">
        <f>SUMIFS(Dez!$H$5:$H$605,Dez!$R$5:$R$605,"Despesa",Dez!$F$5:$F$605,DRE!$D1117)</f>
        <v>0</v>
      </c>
      <c r="Q1117" s="75">
        <f t="shared" si="48"/>
        <v>0</v>
      </c>
    </row>
    <row r="1118" spans="3:17" ht="28.5" customHeight="1" thickTop="1" thickBot="1">
      <c r="C1118" s="65" t="str">
        <f>'PC Despesas'!X90</f>
        <v>5.8.86</v>
      </c>
      <c r="D1118" s="66" t="str">
        <f>VLOOKUP(C1118,'PC Despesas'!$X$5:$Y$103,2,FALSE)</f>
        <v>-</v>
      </c>
      <c r="E1118" s="75">
        <f>SUMIFS(Jan!$H$5:$H$605,Jan!$R$5:$R$605,"Despesa",Jan!$F$5:$F$605,DRE!$D1118)</f>
        <v>0</v>
      </c>
      <c r="F1118" s="75">
        <f>SUMIFS(Fev!$H$5:$H$605,Fev!$R$5:$R$605,"Despesa",Fev!$F$5:$F$605,DRE!$D1118)</f>
        <v>0</v>
      </c>
      <c r="G1118" s="75">
        <f>SUMIFS(Mar!$H$5:$H$605,Mar!$R$5:$R$605,"Despesa",Mar!$F$5:$F$605,DRE!$D1118)</f>
        <v>0</v>
      </c>
      <c r="H1118" s="75">
        <f>SUMIFS(Abr!$H$5:$H$605,Abr!$R$5:$R$605,"Despesa",Abr!$F$5:$F$605,DRE!$D1118)</f>
        <v>0</v>
      </c>
      <c r="I1118" s="75">
        <f>SUMIFS(Mai!$H$5:$H$605,Mai!$R$5:$R$605,"Despesa",Mai!$F$5:$F$605,DRE!$D1118)</f>
        <v>0</v>
      </c>
      <c r="J1118" s="75">
        <f>SUMIFS(Jun!$H$5:$H$605,Jun!$R$5:$R$605,"Despesa",Jun!$F$5:$F$605,DRE!$D1118)</f>
        <v>0</v>
      </c>
      <c r="K1118" s="75">
        <f>SUMIFS(Jul!$H$5:$H$605,Jul!$R$5:$R$605,"Despesa",Jul!$F$5:$F$605,DRE!$D1118)</f>
        <v>0</v>
      </c>
      <c r="L1118" s="75">
        <f>SUMIFS(Ago!$H$5:$H$605,Ago!$R$5:$R$605,"Despesa",Ago!$F$5:$F$605,DRE!$D1118)</f>
        <v>0</v>
      </c>
      <c r="M1118" s="75">
        <f>SUMIFS(Set!$H$5:$H$605,Set!$R$5:$R$605,"Despesa",Set!$F$5:$F$605,DRE!$D1118)</f>
        <v>0</v>
      </c>
      <c r="N1118" s="75">
        <f>SUMIFS(Out!$H$5:$H$605,Out!$R$5:$R$605,"Despesa",Out!$F$5:$F$605,DRE!$D1118)</f>
        <v>0</v>
      </c>
      <c r="O1118" s="75">
        <f>SUMIFS(Nov!$H$5:$H$605,Nov!$R$5:$R$605,"Despesa",Nov!$F$5:$F$605,DRE!$D1118)</f>
        <v>0</v>
      </c>
      <c r="P1118" s="75">
        <f>SUMIFS(Dez!$H$5:$H$605,Dez!$R$5:$R$605,"Despesa",Dez!$F$5:$F$605,DRE!$D1118)</f>
        <v>0</v>
      </c>
      <c r="Q1118" s="75">
        <f t="shared" si="48"/>
        <v>0</v>
      </c>
    </row>
    <row r="1119" spans="3:17" ht="28.5" customHeight="1" thickTop="1" thickBot="1">
      <c r="C1119" s="65" t="str">
        <f>'PC Despesas'!X91</f>
        <v>5.8.87</v>
      </c>
      <c r="D1119" s="66" t="str">
        <f>VLOOKUP(C1119,'PC Despesas'!$X$5:$Y$103,2,FALSE)</f>
        <v>-</v>
      </c>
      <c r="E1119" s="75">
        <f>SUMIFS(Jan!$H$5:$H$605,Jan!$R$5:$R$605,"Despesa",Jan!$F$5:$F$605,DRE!$D1119)</f>
        <v>0</v>
      </c>
      <c r="F1119" s="75">
        <f>SUMIFS(Fev!$H$5:$H$605,Fev!$R$5:$R$605,"Despesa",Fev!$F$5:$F$605,DRE!$D1119)</f>
        <v>0</v>
      </c>
      <c r="G1119" s="75">
        <f>SUMIFS(Mar!$H$5:$H$605,Mar!$R$5:$R$605,"Despesa",Mar!$F$5:$F$605,DRE!$D1119)</f>
        <v>0</v>
      </c>
      <c r="H1119" s="75">
        <f>SUMIFS(Abr!$H$5:$H$605,Abr!$R$5:$R$605,"Despesa",Abr!$F$5:$F$605,DRE!$D1119)</f>
        <v>0</v>
      </c>
      <c r="I1119" s="75">
        <f>SUMIFS(Mai!$H$5:$H$605,Mai!$R$5:$R$605,"Despesa",Mai!$F$5:$F$605,DRE!$D1119)</f>
        <v>0</v>
      </c>
      <c r="J1119" s="75">
        <f>SUMIFS(Jun!$H$5:$H$605,Jun!$R$5:$R$605,"Despesa",Jun!$F$5:$F$605,DRE!$D1119)</f>
        <v>0</v>
      </c>
      <c r="K1119" s="75">
        <f>SUMIFS(Jul!$H$5:$H$605,Jul!$R$5:$R$605,"Despesa",Jul!$F$5:$F$605,DRE!$D1119)</f>
        <v>0</v>
      </c>
      <c r="L1119" s="75">
        <f>SUMIFS(Ago!$H$5:$H$605,Ago!$R$5:$R$605,"Despesa",Ago!$F$5:$F$605,DRE!$D1119)</f>
        <v>0</v>
      </c>
      <c r="M1119" s="75">
        <f>SUMIFS(Set!$H$5:$H$605,Set!$R$5:$R$605,"Despesa",Set!$F$5:$F$605,DRE!$D1119)</f>
        <v>0</v>
      </c>
      <c r="N1119" s="75">
        <f>SUMIFS(Out!$H$5:$H$605,Out!$R$5:$R$605,"Despesa",Out!$F$5:$F$605,DRE!$D1119)</f>
        <v>0</v>
      </c>
      <c r="O1119" s="75">
        <f>SUMIFS(Nov!$H$5:$H$605,Nov!$R$5:$R$605,"Despesa",Nov!$F$5:$F$605,DRE!$D1119)</f>
        <v>0</v>
      </c>
      <c r="P1119" s="75">
        <f>SUMIFS(Dez!$H$5:$H$605,Dez!$R$5:$R$605,"Despesa",Dez!$F$5:$F$605,DRE!$D1119)</f>
        <v>0</v>
      </c>
      <c r="Q1119" s="75">
        <f t="shared" si="48"/>
        <v>0</v>
      </c>
    </row>
    <row r="1120" spans="3:17" ht="28.5" customHeight="1" thickTop="1" thickBot="1">
      <c r="C1120" s="65" t="str">
        <f>'PC Despesas'!X92</f>
        <v>5.8.88</v>
      </c>
      <c r="D1120" s="66" t="str">
        <f>VLOOKUP(C1120,'PC Despesas'!$X$5:$Y$103,2,FALSE)</f>
        <v>-</v>
      </c>
      <c r="E1120" s="75">
        <f>SUMIFS(Jan!$H$5:$H$605,Jan!$R$5:$R$605,"Despesa",Jan!$F$5:$F$605,DRE!$D1120)</f>
        <v>0</v>
      </c>
      <c r="F1120" s="75">
        <f>SUMIFS(Fev!$H$5:$H$605,Fev!$R$5:$R$605,"Despesa",Fev!$F$5:$F$605,DRE!$D1120)</f>
        <v>0</v>
      </c>
      <c r="G1120" s="75">
        <f>SUMIFS(Mar!$H$5:$H$605,Mar!$R$5:$R$605,"Despesa",Mar!$F$5:$F$605,DRE!$D1120)</f>
        <v>0</v>
      </c>
      <c r="H1120" s="75">
        <f>SUMIFS(Abr!$H$5:$H$605,Abr!$R$5:$R$605,"Despesa",Abr!$F$5:$F$605,DRE!$D1120)</f>
        <v>0</v>
      </c>
      <c r="I1120" s="75">
        <f>SUMIFS(Mai!$H$5:$H$605,Mai!$R$5:$R$605,"Despesa",Mai!$F$5:$F$605,DRE!$D1120)</f>
        <v>0</v>
      </c>
      <c r="J1120" s="75">
        <f>SUMIFS(Jun!$H$5:$H$605,Jun!$R$5:$R$605,"Despesa",Jun!$F$5:$F$605,DRE!$D1120)</f>
        <v>0</v>
      </c>
      <c r="K1120" s="75">
        <f>SUMIFS(Jul!$H$5:$H$605,Jul!$R$5:$R$605,"Despesa",Jul!$F$5:$F$605,DRE!$D1120)</f>
        <v>0</v>
      </c>
      <c r="L1120" s="75">
        <f>SUMIFS(Ago!$H$5:$H$605,Ago!$R$5:$R$605,"Despesa",Ago!$F$5:$F$605,DRE!$D1120)</f>
        <v>0</v>
      </c>
      <c r="M1120" s="75">
        <f>SUMIFS(Set!$H$5:$H$605,Set!$R$5:$R$605,"Despesa",Set!$F$5:$F$605,DRE!$D1120)</f>
        <v>0</v>
      </c>
      <c r="N1120" s="75">
        <f>SUMIFS(Out!$H$5:$H$605,Out!$R$5:$R$605,"Despesa",Out!$F$5:$F$605,DRE!$D1120)</f>
        <v>0</v>
      </c>
      <c r="O1120" s="75">
        <f>SUMIFS(Nov!$H$5:$H$605,Nov!$R$5:$R$605,"Despesa",Nov!$F$5:$F$605,DRE!$D1120)</f>
        <v>0</v>
      </c>
      <c r="P1120" s="75">
        <f>SUMIFS(Dez!$H$5:$H$605,Dez!$R$5:$R$605,"Despesa",Dez!$F$5:$F$605,DRE!$D1120)</f>
        <v>0</v>
      </c>
      <c r="Q1120" s="75">
        <f t="shared" si="48"/>
        <v>0</v>
      </c>
    </row>
    <row r="1121" spans="3:17" ht="28.5" customHeight="1" thickTop="1" thickBot="1">
      <c r="C1121" s="65" t="str">
        <f>'PC Despesas'!X93</f>
        <v>5.8.89</v>
      </c>
      <c r="D1121" s="66" t="str">
        <f>VLOOKUP(C1121,'PC Despesas'!$X$5:$Y$103,2,FALSE)</f>
        <v>-</v>
      </c>
      <c r="E1121" s="75">
        <f>SUMIFS(Jan!$H$5:$H$605,Jan!$R$5:$R$605,"Despesa",Jan!$F$5:$F$605,DRE!$D1121)</f>
        <v>0</v>
      </c>
      <c r="F1121" s="75">
        <f>SUMIFS(Fev!$H$5:$H$605,Fev!$R$5:$R$605,"Despesa",Fev!$F$5:$F$605,DRE!$D1121)</f>
        <v>0</v>
      </c>
      <c r="G1121" s="75">
        <f>SUMIFS(Mar!$H$5:$H$605,Mar!$R$5:$R$605,"Despesa",Mar!$F$5:$F$605,DRE!$D1121)</f>
        <v>0</v>
      </c>
      <c r="H1121" s="75">
        <f>SUMIFS(Abr!$H$5:$H$605,Abr!$R$5:$R$605,"Despesa",Abr!$F$5:$F$605,DRE!$D1121)</f>
        <v>0</v>
      </c>
      <c r="I1121" s="75">
        <f>SUMIFS(Mai!$H$5:$H$605,Mai!$R$5:$R$605,"Despesa",Mai!$F$5:$F$605,DRE!$D1121)</f>
        <v>0</v>
      </c>
      <c r="J1121" s="75">
        <f>SUMIFS(Jun!$H$5:$H$605,Jun!$R$5:$R$605,"Despesa",Jun!$F$5:$F$605,DRE!$D1121)</f>
        <v>0</v>
      </c>
      <c r="K1121" s="75">
        <f>SUMIFS(Jul!$H$5:$H$605,Jul!$R$5:$R$605,"Despesa",Jul!$F$5:$F$605,DRE!$D1121)</f>
        <v>0</v>
      </c>
      <c r="L1121" s="75">
        <f>SUMIFS(Ago!$H$5:$H$605,Ago!$R$5:$R$605,"Despesa",Ago!$F$5:$F$605,DRE!$D1121)</f>
        <v>0</v>
      </c>
      <c r="M1121" s="75">
        <f>SUMIFS(Set!$H$5:$H$605,Set!$R$5:$R$605,"Despesa",Set!$F$5:$F$605,DRE!$D1121)</f>
        <v>0</v>
      </c>
      <c r="N1121" s="75">
        <f>SUMIFS(Out!$H$5:$H$605,Out!$R$5:$R$605,"Despesa",Out!$F$5:$F$605,DRE!$D1121)</f>
        <v>0</v>
      </c>
      <c r="O1121" s="75">
        <f>SUMIFS(Nov!$H$5:$H$605,Nov!$R$5:$R$605,"Despesa",Nov!$F$5:$F$605,DRE!$D1121)</f>
        <v>0</v>
      </c>
      <c r="P1121" s="75">
        <f>SUMIFS(Dez!$H$5:$H$605,Dez!$R$5:$R$605,"Despesa",Dez!$F$5:$F$605,DRE!$D1121)</f>
        <v>0</v>
      </c>
      <c r="Q1121" s="75">
        <f t="shared" si="48"/>
        <v>0</v>
      </c>
    </row>
    <row r="1122" spans="3:17" ht="28.5" customHeight="1" thickTop="1" thickBot="1">
      <c r="C1122" s="65" t="str">
        <f>'PC Despesas'!X94</f>
        <v>5.8.90</v>
      </c>
      <c r="D1122" s="66" t="str">
        <f>VLOOKUP(C1122,'PC Despesas'!$X$5:$Y$103,2,FALSE)</f>
        <v>-</v>
      </c>
      <c r="E1122" s="75">
        <f>SUMIFS(Jan!$H$5:$H$605,Jan!$R$5:$R$605,"Despesa",Jan!$F$5:$F$605,DRE!$D1122)</f>
        <v>0</v>
      </c>
      <c r="F1122" s="75">
        <f>SUMIFS(Fev!$H$5:$H$605,Fev!$R$5:$R$605,"Despesa",Fev!$F$5:$F$605,DRE!$D1122)</f>
        <v>0</v>
      </c>
      <c r="G1122" s="75">
        <f>SUMIFS(Mar!$H$5:$H$605,Mar!$R$5:$R$605,"Despesa",Mar!$F$5:$F$605,DRE!$D1122)</f>
        <v>0</v>
      </c>
      <c r="H1122" s="75">
        <f>SUMIFS(Abr!$H$5:$H$605,Abr!$R$5:$R$605,"Despesa",Abr!$F$5:$F$605,DRE!$D1122)</f>
        <v>0</v>
      </c>
      <c r="I1122" s="75">
        <f>SUMIFS(Mai!$H$5:$H$605,Mai!$R$5:$R$605,"Despesa",Mai!$F$5:$F$605,DRE!$D1122)</f>
        <v>0</v>
      </c>
      <c r="J1122" s="75">
        <f>SUMIFS(Jun!$H$5:$H$605,Jun!$R$5:$R$605,"Despesa",Jun!$F$5:$F$605,DRE!$D1122)</f>
        <v>0</v>
      </c>
      <c r="K1122" s="75">
        <f>SUMIFS(Jul!$H$5:$H$605,Jul!$R$5:$R$605,"Despesa",Jul!$F$5:$F$605,DRE!$D1122)</f>
        <v>0</v>
      </c>
      <c r="L1122" s="75">
        <f>SUMIFS(Ago!$H$5:$H$605,Ago!$R$5:$R$605,"Despesa",Ago!$F$5:$F$605,DRE!$D1122)</f>
        <v>0</v>
      </c>
      <c r="M1122" s="75">
        <f>SUMIFS(Set!$H$5:$H$605,Set!$R$5:$R$605,"Despesa",Set!$F$5:$F$605,DRE!$D1122)</f>
        <v>0</v>
      </c>
      <c r="N1122" s="75">
        <f>SUMIFS(Out!$H$5:$H$605,Out!$R$5:$R$605,"Despesa",Out!$F$5:$F$605,DRE!$D1122)</f>
        <v>0</v>
      </c>
      <c r="O1122" s="75">
        <f>SUMIFS(Nov!$H$5:$H$605,Nov!$R$5:$R$605,"Despesa",Nov!$F$5:$F$605,DRE!$D1122)</f>
        <v>0</v>
      </c>
      <c r="P1122" s="75">
        <f>SUMIFS(Dez!$H$5:$H$605,Dez!$R$5:$R$605,"Despesa",Dez!$F$5:$F$605,DRE!$D1122)</f>
        <v>0</v>
      </c>
      <c r="Q1122" s="75">
        <f t="shared" si="48"/>
        <v>0</v>
      </c>
    </row>
    <row r="1123" spans="3:17" ht="28.5" customHeight="1" thickTop="1" thickBot="1">
      <c r="C1123" s="65" t="str">
        <f>'PC Despesas'!X95</f>
        <v>5.8.91</v>
      </c>
      <c r="D1123" s="66" t="str">
        <f>VLOOKUP(C1123,'PC Despesas'!$X$5:$Y$103,2,FALSE)</f>
        <v>-</v>
      </c>
      <c r="E1123" s="75">
        <f>SUMIFS(Jan!$H$5:$H$605,Jan!$R$5:$R$605,"Despesa",Jan!$F$5:$F$605,DRE!$D1123)</f>
        <v>0</v>
      </c>
      <c r="F1123" s="75">
        <f>SUMIFS(Fev!$H$5:$H$605,Fev!$R$5:$R$605,"Despesa",Fev!$F$5:$F$605,DRE!$D1123)</f>
        <v>0</v>
      </c>
      <c r="G1123" s="75">
        <f>SUMIFS(Mar!$H$5:$H$605,Mar!$R$5:$R$605,"Despesa",Mar!$F$5:$F$605,DRE!$D1123)</f>
        <v>0</v>
      </c>
      <c r="H1123" s="75">
        <f>SUMIFS(Abr!$H$5:$H$605,Abr!$R$5:$R$605,"Despesa",Abr!$F$5:$F$605,DRE!$D1123)</f>
        <v>0</v>
      </c>
      <c r="I1123" s="75">
        <f>SUMIFS(Mai!$H$5:$H$605,Mai!$R$5:$R$605,"Despesa",Mai!$F$5:$F$605,DRE!$D1123)</f>
        <v>0</v>
      </c>
      <c r="J1123" s="75">
        <f>SUMIFS(Jun!$H$5:$H$605,Jun!$R$5:$R$605,"Despesa",Jun!$F$5:$F$605,DRE!$D1123)</f>
        <v>0</v>
      </c>
      <c r="K1123" s="75">
        <f>SUMIFS(Jul!$H$5:$H$605,Jul!$R$5:$R$605,"Despesa",Jul!$F$5:$F$605,DRE!$D1123)</f>
        <v>0</v>
      </c>
      <c r="L1123" s="75">
        <f>SUMIFS(Ago!$H$5:$H$605,Ago!$R$5:$R$605,"Despesa",Ago!$F$5:$F$605,DRE!$D1123)</f>
        <v>0</v>
      </c>
      <c r="M1123" s="75">
        <f>SUMIFS(Set!$H$5:$H$605,Set!$R$5:$R$605,"Despesa",Set!$F$5:$F$605,DRE!$D1123)</f>
        <v>0</v>
      </c>
      <c r="N1123" s="75">
        <f>SUMIFS(Out!$H$5:$H$605,Out!$R$5:$R$605,"Despesa",Out!$F$5:$F$605,DRE!$D1123)</f>
        <v>0</v>
      </c>
      <c r="O1123" s="75">
        <f>SUMIFS(Nov!$H$5:$H$605,Nov!$R$5:$R$605,"Despesa",Nov!$F$5:$F$605,DRE!$D1123)</f>
        <v>0</v>
      </c>
      <c r="P1123" s="75">
        <f>SUMIFS(Dez!$H$5:$H$605,Dez!$R$5:$R$605,"Despesa",Dez!$F$5:$F$605,DRE!$D1123)</f>
        <v>0</v>
      </c>
      <c r="Q1123" s="75">
        <f t="shared" si="48"/>
        <v>0</v>
      </c>
    </row>
    <row r="1124" spans="3:17" ht="28.5" customHeight="1" thickTop="1" thickBot="1">
      <c r="C1124" s="65" t="str">
        <f>'PC Despesas'!X96</f>
        <v>5.8.92</v>
      </c>
      <c r="D1124" s="66" t="str">
        <f>VLOOKUP(C1124,'PC Despesas'!$X$5:$Y$103,2,FALSE)</f>
        <v>-</v>
      </c>
      <c r="E1124" s="75">
        <f>SUMIFS(Jan!$H$5:$H$605,Jan!$R$5:$R$605,"Despesa",Jan!$F$5:$F$605,DRE!$D1124)</f>
        <v>0</v>
      </c>
      <c r="F1124" s="75">
        <f>SUMIFS(Fev!$H$5:$H$605,Fev!$R$5:$R$605,"Despesa",Fev!$F$5:$F$605,DRE!$D1124)</f>
        <v>0</v>
      </c>
      <c r="G1124" s="75">
        <f>SUMIFS(Mar!$H$5:$H$605,Mar!$R$5:$R$605,"Despesa",Mar!$F$5:$F$605,DRE!$D1124)</f>
        <v>0</v>
      </c>
      <c r="H1124" s="75">
        <f>SUMIFS(Abr!$H$5:$H$605,Abr!$R$5:$R$605,"Despesa",Abr!$F$5:$F$605,DRE!$D1124)</f>
        <v>0</v>
      </c>
      <c r="I1124" s="75">
        <f>SUMIFS(Mai!$H$5:$H$605,Mai!$R$5:$R$605,"Despesa",Mai!$F$5:$F$605,DRE!$D1124)</f>
        <v>0</v>
      </c>
      <c r="J1124" s="75">
        <f>SUMIFS(Jun!$H$5:$H$605,Jun!$R$5:$R$605,"Despesa",Jun!$F$5:$F$605,DRE!$D1124)</f>
        <v>0</v>
      </c>
      <c r="K1124" s="75">
        <f>SUMIFS(Jul!$H$5:$H$605,Jul!$R$5:$R$605,"Despesa",Jul!$F$5:$F$605,DRE!$D1124)</f>
        <v>0</v>
      </c>
      <c r="L1124" s="75">
        <f>SUMIFS(Ago!$H$5:$H$605,Ago!$R$5:$R$605,"Despesa",Ago!$F$5:$F$605,DRE!$D1124)</f>
        <v>0</v>
      </c>
      <c r="M1124" s="75">
        <f>SUMIFS(Set!$H$5:$H$605,Set!$R$5:$R$605,"Despesa",Set!$F$5:$F$605,DRE!$D1124)</f>
        <v>0</v>
      </c>
      <c r="N1124" s="75">
        <f>SUMIFS(Out!$H$5:$H$605,Out!$R$5:$R$605,"Despesa",Out!$F$5:$F$605,DRE!$D1124)</f>
        <v>0</v>
      </c>
      <c r="O1124" s="75">
        <f>SUMIFS(Nov!$H$5:$H$605,Nov!$R$5:$R$605,"Despesa",Nov!$F$5:$F$605,DRE!$D1124)</f>
        <v>0</v>
      </c>
      <c r="P1124" s="75">
        <f>SUMIFS(Dez!$H$5:$H$605,Dez!$R$5:$R$605,"Despesa",Dez!$F$5:$F$605,DRE!$D1124)</f>
        <v>0</v>
      </c>
      <c r="Q1124" s="75">
        <f t="shared" si="48"/>
        <v>0</v>
      </c>
    </row>
    <row r="1125" spans="3:17" ht="28.5" customHeight="1" thickTop="1" thickBot="1">
      <c r="C1125" s="65" t="str">
        <f>'PC Despesas'!X97</f>
        <v>5.8.93</v>
      </c>
      <c r="D1125" s="66" t="str">
        <f>VLOOKUP(C1125,'PC Despesas'!$X$5:$Y$103,2,FALSE)</f>
        <v>-</v>
      </c>
      <c r="E1125" s="75">
        <f>SUMIFS(Jan!$H$5:$H$605,Jan!$R$5:$R$605,"Despesa",Jan!$F$5:$F$605,DRE!$D1125)</f>
        <v>0</v>
      </c>
      <c r="F1125" s="75">
        <f>SUMIFS(Fev!$H$5:$H$605,Fev!$R$5:$R$605,"Despesa",Fev!$F$5:$F$605,DRE!$D1125)</f>
        <v>0</v>
      </c>
      <c r="G1125" s="75">
        <f>SUMIFS(Mar!$H$5:$H$605,Mar!$R$5:$R$605,"Despesa",Mar!$F$5:$F$605,DRE!$D1125)</f>
        <v>0</v>
      </c>
      <c r="H1125" s="75">
        <f>SUMIFS(Abr!$H$5:$H$605,Abr!$R$5:$R$605,"Despesa",Abr!$F$5:$F$605,DRE!$D1125)</f>
        <v>0</v>
      </c>
      <c r="I1125" s="75">
        <f>SUMIFS(Mai!$H$5:$H$605,Mai!$R$5:$R$605,"Despesa",Mai!$F$5:$F$605,DRE!$D1125)</f>
        <v>0</v>
      </c>
      <c r="J1125" s="75">
        <f>SUMIFS(Jun!$H$5:$H$605,Jun!$R$5:$R$605,"Despesa",Jun!$F$5:$F$605,DRE!$D1125)</f>
        <v>0</v>
      </c>
      <c r="K1125" s="75">
        <f>SUMIFS(Jul!$H$5:$H$605,Jul!$R$5:$R$605,"Despesa",Jul!$F$5:$F$605,DRE!$D1125)</f>
        <v>0</v>
      </c>
      <c r="L1125" s="75">
        <f>SUMIFS(Ago!$H$5:$H$605,Ago!$R$5:$R$605,"Despesa",Ago!$F$5:$F$605,DRE!$D1125)</f>
        <v>0</v>
      </c>
      <c r="M1125" s="75">
        <f>SUMIFS(Set!$H$5:$H$605,Set!$R$5:$R$605,"Despesa",Set!$F$5:$F$605,DRE!$D1125)</f>
        <v>0</v>
      </c>
      <c r="N1125" s="75">
        <f>SUMIFS(Out!$H$5:$H$605,Out!$R$5:$R$605,"Despesa",Out!$F$5:$F$605,DRE!$D1125)</f>
        <v>0</v>
      </c>
      <c r="O1125" s="75">
        <f>SUMIFS(Nov!$H$5:$H$605,Nov!$R$5:$R$605,"Despesa",Nov!$F$5:$F$605,DRE!$D1125)</f>
        <v>0</v>
      </c>
      <c r="P1125" s="75">
        <f>SUMIFS(Dez!$H$5:$H$605,Dez!$R$5:$R$605,"Despesa",Dez!$F$5:$F$605,DRE!$D1125)</f>
        <v>0</v>
      </c>
      <c r="Q1125" s="75">
        <f t="shared" si="48"/>
        <v>0</v>
      </c>
    </row>
    <row r="1126" spans="3:17" ht="28.5" customHeight="1" thickTop="1" thickBot="1">
      <c r="C1126" s="65" t="str">
        <f>'PC Despesas'!X98</f>
        <v>5.8.94</v>
      </c>
      <c r="D1126" s="66" t="str">
        <f>VLOOKUP(C1126,'PC Despesas'!$X$5:$Y$103,2,FALSE)</f>
        <v>-</v>
      </c>
      <c r="E1126" s="75">
        <f>SUMIFS(Jan!$H$5:$H$605,Jan!$R$5:$R$605,"Despesa",Jan!$F$5:$F$605,DRE!$D1126)</f>
        <v>0</v>
      </c>
      <c r="F1126" s="75">
        <f>SUMIFS(Fev!$H$5:$H$605,Fev!$R$5:$R$605,"Despesa",Fev!$F$5:$F$605,DRE!$D1126)</f>
        <v>0</v>
      </c>
      <c r="G1126" s="75">
        <f>SUMIFS(Mar!$H$5:$H$605,Mar!$R$5:$R$605,"Despesa",Mar!$F$5:$F$605,DRE!$D1126)</f>
        <v>0</v>
      </c>
      <c r="H1126" s="75">
        <f>SUMIFS(Abr!$H$5:$H$605,Abr!$R$5:$R$605,"Despesa",Abr!$F$5:$F$605,DRE!$D1126)</f>
        <v>0</v>
      </c>
      <c r="I1126" s="75">
        <f>SUMIFS(Mai!$H$5:$H$605,Mai!$R$5:$R$605,"Despesa",Mai!$F$5:$F$605,DRE!$D1126)</f>
        <v>0</v>
      </c>
      <c r="J1126" s="75">
        <f>SUMIFS(Jun!$H$5:$H$605,Jun!$R$5:$R$605,"Despesa",Jun!$F$5:$F$605,DRE!$D1126)</f>
        <v>0</v>
      </c>
      <c r="K1126" s="75">
        <f>SUMIFS(Jul!$H$5:$H$605,Jul!$R$5:$R$605,"Despesa",Jul!$F$5:$F$605,DRE!$D1126)</f>
        <v>0</v>
      </c>
      <c r="L1126" s="75">
        <f>SUMIFS(Ago!$H$5:$H$605,Ago!$R$5:$R$605,"Despesa",Ago!$F$5:$F$605,DRE!$D1126)</f>
        <v>0</v>
      </c>
      <c r="M1126" s="75">
        <f>SUMIFS(Set!$H$5:$H$605,Set!$R$5:$R$605,"Despesa",Set!$F$5:$F$605,DRE!$D1126)</f>
        <v>0</v>
      </c>
      <c r="N1126" s="75">
        <f>SUMIFS(Out!$H$5:$H$605,Out!$R$5:$R$605,"Despesa",Out!$F$5:$F$605,DRE!$D1126)</f>
        <v>0</v>
      </c>
      <c r="O1126" s="75">
        <f>SUMIFS(Nov!$H$5:$H$605,Nov!$R$5:$R$605,"Despesa",Nov!$F$5:$F$605,DRE!$D1126)</f>
        <v>0</v>
      </c>
      <c r="P1126" s="75">
        <f>SUMIFS(Dez!$H$5:$H$605,Dez!$R$5:$R$605,"Despesa",Dez!$F$5:$F$605,DRE!$D1126)</f>
        <v>0</v>
      </c>
      <c r="Q1126" s="75">
        <f t="shared" si="48"/>
        <v>0</v>
      </c>
    </row>
    <row r="1127" spans="3:17" ht="28.5" customHeight="1" thickTop="1" thickBot="1">
      <c r="C1127" s="65" t="str">
        <f>'PC Despesas'!X99</f>
        <v>5.8.95</v>
      </c>
      <c r="D1127" s="66" t="str">
        <f>VLOOKUP(C1127,'PC Despesas'!$X$5:$Y$103,2,FALSE)</f>
        <v>-</v>
      </c>
      <c r="E1127" s="75">
        <f>SUMIFS(Jan!$H$5:$H$605,Jan!$R$5:$R$605,"Despesa",Jan!$F$5:$F$605,DRE!$D1127)</f>
        <v>0</v>
      </c>
      <c r="F1127" s="75">
        <f>SUMIFS(Fev!$H$5:$H$605,Fev!$R$5:$R$605,"Despesa",Fev!$F$5:$F$605,DRE!$D1127)</f>
        <v>0</v>
      </c>
      <c r="G1127" s="75">
        <f>SUMIFS(Mar!$H$5:$H$605,Mar!$R$5:$R$605,"Despesa",Mar!$F$5:$F$605,DRE!$D1127)</f>
        <v>0</v>
      </c>
      <c r="H1127" s="75">
        <f>SUMIFS(Abr!$H$5:$H$605,Abr!$R$5:$R$605,"Despesa",Abr!$F$5:$F$605,DRE!$D1127)</f>
        <v>0</v>
      </c>
      <c r="I1127" s="75">
        <f>SUMIFS(Mai!$H$5:$H$605,Mai!$R$5:$R$605,"Despesa",Mai!$F$5:$F$605,DRE!$D1127)</f>
        <v>0</v>
      </c>
      <c r="J1127" s="75">
        <f>SUMIFS(Jun!$H$5:$H$605,Jun!$R$5:$R$605,"Despesa",Jun!$F$5:$F$605,DRE!$D1127)</f>
        <v>0</v>
      </c>
      <c r="K1127" s="75">
        <f>SUMIFS(Jul!$H$5:$H$605,Jul!$R$5:$R$605,"Despesa",Jul!$F$5:$F$605,DRE!$D1127)</f>
        <v>0</v>
      </c>
      <c r="L1127" s="75">
        <f>SUMIFS(Ago!$H$5:$H$605,Ago!$R$5:$R$605,"Despesa",Ago!$F$5:$F$605,DRE!$D1127)</f>
        <v>0</v>
      </c>
      <c r="M1127" s="75">
        <f>SUMIFS(Set!$H$5:$H$605,Set!$R$5:$R$605,"Despesa",Set!$F$5:$F$605,DRE!$D1127)</f>
        <v>0</v>
      </c>
      <c r="N1127" s="75">
        <f>SUMIFS(Out!$H$5:$H$605,Out!$R$5:$R$605,"Despesa",Out!$F$5:$F$605,DRE!$D1127)</f>
        <v>0</v>
      </c>
      <c r="O1127" s="75">
        <f>SUMIFS(Nov!$H$5:$H$605,Nov!$R$5:$R$605,"Despesa",Nov!$F$5:$F$605,DRE!$D1127)</f>
        <v>0</v>
      </c>
      <c r="P1127" s="75">
        <f>SUMIFS(Dez!$H$5:$H$605,Dez!$R$5:$R$605,"Despesa",Dez!$F$5:$F$605,DRE!$D1127)</f>
        <v>0</v>
      </c>
      <c r="Q1127" s="75">
        <f t="shared" si="48"/>
        <v>0</v>
      </c>
    </row>
    <row r="1128" spans="3:17" ht="28.5" customHeight="1" thickTop="1" thickBot="1">
      <c r="C1128" s="65" t="str">
        <f>'PC Despesas'!X100</f>
        <v>5.8.96</v>
      </c>
      <c r="D1128" s="66" t="str">
        <f>VLOOKUP(C1128,'PC Despesas'!$X$5:$Y$103,2,FALSE)</f>
        <v>-</v>
      </c>
      <c r="E1128" s="75">
        <f>SUMIFS(Jan!$H$5:$H$605,Jan!$R$5:$R$605,"Despesa",Jan!$F$5:$F$605,DRE!$D1128)</f>
        <v>0</v>
      </c>
      <c r="F1128" s="75">
        <f>SUMIFS(Fev!$H$5:$H$605,Fev!$R$5:$R$605,"Despesa",Fev!$F$5:$F$605,DRE!$D1128)</f>
        <v>0</v>
      </c>
      <c r="G1128" s="75">
        <f>SUMIFS(Mar!$H$5:$H$605,Mar!$R$5:$R$605,"Despesa",Mar!$F$5:$F$605,DRE!$D1128)</f>
        <v>0</v>
      </c>
      <c r="H1128" s="75">
        <f>SUMIFS(Abr!$H$5:$H$605,Abr!$R$5:$R$605,"Despesa",Abr!$F$5:$F$605,DRE!$D1128)</f>
        <v>0</v>
      </c>
      <c r="I1128" s="75">
        <f>SUMIFS(Mai!$H$5:$H$605,Mai!$R$5:$R$605,"Despesa",Mai!$F$5:$F$605,DRE!$D1128)</f>
        <v>0</v>
      </c>
      <c r="J1128" s="75">
        <f>SUMIFS(Jun!$H$5:$H$605,Jun!$R$5:$R$605,"Despesa",Jun!$F$5:$F$605,DRE!$D1128)</f>
        <v>0</v>
      </c>
      <c r="K1128" s="75">
        <f>SUMIFS(Jul!$H$5:$H$605,Jul!$R$5:$R$605,"Despesa",Jul!$F$5:$F$605,DRE!$D1128)</f>
        <v>0</v>
      </c>
      <c r="L1128" s="75">
        <f>SUMIFS(Ago!$H$5:$H$605,Ago!$R$5:$R$605,"Despesa",Ago!$F$5:$F$605,DRE!$D1128)</f>
        <v>0</v>
      </c>
      <c r="M1128" s="75">
        <f>SUMIFS(Set!$H$5:$H$605,Set!$R$5:$R$605,"Despesa",Set!$F$5:$F$605,DRE!$D1128)</f>
        <v>0</v>
      </c>
      <c r="N1128" s="75">
        <f>SUMIFS(Out!$H$5:$H$605,Out!$R$5:$R$605,"Despesa",Out!$F$5:$F$605,DRE!$D1128)</f>
        <v>0</v>
      </c>
      <c r="O1128" s="75">
        <f>SUMIFS(Nov!$H$5:$H$605,Nov!$R$5:$R$605,"Despesa",Nov!$F$5:$F$605,DRE!$D1128)</f>
        <v>0</v>
      </c>
      <c r="P1128" s="75">
        <f>SUMIFS(Dez!$H$5:$H$605,Dez!$R$5:$R$605,"Despesa",Dez!$F$5:$F$605,DRE!$D1128)</f>
        <v>0</v>
      </c>
      <c r="Q1128" s="75">
        <f t="shared" si="48"/>
        <v>0</v>
      </c>
    </row>
    <row r="1129" spans="3:17" ht="28.5" customHeight="1" thickTop="1" thickBot="1">
      <c r="C1129" s="65" t="str">
        <f>'PC Despesas'!X101</f>
        <v>5.8.97</v>
      </c>
      <c r="D1129" s="66" t="str">
        <f>VLOOKUP(C1129,'PC Despesas'!$X$5:$Y$103,2,FALSE)</f>
        <v>-</v>
      </c>
      <c r="E1129" s="75">
        <f>SUMIFS(Jan!$H$5:$H$605,Jan!$R$5:$R$605,"Despesa",Jan!$F$5:$F$605,DRE!$D1129)</f>
        <v>0</v>
      </c>
      <c r="F1129" s="75">
        <f>SUMIFS(Fev!$H$5:$H$605,Fev!$R$5:$R$605,"Despesa",Fev!$F$5:$F$605,DRE!$D1129)</f>
        <v>0</v>
      </c>
      <c r="G1129" s="75">
        <f>SUMIFS(Mar!$H$5:$H$605,Mar!$R$5:$R$605,"Despesa",Mar!$F$5:$F$605,DRE!$D1129)</f>
        <v>0</v>
      </c>
      <c r="H1129" s="75">
        <f>SUMIFS(Abr!$H$5:$H$605,Abr!$R$5:$R$605,"Despesa",Abr!$F$5:$F$605,DRE!$D1129)</f>
        <v>0</v>
      </c>
      <c r="I1129" s="75">
        <f>SUMIFS(Mai!$H$5:$H$605,Mai!$R$5:$R$605,"Despesa",Mai!$F$5:$F$605,DRE!$D1129)</f>
        <v>0</v>
      </c>
      <c r="J1129" s="75">
        <f>SUMIFS(Jun!$H$5:$H$605,Jun!$R$5:$R$605,"Despesa",Jun!$F$5:$F$605,DRE!$D1129)</f>
        <v>0</v>
      </c>
      <c r="K1129" s="75">
        <f>SUMIFS(Jul!$H$5:$H$605,Jul!$R$5:$R$605,"Despesa",Jul!$F$5:$F$605,DRE!$D1129)</f>
        <v>0</v>
      </c>
      <c r="L1129" s="75">
        <f>SUMIFS(Ago!$H$5:$H$605,Ago!$R$5:$R$605,"Despesa",Ago!$F$5:$F$605,DRE!$D1129)</f>
        <v>0</v>
      </c>
      <c r="M1129" s="75">
        <f>SUMIFS(Set!$H$5:$H$605,Set!$R$5:$R$605,"Despesa",Set!$F$5:$F$605,DRE!$D1129)</f>
        <v>0</v>
      </c>
      <c r="N1129" s="75">
        <f>SUMIFS(Out!$H$5:$H$605,Out!$R$5:$R$605,"Despesa",Out!$F$5:$F$605,DRE!$D1129)</f>
        <v>0</v>
      </c>
      <c r="O1129" s="75">
        <f>SUMIFS(Nov!$H$5:$H$605,Nov!$R$5:$R$605,"Despesa",Nov!$F$5:$F$605,DRE!$D1129)</f>
        <v>0</v>
      </c>
      <c r="P1129" s="75">
        <f>SUMIFS(Dez!$H$5:$H$605,Dez!$R$5:$R$605,"Despesa",Dez!$F$5:$F$605,DRE!$D1129)</f>
        <v>0</v>
      </c>
      <c r="Q1129" s="75">
        <f t="shared" si="48"/>
        <v>0</v>
      </c>
    </row>
    <row r="1130" spans="3:17" ht="28.5" customHeight="1" thickTop="1" thickBot="1">
      <c r="C1130" s="65" t="str">
        <f>'PC Despesas'!X102</f>
        <v>5.8.98</v>
      </c>
      <c r="D1130" s="66" t="str">
        <f>VLOOKUP(C1130,'PC Despesas'!$X$5:$Y$103,2,FALSE)</f>
        <v>-</v>
      </c>
      <c r="E1130" s="75">
        <f>SUMIFS(Jan!$H$5:$H$605,Jan!$R$5:$R$605,"Despesa",Jan!$F$5:$F$605,DRE!$D1130)</f>
        <v>0</v>
      </c>
      <c r="F1130" s="75">
        <f>SUMIFS(Fev!$H$5:$H$605,Fev!$R$5:$R$605,"Despesa",Fev!$F$5:$F$605,DRE!$D1130)</f>
        <v>0</v>
      </c>
      <c r="G1130" s="75">
        <f>SUMIFS(Mar!$H$5:$H$605,Mar!$R$5:$R$605,"Despesa",Mar!$F$5:$F$605,DRE!$D1130)</f>
        <v>0</v>
      </c>
      <c r="H1130" s="75">
        <f>SUMIFS(Abr!$H$5:$H$605,Abr!$R$5:$R$605,"Despesa",Abr!$F$5:$F$605,DRE!$D1130)</f>
        <v>0</v>
      </c>
      <c r="I1130" s="75">
        <f>SUMIFS(Mai!$H$5:$H$605,Mai!$R$5:$R$605,"Despesa",Mai!$F$5:$F$605,DRE!$D1130)</f>
        <v>0</v>
      </c>
      <c r="J1130" s="75">
        <f>SUMIFS(Jun!$H$5:$H$605,Jun!$R$5:$R$605,"Despesa",Jun!$F$5:$F$605,DRE!$D1130)</f>
        <v>0</v>
      </c>
      <c r="K1130" s="75">
        <f>SUMIFS(Jul!$H$5:$H$605,Jul!$R$5:$R$605,"Despesa",Jul!$F$5:$F$605,DRE!$D1130)</f>
        <v>0</v>
      </c>
      <c r="L1130" s="75">
        <f>SUMIFS(Ago!$H$5:$H$605,Ago!$R$5:$R$605,"Despesa",Ago!$F$5:$F$605,DRE!$D1130)</f>
        <v>0</v>
      </c>
      <c r="M1130" s="75">
        <f>SUMIFS(Set!$H$5:$H$605,Set!$R$5:$R$605,"Despesa",Set!$F$5:$F$605,DRE!$D1130)</f>
        <v>0</v>
      </c>
      <c r="N1130" s="75">
        <f>SUMIFS(Out!$H$5:$H$605,Out!$R$5:$R$605,"Despesa",Out!$F$5:$F$605,DRE!$D1130)</f>
        <v>0</v>
      </c>
      <c r="O1130" s="75">
        <f>SUMIFS(Nov!$H$5:$H$605,Nov!$R$5:$R$605,"Despesa",Nov!$F$5:$F$605,DRE!$D1130)</f>
        <v>0</v>
      </c>
      <c r="P1130" s="75">
        <f>SUMIFS(Dez!$H$5:$H$605,Dez!$R$5:$R$605,"Despesa",Dez!$F$5:$F$605,DRE!$D1130)</f>
        <v>0</v>
      </c>
      <c r="Q1130" s="75">
        <f t="shared" si="48"/>
        <v>0</v>
      </c>
    </row>
    <row r="1131" spans="3:17" ht="28.5" customHeight="1" thickTop="1" thickBot="1">
      <c r="C1131" s="65" t="str">
        <f>'PC Despesas'!X103</f>
        <v>5.8.99</v>
      </c>
      <c r="D1131" s="66" t="str">
        <f>VLOOKUP(C1131,'PC Despesas'!$X$5:$Y$103,2,FALSE)</f>
        <v>Outros Investimentos</v>
      </c>
      <c r="E1131" s="75">
        <f>SUMIFS(Jan!$H$5:$H$605,Jan!$R$5:$R$605,"Despesa",Jan!$F$5:$F$605,DRE!$D1131)</f>
        <v>0</v>
      </c>
      <c r="F1131" s="75">
        <f>SUMIFS(Fev!$H$5:$H$605,Fev!$R$5:$R$605,"Despesa",Fev!$F$5:$F$605,DRE!$D1131)</f>
        <v>0</v>
      </c>
      <c r="G1131" s="75">
        <f>SUMIFS(Mar!$H$5:$H$605,Mar!$R$5:$R$605,"Despesa",Mar!$F$5:$F$605,DRE!$D1131)</f>
        <v>0</v>
      </c>
      <c r="H1131" s="75">
        <f>SUMIFS(Abr!$H$5:$H$605,Abr!$R$5:$R$605,"Despesa",Abr!$F$5:$F$605,DRE!$D1131)</f>
        <v>0</v>
      </c>
      <c r="I1131" s="75">
        <f>SUMIFS(Mai!$H$5:$H$605,Mai!$R$5:$R$605,"Despesa",Mai!$F$5:$F$605,DRE!$D1131)</f>
        <v>0</v>
      </c>
      <c r="J1131" s="75">
        <f>SUMIFS(Jun!$H$5:$H$605,Jun!$R$5:$R$605,"Despesa",Jun!$F$5:$F$605,DRE!$D1131)</f>
        <v>0</v>
      </c>
      <c r="K1131" s="75">
        <f>SUMIFS(Jul!$H$5:$H$605,Jul!$R$5:$R$605,"Despesa",Jul!$F$5:$F$605,DRE!$D1131)</f>
        <v>0</v>
      </c>
      <c r="L1131" s="75">
        <f>SUMIFS(Ago!$H$5:$H$605,Ago!$R$5:$R$605,"Despesa",Ago!$F$5:$F$605,DRE!$D1131)</f>
        <v>0</v>
      </c>
      <c r="M1131" s="75">
        <f>SUMIFS(Set!$H$5:$H$605,Set!$R$5:$R$605,"Despesa",Set!$F$5:$F$605,DRE!$D1131)</f>
        <v>0</v>
      </c>
      <c r="N1131" s="75">
        <f>SUMIFS(Out!$H$5:$H$605,Out!$R$5:$R$605,"Despesa",Out!$F$5:$F$605,DRE!$D1131)</f>
        <v>0</v>
      </c>
      <c r="O1131" s="75">
        <f>SUMIFS(Nov!$H$5:$H$605,Nov!$R$5:$R$605,"Despesa",Nov!$F$5:$F$605,DRE!$D1131)</f>
        <v>0</v>
      </c>
      <c r="P1131" s="75">
        <f>SUMIFS(Dez!$H$5:$H$605,Dez!$R$5:$R$605,"Despesa",Dez!$F$5:$F$605,DRE!$D1131)</f>
        <v>0</v>
      </c>
      <c r="Q1131" s="75">
        <f t="shared" si="48"/>
        <v>0</v>
      </c>
    </row>
    <row r="1132" spans="3:17" ht="28.5" customHeight="1" thickTop="1"/>
    <row r="1133" spans="3:17" ht="28.5" customHeight="1"/>
    <row r="1134" spans="3:17" ht="28.5" hidden="1" customHeight="1"/>
    <row r="1135" spans="3:17" ht="28.5" hidden="1" customHeight="1"/>
    <row r="1136" spans="3:17" ht="28.5" hidden="1" customHeight="1"/>
    <row r="1137" ht="28.5" hidden="1" customHeight="1"/>
    <row r="1138" ht="28.5" hidden="1" customHeight="1"/>
    <row r="1139" ht="28.5" hidden="1" customHeight="1"/>
    <row r="1140" ht="28.5" hidden="1" customHeight="1"/>
    <row r="1141" ht="28.5" hidden="1" customHeight="1"/>
    <row r="1142"/>
    <row r="1143"/>
    <row r="1144"/>
  </sheetData>
  <sheetProtection formatColumns="0" formatRows="0" selectLockedCells="1" autoFilter="0"/>
  <mergeCells count="17">
    <mergeCell ref="C218:D218"/>
    <mergeCell ref="C421:D421"/>
    <mergeCell ref="C423:D423"/>
    <mergeCell ref="C726:D726"/>
    <mergeCell ref="C1030:D1030"/>
    <mergeCell ref="C15:D15"/>
    <mergeCell ref="C1:K1"/>
    <mergeCell ref="C4:D4"/>
    <mergeCell ref="C6:D6"/>
    <mergeCell ref="C7:D7"/>
    <mergeCell ref="C8:D8"/>
    <mergeCell ref="C9:D9"/>
    <mergeCell ref="C10:D10"/>
    <mergeCell ref="C11:D11"/>
    <mergeCell ref="C12:D12"/>
    <mergeCell ref="C13:D13"/>
    <mergeCell ref="C14:H14"/>
  </mergeCells>
  <conditionalFormatting sqref="E10:P10">
    <cfRule type="cellIs" dxfId="39" priority="5" operator="lessThan">
      <formula>0</formula>
    </cfRule>
    <cfRule type="cellIs" dxfId="38" priority="6" operator="greaterThan">
      <formula>0</formula>
    </cfRule>
  </conditionalFormatting>
  <conditionalFormatting sqref="E8:Q8">
    <cfRule type="cellIs" dxfId="37" priority="3" operator="lessThan">
      <formula>0</formula>
    </cfRule>
    <cfRule type="cellIs" dxfId="36" priority="4" operator="greaterThan">
      <formula>0</formula>
    </cfRule>
  </conditionalFormatting>
  <conditionalFormatting sqref="E12:Q12">
    <cfRule type="cellIs" dxfId="35" priority="1" operator="lessThan">
      <formula>0</formula>
    </cfRule>
    <cfRule type="cellIs" dxfId="34" priority="2" operator="greaterThan">
      <formula>0</formula>
    </cfRule>
  </conditionalFormatting>
  <pageMargins left="0.51181102362204722" right="0.51181102362204722" top="0.78740157480314965" bottom="0.78740157480314965" header="0.31496062992125984" footer="0.31496062992125984"/>
  <rowBreaks count="1" manualBreakCount="1">
    <brk id="827" min="2" max="16" man="1"/>
  </rowBreaks>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sheetPr codeName="Plan21" enableFormatConditionsCalculation="0">
    <pageSetUpPr fitToPage="1"/>
  </sheetPr>
  <dimension ref="A1:Z811"/>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142"/>
      <c r="C1" s="223" t="s">
        <v>1294</v>
      </c>
      <c r="D1" s="223"/>
      <c r="E1" s="223"/>
      <c r="F1" s="223"/>
      <c r="G1" s="223"/>
      <c r="H1" s="223"/>
      <c r="I1" s="223"/>
      <c r="J1" s="223"/>
      <c r="K1" s="223"/>
    </row>
    <row r="2" spans="1:17" s="32" customFormat="1" ht="37.5" customHeight="1">
      <c r="A2" s="142"/>
      <c r="B2" s="71"/>
      <c r="C2" s="35"/>
      <c r="D2" s="35"/>
      <c r="E2" s="35"/>
      <c r="F2" s="35"/>
      <c r="G2" s="35"/>
      <c r="H2" s="35"/>
      <c r="I2" s="35"/>
      <c r="J2" s="35"/>
      <c r="K2" s="35"/>
      <c r="L2" s="35"/>
      <c r="M2" s="35"/>
      <c r="N2" s="35"/>
      <c r="O2" s="35"/>
      <c r="P2" s="35"/>
    </row>
    <row r="3" spans="1:17" ht="29.25" customHeight="1" thickBot="1">
      <c r="B3" s="39"/>
      <c r="G3" s="42"/>
    </row>
    <row r="4" spans="1:17" ht="25.5" customHeight="1" thickTop="1" thickBot="1">
      <c r="C4" s="239" t="s">
        <v>1289</v>
      </c>
      <c r="D4" s="239"/>
      <c r="E4" s="123" t="s">
        <v>1296</v>
      </c>
      <c r="F4" s="123" t="s">
        <v>1297</v>
      </c>
      <c r="G4" s="123" t="s">
        <v>1298</v>
      </c>
      <c r="H4" s="123" t="s">
        <v>1299</v>
      </c>
      <c r="I4" s="123" t="s">
        <v>1300</v>
      </c>
      <c r="J4" s="123" t="s">
        <v>1301</v>
      </c>
      <c r="K4" s="123" t="s">
        <v>1302</v>
      </c>
      <c r="L4" s="123" t="s">
        <v>1303</v>
      </c>
      <c r="M4" s="123" t="s">
        <v>1304</v>
      </c>
      <c r="N4" s="123" t="s">
        <v>1305</v>
      </c>
      <c r="O4" s="123" t="s">
        <v>1306</v>
      </c>
      <c r="P4" s="123" t="s">
        <v>1307</v>
      </c>
      <c r="Q4" s="123" t="s">
        <v>1308</v>
      </c>
    </row>
    <row r="5" spans="1:17" ht="6" customHeight="1" thickTop="1" thickBot="1">
      <c r="C5" s="56"/>
      <c r="D5" s="44"/>
      <c r="E5" s="24"/>
      <c r="F5" s="44"/>
      <c r="G5" s="44"/>
      <c r="H5" s="44"/>
      <c r="I5" s="44"/>
      <c r="J5" s="24"/>
      <c r="K5" s="24"/>
      <c r="L5" s="24"/>
      <c r="M5" s="24"/>
      <c r="N5" s="24"/>
      <c r="O5" s="24"/>
      <c r="P5" s="24"/>
      <c r="Q5" s="24"/>
    </row>
    <row r="6" spans="1:17" ht="30" customHeight="1" thickTop="1" thickBot="1">
      <c r="C6" s="239" t="s">
        <v>1330</v>
      </c>
      <c r="D6" s="239"/>
      <c r="E6" s="72">
        <f>E8+E108+E208+E308+E408+E508+E608</f>
        <v>0</v>
      </c>
      <c r="F6" s="72">
        <f t="shared" ref="F6:P6" si="0">F8+F108+F208+F308+F408+F508+F608</f>
        <v>0</v>
      </c>
      <c r="G6" s="72">
        <f t="shared" si="0"/>
        <v>0</v>
      </c>
      <c r="H6" s="72">
        <f t="shared" si="0"/>
        <v>0</v>
      </c>
      <c r="I6" s="72">
        <f t="shared" si="0"/>
        <v>0</v>
      </c>
      <c r="J6" s="72">
        <f t="shared" si="0"/>
        <v>0</v>
      </c>
      <c r="K6" s="72">
        <f t="shared" si="0"/>
        <v>0</v>
      </c>
      <c r="L6" s="72">
        <f t="shared" si="0"/>
        <v>0</v>
      </c>
      <c r="M6" s="72">
        <f t="shared" si="0"/>
        <v>0</v>
      </c>
      <c r="N6" s="72">
        <f t="shared" si="0"/>
        <v>0</v>
      </c>
      <c r="O6" s="72">
        <f t="shared" si="0"/>
        <v>0</v>
      </c>
      <c r="P6" s="72">
        <f t="shared" si="0"/>
        <v>0</v>
      </c>
      <c r="Q6" s="72"/>
    </row>
    <row r="7" spans="1:17" ht="17.25" customHeight="1" thickTop="1" thickBot="1">
      <c r="C7" s="240"/>
      <c r="D7" s="240"/>
      <c r="E7" s="73"/>
      <c r="F7" s="73"/>
      <c r="G7" s="73"/>
      <c r="H7" s="73"/>
      <c r="I7" s="73"/>
      <c r="J7" s="73"/>
      <c r="K7" s="73"/>
      <c r="L7" s="73"/>
      <c r="M7" s="73"/>
      <c r="N7" s="73"/>
      <c r="O7" s="73"/>
      <c r="P7" s="73"/>
      <c r="Q7" s="73"/>
    </row>
    <row r="8" spans="1:17" ht="33.75" customHeight="1" thickTop="1" thickBot="1">
      <c r="C8" s="63" t="str">
        <f>'PC Despesas'!C4</f>
        <v>5.1</v>
      </c>
      <c r="D8" s="64" t="str">
        <f>VLOOKUP(C8,'PC Despesas'!$C$4:$D$103,2,FALSE)</f>
        <v>DESPESAS COM PRODUTOS</v>
      </c>
      <c r="E8" s="74">
        <f>SUM(E9:E107)</f>
        <v>0</v>
      </c>
      <c r="F8" s="74">
        <f t="shared" ref="F8:Q8" si="1">SUM(F9:F107)</f>
        <v>0</v>
      </c>
      <c r="G8" s="74">
        <f t="shared" si="1"/>
        <v>0</v>
      </c>
      <c r="H8" s="74">
        <f t="shared" si="1"/>
        <v>0</v>
      </c>
      <c r="I8" s="74">
        <f t="shared" si="1"/>
        <v>0</v>
      </c>
      <c r="J8" s="74">
        <f t="shared" si="1"/>
        <v>0</v>
      </c>
      <c r="K8" s="74">
        <f t="shared" si="1"/>
        <v>0</v>
      </c>
      <c r="L8" s="74">
        <f t="shared" si="1"/>
        <v>0</v>
      </c>
      <c r="M8" s="74">
        <f t="shared" si="1"/>
        <v>0</v>
      </c>
      <c r="N8" s="74">
        <f t="shared" si="1"/>
        <v>0</v>
      </c>
      <c r="O8" s="74">
        <f t="shared" si="1"/>
        <v>0</v>
      </c>
      <c r="P8" s="74">
        <f t="shared" si="1"/>
        <v>0</v>
      </c>
      <c r="Q8" s="74">
        <f t="shared" si="1"/>
        <v>0</v>
      </c>
    </row>
    <row r="9" spans="1:17" ht="28.5" customHeight="1" thickTop="1" thickBot="1">
      <c r="C9" s="65" t="str">
        <f>'PC Despesas'!C5</f>
        <v>5.1.1</v>
      </c>
      <c r="D9" s="66" t="str">
        <f>VLOOKUP(C9,'PC Despesas'!$C$4:$D$103,2,FALSE)</f>
        <v>-</v>
      </c>
      <c r="E9" s="75">
        <f>SUMIFS(Jan!$H$5:$H$605,Jan!$R$5:$R$605,"Despesa",Jan!$F$5:$F$605,CPagar!$D9,Jan!$I$5:$I$605,"Não Pago")</f>
        <v>0</v>
      </c>
      <c r="F9" s="75">
        <f>SUMIFS(Fev!$H$5:$H$605,Fev!$R$5:$R$605,"Despesa",Fev!$F$5:$F$605,CPagar!$D9,Fev!$I$5:$I$605,"Não Pago")</f>
        <v>0</v>
      </c>
      <c r="G9" s="75">
        <f>SUMIFS(Mar!$H$5:$H$605,Mar!$R$5:$R$605,"Despesa",Mar!$F$5:$F$605,CPagar!$D9,Mar!$I$5:$I$605,"Não Pago")</f>
        <v>0</v>
      </c>
      <c r="H9" s="75">
        <f>SUMIFS(Abr!$H$5:$H$605,Abr!$R$5:$R$605,"Despesa",Abr!$F$5:$F$605,CPagar!$D9,Abr!$I$5:$I$605,"Não Pago")</f>
        <v>0</v>
      </c>
      <c r="I9" s="75">
        <f>SUMIFS(Mai!$H$5:$H$605,Mai!$R$5:$R$605,"Despesa",Mai!$F$5:$F$605,CPagar!$D9,Mai!$I$5:$I$605,"Não Pago")</f>
        <v>0</v>
      </c>
      <c r="J9" s="75">
        <f>SUMIFS(Jun!$H$5:$H$605,Jun!$R$5:$R$605,"Despesa",Jun!$F$5:$F$605,CPagar!$D9,Jun!$I$5:$I$605,"Não Pago")</f>
        <v>0</v>
      </c>
      <c r="K9" s="75">
        <f>SUMIFS(Jul!$H$5:$H$605,Jul!$R$5:$R$605,"Despesa",Jul!$F$5:$F$605,CPagar!$D9,Jul!$I$5:$I$605,"Não Pago")</f>
        <v>0</v>
      </c>
      <c r="L9" s="75">
        <f>SUMIFS(Ago!$H$5:$H$605,Ago!$R$5:$R$605,"Despesa",Ago!$F$5:$F$605,CPagar!$D9,Ago!$I$5:$I$605,"Não Pago")</f>
        <v>0</v>
      </c>
      <c r="M9" s="75">
        <f>SUMIFS(Set!$H$5:$H$605,Set!$R$5:$R$605,"Despesa",Set!$F$5:$F$605,CPagar!$D9,Set!$I$5:$I$605,"Não Pago")</f>
        <v>0</v>
      </c>
      <c r="N9" s="75">
        <f>SUMIFS(Out!$H$5:$H$605,Out!$R$5:$R$605,"Despesa",Out!$F$5:$F$605,CPagar!$D9,Out!$I$5:$I$605,"Não Pago")</f>
        <v>0</v>
      </c>
      <c r="O9" s="75">
        <f>SUMIFS(Nov!$H$5:$H$605,Nov!$R$5:$R$605,"Despesa",Nov!$F$5:$F$605,CPagar!$D9,Nov!$I$5:$I$605,"Não Pago")</f>
        <v>0</v>
      </c>
      <c r="P9" s="75">
        <f>SUMIFS(Dez!$H$5:$H$605,Dez!$R$5:$R$605,"Despesa",Dez!$F$5:$F$605,CPagar!$D9,Dez!$I$5:$I$605,"Não Pago")</f>
        <v>0</v>
      </c>
      <c r="Q9" s="49">
        <f>SUM(E9:P9)</f>
        <v>0</v>
      </c>
    </row>
    <row r="10" spans="1:17" ht="28.5" customHeight="1" thickTop="1" thickBot="1">
      <c r="C10" s="65" t="str">
        <f>'PC Despesas'!C6</f>
        <v>5.1.2</v>
      </c>
      <c r="D10" s="66" t="str">
        <f>VLOOKUP(C10,'PC Despesas'!$C$4:$D$103,2,FALSE)</f>
        <v>-</v>
      </c>
      <c r="E10" s="75">
        <f>SUMIFS(Jan!$H$5:$H$605,Jan!$R$5:$R$605,"Despesa",Jan!$F$5:$F$605,CPagar!$D10,Jan!$I$5:$I$605,"Não Pago")</f>
        <v>0</v>
      </c>
      <c r="F10" s="75">
        <f>SUMIFS(Fev!$H$5:$H$605,Fev!$R$5:$R$605,"Despesa",Fev!$F$5:$F$605,CPagar!$D10,Fev!$I$5:$I$605,"Não Pago")</f>
        <v>0</v>
      </c>
      <c r="G10" s="75">
        <f>SUMIFS(Mar!$H$5:$H$605,Mar!$R$5:$R$605,"Despesa",Mar!$F$5:$F$605,CPagar!$D10,Mar!$I$5:$I$605,"Não Pago")</f>
        <v>0</v>
      </c>
      <c r="H10" s="75">
        <f>SUMIFS(Abr!$H$5:$H$605,Abr!$R$5:$R$605,"Despesa",Abr!$F$5:$F$605,CPagar!$D10,Abr!$I$5:$I$605,"Não Pago")</f>
        <v>0</v>
      </c>
      <c r="I10" s="75">
        <f>SUMIFS(Mai!$H$5:$H$605,Mai!$R$5:$R$605,"Despesa",Mai!$F$5:$F$605,CPagar!$D10,Mai!$I$5:$I$605,"Não Pago")</f>
        <v>0</v>
      </c>
      <c r="J10" s="75">
        <f>SUMIFS(Jun!$H$5:$H$605,Jun!$R$5:$R$605,"Despesa",Jun!$F$5:$F$605,CPagar!$D10,Jun!$I$5:$I$605,"Não Pago")</f>
        <v>0</v>
      </c>
      <c r="K10" s="75">
        <f>SUMIFS(Jul!$H$5:$H$605,Jul!$R$5:$R$605,"Despesa",Jul!$F$5:$F$605,CPagar!$D10,Jul!$I$5:$I$605,"Não Pago")</f>
        <v>0</v>
      </c>
      <c r="L10" s="75">
        <f>SUMIFS(Ago!$H$5:$H$605,Ago!$R$5:$R$605,"Despesa",Ago!$F$5:$F$605,CPagar!$D10,Ago!$I$5:$I$605,"Não Pago")</f>
        <v>0</v>
      </c>
      <c r="M10" s="75">
        <f>SUMIFS(Set!$H$5:$H$605,Set!$R$5:$R$605,"Despesa",Set!$F$5:$F$605,CPagar!$D10,Set!$I$5:$I$605,"Não Pago")</f>
        <v>0</v>
      </c>
      <c r="N10" s="75">
        <f>SUMIFS(Out!$H$5:$H$605,Out!$R$5:$R$605,"Despesa",Out!$F$5:$F$605,CPagar!$D10,Out!$I$5:$I$605,"Não Pago")</f>
        <v>0</v>
      </c>
      <c r="O10" s="75">
        <f>SUMIFS(Nov!$H$5:$H$605,Nov!$R$5:$R$605,"Despesa",Nov!$F$5:$F$605,CPagar!$D10,Nov!$I$5:$I$605,"Não Pago")</f>
        <v>0</v>
      </c>
      <c r="P10" s="75">
        <f>SUMIFS(Dez!$H$5:$H$605,Dez!$R$5:$R$605,"Despesa",Dez!$F$5:$F$605,CPagar!$D10,Dez!$I$5:$I$605,"Não Pago")</f>
        <v>0</v>
      </c>
      <c r="Q10" s="49">
        <f t="shared" ref="Q10:Q73" si="2">SUM(E10:P10)</f>
        <v>0</v>
      </c>
    </row>
    <row r="11" spans="1:17" ht="28.5" customHeight="1" thickTop="1" thickBot="1">
      <c r="C11" s="65" t="str">
        <f>'PC Despesas'!C7</f>
        <v>5.1.3</v>
      </c>
      <c r="D11" s="66" t="str">
        <f>VLOOKUP(C11,'PC Despesas'!$C$4:$D$103,2,FALSE)</f>
        <v>-</v>
      </c>
      <c r="E11" s="75">
        <f>SUMIFS(Jan!$H$5:$H$605,Jan!$R$5:$R$605,"Despesa",Jan!$F$5:$F$605,CPagar!$D11,Jan!$I$5:$I$605,"Não Pago")</f>
        <v>0</v>
      </c>
      <c r="F11" s="75">
        <f>SUMIFS(Fev!$H$5:$H$605,Fev!$R$5:$R$605,"Despesa",Fev!$F$5:$F$605,CPagar!$D11,Fev!$I$5:$I$605,"Não Pago")</f>
        <v>0</v>
      </c>
      <c r="G11" s="75">
        <f>SUMIFS(Mar!$H$5:$H$605,Mar!$R$5:$R$605,"Despesa",Mar!$F$5:$F$605,CPagar!$D11,Mar!$I$5:$I$605,"Não Pago")</f>
        <v>0</v>
      </c>
      <c r="H11" s="75">
        <f>SUMIFS(Abr!$H$5:$H$605,Abr!$R$5:$R$605,"Despesa",Abr!$F$5:$F$605,CPagar!$D11,Abr!$I$5:$I$605,"Não Pago")</f>
        <v>0</v>
      </c>
      <c r="I11" s="75">
        <f>SUMIFS(Mai!$H$5:$H$605,Mai!$R$5:$R$605,"Despesa",Mai!$F$5:$F$605,CPagar!$D11,Mai!$I$5:$I$605,"Não Pago")</f>
        <v>0</v>
      </c>
      <c r="J11" s="75">
        <f>SUMIFS(Jun!$H$5:$H$605,Jun!$R$5:$R$605,"Despesa",Jun!$F$5:$F$605,CPagar!$D11,Jun!$I$5:$I$605,"Não Pago")</f>
        <v>0</v>
      </c>
      <c r="K11" s="75">
        <f>SUMIFS(Jul!$H$5:$H$605,Jul!$R$5:$R$605,"Despesa",Jul!$F$5:$F$605,CPagar!$D11,Jul!$I$5:$I$605,"Não Pago")</f>
        <v>0</v>
      </c>
      <c r="L11" s="75">
        <f>SUMIFS(Ago!$H$5:$H$605,Ago!$R$5:$R$605,"Despesa",Ago!$F$5:$F$605,CPagar!$D11,Ago!$I$5:$I$605,"Não Pago")</f>
        <v>0</v>
      </c>
      <c r="M11" s="75">
        <f>SUMIFS(Set!$H$5:$H$605,Set!$R$5:$R$605,"Despesa",Set!$F$5:$F$605,CPagar!$D11,Set!$I$5:$I$605,"Não Pago")</f>
        <v>0</v>
      </c>
      <c r="N11" s="75">
        <f>SUMIFS(Out!$H$5:$H$605,Out!$R$5:$R$605,"Despesa",Out!$F$5:$F$605,CPagar!$D11,Out!$I$5:$I$605,"Não Pago")</f>
        <v>0</v>
      </c>
      <c r="O11" s="75">
        <f>SUMIFS(Nov!$H$5:$H$605,Nov!$R$5:$R$605,"Despesa",Nov!$F$5:$F$605,CPagar!$D11,Nov!$I$5:$I$605,"Não Pago")</f>
        <v>0</v>
      </c>
      <c r="P11" s="75">
        <f>SUMIFS(Dez!$H$5:$H$605,Dez!$R$5:$R$605,"Despesa",Dez!$F$5:$F$605,CPagar!$D11,Dez!$I$5:$I$605,"Não Pago")</f>
        <v>0</v>
      </c>
      <c r="Q11" s="49">
        <f t="shared" si="2"/>
        <v>0</v>
      </c>
    </row>
    <row r="12" spans="1:17" ht="28.5" customHeight="1" thickTop="1" thickBot="1">
      <c r="C12" s="65" t="str">
        <f>'PC Despesas'!C8</f>
        <v>5.1.4</v>
      </c>
      <c r="D12" s="66" t="str">
        <f>VLOOKUP(C12,'PC Despesas'!$C$4:$D$103,2,FALSE)</f>
        <v>-</v>
      </c>
      <c r="E12" s="75">
        <f>SUMIFS(Jan!$H$5:$H$605,Jan!$R$5:$R$605,"Despesa",Jan!$F$5:$F$605,CPagar!$D12,Jan!$I$5:$I$605,"Não Pago")</f>
        <v>0</v>
      </c>
      <c r="F12" s="75">
        <f>SUMIFS(Fev!$H$5:$H$605,Fev!$R$5:$R$605,"Despesa",Fev!$F$5:$F$605,CPagar!$D12,Fev!$I$5:$I$605,"Não Pago")</f>
        <v>0</v>
      </c>
      <c r="G12" s="75">
        <f>SUMIFS(Mar!$H$5:$H$605,Mar!$R$5:$R$605,"Despesa",Mar!$F$5:$F$605,CPagar!$D12,Mar!$I$5:$I$605,"Não Pago")</f>
        <v>0</v>
      </c>
      <c r="H12" s="75">
        <f>SUMIFS(Abr!$H$5:$H$605,Abr!$R$5:$R$605,"Despesa",Abr!$F$5:$F$605,CPagar!$D12,Abr!$I$5:$I$605,"Não Pago")</f>
        <v>0</v>
      </c>
      <c r="I12" s="75">
        <f>SUMIFS(Mai!$H$5:$H$605,Mai!$R$5:$R$605,"Despesa",Mai!$F$5:$F$605,CPagar!$D12,Mai!$I$5:$I$605,"Não Pago")</f>
        <v>0</v>
      </c>
      <c r="J12" s="75">
        <f>SUMIFS(Jun!$H$5:$H$605,Jun!$R$5:$R$605,"Despesa",Jun!$F$5:$F$605,CPagar!$D12,Jun!$I$5:$I$605,"Não Pago")</f>
        <v>0</v>
      </c>
      <c r="K12" s="75">
        <f>SUMIFS(Jul!$H$5:$H$605,Jul!$R$5:$R$605,"Despesa",Jul!$F$5:$F$605,CPagar!$D12,Jul!$I$5:$I$605,"Não Pago")</f>
        <v>0</v>
      </c>
      <c r="L12" s="75">
        <f>SUMIFS(Ago!$H$5:$H$605,Ago!$R$5:$R$605,"Despesa",Ago!$F$5:$F$605,CPagar!$D12,Ago!$I$5:$I$605,"Não Pago")</f>
        <v>0</v>
      </c>
      <c r="M12" s="75">
        <f>SUMIFS(Set!$H$5:$H$605,Set!$R$5:$R$605,"Despesa",Set!$F$5:$F$605,CPagar!$D12,Set!$I$5:$I$605,"Não Pago")</f>
        <v>0</v>
      </c>
      <c r="N12" s="75">
        <f>SUMIFS(Out!$H$5:$H$605,Out!$R$5:$R$605,"Despesa",Out!$F$5:$F$605,CPagar!$D12,Out!$I$5:$I$605,"Não Pago")</f>
        <v>0</v>
      </c>
      <c r="O12" s="75">
        <f>SUMIFS(Nov!$H$5:$H$605,Nov!$R$5:$R$605,"Despesa",Nov!$F$5:$F$605,CPagar!$D12,Nov!$I$5:$I$605,"Não Pago")</f>
        <v>0</v>
      </c>
      <c r="P12" s="75">
        <f>SUMIFS(Dez!$H$5:$H$605,Dez!$R$5:$R$605,"Despesa",Dez!$F$5:$F$605,CPagar!$D12,Dez!$I$5:$I$605,"Não Pago")</f>
        <v>0</v>
      </c>
      <c r="Q12" s="49">
        <f t="shared" si="2"/>
        <v>0</v>
      </c>
    </row>
    <row r="13" spans="1:17" ht="28.5" customHeight="1" thickTop="1" thickBot="1">
      <c r="C13" s="65" t="str">
        <f>'PC Despesas'!C9</f>
        <v>5.1.5</v>
      </c>
      <c r="D13" s="66" t="str">
        <f>VLOOKUP(C13,'PC Despesas'!$C$4:$D$103,2,FALSE)</f>
        <v>-</v>
      </c>
      <c r="E13" s="75">
        <f>SUMIFS(Jan!$H$5:$H$605,Jan!$R$5:$R$605,"Despesa",Jan!$F$5:$F$605,CPagar!$D13,Jan!$I$5:$I$605,"Não Pago")</f>
        <v>0</v>
      </c>
      <c r="F13" s="75">
        <f>SUMIFS(Fev!$H$5:$H$605,Fev!$R$5:$R$605,"Despesa",Fev!$F$5:$F$605,CPagar!$D13,Fev!$I$5:$I$605,"Não Pago")</f>
        <v>0</v>
      </c>
      <c r="G13" s="75">
        <f>SUMIFS(Mar!$H$5:$H$605,Mar!$R$5:$R$605,"Despesa",Mar!$F$5:$F$605,CPagar!$D13,Mar!$I$5:$I$605,"Não Pago")</f>
        <v>0</v>
      </c>
      <c r="H13" s="75">
        <f>SUMIFS(Abr!$H$5:$H$605,Abr!$R$5:$R$605,"Despesa",Abr!$F$5:$F$605,CPagar!$D13,Abr!$I$5:$I$605,"Não Pago")</f>
        <v>0</v>
      </c>
      <c r="I13" s="75">
        <f>SUMIFS(Mai!$H$5:$H$605,Mai!$R$5:$R$605,"Despesa",Mai!$F$5:$F$605,CPagar!$D13,Mai!$I$5:$I$605,"Não Pago")</f>
        <v>0</v>
      </c>
      <c r="J13" s="75">
        <f>SUMIFS(Jun!$H$5:$H$605,Jun!$R$5:$R$605,"Despesa",Jun!$F$5:$F$605,CPagar!$D13,Jun!$I$5:$I$605,"Não Pago")</f>
        <v>0</v>
      </c>
      <c r="K13" s="75">
        <f>SUMIFS(Jul!$H$5:$H$605,Jul!$R$5:$R$605,"Despesa",Jul!$F$5:$F$605,CPagar!$D13,Jul!$I$5:$I$605,"Não Pago")</f>
        <v>0</v>
      </c>
      <c r="L13" s="75">
        <f>SUMIFS(Ago!$H$5:$H$605,Ago!$R$5:$R$605,"Despesa",Ago!$F$5:$F$605,CPagar!$D13,Ago!$I$5:$I$605,"Não Pago")</f>
        <v>0</v>
      </c>
      <c r="M13" s="75">
        <f>SUMIFS(Set!$H$5:$H$605,Set!$R$5:$R$605,"Despesa",Set!$F$5:$F$605,CPagar!$D13,Set!$I$5:$I$605,"Não Pago")</f>
        <v>0</v>
      </c>
      <c r="N13" s="75">
        <f>SUMIFS(Out!$H$5:$H$605,Out!$R$5:$R$605,"Despesa",Out!$F$5:$F$605,CPagar!$D13,Out!$I$5:$I$605,"Não Pago")</f>
        <v>0</v>
      </c>
      <c r="O13" s="75">
        <f>SUMIFS(Nov!$H$5:$H$605,Nov!$R$5:$R$605,"Despesa",Nov!$F$5:$F$605,CPagar!$D13,Nov!$I$5:$I$605,"Não Pago")</f>
        <v>0</v>
      </c>
      <c r="P13" s="75">
        <f>SUMIFS(Dez!$H$5:$H$605,Dez!$R$5:$R$605,"Despesa",Dez!$F$5:$F$605,CPagar!$D13,Dez!$I$5:$I$605,"Não Pago")</f>
        <v>0</v>
      </c>
      <c r="Q13" s="49">
        <f t="shared" si="2"/>
        <v>0</v>
      </c>
    </row>
    <row r="14" spans="1:17" ht="28.5" customHeight="1" thickTop="1" thickBot="1">
      <c r="C14" s="65" t="str">
        <f>'PC Despesas'!C10</f>
        <v>5.1.6</v>
      </c>
      <c r="D14" s="66" t="str">
        <f>VLOOKUP(C14,'PC Despesas'!$C$4:$D$103,2,FALSE)</f>
        <v>-</v>
      </c>
      <c r="E14" s="75">
        <f>SUMIFS(Jan!$H$5:$H$605,Jan!$R$5:$R$605,"Despesa",Jan!$F$5:$F$605,CPagar!$D14,Jan!$I$5:$I$605,"Não Pago")</f>
        <v>0</v>
      </c>
      <c r="F14" s="75">
        <f>SUMIFS(Fev!$H$5:$H$605,Fev!$R$5:$R$605,"Despesa",Fev!$F$5:$F$605,CPagar!$D14,Fev!$I$5:$I$605,"Não Pago")</f>
        <v>0</v>
      </c>
      <c r="G14" s="75">
        <f>SUMIFS(Mar!$H$5:$H$605,Mar!$R$5:$R$605,"Despesa",Mar!$F$5:$F$605,CPagar!$D14,Mar!$I$5:$I$605,"Não Pago")</f>
        <v>0</v>
      </c>
      <c r="H14" s="75">
        <f>SUMIFS(Abr!$H$5:$H$605,Abr!$R$5:$R$605,"Despesa",Abr!$F$5:$F$605,CPagar!$D14,Abr!$I$5:$I$605,"Não Pago")</f>
        <v>0</v>
      </c>
      <c r="I14" s="75">
        <f>SUMIFS(Mai!$H$5:$H$605,Mai!$R$5:$R$605,"Despesa",Mai!$F$5:$F$605,CPagar!$D14,Mai!$I$5:$I$605,"Não Pago")</f>
        <v>0</v>
      </c>
      <c r="J14" s="75">
        <f>SUMIFS(Jun!$H$5:$H$605,Jun!$R$5:$R$605,"Despesa",Jun!$F$5:$F$605,CPagar!$D14,Jun!$I$5:$I$605,"Não Pago")</f>
        <v>0</v>
      </c>
      <c r="K14" s="75">
        <f>SUMIFS(Jul!$H$5:$H$605,Jul!$R$5:$R$605,"Despesa",Jul!$F$5:$F$605,CPagar!$D14,Jul!$I$5:$I$605,"Não Pago")</f>
        <v>0</v>
      </c>
      <c r="L14" s="75">
        <f>SUMIFS(Ago!$H$5:$H$605,Ago!$R$5:$R$605,"Despesa",Ago!$F$5:$F$605,CPagar!$D14,Ago!$I$5:$I$605,"Não Pago")</f>
        <v>0</v>
      </c>
      <c r="M14" s="75">
        <f>SUMIFS(Set!$H$5:$H$605,Set!$R$5:$R$605,"Despesa",Set!$F$5:$F$605,CPagar!$D14,Set!$I$5:$I$605,"Não Pago")</f>
        <v>0</v>
      </c>
      <c r="N14" s="75">
        <f>SUMIFS(Out!$H$5:$H$605,Out!$R$5:$R$605,"Despesa",Out!$F$5:$F$605,CPagar!$D14,Out!$I$5:$I$605,"Não Pago")</f>
        <v>0</v>
      </c>
      <c r="O14" s="75">
        <f>SUMIFS(Nov!$H$5:$H$605,Nov!$R$5:$R$605,"Despesa",Nov!$F$5:$F$605,CPagar!$D14,Nov!$I$5:$I$605,"Não Pago")</f>
        <v>0</v>
      </c>
      <c r="P14" s="75">
        <f>SUMIFS(Dez!$H$5:$H$605,Dez!$R$5:$R$605,"Despesa",Dez!$F$5:$F$605,CPagar!$D14,Dez!$I$5:$I$605,"Não Pago")</f>
        <v>0</v>
      </c>
      <c r="Q14" s="49">
        <f t="shared" si="2"/>
        <v>0</v>
      </c>
    </row>
    <row r="15" spans="1:17" ht="28.5" customHeight="1" thickTop="1" thickBot="1">
      <c r="C15" s="65" t="str">
        <f>'PC Despesas'!C11</f>
        <v>5.1.7</v>
      </c>
      <c r="D15" s="66" t="str">
        <f>VLOOKUP(C15,'PC Despesas'!$C$4:$D$103,2,FALSE)</f>
        <v>-</v>
      </c>
      <c r="E15" s="75">
        <f>SUMIFS(Jan!$H$5:$H$605,Jan!$R$5:$R$605,"Despesa",Jan!$F$5:$F$605,CPagar!$D15,Jan!$I$5:$I$605,"Não Pago")</f>
        <v>0</v>
      </c>
      <c r="F15" s="75">
        <f>SUMIFS(Fev!$H$5:$H$605,Fev!$R$5:$R$605,"Despesa",Fev!$F$5:$F$605,CPagar!$D15,Fev!$I$5:$I$605,"Não Pago")</f>
        <v>0</v>
      </c>
      <c r="G15" s="75">
        <f>SUMIFS(Mar!$H$5:$H$605,Mar!$R$5:$R$605,"Despesa",Mar!$F$5:$F$605,CPagar!$D15,Mar!$I$5:$I$605,"Não Pago")</f>
        <v>0</v>
      </c>
      <c r="H15" s="75">
        <f>SUMIFS(Abr!$H$5:$H$605,Abr!$R$5:$R$605,"Despesa",Abr!$F$5:$F$605,CPagar!$D15,Abr!$I$5:$I$605,"Não Pago")</f>
        <v>0</v>
      </c>
      <c r="I15" s="75">
        <f>SUMIFS(Mai!$H$5:$H$605,Mai!$R$5:$R$605,"Despesa",Mai!$F$5:$F$605,CPagar!$D15,Mai!$I$5:$I$605,"Não Pago")</f>
        <v>0</v>
      </c>
      <c r="J15" s="75">
        <f>SUMIFS(Jun!$H$5:$H$605,Jun!$R$5:$R$605,"Despesa",Jun!$F$5:$F$605,CPagar!$D15,Jun!$I$5:$I$605,"Não Pago")</f>
        <v>0</v>
      </c>
      <c r="K15" s="75">
        <f>SUMIFS(Jul!$H$5:$H$605,Jul!$R$5:$R$605,"Despesa",Jul!$F$5:$F$605,CPagar!$D15,Jul!$I$5:$I$605,"Não Pago")</f>
        <v>0</v>
      </c>
      <c r="L15" s="75">
        <f>SUMIFS(Ago!$H$5:$H$605,Ago!$R$5:$R$605,"Despesa",Ago!$F$5:$F$605,CPagar!$D15,Ago!$I$5:$I$605,"Não Pago")</f>
        <v>0</v>
      </c>
      <c r="M15" s="75">
        <f>SUMIFS(Set!$H$5:$H$605,Set!$R$5:$R$605,"Despesa",Set!$F$5:$F$605,CPagar!$D15,Set!$I$5:$I$605,"Não Pago")</f>
        <v>0</v>
      </c>
      <c r="N15" s="75">
        <f>SUMIFS(Out!$H$5:$H$605,Out!$R$5:$R$605,"Despesa",Out!$F$5:$F$605,CPagar!$D15,Out!$I$5:$I$605,"Não Pago")</f>
        <v>0</v>
      </c>
      <c r="O15" s="75">
        <f>SUMIFS(Nov!$H$5:$H$605,Nov!$R$5:$R$605,"Despesa",Nov!$F$5:$F$605,CPagar!$D15,Nov!$I$5:$I$605,"Não Pago")</f>
        <v>0</v>
      </c>
      <c r="P15" s="75">
        <f>SUMIFS(Dez!$H$5:$H$605,Dez!$R$5:$R$605,"Despesa",Dez!$F$5:$F$605,CPagar!$D15,Dez!$I$5:$I$605,"Não Pago")</f>
        <v>0</v>
      </c>
      <c r="Q15" s="49">
        <f t="shared" si="2"/>
        <v>0</v>
      </c>
    </row>
    <row r="16" spans="1:17" ht="28.5" customHeight="1" thickTop="1" thickBot="1">
      <c r="C16" s="65" t="str">
        <f>'PC Despesas'!C12</f>
        <v>5.1.8</v>
      </c>
      <c r="D16" s="66" t="str">
        <f>VLOOKUP(C16,'PC Despesas'!$C$4:$D$103,2,FALSE)</f>
        <v>-</v>
      </c>
      <c r="E16" s="75">
        <f>SUMIFS(Jan!$H$5:$H$605,Jan!$R$5:$R$605,"Despesa",Jan!$F$5:$F$605,CPagar!$D16,Jan!$I$5:$I$605,"Não Pago")</f>
        <v>0</v>
      </c>
      <c r="F16" s="75">
        <f>SUMIFS(Fev!$H$5:$H$605,Fev!$R$5:$R$605,"Despesa",Fev!$F$5:$F$605,CPagar!$D16,Fev!$I$5:$I$605,"Não Pago")</f>
        <v>0</v>
      </c>
      <c r="G16" s="75">
        <f>SUMIFS(Mar!$H$5:$H$605,Mar!$R$5:$R$605,"Despesa",Mar!$F$5:$F$605,CPagar!$D16,Mar!$I$5:$I$605,"Não Pago")</f>
        <v>0</v>
      </c>
      <c r="H16" s="75">
        <f>SUMIFS(Abr!$H$5:$H$605,Abr!$R$5:$R$605,"Despesa",Abr!$F$5:$F$605,CPagar!$D16,Abr!$I$5:$I$605,"Não Pago")</f>
        <v>0</v>
      </c>
      <c r="I16" s="75">
        <f>SUMIFS(Mai!$H$5:$H$605,Mai!$R$5:$R$605,"Despesa",Mai!$F$5:$F$605,CPagar!$D16,Mai!$I$5:$I$605,"Não Pago")</f>
        <v>0</v>
      </c>
      <c r="J16" s="75">
        <f>SUMIFS(Jun!$H$5:$H$605,Jun!$R$5:$R$605,"Despesa",Jun!$F$5:$F$605,CPagar!$D16,Jun!$I$5:$I$605,"Não Pago")</f>
        <v>0</v>
      </c>
      <c r="K16" s="75">
        <f>SUMIFS(Jul!$H$5:$H$605,Jul!$R$5:$R$605,"Despesa",Jul!$F$5:$F$605,CPagar!$D16,Jul!$I$5:$I$605,"Não Pago")</f>
        <v>0</v>
      </c>
      <c r="L16" s="75">
        <f>SUMIFS(Ago!$H$5:$H$605,Ago!$R$5:$R$605,"Despesa",Ago!$F$5:$F$605,CPagar!$D16,Ago!$I$5:$I$605,"Não Pago")</f>
        <v>0</v>
      </c>
      <c r="M16" s="75">
        <f>SUMIFS(Set!$H$5:$H$605,Set!$R$5:$R$605,"Despesa",Set!$F$5:$F$605,CPagar!$D16,Set!$I$5:$I$605,"Não Pago")</f>
        <v>0</v>
      </c>
      <c r="N16" s="75">
        <f>SUMIFS(Out!$H$5:$H$605,Out!$R$5:$R$605,"Despesa",Out!$F$5:$F$605,CPagar!$D16,Out!$I$5:$I$605,"Não Pago")</f>
        <v>0</v>
      </c>
      <c r="O16" s="75">
        <f>SUMIFS(Nov!$H$5:$H$605,Nov!$R$5:$R$605,"Despesa",Nov!$F$5:$F$605,CPagar!$D16,Nov!$I$5:$I$605,"Não Pago")</f>
        <v>0</v>
      </c>
      <c r="P16" s="75">
        <f>SUMIFS(Dez!$H$5:$H$605,Dez!$R$5:$R$605,"Despesa",Dez!$F$5:$F$605,CPagar!$D16,Dez!$I$5:$I$605,"Não Pago")</f>
        <v>0</v>
      </c>
      <c r="Q16" s="49">
        <f t="shared" si="2"/>
        <v>0</v>
      </c>
    </row>
    <row r="17" spans="3:17" ht="28.5" customHeight="1" thickTop="1" thickBot="1">
      <c r="C17" s="65" t="str">
        <f>'PC Despesas'!C13</f>
        <v>5.1.9</v>
      </c>
      <c r="D17" s="66" t="str">
        <f>VLOOKUP(C17,'PC Despesas'!$C$4:$D$103,2,FALSE)</f>
        <v>-</v>
      </c>
      <c r="E17" s="75">
        <f>SUMIFS(Jan!$H$5:$H$605,Jan!$R$5:$R$605,"Despesa",Jan!$F$5:$F$605,CPagar!$D17,Jan!$I$5:$I$605,"Não Pago")</f>
        <v>0</v>
      </c>
      <c r="F17" s="75">
        <f>SUMIFS(Fev!$H$5:$H$605,Fev!$R$5:$R$605,"Despesa",Fev!$F$5:$F$605,CPagar!$D17,Fev!$I$5:$I$605,"Não Pago")</f>
        <v>0</v>
      </c>
      <c r="G17" s="75">
        <f>SUMIFS(Mar!$H$5:$H$605,Mar!$R$5:$R$605,"Despesa",Mar!$F$5:$F$605,CPagar!$D17,Mar!$I$5:$I$605,"Não Pago")</f>
        <v>0</v>
      </c>
      <c r="H17" s="75">
        <f>SUMIFS(Abr!$H$5:$H$605,Abr!$R$5:$R$605,"Despesa",Abr!$F$5:$F$605,CPagar!$D17,Abr!$I$5:$I$605,"Não Pago")</f>
        <v>0</v>
      </c>
      <c r="I17" s="75">
        <f>SUMIFS(Mai!$H$5:$H$605,Mai!$R$5:$R$605,"Despesa",Mai!$F$5:$F$605,CPagar!$D17,Mai!$I$5:$I$605,"Não Pago")</f>
        <v>0</v>
      </c>
      <c r="J17" s="75">
        <f>SUMIFS(Jun!$H$5:$H$605,Jun!$R$5:$R$605,"Despesa",Jun!$F$5:$F$605,CPagar!$D17,Jun!$I$5:$I$605,"Não Pago")</f>
        <v>0</v>
      </c>
      <c r="K17" s="75">
        <f>SUMIFS(Jul!$H$5:$H$605,Jul!$R$5:$R$605,"Despesa",Jul!$F$5:$F$605,CPagar!$D17,Jul!$I$5:$I$605,"Não Pago")</f>
        <v>0</v>
      </c>
      <c r="L17" s="75">
        <f>SUMIFS(Ago!$H$5:$H$605,Ago!$R$5:$R$605,"Despesa",Ago!$F$5:$F$605,CPagar!$D17,Ago!$I$5:$I$605,"Não Pago")</f>
        <v>0</v>
      </c>
      <c r="M17" s="75">
        <f>SUMIFS(Set!$H$5:$H$605,Set!$R$5:$R$605,"Despesa",Set!$F$5:$F$605,CPagar!$D17,Set!$I$5:$I$605,"Não Pago")</f>
        <v>0</v>
      </c>
      <c r="N17" s="75">
        <f>SUMIFS(Out!$H$5:$H$605,Out!$R$5:$R$605,"Despesa",Out!$F$5:$F$605,CPagar!$D17,Out!$I$5:$I$605,"Não Pago")</f>
        <v>0</v>
      </c>
      <c r="O17" s="75">
        <f>SUMIFS(Nov!$H$5:$H$605,Nov!$R$5:$R$605,"Despesa",Nov!$F$5:$F$605,CPagar!$D17,Nov!$I$5:$I$605,"Não Pago")</f>
        <v>0</v>
      </c>
      <c r="P17" s="75">
        <f>SUMIFS(Dez!$H$5:$H$605,Dez!$R$5:$R$605,"Despesa",Dez!$F$5:$F$605,CPagar!$D17,Dez!$I$5:$I$605,"Não Pago")</f>
        <v>0</v>
      </c>
      <c r="Q17" s="49">
        <f t="shared" si="2"/>
        <v>0</v>
      </c>
    </row>
    <row r="18" spans="3:17" ht="28.5" customHeight="1" thickTop="1" thickBot="1">
      <c r="C18" s="65" t="str">
        <f>'PC Despesas'!C14</f>
        <v>5.1.10</v>
      </c>
      <c r="D18" s="66" t="str">
        <f>VLOOKUP(C18,'PC Despesas'!$C$4:$D$103,2,FALSE)</f>
        <v>-</v>
      </c>
      <c r="E18" s="75">
        <f>SUMIFS(Jan!$H$5:$H$605,Jan!$R$5:$R$605,"Despesa",Jan!$F$5:$F$605,CPagar!$D18,Jan!$I$5:$I$605,"Não Pago")</f>
        <v>0</v>
      </c>
      <c r="F18" s="75">
        <f>SUMIFS(Fev!$H$5:$H$605,Fev!$R$5:$R$605,"Despesa",Fev!$F$5:$F$605,CPagar!$D18,Fev!$I$5:$I$605,"Não Pago")</f>
        <v>0</v>
      </c>
      <c r="G18" s="75">
        <f>SUMIFS(Mar!$H$5:$H$605,Mar!$R$5:$R$605,"Despesa",Mar!$F$5:$F$605,CPagar!$D18,Mar!$I$5:$I$605,"Não Pago")</f>
        <v>0</v>
      </c>
      <c r="H18" s="75">
        <f>SUMIFS(Abr!$H$5:$H$605,Abr!$R$5:$R$605,"Despesa",Abr!$F$5:$F$605,CPagar!$D18,Abr!$I$5:$I$605,"Não Pago")</f>
        <v>0</v>
      </c>
      <c r="I18" s="75">
        <f>SUMIFS(Mai!$H$5:$H$605,Mai!$R$5:$R$605,"Despesa",Mai!$F$5:$F$605,CPagar!$D18,Mai!$I$5:$I$605,"Não Pago")</f>
        <v>0</v>
      </c>
      <c r="J18" s="75">
        <f>SUMIFS(Jun!$H$5:$H$605,Jun!$R$5:$R$605,"Despesa",Jun!$F$5:$F$605,CPagar!$D18,Jun!$I$5:$I$605,"Não Pago")</f>
        <v>0</v>
      </c>
      <c r="K18" s="75">
        <f>SUMIFS(Jul!$H$5:$H$605,Jul!$R$5:$R$605,"Despesa",Jul!$F$5:$F$605,CPagar!$D18,Jul!$I$5:$I$605,"Não Pago")</f>
        <v>0</v>
      </c>
      <c r="L18" s="75">
        <f>SUMIFS(Ago!$H$5:$H$605,Ago!$R$5:$R$605,"Despesa",Ago!$F$5:$F$605,CPagar!$D18,Ago!$I$5:$I$605,"Não Pago")</f>
        <v>0</v>
      </c>
      <c r="M18" s="75">
        <f>SUMIFS(Set!$H$5:$H$605,Set!$R$5:$R$605,"Despesa",Set!$F$5:$F$605,CPagar!$D18,Set!$I$5:$I$605,"Não Pago")</f>
        <v>0</v>
      </c>
      <c r="N18" s="75">
        <f>SUMIFS(Out!$H$5:$H$605,Out!$R$5:$R$605,"Despesa",Out!$F$5:$F$605,CPagar!$D18,Out!$I$5:$I$605,"Não Pago")</f>
        <v>0</v>
      </c>
      <c r="O18" s="75">
        <f>SUMIFS(Nov!$H$5:$H$605,Nov!$R$5:$R$605,"Despesa",Nov!$F$5:$F$605,CPagar!$D18,Nov!$I$5:$I$605,"Não Pago")</f>
        <v>0</v>
      </c>
      <c r="P18" s="75">
        <f>SUMIFS(Dez!$H$5:$H$605,Dez!$R$5:$R$605,"Despesa",Dez!$F$5:$F$605,CPagar!$D18,Dez!$I$5:$I$605,"Não Pago")</f>
        <v>0</v>
      </c>
      <c r="Q18" s="49">
        <f t="shared" si="2"/>
        <v>0</v>
      </c>
    </row>
    <row r="19" spans="3:17" ht="28.5" customHeight="1" thickTop="1" thickBot="1">
      <c r="C19" s="65" t="str">
        <f>'PC Despesas'!C15</f>
        <v>5.1.11</v>
      </c>
      <c r="D19" s="66" t="str">
        <f>VLOOKUP(C19,'PC Despesas'!$C$4:$D$103,2,FALSE)</f>
        <v>-</v>
      </c>
      <c r="E19" s="75">
        <f>SUMIFS(Jan!$H$5:$H$605,Jan!$R$5:$R$605,"Despesa",Jan!$F$5:$F$605,CPagar!$D19,Jan!$I$5:$I$605,"Não Pago")</f>
        <v>0</v>
      </c>
      <c r="F19" s="75">
        <f>SUMIFS(Fev!$H$5:$H$605,Fev!$R$5:$R$605,"Despesa",Fev!$F$5:$F$605,CPagar!$D19,Fev!$I$5:$I$605,"Não Pago")</f>
        <v>0</v>
      </c>
      <c r="G19" s="75">
        <f>SUMIFS(Mar!$H$5:$H$605,Mar!$R$5:$R$605,"Despesa",Mar!$F$5:$F$605,CPagar!$D19,Mar!$I$5:$I$605,"Não Pago")</f>
        <v>0</v>
      </c>
      <c r="H19" s="75">
        <f>SUMIFS(Abr!$H$5:$H$605,Abr!$R$5:$R$605,"Despesa",Abr!$F$5:$F$605,CPagar!$D19,Abr!$I$5:$I$605,"Não Pago")</f>
        <v>0</v>
      </c>
      <c r="I19" s="75">
        <f>SUMIFS(Mai!$H$5:$H$605,Mai!$R$5:$R$605,"Despesa",Mai!$F$5:$F$605,CPagar!$D19,Mai!$I$5:$I$605,"Não Pago")</f>
        <v>0</v>
      </c>
      <c r="J19" s="75">
        <f>SUMIFS(Jun!$H$5:$H$605,Jun!$R$5:$R$605,"Despesa",Jun!$F$5:$F$605,CPagar!$D19,Jun!$I$5:$I$605,"Não Pago")</f>
        <v>0</v>
      </c>
      <c r="K19" s="75">
        <f>SUMIFS(Jul!$H$5:$H$605,Jul!$R$5:$R$605,"Despesa",Jul!$F$5:$F$605,CPagar!$D19,Jul!$I$5:$I$605,"Não Pago")</f>
        <v>0</v>
      </c>
      <c r="L19" s="75">
        <f>SUMIFS(Ago!$H$5:$H$605,Ago!$R$5:$R$605,"Despesa",Ago!$F$5:$F$605,CPagar!$D19,Ago!$I$5:$I$605,"Não Pago")</f>
        <v>0</v>
      </c>
      <c r="M19" s="75">
        <f>SUMIFS(Set!$H$5:$H$605,Set!$R$5:$R$605,"Despesa",Set!$F$5:$F$605,CPagar!$D19,Set!$I$5:$I$605,"Não Pago")</f>
        <v>0</v>
      </c>
      <c r="N19" s="75">
        <f>SUMIFS(Out!$H$5:$H$605,Out!$R$5:$R$605,"Despesa",Out!$F$5:$F$605,CPagar!$D19,Out!$I$5:$I$605,"Não Pago")</f>
        <v>0</v>
      </c>
      <c r="O19" s="75">
        <f>SUMIFS(Nov!$H$5:$H$605,Nov!$R$5:$R$605,"Despesa",Nov!$F$5:$F$605,CPagar!$D19,Nov!$I$5:$I$605,"Não Pago")</f>
        <v>0</v>
      </c>
      <c r="P19" s="75">
        <f>SUMIFS(Dez!$H$5:$H$605,Dez!$R$5:$R$605,"Despesa",Dez!$F$5:$F$605,CPagar!$D19,Dez!$I$5:$I$605,"Não Pago")</f>
        <v>0</v>
      </c>
      <c r="Q19" s="49">
        <f t="shared" si="2"/>
        <v>0</v>
      </c>
    </row>
    <row r="20" spans="3:17" ht="28.5" customHeight="1" thickTop="1" thickBot="1">
      <c r="C20" s="65" t="str">
        <f>'PC Despesas'!C16</f>
        <v>5.1.12</v>
      </c>
      <c r="D20" s="66" t="str">
        <f>VLOOKUP(C20,'PC Despesas'!$C$4:$D$103,2,FALSE)</f>
        <v>-</v>
      </c>
      <c r="E20" s="75">
        <f>SUMIFS(Jan!$H$5:$H$605,Jan!$R$5:$R$605,"Despesa",Jan!$F$5:$F$605,CPagar!$D20,Jan!$I$5:$I$605,"Não Pago")</f>
        <v>0</v>
      </c>
      <c r="F20" s="75">
        <f>SUMIFS(Fev!$H$5:$H$605,Fev!$R$5:$R$605,"Despesa",Fev!$F$5:$F$605,CPagar!$D20,Fev!$I$5:$I$605,"Não Pago")</f>
        <v>0</v>
      </c>
      <c r="G20" s="75">
        <f>SUMIFS(Mar!$H$5:$H$605,Mar!$R$5:$R$605,"Despesa",Mar!$F$5:$F$605,CPagar!$D20,Mar!$I$5:$I$605,"Não Pago")</f>
        <v>0</v>
      </c>
      <c r="H20" s="75">
        <f>SUMIFS(Abr!$H$5:$H$605,Abr!$R$5:$R$605,"Despesa",Abr!$F$5:$F$605,CPagar!$D20,Abr!$I$5:$I$605,"Não Pago")</f>
        <v>0</v>
      </c>
      <c r="I20" s="75">
        <f>SUMIFS(Mai!$H$5:$H$605,Mai!$R$5:$R$605,"Despesa",Mai!$F$5:$F$605,CPagar!$D20,Mai!$I$5:$I$605,"Não Pago")</f>
        <v>0</v>
      </c>
      <c r="J20" s="75">
        <f>SUMIFS(Jun!$H$5:$H$605,Jun!$R$5:$R$605,"Despesa",Jun!$F$5:$F$605,CPagar!$D20,Jun!$I$5:$I$605,"Não Pago")</f>
        <v>0</v>
      </c>
      <c r="K20" s="75">
        <f>SUMIFS(Jul!$H$5:$H$605,Jul!$R$5:$R$605,"Despesa",Jul!$F$5:$F$605,CPagar!$D20,Jul!$I$5:$I$605,"Não Pago")</f>
        <v>0</v>
      </c>
      <c r="L20" s="75">
        <f>SUMIFS(Ago!$H$5:$H$605,Ago!$R$5:$R$605,"Despesa",Ago!$F$5:$F$605,CPagar!$D20,Ago!$I$5:$I$605,"Não Pago")</f>
        <v>0</v>
      </c>
      <c r="M20" s="75">
        <f>SUMIFS(Set!$H$5:$H$605,Set!$R$5:$R$605,"Despesa",Set!$F$5:$F$605,CPagar!$D20,Set!$I$5:$I$605,"Não Pago")</f>
        <v>0</v>
      </c>
      <c r="N20" s="75">
        <f>SUMIFS(Out!$H$5:$H$605,Out!$R$5:$R$605,"Despesa",Out!$F$5:$F$605,CPagar!$D20,Out!$I$5:$I$605,"Não Pago")</f>
        <v>0</v>
      </c>
      <c r="O20" s="75">
        <f>SUMIFS(Nov!$H$5:$H$605,Nov!$R$5:$R$605,"Despesa",Nov!$F$5:$F$605,CPagar!$D20,Nov!$I$5:$I$605,"Não Pago")</f>
        <v>0</v>
      </c>
      <c r="P20" s="75">
        <f>SUMIFS(Dez!$H$5:$H$605,Dez!$R$5:$R$605,"Despesa",Dez!$F$5:$F$605,CPagar!$D20,Dez!$I$5:$I$605,"Não Pago")</f>
        <v>0</v>
      </c>
      <c r="Q20" s="49">
        <f t="shared" si="2"/>
        <v>0</v>
      </c>
    </row>
    <row r="21" spans="3:17" ht="28.5" customHeight="1" thickTop="1" thickBot="1">
      <c r="C21" s="65" t="str">
        <f>'PC Despesas'!C17</f>
        <v>5.1.13</v>
      </c>
      <c r="D21" s="66" t="str">
        <f>VLOOKUP(C21,'PC Despesas'!$C$4:$D$103,2,FALSE)</f>
        <v>-</v>
      </c>
      <c r="E21" s="75">
        <f>SUMIFS(Jan!$H$5:$H$605,Jan!$R$5:$R$605,"Despesa",Jan!$F$5:$F$605,CPagar!$D21,Jan!$I$5:$I$605,"Não Pago")</f>
        <v>0</v>
      </c>
      <c r="F21" s="75">
        <f>SUMIFS(Fev!$H$5:$H$605,Fev!$R$5:$R$605,"Despesa",Fev!$F$5:$F$605,CPagar!$D21,Fev!$I$5:$I$605,"Não Pago")</f>
        <v>0</v>
      </c>
      <c r="G21" s="75">
        <f>SUMIFS(Mar!$H$5:$H$605,Mar!$R$5:$R$605,"Despesa",Mar!$F$5:$F$605,CPagar!$D21,Mar!$I$5:$I$605,"Não Pago")</f>
        <v>0</v>
      </c>
      <c r="H21" s="75">
        <f>SUMIFS(Abr!$H$5:$H$605,Abr!$R$5:$R$605,"Despesa",Abr!$F$5:$F$605,CPagar!$D21,Abr!$I$5:$I$605,"Não Pago")</f>
        <v>0</v>
      </c>
      <c r="I21" s="75">
        <f>SUMIFS(Mai!$H$5:$H$605,Mai!$R$5:$R$605,"Despesa",Mai!$F$5:$F$605,CPagar!$D21,Mai!$I$5:$I$605,"Não Pago")</f>
        <v>0</v>
      </c>
      <c r="J21" s="75">
        <f>SUMIFS(Jun!$H$5:$H$605,Jun!$R$5:$R$605,"Despesa",Jun!$F$5:$F$605,CPagar!$D21,Jun!$I$5:$I$605,"Não Pago")</f>
        <v>0</v>
      </c>
      <c r="K21" s="75">
        <f>SUMIFS(Jul!$H$5:$H$605,Jul!$R$5:$R$605,"Despesa",Jul!$F$5:$F$605,CPagar!$D21,Jul!$I$5:$I$605,"Não Pago")</f>
        <v>0</v>
      </c>
      <c r="L21" s="75">
        <f>SUMIFS(Ago!$H$5:$H$605,Ago!$R$5:$R$605,"Despesa",Ago!$F$5:$F$605,CPagar!$D21,Ago!$I$5:$I$605,"Não Pago")</f>
        <v>0</v>
      </c>
      <c r="M21" s="75">
        <f>SUMIFS(Set!$H$5:$H$605,Set!$R$5:$R$605,"Despesa",Set!$F$5:$F$605,CPagar!$D21,Set!$I$5:$I$605,"Não Pago")</f>
        <v>0</v>
      </c>
      <c r="N21" s="75">
        <f>SUMIFS(Out!$H$5:$H$605,Out!$R$5:$R$605,"Despesa",Out!$F$5:$F$605,CPagar!$D21,Out!$I$5:$I$605,"Não Pago")</f>
        <v>0</v>
      </c>
      <c r="O21" s="75">
        <f>SUMIFS(Nov!$H$5:$H$605,Nov!$R$5:$R$605,"Despesa",Nov!$F$5:$F$605,CPagar!$D21,Nov!$I$5:$I$605,"Não Pago")</f>
        <v>0</v>
      </c>
      <c r="P21" s="75">
        <f>SUMIFS(Dez!$H$5:$H$605,Dez!$R$5:$R$605,"Despesa",Dez!$F$5:$F$605,CPagar!$D21,Dez!$I$5:$I$605,"Não Pago")</f>
        <v>0</v>
      </c>
      <c r="Q21" s="49">
        <f t="shared" si="2"/>
        <v>0</v>
      </c>
    </row>
    <row r="22" spans="3:17" ht="28.5" customHeight="1" thickTop="1" thickBot="1">
      <c r="C22" s="65" t="str">
        <f>'PC Despesas'!C18</f>
        <v>5.1.14</v>
      </c>
      <c r="D22" s="66" t="str">
        <f>VLOOKUP(C22,'PC Despesas'!$C$4:$D$103,2,FALSE)</f>
        <v>-</v>
      </c>
      <c r="E22" s="75">
        <f>SUMIFS(Jan!$H$5:$H$605,Jan!$R$5:$R$605,"Despesa",Jan!$F$5:$F$605,CPagar!$D22,Jan!$I$5:$I$605,"Não Pago")</f>
        <v>0</v>
      </c>
      <c r="F22" s="75">
        <f>SUMIFS(Fev!$H$5:$H$605,Fev!$R$5:$R$605,"Despesa",Fev!$F$5:$F$605,CPagar!$D22,Fev!$I$5:$I$605,"Não Pago")</f>
        <v>0</v>
      </c>
      <c r="G22" s="75">
        <f>SUMIFS(Mar!$H$5:$H$605,Mar!$R$5:$R$605,"Despesa",Mar!$F$5:$F$605,CPagar!$D22,Mar!$I$5:$I$605,"Não Pago")</f>
        <v>0</v>
      </c>
      <c r="H22" s="75">
        <f>SUMIFS(Abr!$H$5:$H$605,Abr!$R$5:$R$605,"Despesa",Abr!$F$5:$F$605,CPagar!$D22,Abr!$I$5:$I$605,"Não Pago")</f>
        <v>0</v>
      </c>
      <c r="I22" s="75">
        <f>SUMIFS(Mai!$H$5:$H$605,Mai!$R$5:$R$605,"Despesa",Mai!$F$5:$F$605,CPagar!$D22,Mai!$I$5:$I$605,"Não Pago")</f>
        <v>0</v>
      </c>
      <c r="J22" s="75">
        <f>SUMIFS(Jun!$H$5:$H$605,Jun!$R$5:$R$605,"Despesa",Jun!$F$5:$F$605,CPagar!$D22,Jun!$I$5:$I$605,"Não Pago")</f>
        <v>0</v>
      </c>
      <c r="K22" s="75">
        <f>SUMIFS(Jul!$H$5:$H$605,Jul!$R$5:$R$605,"Despesa",Jul!$F$5:$F$605,CPagar!$D22,Jul!$I$5:$I$605,"Não Pago")</f>
        <v>0</v>
      </c>
      <c r="L22" s="75">
        <f>SUMIFS(Ago!$H$5:$H$605,Ago!$R$5:$R$605,"Despesa",Ago!$F$5:$F$605,CPagar!$D22,Ago!$I$5:$I$605,"Não Pago")</f>
        <v>0</v>
      </c>
      <c r="M22" s="75">
        <f>SUMIFS(Set!$H$5:$H$605,Set!$R$5:$R$605,"Despesa",Set!$F$5:$F$605,CPagar!$D22,Set!$I$5:$I$605,"Não Pago")</f>
        <v>0</v>
      </c>
      <c r="N22" s="75">
        <f>SUMIFS(Out!$H$5:$H$605,Out!$R$5:$R$605,"Despesa",Out!$F$5:$F$605,CPagar!$D22,Out!$I$5:$I$605,"Não Pago")</f>
        <v>0</v>
      </c>
      <c r="O22" s="75">
        <f>SUMIFS(Nov!$H$5:$H$605,Nov!$R$5:$R$605,"Despesa",Nov!$F$5:$F$605,CPagar!$D22,Nov!$I$5:$I$605,"Não Pago")</f>
        <v>0</v>
      </c>
      <c r="P22" s="75">
        <f>SUMIFS(Dez!$H$5:$H$605,Dez!$R$5:$R$605,"Despesa",Dez!$F$5:$F$605,CPagar!$D22,Dez!$I$5:$I$605,"Não Pago")</f>
        <v>0</v>
      </c>
      <c r="Q22" s="49">
        <f t="shared" si="2"/>
        <v>0</v>
      </c>
    </row>
    <row r="23" spans="3:17" ht="28.5" customHeight="1" thickTop="1" thickBot="1">
      <c r="C23" s="65" t="str">
        <f>'PC Despesas'!C19</f>
        <v>5.1.15</v>
      </c>
      <c r="D23" s="66" t="str">
        <f>VLOOKUP(C23,'PC Despesas'!$C$4:$D$103,2,FALSE)</f>
        <v>-</v>
      </c>
      <c r="E23" s="75">
        <f>SUMIFS(Jan!$H$5:$H$605,Jan!$R$5:$R$605,"Despesa",Jan!$F$5:$F$605,CPagar!$D23,Jan!$I$5:$I$605,"Não Pago")</f>
        <v>0</v>
      </c>
      <c r="F23" s="75">
        <f>SUMIFS(Fev!$H$5:$H$605,Fev!$R$5:$R$605,"Despesa",Fev!$F$5:$F$605,CPagar!$D23,Fev!$I$5:$I$605,"Não Pago")</f>
        <v>0</v>
      </c>
      <c r="G23" s="75">
        <f>SUMIFS(Mar!$H$5:$H$605,Mar!$R$5:$R$605,"Despesa",Mar!$F$5:$F$605,CPagar!$D23,Mar!$I$5:$I$605,"Não Pago")</f>
        <v>0</v>
      </c>
      <c r="H23" s="75">
        <f>SUMIFS(Abr!$H$5:$H$605,Abr!$R$5:$R$605,"Despesa",Abr!$F$5:$F$605,CPagar!$D23,Abr!$I$5:$I$605,"Não Pago")</f>
        <v>0</v>
      </c>
      <c r="I23" s="75">
        <f>SUMIFS(Mai!$H$5:$H$605,Mai!$R$5:$R$605,"Despesa",Mai!$F$5:$F$605,CPagar!$D23,Mai!$I$5:$I$605,"Não Pago")</f>
        <v>0</v>
      </c>
      <c r="J23" s="75">
        <f>SUMIFS(Jun!$H$5:$H$605,Jun!$R$5:$R$605,"Despesa",Jun!$F$5:$F$605,CPagar!$D23,Jun!$I$5:$I$605,"Não Pago")</f>
        <v>0</v>
      </c>
      <c r="K23" s="75">
        <f>SUMIFS(Jul!$H$5:$H$605,Jul!$R$5:$R$605,"Despesa",Jul!$F$5:$F$605,CPagar!$D23,Jul!$I$5:$I$605,"Não Pago")</f>
        <v>0</v>
      </c>
      <c r="L23" s="75">
        <f>SUMIFS(Ago!$H$5:$H$605,Ago!$R$5:$R$605,"Despesa",Ago!$F$5:$F$605,CPagar!$D23,Ago!$I$5:$I$605,"Não Pago")</f>
        <v>0</v>
      </c>
      <c r="M23" s="75">
        <f>SUMIFS(Set!$H$5:$H$605,Set!$R$5:$R$605,"Despesa",Set!$F$5:$F$605,CPagar!$D23,Set!$I$5:$I$605,"Não Pago")</f>
        <v>0</v>
      </c>
      <c r="N23" s="75">
        <f>SUMIFS(Out!$H$5:$H$605,Out!$R$5:$R$605,"Despesa",Out!$F$5:$F$605,CPagar!$D23,Out!$I$5:$I$605,"Não Pago")</f>
        <v>0</v>
      </c>
      <c r="O23" s="75">
        <f>SUMIFS(Nov!$H$5:$H$605,Nov!$R$5:$R$605,"Despesa",Nov!$F$5:$F$605,CPagar!$D23,Nov!$I$5:$I$605,"Não Pago")</f>
        <v>0</v>
      </c>
      <c r="P23" s="75">
        <f>SUMIFS(Dez!$H$5:$H$605,Dez!$R$5:$R$605,"Despesa",Dez!$F$5:$F$605,CPagar!$D23,Dez!$I$5:$I$605,"Não Pago")</f>
        <v>0</v>
      </c>
      <c r="Q23" s="49">
        <f t="shared" si="2"/>
        <v>0</v>
      </c>
    </row>
    <row r="24" spans="3:17" ht="28.5" customHeight="1" thickTop="1" thickBot="1">
      <c r="C24" s="65" t="str">
        <f>'PC Despesas'!C20</f>
        <v>5.1.16</v>
      </c>
      <c r="D24" s="66" t="str">
        <f>VLOOKUP(C24,'PC Despesas'!$C$4:$D$103,2,FALSE)</f>
        <v>-</v>
      </c>
      <c r="E24" s="75">
        <f>SUMIFS(Jan!$H$5:$H$605,Jan!$R$5:$R$605,"Despesa",Jan!$F$5:$F$605,CPagar!$D24,Jan!$I$5:$I$605,"Não Pago")</f>
        <v>0</v>
      </c>
      <c r="F24" s="75">
        <f>SUMIFS(Fev!$H$5:$H$605,Fev!$R$5:$R$605,"Despesa",Fev!$F$5:$F$605,CPagar!$D24,Fev!$I$5:$I$605,"Não Pago")</f>
        <v>0</v>
      </c>
      <c r="G24" s="75">
        <f>SUMIFS(Mar!$H$5:$H$605,Mar!$R$5:$R$605,"Despesa",Mar!$F$5:$F$605,CPagar!$D24,Mar!$I$5:$I$605,"Não Pago")</f>
        <v>0</v>
      </c>
      <c r="H24" s="75">
        <f>SUMIFS(Abr!$H$5:$H$605,Abr!$R$5:$R$605,"Despesa",Abr!$F$5:$F$605,CPagar!$D24,Abr!$I$5:$I$605,"Não Pago")</f>
        <v>0</v>
      </c>
      <c r="I24" s="75">
        <f>SUMIFS(Mai!$H$5:$H$605,Mai!$R$5:$R$605,"Despesa",Mai!$F$5:$F$605,CPagar!$D24,Mai!$I$5:$I$605,"Não Pago")</f>
        <v>0</v>
      </c>
      <c r="J24" s="75">
        <f>SUMIFS(Jun!$H$5:$H$605,Jun!$R$5:$R$605,"Despesa",Jun!$F$5:$F$605,CPagar!$D24,Jun!$I$5:$I$605,"Não Pago")</f>
        <v>0</v>
      </c>
      <c r="K24" s="75">
        <f>SUMIFS(Jul!$H$5:$H$605,Jul!$R$5:$R$605,"Despesa",Jul!$F$5:$F$605,CPagar!$D24,Jul!$I$5:$I$605,"Não Pago")</f>
        <v>0</v>
      </c>
      <c r="L24" s="75">
        <f>SUMIFS(Ago!$H$5:$H$605,Ago!$R$5:$R$605,"Despesa",Ago!$F$5:$F$605,CPagar!$D24,Ago!$I$5:$I$605,"Não Pago")</f>
        <v>0</v>
      </c>
      <c r="M24" s="75">
        <f>SUMIFS(Set!$H$5:$H$605,Set!$R$5:$R$605,"Despesa",Set!$F$5:$F$605,CPagar!$D24,Set!$I$5:$I$605,"Não Pago")</f>
        <v>0</v>
      </c>
      <c r="N24" s="75">
        <f>SUMIFS(Out!$H$5:$H$605,Out!$R$5:$R$605,"Despesa",Out!$F$5:$F$605,CPagar!$D24,Out!$I$5:$I$605,"Não Pago")</f>
        <v>0</v>
      </c>
      <c r="O24" s="75">
        <f>SUMIFS(Nov!$H$5:$H$605,Nov!$R$5:$R$605,"Despesa",Nov!$F$5:$F$605,CPagar!$D24,Nov!$I$5:$I$605,"Não Pago")</f>
        <v>0</v>
      </c>
      <c r="P24" s="75">
        <f>SUMIFS(Dez!$H$5:$H$605,Dez!$R$5:$R$605,"Despesa",Dez!$F$5:$F$605,CPagar!$D24,Dez!$I$5:$I$605,"Não Pago")</f>
        <v>0</v>
      </c>
      <c r="Q24" s="49">
        <f t="shared" si="2"/>
        <v>0</v>
      </c>
    </row>
    <row r="25" spans="3:17" ht="28.5" customHeight="1" thickTop="1" thickBot="1">
      <c r="C25" s="65" t="str">
        <f>'PC Despesas'!C21</f>
        <v>5.1.17</v>
      </c>
      <c r="D25" s="66" t="str">
        <f>VLOOKUP(C25,'PC Despesas'!$C$4:$D$103,2,FALSE)</f>
        <v>-</v>
      </c>
      <c r="E25" s="75">
        <f>SUMIFS(Jan!$H$5:$H$605,Jan!$R$5:$R$605,"Despesa",Jan!$F$5:$F$605,CPagar!$D25,Jan!$I$5:$I$605,"Não Pago")</f>
        <v>0</v>
      </c>
      <c r="F25" s="75">
        <f>SUMIFS(Fev!$H$5:$H$605,Fev!$R$5:$R$605,"Despesa",Fev!$F$5:$F$605,CPagar!$D25,Fev!$I$5:$I$605,"Não Pago")</f>
        <v>0</v>
      </c>
      <c r="G25" s="75">
        <f>SUMIFS(Mar!$H$5:$H$605,Mar!$R$5:$R$605,"Despesa",Mar!$F$5:$F$605,CPagar!$D25,Mar!$I$5:$I$605,"Não Pago")</f>
        <v>0</v>
      </c>
      <c r="H25" s="75">
        <f>SUMIFS(Abr!$H$5:$H$605,Abr!$R$5:$R$605,"Despesa",Abr!$F$5:$F$605,CPagar!$D25,Abr!$I$5:$I$605,"Não Pago")</f>
        <v>0</v>
      </c>
      <c r="I25" s="75">
        <f>SUMIFS(Mai!$H$5:$H$605,Mai!$R$5:$R$605,"Despesa",Mai!$F$5:$F$605,CPagar!$D25,Mai!$I$5:$I$605,"Não Pago")</f>
        <v>0</v>
      </c>
      <c r="J25" s="75">
        <f>SUMIFS(Jun!$H$5:$H$605,Jun!$R$5:$R$605,"Despesa",Jun!$F$5:$F$605,CPagar!$D25,Jun!$I$5:$I$605,"Não Pago")</f>
        <v>0</v>
      </c>
      <c r="K25" s="75">
        <f>SUMIFS(Jul!$H$5:$H$605,Jul!$R$5:$R$605,"Despesa",Jul!$F$5:$F$605,CPagar!$D25,Jul!$I$5:$I$605,"Não Pago")</f>
        <v>0</v>
      </c>
      <c r="L25" s="75">
        <f>SUMIFS(Ago!$H$5:$H$605,Ago!$R$5:$R$605,"Despesa",Ago!$F$5:$F$605,CPagar!$D25,Ago!$I$5:$I$605,"Não Pago")</f>
        <v>0</v>
      </c>
      <c r="M25" s="75">
        <f>SUMIFS(Set!$H$5:$H$605,Set!$R$5:$R$605,"Despesa",Set!$F$5:$F$605,CPagar!$D25,Set!$I$5:$I$605,"Não Pago")</f>
        <v>0</v>
      </c>
      <c r="N25" s="75">
        <f>SUMIFS(Out!$H$5:$H$605,Out!$R$5:$R$605,"Despesa",Out!$F$5:$F$605,CPagar!$D25,Out!$I$5:$I$605,"Não Pago")</f>
        <v>0</v>
      </c>
      <c r="O25" s="75">
        <f>SUMIFS(Nov!$H$5:$H$605,Nov!$R$5:$R$605,"Despesa",Nov!$F$5:$F$605,CPagar!$D25,Nov!$I$5:$I$605,"Não Pago")</f>
        <v>0</v>
      </c>
      <c r="P25" s="75">
        <f>SUMIFS(Dez!$H$5:$H$605,Dez!$R$5:$R$605,"Despesa",Dez!$F$5:$F$605,CPagar!$D25,Dez!$I$5:$I$605,"Não Pago")</f>
        <v>0</v>
      </c>
      <c r="Q25" s="49">
        <f t="shared" si="2"/>
        <v>0</v>
      </c>
    </row>
    <row r="26" spans="3:17" ht="28.5" customHeight="1" thickTop="1" thickBot="1">
      <c r="C26" s="65" t="str">
        <f>'PC Despesas'!C22</f>
        <v>5.1.18</v>
      </c>
      <c r="D26" s="66" t="str">
        <f>VLOOKUP(C26,'PC Despesas'!$C$4:$D$103,2,FALSE)</f>
        <v>-</v>
      </c>
      <c r="E26" s="75">
        <f>SUMIFS(Jan!$H$5:$H$605,Jan!$R$5:$R$605,"Despesa",Jan!$F$5:$F$605,CPagar!$D26,Jan!$I$5:$I$605,"Não Pago")</f>
        <v>0</v>
      </c>
      <c r="F26" s="75">
        <f>SUMIFS(Fev!$H$5:$H$605,Fev!$R$5:$R$605,"Despesa",Fev!$F$5:$F$605,CPagar!$D26,Fev!$I$5:$I$605,"Não Pago")</f>
        <v>0</v>
      </c>
      <c r="G26" s="75">
        <f>SUMIFS(Mar!$H$5:$H$605,Mar!$R$5:$R$605,"Despesa",Mar!$F$5:$F$605,CPagar!$D26,Mar!$I$5:$I$605,"Não Pago")</f>
        <v>0</v>
      </c>
      <c r="H26" s="75">
        <f>SUMIFS(Abr!$H$5:$H$605,Abr!$R$5:$R$605,"Despesa",Abr!$F$5:$F$605,CPagar!$D26,Abr!$I$5:$I$605,"Não Pago")</f>
        <v>0</v>
      </c>
      <c r="I26" s="75">
        <f>SUMIFS(Mai!$H$5:$H$605,Mai!$R$5:$R$605,"Despesa",Mai!$F$5:$F$605,CPagar!$D26,Mai!$I$5:$I$605,"Não Pago")</f>
        <v>0</v>
      </c>
      <c r="J26" s="75">
        <f>SUMIFS(Jun!$H$5:$H$605,Jun!$R$5:$R$605,"Despesa",Jun!$F$5:$F$605,CPagar!$D26,Jun!$I$5:$I$605,"Não Pago")</f>
        <v>0</v>
      </c>
      <c r="K26" s="75">
        <f>SUMIFS(Jul!$H$5:$H$605,Jul!$R$5:$R$605,"Despesa",Jul!$F$5:$F$605,CPagar!$D26,Jul!$I$5:$I$605,"Não Pago")</f>
        <v>0</v>
      </c>
      <c r="L26" s="75">
        <f>SUMIFS(Ago!$H$5:$H$605,Ago!$R$5:$R$605,"Despesa",Ago!$F$5:$F$605,CPagar!$D26,Ago!$I$5:$I$605,"Não Pago")</f>
        <v>0</v>
      </c>
      <c r="M26" s="75">
        <f>SUMIFS(Set!$H$5:$H$605,Set!$R$5:$R$605,"Despesa",Set!$F$5:$F$605,CPagar!$D26,Set!$I$5:$I$605,"Não Pago")</f>
        <v>0</v>
      </c>
      <c r="N26" s="75">
        <f>SUMIFS(Out!$H$5:$H$605,Out!$R$5:$R$605,"Despesa",Out!$F$5:$F$605,CPagar!$D26,Out!$I$5:$I$605,"Não Pago")</f>
        <v>0</v>
      </c>
      <c r="O26" s="75">
        <f>SUMIFS(Nov!$H$5:$H$605,Nov!$R$5:$R$605,"Despesa",Nov!$F$5:$F$605,CPagar!$D26,Nov!$I$5:$I$605,"Não Pago")</f>
        <v>0</v>
      </c>
      <c r="P26" s="75">
        <f>SUMIFS(Dez!$H$5:$H$605,Dez!$R$5:$R$605,"Despesa",Dez!$F$5:$F$605,CPagar!$D26,Dez!$I$5:$I$605,"Não Pago")</f>
        <v>0</v>
      </c>
      <c r="Q26" s="49">
        <f t="shared" si="2"/>
        <v>0</v>
      </c>
    </row>
    <row r="27" spans="3:17" ht="28.5" customHeight="1" thickTop="1" thickBot="1">
      <c r="C27" s="65" t="str">
        <f>'PC Despesas'!C23</f>
        <v>5.1.19</v>
      </c>
      <c r="D27" s="66" t="str">
        <f>VLOOKUP(C27,'PC Despesas'!$C$4:$D$103,2,FALSE)</f>
        <v>-</v>
      </c>
      <c r="E27" s="75">
        <f>SUMIFS(Jan!$H$5:$H$605,Jan!$R$5:$R$605,"Despesa",Jan!$F$5:$F$605,CPagar!$D27,Jan!$I$5:$I$605,"Não Pago")</f>
        <v>0</v>
      </c>
      <c r="F27" s="75">
        <f>SUMIFS(Fev!$H$5:$H$605,Fev!$R$5:$R$605,"Despesa",Fev!$F$5:$F$605,CPagar!$D27,Fev!$I$5:$I$605,"Não Pago")</f>
        <v>0</v>
      </c>
      <c r="G27" s="75">
        <f>SUMIFS(Mar!$H$5:$H$605,Mar!$R$5:$R$605,"Despesa",Mar!$F$5:$F$605,CPagar!$D27,Mar!$I$5:$I$605,"Não Pago")</f>
        <v>0</v>
      </c>
      <c r="H27" s="75">
        <f>SUMIFS(Abr!$H$5:$H$605,Abr!$R$5:$R$605,"Despesa",Abr!$F$5:$F$605,CPagar!$D27,Abr!$I$5:$I$605,"Não Pago")</f>
        <v>0</v>
      </c>
      <c r="I27" s="75">
        <f>SUMIFS(Mai!$H$5:$H$605,Mai!$R$5:$R$605,"Despesa",Mai!$F$5:$F$605,CPagar!$D27,Mai!$I$5:$I$605,"Não Pago")</f>
        <v>0</v>
      </c>
      <c r="J27" s="75">
        <f>SUMIFS(Jun!$H$5:$H$605,Jun!$R$5:$R$605,"Despesa",Jun!$F$5:$F$605,CPagar!$D27,Jun!$I$5:$I$605,"Não Pago")</f>
        <v>0</v>
      </c>
      <c r="K27" s="75">
        <f>SUMIFS(Jul!$H$5:$H$605,Jul!$R$5:$R$605,"Despesa",Jul!$F$5:$F$605,CPagar!$D27,Jul!$I$5:$I$605,"Não Pago")</f>
        <v>0</v>
      </c>
      <c r="L27" s="75">
        <f>SUMIFS(Ago!$H$5:$H$605,Ago!$R$5:$R$605,"Despesa",Ago!$F$5:$F$605,CPagar!$D27,Ago!$I$5:$I$605,"Não Pago")</f>
        <v>0</v>
      </c>
      <c r="M27" s="75">
        <f>SUMIFS(Set!$H$5:$H$605,Set!$R$5:$R$605,"Despesa",Set!$F$5:$F$605,CPagar!$D27,Set!$I$5:$I$605,"Não Pago")</f>
        <v>0</v>
      </c>
      <c r="N27" s="75">
        <f>SUMIFS(Out!$H$5:$H$605,Out!$R$5:$R$605,"Despesa",Out!$F$5:$F$605,CPagar!$D27,Out!$I$5:$I$605,"Não Pago")</f>
        <v>0</v>
      </c>
      <c r="O27" s="75">
        <f>SUMIFS(Nov!$H$5:$H$605,Nov!$R$5:$R$605,"Despesa",Nov!$F$5:$F$605,CPagar!$D27,Nov!$I$5:$I$605,"Não Pago")</f>
        <v>0</v>
      </c>
      <c r="P27" s="75">
        <f>SUMIFS(Dez!$H$5:$H$605,Dez!$R$5:$R$605,"Despesa",Dez!$F$5:$F$605,CPagar!$D27,Dez!$I$5:$I$605,"Não Pago")</f>
        <v>0</v>
      </c>
      <c r="Q27" s="49">
        <f t="shared" si="2"/>
        <v>0</v>
      </c>
    </row>
    <row r="28" spans="3:17" ht="28.5" customHeight="1" thickTop="1" thickBot="1">
      <c r="C28" s="65" t="str">
        <f>'PC Despesas'!C24</f>
        <v>5.1.20</v>
      </c>
      <c r="D28" s="66" t="str">
        <f>VLOOKUP(C28,'PC Despesas'!$C$4:$D$103,2,FALSE)</f>
        <v>-</v>
      </c>
      <c r="E28" s="75">
        <f>SUMIFS(Jan!$H$5:$H$605,Jan!$R$5:$R$605,"Despesa",Jan!$F$5:$F$605,CPagar!$D28,Jan!$I$5:$I$605,"Não Pago")</f>
        <v>0</v>
      </c>
      <c r="F28" s="75">
        <f>SUMIFS(Fev!$H$5:$H$605,Fev!$R$5:$R$605,"Despesa",Fev!$F$5:$F$605,CPagar!$D28,Fev!$I$5:$I$605,"Não Pago")</f>
        <v>0</v>
      </c>
      <c r="G28" s="75">
        <f>SUMIFS(Mar!$H$5:$H$605,Mar!$R$5:$R$605,"Despesa",Mar!$F$5:$F$605,CPagar!$D28,Mar!$I$5:$I$605,"Não Pago")</f>
        <v>0</v>
      </c>
      <c r="H28" s="75">
        <f>SUMIFS(Abr!$H$5:$H$605,Abr!$R$5:$R$605,"Despesa",Abr!$F$5:$F$605,CPagar!$D28,Abr!$I$5:$I$605,"Não Pago")</f>
        <v>0</v>
      </c>
      <c r="I28" s="75">
        <f>SUMIFS(Mai!$H$5:$H$605,Mai!$R$5:$R$605,"Despesa",Mai!$F$5:$F$605,CPagar!$D28,Mai!$I$5:$I$605,"Não Pago")</f>
        <v>0</v>
      </c>
      <c r="J28" s="75">
        <f>SUMIFS(Jun!$H$5:$H$605,Jun!$R$5:$R$605,"Despesa",Jun!$F$5:$F$605,CPagar!$D28,Jun!$I$5:$I$605,"Não Pago")</f>
        <v>0</v>
      </c>
      <c r="K28" s="75">
        <f>SUMIFS(Jul!$H$5:$H$605,Jul!$R$5:$R$605,"Despesa",Jul!$F$5:$F$605,CPagar!$D28,Jul!$I$5:$I$605,"Não Pago")</f>
        <v>0</v>
      </c>
      <c r="L28" s="75">
        <f>SUMIFS(Ago!$H$5:$H$605,Ago!$R$5:$R$605,"Despesa",Ago!$F$5:$F$605,CPagar!$D28,Ago!$I$5:$I$605,"Não Pago")</f>
        <v>0</v>
      </c>
      <c r="M28" s="75">
        <f>SUMIFS(Set!$H$5:$H$605,Set!$R$5:$R$605,"Despesa",Set!$F$5:$F$605,CPagar!$D28,Set!$I$5:$I$605,"Não Pago")</f>
        <v>0</v>
      </c>
      <c r="N28" s="75">
        <f>SUMIFS(Out!$H$5:$H$605,Out!$R$5:$R$605,"Despesa",Out!$F$5:$F$605,CPagar!$D28,Out!$I$5:$I$605,"Não Pago")</f>
        <v>0</v>
      </c>
      <c r="O28" s="75">
        <f>SUMIFS(Nov!$H$5:$H$605,Nov!$R$5:$R$605,"Despesa",Nov!$F$5:$F$605,CPagar!$D28,Nov!$I$5:$I$605,"Não Pago")</f>
        <v>0</v>
      </c>
      <c r="P28" s="75">
        <f>SUMIFS(Dez!$H$5:$H$605,Dez!$R$5:$R$605,"Despesa",Dez!$F$5:$F$605,CPagar!$D28,Dez!$I$5:$I$605,"Não Pago")</f>
        <v>0</v>
      </c>
      <c r="Q28" s="49">
        <f t="shared" si="2"/>
        <v>0</v>
      </c>
    </row>
    <row r="29" spans="3:17" ht="28.5" customHeight="1" thickTop="1" thickBot="1">
      <c r="C29" s="65" t="str">
        <f>'PC Despesas'!C25</f>
        <v>5.1.21</v>
      </c>
      <c r="D29" s="66" t="str">
        <f>VLOOKUP(C29,'PC Despesas'!$C$4:$D$103,2,FALSE)</f>
        <v>-</v>
      </c>
      <c r="E29" s="75">
        <f>SUMIFS(Jan!$H$5:$H$605,Jan!$R$5:$R$605,"Despesa",Jan!$F$5:$F$605,CPagar!$D29,Jan!$I$5:$I$605,"Não Pago")</f>
        <v>0</v>
      </c>
      <c r="F29" s="75">
        <f>SUMIFS(Fev!$H$5:$H$605,Fev!$R$5:$R$605,"Despesa",Fev!$F$5:$F$605,CPagar!$D29,Fev!$I$5:$I$605,"Não Pago")</f>
        <v>0</v>
      </c>
      <c r="G29" s="75">
        <f>SUMIFS(Mar!$H$5:$H$605,Mar!$R$5:$R$605,"Despesa",Mar!$F$5:$F$605,CPagar!$D29,Mar!$I$5:$I$605,"Não Pago")</f>
        <v>0</v>
      </c>
      <c r="H29" s="75">
        <f>SUMIFS(Abr!$H$5:$H$605,Abr!$R$5:$R$605,"Despesa",Abr!$F$5:$F$605,CPagar!$D29,Abr!$I$5:$I$605,"Não Pago")</f>
        <v>0</v>
      </c>
      <c r="I29" s="75">
        <f>SUMIFS(Mai!$H$5:$H$605,Mai!$R$5:$R$605,"Despesa",Mai!$F$5:$F$605,CPagar!$D29,Mai!$I$5:$I$605,"Não Pago")</f>
        <v>0</v>
      </c>
      <c r="J29" s="75">
        <f>SUMIFS(Jun!$H$5:$H$605,Jun!$R$5:$R$605,"Despesa",Jun!$F$5:$F$605,CPagar!$D29,Jun!$I$5:$I$605,"Não Pago")</f>
        <v>0</v>
      </c>
      <c r="K29" s="75">
        <f>SUMIFS(Jul!$H$5:$H$605,Jul!$R$5:$R$605,"Despesa",Jul!$F$5:$F$605,CPagar!$D29,Jul!$I$5:$I$605,"Não Pago")</f>
        <v>0</v>
      </c>
      <c r="L29" s="75">
        <f>SUMIFS(Ago!$H$5:$H$605,Ago!$R$5:$R$605,"Despesa",Ago!$F$5:$F$605,CPagar!$D29,Ago!$I$5:$I$605,"Não Pago")</f>
        <v>0</v>
      </c>
      <c r="M29" s="75">
        <f>SUMIFS(Set!$H$5:$H$605,Set!$R$5:$R$605,"Despesa",Set!$F$5:$F$605,CPagar!$D29,Set!$I$5:$I$605,"Não Pago")</f>
        <v>0</v>
      </c>
      <c r="N29" s="75">
        <f>SUMIFS(Out!$H$5:$H$605,Out!$R$5:$R$605,"Despesa",Out!$F$5:$F$605,CPagar!$D29,Out!$I$5:$I$605,"Não Pago")</f>
        <v>0</v>
      </c>
      <c r="O29" s="75">
        <f>SUMIFS(Nov!$H$5:$H$605,Nov!$R$5:$R$605,"Despesa",Nov!$F$5:$F$605,CPagar!$D29,Nov!$I$5:$I$605,"Não Pago")</f>
        <v>0</v>
      </c>
      <c r="P29" s="75">
        <f>SUMIFS(Dez!$H$5:$H$605,Dez!$R$5:$R$605,"Despesa",Dez!$F$5:$F$605,CPagar!$D29,Dez!$I$5:$I$605,"Não Pago")</f>
        <v>0</v>
      </c>
      <c r="Q29" s="49">
        <f t="shared" si="2"/>
        <v>0</v>
      </c>
    </row>
    <row r="30" spans="3:17" ht="28.5" customHeight="1" thickTop="1" thickBot="1">
      <c r="C30" s="65" t="str">
        <f>'PC Despesas'!C26</f>
        <v>5.1.22</v>
      </c>
      <c r="D30" s="66" t="str">
        <f>VLOOKUP(C30,'PC Despesas'!$C$4:$D$103,2,FALSE)</f>
        <v>-</v>
      </c>
      <c r="E30" s="75">
        <f>SUMIFS(Jan!$H$5:$H$605,Jan!$R$5:$R$605,"Despesa",Jan!$F$5:$F$605,CPagar!$D30,Jan!$I$5:$I$605,"Não Pago")</f>
        <v>0</v>
      </c>
      <c r="F30" s="75">
        <f>SUMIFS(Fev!$H$5:$H$605,Fev!$R$5:$R$605,"Despesa",Fev!$F$5:$F$605,CPagar!$D30,Fev!$I$5:$I$605,"Não Pago")</f>
        <v>0</v>
      </c>
      <c r="G30" s="75">
        <f>SUMIFS(Mar!$H$5:$H$605,Mar!$R$5:$R$605,"Despesa",Mar!$F$5:$F$605,CPagar!$D30,Mar!$I$5:$I$605,"Não Pago")</f>
        <v>0</v>
      </c>
      <c r="H30" s="75">
        <f>SUMIFS(Abr!$H$5:$H$605,Abr!$R$5:$R$605,"Despesa",Abr!$F$5:$F$605,CPagar!$D30,Abr!$I$5:$I$605,"Não Pago")</f>
        <v>0</v>
      </c>
      <c r="I30" s="75">
        <f>SUMIFS(Mai!$H$5:$H$605,Mai!$R$5:$R$605,"Despesa",Mai!$F$5:$F$605,CPagar!$D30,Mai!$I$5:$I$605,"Não Pago")</f>
        <v>0</v>
      </c>
      <c r="J30" s="75">
        <f>SUMIFS(Jun!$H$5:$H$605,Jun!$R$5:$R$605,"Despesa",Jun!$F$5:$F$605,CPagar!$D30,Jun!$I$5:$I$605,"Não Pago")</f>
        <v>0</v>
      </c>
      <c r="K30" s="75">
        <f>SUMIFS(Jul!$H$5:$H$605,Jul!$R$5:$R$605,"Despesa",Jul!$F$5:$F$605,CPagar!$D30,Jul!$I$5:$I$605,"Não Pago")</f>
        <v>0</v>
      </c>
      <c r="L30" s="75">
        <f>SUMIFS(Ago!$H$5:$H$605,Ago!$R$5:$R$605,"Despesa",Ago!$F$5:$F$605,CPagar!$D30,Ago!$I$5:$I$605,"Não Pago")</f>
        <v>0</v>
      </c>
      <c r="M30" s="75">
        <f>SUMIFS(Set!$H$5:$H$605,Set!$R$5:$R$605,"Despesa",Set!$F$5:$F$605,CPagar!$D30,Set!$I$5:$I$605,"Não Pago")</f>
        <v>0</v>
      </c>
      <c r="N30" s="75">
        <f>SUMIFS(Out!$H$5:$H$605,Out!$R$5:$R$605,"Despesa",Out!$F$5:$F$605,CPagar!$D30,Out!$I$5:$I$605,"Não Pago")</f>
        <v>0</v>
      </c>
      <c r="O30" s="75">
        <f>SUMIFS(Nov!$H$5:$H$605,Nov!$R$5:$R$605,"Despesa",Nov!$F$5:$F$605,CPagar!$D30,Nov!$I$5:$I$605,"Não Pago")</f>
        <v>0</v>
      </c>
      <c r="P30" s="75">
        <f>SUMIFS(Dez!$H$5:$H$605,Dez!$R$5:$R$605,"Despesa",Dez!$F$5:$F$605,CPagar!$D30,Dez!$I$5:$I$605,"Não Pago")</f>
        <v>0</v>
      </c>
      <c r="Q30" s="49">
        <f t="shared" si="2"/>
        <v>0</v>
      </c>
    </row>
    <row r="31" spans="3:17" ht="28.5" customHeight="1" thickTop="1" thickBot="1">
      <c r="C31" s="65" t="str">
        <f>'PC Despesas'!C27</f>
        <v>5.1.23</v>
      </c>
      <c r="D31" s="66" t="str">
        <f>VLOOKUP(C31,'PC Despesas'!$C$4:$D$103,2,FALSE)</f>
        <v>-</v>
      </c>
      <c r="E31" s="75">
        <f>SUMIFS(Jan!$H$5:$H$605,Jan!$R$5:$R$605,"Despesa",Jan!$F$5:$F$605,CPagar!$D31,Jan!$I$5:$I$605,"Não Pago")</f>
        <v>0</v>
      </c>
      <c r="F31" s="75">
        <f>SUMIFS(Fev!$H$5:$H$605,Fev!$R$5:$R$605,"Despesa",Fev!$F$5:$F$605,CPagar!$D31,Fev!$I$5:$I$605,"Não Pago")</f>
        <v>0</v>
      </c>
      <c r="G31" s="75">
        <f>SUMIFS(Mar!$H$5:$H$605,Mar!$R$5:$R$605,"Despesa",Mar!$F$5:$F$605,CPagar!$D31,Mar!$I$5:$I$605,"Não Pago")</f>
        <v>0</v>
      </c>
      <c r="H31" s="75">
        <f>SUMIFS(Abr!$H$5:$H$605,Abr!$R$5:$R$605,"Despesa",Abr!$F$5:$F$605,CPagar!$D31,Abr!$I$5:$I$605,"Não Pago")</f>
        <v>0</v>
      </c>
      <c r="I31" s="75">
        <f>SUMIFS(Mai!$H$5:$H$605,Mai!$R$5:$R$605,"Despesa",Mai!$F$5:$F$605,CPagar!$D31,Mai!$I$5:$I$605,"Não Pago")</f>
        <v>0</v>
      </c>
      <c r="J31" s="75">
        <f>SUMIFS(Jun!$H$5:$H$605,Jun!$R$5:$R$605,"Despesa",Jun!$F$5:$F$605,CPagar!$D31,Jun!$I$5:$I$605,"Não Pago")</f>
        <v>0</v>
      </c>
      <c r="K31" s="75">
        <f>SUMIFS(Jul!$H$5:$H$605,Jul!$R$5:$R$605,"Despesa",Jul!$F$5:$F$605,CPagar!$D31,Jul!$I$5:$I$605,"Não Pago")</f>
        <v>0</v>
      </c>
      <c r="L31" s="75">
        <f>SUMIFS(Ago!$H$5:$H$605,Ago!$R$5:$R$605,"Despesa",Ago!$F$5:$F$605,CPagar!$D31,Ago!$I$5:$I$605,"Não Pago")</f>
        <v>0</v>
      </c>
      <c r="M31" s="75">
        <f>SUMIFS(Set!$H$5:$H$605,Set!$R$5:$R$605,"Despesa",Set!$F$5:$F$605,CPagar!$D31,Set!$I$5:$I$605,"Não Pago")</f>
        <v>0</v>
      </c>
      <c r="N31" s="75">
        <f>SUMIFS(Out!$H$5:$H$605,Out!$R$5:$R$605,"Despesa",Out!$F$5:$F$605,CPagar!$D31,Out!$I$5:$I$605,"Não Pago")</f>
        <v>0</v>
      </c>
      <c r="O31" s="75">
        <f>SUMIFS(Nov!$H$5:$H$605,Nov!$R$5:$R$605,"Despesa",Nov!$F$5:$F$605,CPagar!$D31,Nov!$I$5:$I$605,"Não Pago")</f>
        <v>0</v>
      </c>
      <c r="P31" s="75">
        <f>SUMIFS(Dez!$H$5:$H$605,Dez!$R$5:$R$605,"Despesa",Dez!$F$5:$F$605,CPagar!$D31,Dez!$I$5:$I$605,"Não Pago")</f>
        <v>0</v>
      </c>
      <c r="Q31" s="49">
        <f t="shared" si="2"/>
        <v>0</v>
      </c>
    </row>
    <row r="32" spans="3:17" ht="28.5" customHeight="1" thickTop="1" thickBot="1">
      <c r="C32" s="65" t="str">
        <f>'PC Despesas'!C28</f>
        <v>5.1.24</v>
      </c>
      <c r="D32" s="66" t="str">
        <f>VLOOKUP(C32,'PC Despesas'!$C$4:$D$103,2,FALSE)</f>
        <v>-</v>
      </c>
      <c r="E32" s="75">
        <f>SUMIFS(Jan!$H$5:$H$605,Jan!$R$5:$R$605,"Despesa",Jan!$F$5:$F$605,CPagar!$D32,Jan!$I$5:$I$605,"Não Pago")</f>
        <v>0</v>
      </c>
      <c r="F32" s="75">
        <f>SUMIFS(Fev!$H$5:$H$605,Fev!$R$5:$R$605,"Despesa",Fev!$F$5:$F$605,CPagar!$D32,Fev!$I$5:$I$605,"Não Pago")</f>
        <v>0</v>
      </c>
      <c r="G32" s="75">
        <f>SUMIFS(Mar!$H$5:$H$605,Mar!$R$5:$R$605,"Despesa",Mar!$F$5:$F$605,CPagar!$D32,Mar!$I$5:$I$605,"Não Pago")</f>
        <v>0</v>
      </c>
      <c r="H32" s="75">
        <f>SUMIFS(Abr!$H$5:$H$605,Abr!$R$5:$R$605,"Despesa",Abr!$F$5:$F$605,CPagar!$D32,Abr!$I$5:$I$605,"Não Pago")</f>
        <v>0</v>
      </c>
      <c r="I32" s="75">
        <f>SUMIFS(Mai!$H$5:$H$605,Mai!$R$5:$R$605,"Despesa",Mai!$F$5:$F$605,CPagar!$D32,Mai!$I$5:$I$605,"Não Pago")</f>
        <v>0</v>
      </c>
      <c r="J32" s="75">
        <f>SUMIFS(Jun!$H$5:$H$605,Jun!$R$5:$R$605,"Despesa",Jun!$F$5:$F$605,CPagar!$D32,Jun!$I$5:$I$605,"Não Pago")</f>
        <v>0</v>
      </c>
      <c r="K32" s="75">
        <f>SUMIFS(Jul!$H$5:$H$605,Jul!$R$5:$R$605,"Despesa",Jul!$F$5:$F$605,CPagar!$D32,Jul!$I$5:$I$605,"Não Pago")</f>
        <v>0</v>
      </c>
      <c r="L32" s="75">
        <f>SUMIFS(Ago!$H$5:$H$605,Ago!$R$5:$R$605,"Despesa",Ago!$F$5:$F$605,CPagar!$D32,Ago!$I$5:$I$605,"Não Pago")</f>
        <v>0</v>
      </c>
      <c r="M32" s="75">
        <f>SUMIFS(Set!$H$5:$H$605,Set!$R$5:$R$605,"Despesa",Set!$F$5:$F$605,CPagar!$D32,Set!$I$5:$I$605,"Não Pago")</f>
        <v>0</v>
      </c>
      <c r="N32" s="75">
        <f>SUMIFS(Out!$H$5:$H$605,Out!$R$5:$R$605,"Despesa",Out!$F$5:$F$605,CPagar!$D32,Out!$I$5:$I$605,"Não Pago")</f>
        <v>0</v>
      </c>
      <c r="O32" s="75">
        <f>SUMIFS(Nov!$H$5:$H$605,Nov!$R$5:$R$605,"Despesa",Nov!$F$5:$F$605,CPagar!$D32,Nov!$I$5:$I$605,"Não Pago")</f>
        <v>0</v>
      </c>
      <c r="P32" s="75">
        <f>SUMIFS(Dez!$H$5:$H$605,Dez!$R$5:$R$605,"Despesa",Dez!$F$5:$F$605,CPagar!$D32,Dez!$I$5:$I$605,"Não Pago")</f>
        <v>0</v>
      </c>
      <c r="Q32" s="49">
        <f t="shared" si="2"/>
        <v>0</v>
      </c>
    </row>
    <row r="33" spans="3:17" ht="28.5" customHeight="1" thickTop="1" thickBot="1">
      <c r="C33" s="65" t="str">
        <f>'PC Despesas'!C29</f>
        <v>5.1.25</v>
      </c>
      <c r="D33" s="66" t="str">
        <f>VLOOKUP(C33,'PC Despesas'!$C$4:$D$103,2,FALSE)</f>
        <v>-</v>
      </c>
      <c r="E33" s="75">
        <f>SUMIFS(Jan!$H$5:$H$605,Jan!$R$5:$R$605,"Despesa",Jan!$F$5:$F$605,CPagar!$D33,Jan!$I$5:$I$605,"Não Pago")</f>
        <v>0</v>
      </c>
      <c r="F33" s="75">
        <f>SUMIFS(Fev!$H$5:$H$605,Fev!$R$5:$R$605,"Despesa",Fev!$F$5:$F$605,CPagar!$D33,Fev!$I$5:$I$605,"Não Pago")</f>
        <v>0</v>
      </c>
      <c r="G33" s="75">
        <f>SUMIFS(Mar!$H$5:$H$605,Mar!$R$5:$R$605,"Despesa",Mar!$F$5:$F$605,CPagar!$D33,Mar!$I$5:$I$605,"Não Pago")</f>
        <v>0</v>
      </c>
      <c r="H33" s="75">
        <f>SUMIFS(Abr!$H$5:$H$605,Abr!$R$5:$R$605,"Despesa",Abr!$F$5:$F$605,CPagar!$D33,Abr!$I$5:$I$605,"Não Pago")</f>
        <v>0</v>
      </c>
      <c r="I33" s="75">
        <f>SUMIFS(Mai!$H$5:$H$605,Mai!$R$5:$R$605,"Despesa",Mai!$F$5:$F$605,CPagar!$D33,Mai!$I$5:$I$605,"Não Pago")</f>
        <v>0</v>
      </c>
      <c r="J33" s="75">
        <f>SUMIFS(Jun!$H$5:$H$605,Jun!$R$5:$R$605,"Despesa",Jun!$F$5:$F$605,CPagar!$D33,Jun!$I$5:$I$605,"Não Pago")</f>
        <v>0</v>
      </c>
      <c r="K33" s="75">
        <f>SUMIFS(Jul!$H$5:$H$605,Jul!$R$5:$R$605,"Despesa",Jul!$F$5:$F$605,CPagar!$D33,Jul!$I$5:$I$605,"Não Pago")</f>
        <v>0</v>
      </c>
      <c r="L33" s="75">
        <f>SUMIFS(Ago!$H$5:$H$605,Ago!$R$5:$R$605,"Despesa",Ago!$F$5:$F$605,CPagar!$D33,Ago!$I$5:$I$605,"Não Pago")</f>
        <v>0</v>
      </c>
      <c r="M33" s="75">
        <f>SUMIFS(Set!$H$5:$H$605,Set!$R$5:$R$605,"Despesa",Set!$F$5:$F$605,CPagar!$D33,Set!$I$5:$I$605,"Não Pago")</f>
        <v>0</v>
      </c>
      <c r="N33" s="75">
        <f>SUMIFS(Out!$H$5:$H$605,Out!$R$5:$R$605,"Despesa",Out!$F$5:$F$605,CPagar!$D33,Out!$I$5:$I$605,"Não Pago")</f>
        <v>0</v>
      </c>
      <c r="O33" s="75">
        <f>SUMIFS(Nov!$H$5:$H$605,Nov!$R$5:$R$605,"Despesa",Nov!$F$5:$F$605,CPagar!$D33,Nov!$I$5:$I$605,"Não Pago")</f>
        <v>0</v>
      </c>
      <c r="P33" s="75">
        <f>SUMIFS(Dez!$H$5:$H$605,Dez!$R$5:$R$605,"Despesa",Dez!$F$5:$F$605,CPagar!$D33,Dez!$I$5:$I$605,"Não Pago")</f>
        <v>0</v>
      </c>
      <c r="Q33" s="49">
        <f t="shared" si="2"/>
        <v>0</v>
      </c>
    </row>
    <row r="34" spans="3:17" ht="28.5" customHeight="1" thickTop="1" thickBot="1">
      <c r="C34" s="65" t="str">
        <f>'PC Despesas'!C30</f>
        <v>5.1.26</v>
      </c>
      <c r="D34" s="66" t="str">
        <f>VLOOKUP(C34,'PC Despesas'!$C$4:$D$103,2,FALSE)</f>
        <v>-</v>
      </c>
      <c r="E34" s="75">
        <f>SUMIFS(Jan!$H$5:$H$605,Jan!$R$5:$R$605,"Despesa",Jan!$F$5:$F$605,CPagar!$D34,Jan!$I$5:$I$605,"Não Pago")</f>
        <v>0</v>
      </c>
      <c r="F34" s="75">
        <f>SUMIFS(Fev!$H$5:$H$605,Fev!$R$5:$R$605,"Despesa",Fev!$F$5:$F$605,CPagar!$D34,Fev!$I$5:$I$605,"Não Pago")</f>
        <v>0</v>
      </c>
      <c r="G34" s="75">
        <f>SUMIFS(Mar!$H$5:$H$605,Mar!$R$5:$R$605,"Despesa",Mar!$F$5:$F$605,CPagar!$D34,Mar!$I$5:$I$605,"Não Pago")</f>
        <v>0</v>
      </c>
      <c r="H34" s="75">
        <f>SUMIFS(Abr!$H$5:$H$605,Abr!$R$5:$R$605,"Despesa",Abr!$F$5:$F$605,CPagar!$D34,Abr!$I$5:$I$605,"Não Pago")</f>
        <v>0</v>
      </c>
      <c r="I34" s="75">
        <f>SUMIFS(Mai!$H$5:$H$605,Mai!$R$5:$R$605,"Despesa",Mai!$F$5:$F$605,CPagar!$D34,Mai!$I$5:$I$605,"Não Pago")</f>
        <v>0</v>
      </c>
      <c r="J34" s="75">
        <f>SUMIFS(Jun!$H$5:$H$605,Jun!$R$5:$R$605,"Despesa",Jun!$F$5:$F$605,CPagar!$D34,Jun!$I$5:$I$605,"Não Pago")</f>
        <v>0</v>
      </c>
      <c r="K34" s="75">
        <f>SUMIFS(Jul!$H$5:$H$605,Jul!$R$5:$R$605,"Despesa",Jul!$F$5:$F$605,CPagar!$D34,Jul!$I$5:$I$605,"Não Pago")</f>
        <v>0</v>
      </c>
      <c r="L34" s="75">
        <f>SUMIFS(Ago!$H$5:$H$605,Ago!$R$5:$R$605,"Despesa",Ago!$F$5:$F$605,CPagar!$D34,Ago!$I$5:$I$605,"Não Pago")</f>
        <v>0</v>
      </c>
      <c r="M34" s="75">
        <f>SUMIFS(Set!$H$5:$H$605,Set!$R$5:$R$605,"Despesa",Set!$F$5:$F$605,CPagar!$D34,Set!$I$5:$I$605,"Não Pago")</f>
        <v>0</v>
      </c>
      <c r="N34" s="75">
        <f>SUMIFS(Out!$H$5:$H$605,Out!$R$5:$R$605,"Despesa",Out!$F$5:$F$605,CPagar!$D34,Out!$I$5:$I$605,"Não Pago")</f>
        <v>0</v>
      </c>
      <c r="O34" s="75">
        <f>SUMIFS(Nov!$H$5:$H$605,Nov!$R$5:$R$605,"Despesa",Nov!$F$5:$F$605,CPagar!$D34,Nov!$I$5:$I$605,"Não Pago")</f>
        <v>0</v>
      </c>
      <c r="P34" s="75">
        <f>SUMIFS(Dez!$H$5:$H$605,Dez!$R$5:$R$605,"Despesa",Dez!$F$5:$F$605,CPagar!$D34,Dez!$I$5:$I$605,"Não Pago")</f>
        <v>0</v>
      </c>
      <c r="Q34" s="49">
        <f t="shared" si="2"/>
        <v>0</v>
      </c>
    </row>
    <row r="35" spans="3:17" ht="28.5" customHeight="1" thickTop="1" thickBot="1">
      <c r="C35" s="65" t="str">
        <f>'PC Despesas'!C31</f>
        <v>5.1.27</v>
      </c>
      <c r="D35" s="66" t="str">
        <f>VLOOKUP(C35,'PC Despesas'!$C$4:$D$103,2,FALSE)</f>
        <v>-</v>
      </c>
      <c r="E35" s="75">
        <f>SUMIFS(Jan!$H$5:$H$605,Jan!$R$5:$R$605,"Despesa",Jan!$F$5:$F$605,CPagar!$D35,Jan!$I$5:$I$605,"Não Pago")</f>
        <v>0</v>
      </c>
      <c r="F35" s="75">
        <f>SUMIFS(Fev!$H$5:$H$605,Fev!$R$5:$R$605,"Despesa",Fev!$F$5:$F$605,CPagar!$D35,Fev!$I$5:$I$605,"Não Pago")</f>
        <v>0</v>
      </c>
      <c r="G35" s="75">
        <f>SUMIFS(Mar!$H$5:$H$605,Mar!$R$5:$R$605,"Despesa",Mar!$F$5:$F$605,CPagar!$D35,Mar!$I$5:$I$605,"Não Pago")</f>
        <v>0</v>
      </c>
      <c r="H35" s="75">
        <f>SUMIFS(Abr!$H$5:$H$605,Abr!$R$5:$R$605,"Despesa",Abr!$F$5:$F$605,CPagar!$D35,Abr!$I$5:$I$605,"Não Pago")</f>
        <v>0</v>
      </c>
      <c r="I35" s="75">
        <f>SUMIFS(Mai!$H$5:$H$605,Mai!$R$5:$R$605,"Despesa",Mai!$F$5:$F$605,CPagar!$D35,Mai!$I$5:$I$605,"Não Pago")</f>
        <v>0</v>
      </c>
      <c r="J35" s="75">
        <f>SUMIFS(Jun!$H$5:$H$605,Jun!$R$5:$R$605,"Despesa",Jun!$F$5:$F$605,CPagar!$D35,Jun!$I$5:$I$605,"Não Pago")</f>
        <v>0</v>
      </c>
      <c r="K35" s="75">
        <f>SUMIFS(Jul!$H$5:$H$605,Jul!$R$5:$R$605,"Despesa",Jul!$F$5:$F$605,CPagar!$D35,Jul!$I$5:$I$605,"Não Pago")</f>
        <v>0</v>
      </c>
      <c r="L35" s="75">
        <f>SUMIFS(Ago!$H$5:$H$605,Ago!$R$5:$R$605,"Despesa",Ago!$F$5:$F$605,CPagar!$D35,Ago!$I$5:$I$605,"Não Pago")</f>
        <v>0</v>
      </c>
      <c r="M35" s="75">
        <f>SUMIFS(Set!$H$5:$H$605,Set!$R$5:$R$605,"Despesa",Set!$F$5:$F$605,CPagar!$D35,Set!$I$5:$I$605,"Não Pago")</f>
        <v>0</v>
      </c>
      <c r="N35" s="75">
        <f>SUMIFS(Out!$H$5:$H$605,Out!$R$5:$R$605,"Despesa",Out!$F$5:$F$605,CPagar!$D35,Out!$I$5:$I$605,"Não Pago")</f>
        <v>0</v>
      </c>
      <c r="O35" s="75">
        <f>SUMIFS(Nov!$H$5:$H$605,Nov!$R$5:$R$605,"Despesa",Nov!$F$5:$F$605,CPagar!$D35,Nov!$I$5:$I$605,"Não Pago")</f>
        <v>0</v>
      </c>
      <c r="P35" s="75">
        <f>SUMIFS(Dez!$H$5:$H$605,Dez!$R$5:$R$605,"Despesa",Dez!$F$5:$F$605,CPagar!$D35,Dez!$I$5:$I$605,"Não Pago")</f>
        <v>0</v>
      </c>
      <c r="Q35" s="49">
        <f t="shared" si="2"/>
        <v>0</v>
      </c>
    </row>
    <row r="36" spans="3:17" ht="28.5" customHeight="1" thickTop="1" thickBot="1">
      <c r="C36" s="65" t="str">
        <f>'PC Despesas'!C32</f>
        <v>5.1.28</v>
      </c>
      <c r="D36" s="66" t="str">
        <f>VLOOKUP(C36,'PC Despesas'!$C$4:$D$103,2,FALSE)</f>
        <v>-</v>
      </c>
      <c r="E36" s="75">
        <f>SUMIFS(Jan!$H$5:$H$605,Jan!$R$5:$R$605,"Despesa",Jan!$F$5:$F$605,CPagar!$D36,Jan!$I$5:$I$605,"Não Pago")</f>
        <v>0</v>
      </c>
      <c r="F36" s="75">
        <f>SUMIFS(Fev!$H$5:$H$605,Fev!$R$5:$R$605,"Despesa",Fev!$F$5:$F$605,CPagar!$D36,Fev!$I$5:$I$605,"Não Pago")</f>
        <v>0</v>
      </c>
      <c r="G36" s="75">
        <f>SUMIFS(Mar!$H$5:$H$605,Mar!$R$5:$R$605,"Despesa",Mar!$F$5:$F$605,CPagar!$D36,Mar!$I$5:$I$605,"Não Pago")</f>
        <v>0</v>
      </c>
      <c r="H36" s="75">
        <f>SUMIFS(Abr!$H$5:$H$605,Abr!$R$5:$R$605,"Despesa",Abr!$F$5:$F$605,CPagar!$D36,Abr!$I$5:$I$605,"Não Pago")</f>
        <v>0</v>
      </c>
      <c r="I36" s="75">
        <f>SUMIFS(Mai!$H$5:$H$605,Mai!$R$5:$R$605,"Despesa",Mai!$F$5:$F$605,CPagar!$D36,Mai!$I$5:$I$605,"Não Pago")</f>
        <v>0</v>
      </c>
      <c r="J36" s="75">
        <f>SUMIFS(Jun!$H$5:$H$605,Jun!$R$5:$R$605,"Despesa",Jun!$F$5:$F$605,CPagar!$D36,Jun!$I$5:$I$605,"Não Pago")</f>
        <v>0</v>
      </c>
      <c r="K36" s="75">
        <f>SUMIFS(Jul!$H$5:$H$605,Jul!$R$5:$R$605,"Despesa",Jul!$F$5:$F$605,CPagar!$D36,Jul!$I$5:$I$605,"Não Pago")</f>
        <v>0</v>
      </c>
      <c r="L36" s="75">
        <f>SUMIFS(Ago!$H$5:$H$605,Ago!$R$5:$R$605,"Despesa",Ago!$F$5:$F$605,CPagar!$D36,Ago!$I$5:$I$605,"Não Pago")</f>
        <v>0</v>
      </c>
      <c r="M36" s="75">
        <f>SUMIFS(Set!$H$5:$H$605,Set!$R$5:$R$605,"Despesa",Set!$F$5:$F$605,CPagar!$D36,Set!$I$5:$I$605,"Não Pago")</f>
        <v>0</v>
      </c>
      <c r="N36" s="75">
        <f>SUMIFS(Out!$H$5:$H$605,Out!$R$5:$R$605,"Despesa",Out!$F$5:$F$605,CPagar!$D36,Out!$I$5:$I$605,"Não Pago")</f>
        <v>0</v>
      </c>
      <c r="O36" s="75">
        <f>SUMIFS(Nov!$H$5:$H$605,Nov!$R$5:$R$605,"Despesa",Nov!$F$5:$F$605,CPagar!$D36,Nov!$I$5:$I$605,"Não Pago")</f>
        <v>0</v>
      </c>
      <c r="P36" s="75">
        <f>SUMIFS(Dez!$H$5:$H$605,Dez!$R$5:$R$605,"Despesa",Dez!$F$5:$F$605,CPagar!$D36,Dez!$I$5:$I$605,"Não Pago")</f>
        <v>0</v>
      </c>
      <c r="Q36" s="49">
        <f t="shared" si="2"/>
        <v>0</v>
      </c>
    </row>
    <row r="37" spans="3:17" ht="28.5" customHeight="1" thickTop="1" thickBot="1">
      <c r="C37" s="65" t="str">
        <f>'PC Despesas'!C33</f>
        <v>5.1.29</v>
      </c>
      <c r="D37" s="66" t="str">
        <f>VLOOKUP(C37,'PC Despesas'!$C$4:$D$103,2,FALSE)</f>
        <v>-</v>
      </c>
      <c r="E37" s="75">
        <f>SUMIFS(Jan!$H$5:$H$605,Jan!$R$5:$R$605,"Despesa",Jan!$F$5:$F$605,CPagar!$D37,Jan!$I$5:$I$605,"Não Pago")</f>
        <v>0</v>
      </c>
      <c r="F37" s="75">
        <f>SUMIFS(Fev!$H$5:$H$605,Fev!$R$5:$R$605,"Despesa",Fev!$F$5:$F$605,CPagar!$D37,Fev!$I$5:$I$605,"Não Pago")</f>
        <v>0</v>
      </c>
      <c r="G37" s="75">
        <f>SUMIFS(Mar!$H$5:$H$605,Mar!$R$5:$R$605,"Despesa",Mar!$F$5:$F$605,CPagar!$D37,Mar!$I$5:$I$605,"Não Pago")</f>
        <v>0</v>
      </c>
      <c r="H37" s="75">
        <f>SUMIFS(Abr!$H$5:$H$605,Abr!$R$5:$R$605,"Despesa",Abr!$F$5:$F$605,CPagar!$D37,Abr!$I$5:$I$605,"Não Pago")</f>
        <v>0</v>
      </c>
      <c r="I37" s="75">
        <f>SUMIFS(Mai!$H$5:$H$605,Mai!$R$5:$R$605,"Despesa",Mai!$F$5:$F$605,CPagar!$D37,Mai!$I$5:$I$605,"Não Pago")</f>
        <v>0</v>
      </c>
      <c r="J37" s="75">
        <f>SUMIFS(Jun!$H$5:$H$605,Jun!$R$5:$R$605,"Despesa",Jun!$F$5:$F$605,CPagar!$D37,Jun!$I$5:$I$605,"Não Pago")</f>
        <v>0</v>
      </c>
      <c r="K37" s="75">
        <f>SUMIFS(Jul!$H$5:$H$605,Jul!$R$5:$R$605,"Despesa",Jul!$F$5:$F$605,CPagar!$D37,Jul!$I$5:$I$605,"Não Pago")</f>
        <v>0</v>
      </c>
      <c r="L37" s="75">
        <f>SUMIFS(Ago!$H$5:$H$605,Ago!$R$5:$R$605,"Despesa",Ago!$F$5:$F$605,CPagar!$D37,Ago!$I$5:$I$605,"Não Pago")</f>
        <v>0</v>
      </c>
      <c r="M37" s="75">
        <f>SUMIFS(Set!$H$5:$H$605,Set!$R$5:$R$605,"Despesa",Set!$F$5:$F$605,CPagar!$D37,Set!$I$5:$I$605,"Não Pago")</f>
        <v>0</v>
      </c>
      <c r="N37" s="75">
        <f>SUMIFS(Out!$H$5:$H$605,Out!$R$5:$R$605,"Despesa",Out!$F$5:$F$605,CPagar!$D37,Out!$I$5:$I$605,"Não Pago")</f>
        <v>0</v>
      </c>
      <c r="O37" s="75">
        <f>SUMIFS(Nov!$H$5:$H$605,Nov!$R$5:$R$605,"Despesa",Nov!$F$5:$F$605,CPagar!$D37,Nov!$I$5:$I$605,"Não Pago")</f>
        <v>0</v>
      </c>
      <c r="P37" s="75">
        <f>SUMIFS(Dez!$H$5:$H$605,Dez!$R$5:$R$605,"Despesa",Dez!$F$5:$F$605,CPagar!$D37,Dez!$I$5:$I$605,"Não Pago")</f>
        <v>0</v>
      </c>
      <c r="Q37" s="49">
        <f t="shared" si="2"/>
        <v>0</v>
      </c>
    </row>
    <row r="38" spans="3:17" ht="28.5" customHeight="1" thickTop="1" thickBot="1">
      <c r="C38" s="65" t="str">
        <f>'PC Despesas'!C34</f>
        <v>5.1.30</v>
      </c>
      <c r="D38" s="66" t="str">
        <f>VLOOKUP(C38,'PC Despesas'!$C$4:$D$103,2,FALSE)</f>
        <v>-</v>
      </c>
      <c r="E38" s="75">
        <f>SUMIFS(Jan!$H$5:$H$605,Jan!$R$5:$R$605,"Despesa",Jan!$F$5:$F$605,CPagar!$D38,Jan!$I$5:$I$605,"Não Pago")</f>
        <v>0</v>
      </c>
      <c r="F38" s="75">
        <f>SUMIFS(Fev!$H$5:$H$605,Fev!$R$5:$R$605,"Despesa",Fev!$F$5:$F$605,CPagar!$D38,Fev!$I$5:$I$605,"Não Pago")</f>
        <v>0</v>
      </c>
      <c r="G38" s="75">
        <f>SUMIFS(Mar!$H$5:$H$605,Mar!$R$5:$R$605,"Despesa",Mar!$F$5:$F$605,CPagar!$D38,Mar!$I$5:$I$605,"Não Pago")</f>
        <v>0</v>
      </c>
      <c r="H38" s="75">
        <f>SUMIFS(Abr!$H$5:$H$605,Abr!$R$5:$R$605,"Despesa",Abr!$F$5:$F$605,CPagar!$D38,Abr!$I$5:$I$605,"Não Pago")</f>
        <v>0</v>
      </c>
      <c r="I38" s="75">
        <f>SUMIFS(Mai!$H$5:$H$605,Mai!$R$5:$R$605,"Despesa",Mai!$F$5:$F$605,CPagar!$D38,Mai!$I$5:$I$605,"Não Pago")</f>
        <v>0</v>
      </c>
      <c r="J38" s="75">
        <f>SUMIFS(Jun!$H$5:$H$605,Jun!$R$5:$R$605,"Despesa",Jun!$F$5:$F$605,CPagar!$D38,Jun!$I$5:$I$605,"Não Pago")</f>
        <v>0</v>
      </c>
      <c r="K38" s="75">
        <f>SUMIFS(Jul!$H$5:$H$605,Jul!$R$5:$R$605,"Despesa",Jul!$F$5:$F$605,CPagar!$D38,Jul!$I$5:$I$605,"Não Pago")</f>
        <v>0</v>
      </c>
      <c r="L38" s="75">
        <f>SUMIFS(Ago!$H$5:$H$605,Ago!$R$5:$R$605,"Despesa",Ago!$F$5:$F$605,CPagar!$D38,Ago!$I$5:$I$605,"Não Pago")</f>
        <v>0</v>
      </c>
      <c r="M38" s="75">
        <f>SUMIFS(Set!$H$5:$H$605,Set!$R$5:$R$605,"Despesa",Set!$F$5:$F$605,CPagar!$D38,Set!$I$5:$I$605,"Não Pago")</f>
        <v>0</v>
      </c>
      <c r="N38" s="75">
        <f>SUMIFS(Out!$H$5:$H$605,Out!$R$5:$R$605,"Despesa",Out!$F$5:$F$605,CPagar!$D38,Out!$I$5:$I$605,"Não Pago")</f>
        <v>0</v>
      </c>
      <c r="O38" s="75">
        <f>SUMIFS(Nov!$H$5:$H$605,Nov!$R$5:$R$605,"Despesa",Nov!$F$5:$F$605,CPagar!$D38,Nov!$I$5:$I$605,"Não Pago")</f>
        <v>0</v>
      </c>
      <c r="P38" s="75">
        <f>SUMIFS(Dez!$H$5:$H$605,Dez!$R$5:$R$605,"Despesa",Dez!$F$5:$F$605,CPagar!$D38,Dez!$I$5:$I$605,"Não Pago")</f>
        <v>0</v>
      </c>
      <c r="Q38" s="49">
        <f t="shared" si="2"/>
        <v>0</v>
      </c>
    </row>
    <row r="39" spans="3:17" ht="28.5" customHeight="1" thickTop="1" thickBot="1">
      <c r="C39" s="65" t="str">
        <f>'PC Despesas'!C35</f>
        <v>5.1.31</v>
      </c>
      <c r="D39" s="66" t="str">
        <f>VLOOKUP(C39,'PC Despesas'!$C$4:$D$103,2,FALSE)</f>
        <v>-</v>
      </c>
      <c r="E39" s="75">
        <f>SUMIFS(Jan!$H$5:$H$605,Jan!$R$5:$R$605,"Despesa",Jan!$F$5:$F$605,CPagar!$D39,Jan!$I$5:$I$605,"Não Pago")</f>
        <v>0</v>
      </c>
      <c r="F39" s="75">
        <f>SUMIFS(Fev!$H$5:$H$605,Fev!$R$5:$R$605,"Despesa",Fev!$F$5:$F$605,CPagar!$D39,Fev!$I$5:$I$605,"Não Pago")</f>
        <v>0</v>
      </c>
      <c r="G39" s="75">
        <f>SUMIFS(Mar!$H$5:$H$605,Mar!$R$5:$R$605,"Despesa",Mar!$F$5:$F$605,CPagar!$D39,Mar!$I$5:$I$605,"Não Pago")</f>
        <v>0</v>
      </c>
      <c r="H39" s="75">
        <f>SUMIFS(Abr!$H$5:$H$605,Abr!$R$5:$R$605,"Despesa",Abr!$F$5:$F$605,CPagar!$D39,Abr!$I$5:$I$605,"Não Pago")</f>
        <v>0</v>
      </c>
      <c r="I39" s="75">
        <f>SUMIFS(Mai!$H$5:$H$605,Mai!$R$5:$R$605,"Despesa",Mai!$F$5:$F$605,CPagar!$D39,Mai!$I$5:$I$605,"Não Pago")</f>
        <v>0</v>
      </c>
      <c r="J39" s="75">
        <f>SUMIFS(Jun!$H$5:$H$605,Jun!$R$5:$R$605,"Despesa",Jun!$F$5:$F$605,CPagar!$D39,Jun!$I$5:$I$605,"Não Pago")</f>
        <v>0</v>
      </c>
      <c r="K39" s="75">
        <f>SUMIFS(Jul!$H$5:$H$605,Jul!$R$5:$R$605,"Despesa",Jul!$F$5:$F$605,CPagar!$D39,Jul!$I$5:$I$605,"Não Pago")</f>
        <v>0</v>
      </c>
      <c r="L39" s="75">
        <f>SUMIFS(Ago!$H$5:$H$605,Ago!$R$5:$R$605,"Despesa",Ago!$F$5:$F$605,CPagar!$D39,Ago!$I$5:$I$605,"Não Pago")</f>
        <v>0</v>
      </c>
      <c r="M39" s="75">
        <f>SUMIFS(Set!$H$5:$H$605,Set!$R$5:$R$605,"Despesa",Set!$F$5:$F$605,CPagar!$D39,Set!$I$5:$I$605,"Não Pago")</f>
        <v>0</v>
      </c>
      <c r="N39" s="75">
        <f>SUMIFS(Out!$H$5:$H$605,Out!$R$5:$R$605,"Despesa",Out!$F$5:$F$605,CPagar!$D39,Out!$I$5:$I$605,"Não Pago")</f>
        <v>0</v>
      </c>
      <c r="O39" s="75">
        <f>SUMIFS(Nov!$H$5:$H$605,Nov!$R$5:$R$605,"Despesa",Nov!$F$5:$F$605,CPagar!$D39,Nov!$I$5:$I$605,"Não Pago")</f>
        <v>0</v>
      </c>
      <c r="P39" s="75">
        <f>SUMIFS(Dez!$H$5:$H$605,Dez!$R$5:$R$605,"Despesa",Dez!$F$5:$F$605,CPagar!$D39,Dez!$I$5:$I$605,"Não Pago")</f>
        <v>0</v>
      </c>
      <c r="Q39" s="49">
        <f t="shared" si="2"/>
        <v>0</v>
      </c>
    </row>
    <row r="40" spans="3:17" ht="28.5" customHeight="1" thickTop="1" thickBot="1">
      <c r="C40" s="65" t="str">
        <f>'PC Despesas'!C36</f>
        <v>5.1.32</v>
      </c>
      <c r="D40" s="66" t="str">
        <f>VLOOKUP(C40,'PC Despesas'!$C$4:$D$103,2,FALSE)</f>
        <v>-</v>
      </c>
      <c r="E40" s="75">
        <f>SUMIFS(Jan!$H$5:$H$605,Jan!$R$5:$R$605,"Despesa",Jan!$F$5:$F$605,CPagar!$D40,Jan!$I$5:$I$605,"Não Pago")</f>
        <v>0</v>
      </c>
      <c r="F40" s="75">
        <f>SUMIFS(Fev!$H$5:$H$605,Fev!$R$5:$R$605,"Despesa",Fev!$F$5:$F$605,CPagar!$D40,Fev!$I$5:$I$605,"Não Pago")</f>
        <v>0</v>
      </c>
      <c r="G40" s="75">
        <f>SUMIFS(Mar!$H$5:$H$605,Mar!$R$5:$R$605,"Despesa",Mar!$F$5:$F$605,CPagar!$D40,Mar!$I$5:$I$605,"Não Pago")</f>
        <v>0</v>
      </c>
      <c r="H40" s="75">
        <f>SUMIFS(Abr!$H$5:$H$605,Abr!$R$5:$R$605,"Despesa",Abr!$F$5:$F$605,CPagar!$D40,Abr!$I$5:$I$605,"Não Pago")</f>
        <v>0</v>
      </c>
      <c r="I40" s="75">
        <f>SUMIFS(Mai!$H$5:$H$605,Mai!$R$5:$R$605,"Despesa",Mai!$F$5:$F$605,CPagar!$D40,Mai!$I$5:$I$605,"Não Pago")</f>
        <v>0</v>
      </c>
      <c r="J40" s="75">
        <f>SUMIFS(Jun!$H$5:$H$605,Jun!$R$5:$R$605,"Despesa",Jun!$F$5:$F$605,CPagar!$D40,Jun!$I$5:$I$605,"Não Pago")</f>
        <v>0</v>
      </c>
      <c r="K40" s="75">
        <f>SUMIFS(Jul!$H$5:$H$605,Jul!$R$5:$R$605,"Despesa",Jul!$F$5:$F$605,CPagar!$D40,Jul!$I$5:$I$605,"Não Pago")</f>
        <v>0</v>
      </c>
      <c r="L40" s="75">
        <f>SUMIFS(Ago!$H$5:$H$605,Ago!$R$5:$R$605,"Despesa",Ago!$F$5:$F$605,CPagar!$D40,Ago!$I$5:$I$605,"Não Pago")</f>
        <v>0</v>
      </c>
      <c r="M40" s="75">
        <f>SUMIFS(Set!$H$5:$H$605,Set!$R$5:$R$605,"Despesa",Set!$F$5:$F$605,CPagar!$D40,Set!$I$5:$I$605,"Não Pago")</f>
        <v>0</v>
      </c>
      <c r="N40" s="75">
        <f>SUMIFS(Out!$H$5:$H$605,Out!$R$5:$R$605,"Despesa",Out!$F$5:$F$605,CPagar!$D40,Out!$I$5:$I$605,"Não Pago")</f>
        <v>0</v>
      </c>
      <c r="O40" s="75">
        <f>SUMIFS(Nov!$H$5:$H$605,Nov!$R$5:$R$605,"Despesa",Nov!$F$5:$F$605,CPagar!$D40,Nov!$I$5:$I$605,"Não Pago")</f>
        <v>0</v>
      </c>
      <c r="P40" s="75">
        <f>SUMIFS(Dez!$H$5:$H$605,Dez!$R$5:$R$605,"Despesa",Dez!$F$5:$F$605,CPagar!$D40,Dez!$I$5:$I$605,"Não Pago")</f>
        <v>0</v>
      </c>
      <c r="Q40" s="49">
        <f t="shared" si="2"/>
        <v>0</v>
      </c>
    </row>
    <row r="41" spans="3:17" ht="28.5" customHeight="1" thickTop="1" thickBot="1">
      <c r="C41" s="65" t="str">
        <f>'PC Despesas'!C37</f>
        <v>5.1.33</v>
      </c>
      <c r="D41" s="66" t="str">
        <f>VLOOKUP(C41,'PC Despesas'!$C$4:$D$103,2,FALSE)</f>
        <v>-</v>
      </c>
      <c r="E41" s="75">
        <f>SUMIFS(Jan!$H$5:$H$605,Jan!$R$5:$R$605,"Despesa",Jan!$F$5:$F$605,CPagar!$D41,Jan!$I$5:$I$605,"Não Pago")</f>
        <v>0</v>
      </c>
      <c r="F41" s="75">
        <f>SUMIFS(Fev!$H$5:$H$605,Fev!$R$5:$R$605,"Despesa",Fev!$F$5:$F$605,CPagar!$D41,Fev!$I$5:$I$605,"Não Pago")</f>
        <v>0</v>
      </c>
      <c r="G41" s="75">
        <f>SUMIFS(Mar!$H$5:$H$605,Mar!$R$5:$R$605,"Despesa",Mar!$F$5:$F$605,CPagar!$D41,Mar!$I$5:$I$605,"Não Pago")</f>
        <v>0</v>
      </c>
      <c r="H41" s="75">
        <f>SUMIFS(Abr!$H$5:$H$605,Abr!$R$5:$R$605,"Despesa",Abr!$F$5:$F$605,CPagar!$D41,Abr!$I$5:$I$605,"Não Pago")</f>
        <v>0</v>
      </c>
      <c r="I41" s="75">
        <f>SUMIFS(Mai!$H$5:$H$605,Mai!$R$5:$R$605,"Despesa",Mai!$F$5:$F$605,CPagar!$D41,Mai!$I$5:$I$605,"Não Pago")</f>
        <v>0</v>
      </c>
      <c r="J41" s="75">
        <f>SUMIFS(Jun!$H$5:$H$605,Jun!$R$5:$R$605,"Despesa",Jun!$F$5:$F$605,CPagar!$D41,Jun!$I$5:$I$605,"Não Pago")</f>
        <v>0</v>
      </c>
      <c r="K41" s="75">
        <f>SUMIFS(Jul!$H$5:$H$605,Jul!$R$5:$R$605,"Despesa",Jul!$F$5:$F$605,CPagar!$D41,Jul!$I$5:$I$605,"Não Pago")</f>
        <v>0</v>
      </c>
      <c r="L41" s="75">
        <f>SUMIFS(Ago!$H$5:$H$605,Ago!$R$5:$R$605,"Despesa",Ago!$F$5:$F$605,CPagar!$D41,Ago!$I$5:$I$605,"Não Pago")</f>
        <v>0</v>
      </c>
      <c r="M41" s="75">
        <f>SUMIFS(Set!$H$5:$H$605,Set!$R$5:$R$605,"Despesa",Set!$F$5:$F$605,CPagar!$D41,Set!$I$5:$I$605,"Não Pago")</f>
        <v>0</v>
      </c>
      <c r="N41" s="75">
        <f>SUMIFS(Out!$H$5:$H$605,Out!$R$5:$R$605,"Despesa",Out!$F$5:$F$605,CPagar!$D41,Out!$I$5:$I$605,"Não Pago")</f>
        <v>0</v>
      </c>
      <c r="O41" s="75">
        <f>SUMIFS(Nov!$H$5:$H$605,Nov!$R$5:$R$605,"Despesa",Nov!$F$5:$F$605,CPagar!$D41,Nov!$I$5:$I$605,"Não Pago")</f>
        <v>0</v>
      </c>
      <c r="P41" s="75">
        <f>SUMIFS(Dez!$H$5:$H$605,Dez!$R$5:$R$605,"Despesa",Dez!$F$5:$F$605,CPagar!$D41,Dez!$I$5:$I$605,"Não Pago")</f>
        <v>0</v>
      </c>
      <c r="Q41" s="49">
        <f t="shared" si="2"/>
        <v>0</v>
      </c>
    </row>
    <row r="42" spans="3:17" ht="28.5" customHeight="1" thickTop="1" thickBot="1">
      <c r="C42" s="65" t="str">
        <f>'PC Despesas'!C38</f>
        <v>5.1.34</v>
      </c>
      <c r="D42" s="66" t="str">
        <f>VLOOKUP(C42,'PC Despesas'!$C$4:$D$103,2,FALSE)</f>
        <v>-</v>
      </c>
      <c r="E42" s="75">
        <f>SUMIFS(Jan!$H$5:$H$605,Jan!$R$5:$R$605,"Despesa",Jan!$F$5:$F$605,CPagar!$D42,Jan!$I$5:$I$605,"Não Pago")</f>
        <v>0</v>
      </c>
      <c r="F42" s="75">
        <f>SUMIFS(Fev!$H$5:$H$605,Fev!$R$5:$R$605,"Despesa",Fev!$F$5:$F$605,CPagar!$D42,Fev!$I$5:$I$605,"Não Pago")</f>
        <v>0</v>
      </c>
      <c r="G42" s="75">
        <f>SUMIFS(Mar!$H$5:$H$605,Mar!$R$5:$R$605,"Despesa",Mar!$F$5:$F$605,CPagar!$D42,Mar!$I$5:$I$605,"Não Pago")</f>
        <v>0</v>
      </c>
      <c r="H42" s="75">
        <f>SUMIFS(Abr!$H$5:$H$605,Abr!$R$5:$R$605,"Despesa",Abr!$F$5:$F$605,CPagar!$D42,Abr!$I$5:$I$605,"Não Pago")</f>
        <v>0</v>
      </c>
      <c r="I42" s="75">
        <f>SUMIFS(Mai!$H$5:$H$605,Mai!$R$5:$R$605,"Despesa",Mai!$F$5:$F$605,CPagar!$D42,Mai!$I$5:$I$605,"Não Pago")</f>
        <v>0</v>
      </c>
      <c r="J42" s="75">
        <f>SUMIFS(Jun!$H$5:$H$605,Jun!$R$5:$R$605,"Despesa",Jun!$F$5:$F$605,CPagar!$D42,Jun!$I$5:$I$605,"Não Pago")</f>
        <v>0</v>
      </c>
      <c r="K42" s="75">
        <f>SUMIFS(Jul!$H$5:$H$605,Jul!$R$5:$R$605,"Despesa",Jul!$F$5:$F$605,CPagar!$D42,Jul!$I$5:$I$605,"Não Pago")</f>
        <v>0</v>
      </c>
      <c r="L42" s="75">
        <f>SUMIFS(Ago!$H$5:$H$605,Ago!$R$5:$R$605,"Despesa",Ago!$F$5:$F$605,CPagar!$D42,Ago!$I$5:$I$605,"Não Pago")</f>
        <v>0</v>
      </c>
      <c r="M42" s="75">
        <f>SUMIFS(Set!$H$5:$H$605,Set!$R$5:$R$605,"Despesa",Set!$F$5:$F$605,CPagar!$D42,Set!$I$5:$I$605,"Não Pago")</f>
        <v>0</v>
      </c>
      <c r="N42" s="75">
        <f>SUMIFS(Out!$H$5:$H$605,Out!$R$5:$R$605,"Despesa",Out!$F$5:$F$605,CPagar!$D42,Out!$I$5:$I$605,"Não Pago")</f>
        <v>0</v>
      </c>
      <c r="O42" s="75">
        <f>SUMIFS(Nov!$H$5:$H$605,Nov!$R$5:$R$605,"Despesa",Nov!$F$5:$F$605,CPagar!$D42,Nov!$I$5:$I$605,"Não Pago")</f>
        <v>0</v>
      </c>
      <c r="P42" s="75">
        <f>SUMIFS(Dez!$H$5:$H$605,Dez!$R$5:$R$605,"Despesa",Dez!$F$5:$F$605,CPagar!$D42,Dez!$I$5:$I$605,"Não Pago")</f>
        <v>0</v>
      </c>
      <c r="Q42" s="49">
        <f t="shared" si="2"/>
        <v>0</v>
      </c>
    </row>
    <row r="43" spans="3:17" ht="28.5" customHeight="1" thickTop="1" thickBot="1">
      <c r="C43" s="65" t="str">
        <f>'PC Despesas'!C39</f>
        <v>5.1.35</v>
      </c>
      <c r="D43" s="66" t="str">
        <f>VLOOKUP(C43,'PC Despesas'!$C$4:$D$103,2,FALSE)</f>
        <v>-</v>
      </c>
      <c r="E43" s="75">
        <f>SUMIFS(Jan!$H$5:$H$605,Jan!$R$5:$R$605,"Despesa",Jan!$F$5:$F$605,CPagar!$D43,Jan!$I$5:$I$605,"Não Pago")</f>
        <v>0</v>
      </c>
      <c r="F43" s="75">
        <f>SUMIFS(Fev!$H$5:$H$605,Fev!$R$5:$R$605,"Despesa",Fev!$F$5:$F$605,CPagar!$D43,Fev!$I$5:$I$605,"Não Pago")</f>
        <v>0</v>
      </c>
      <c r="G43" s="75">
        <f>SUMIFS(Mar!$H$5:$H$605,Mar!$R$5:$R$605,"Despesa",Mar!$F$5:$F$605,CPagar!$D43,Mar!$I$5:$I$605,"Não Pago")</f>
        <v>0</v>
      </c>
      <c r="H43" s="75">
        <f>SUMIFS(Abr!$H$5:$H$605,Abr!$R$5:$R$605,"Despesa",Abr!$F$5:$F$605,CPagar!$D43,Abr!$I$5:$I$605,"Não Pago")</f>
        <v>0</v>
      </c>
      <c r="I43" s="75">
        <f>SUMIFS(Mai!$H$5:$H$605,Mai!$R$5:$R$605,"Despesa",Mai!$F$5:$F$605,CPagar!$D43,Mai!$I$5:$I$605,"Não Pago")</f>
        <v>0</v>
      </c>
      <c r="J43" s="75">
        <f>SUMIFS(Jun!$H$5:$H$605,Jun!$R$5:$R$605,"Despesa",Jun!$F$5:$F$605,CPagar!$D43,Jun!$I$5:$I$605,"Não Pago")</f>
        <v>0</v>
      </c>
      <c r="K43" s="75">
        <f>SUMIFS(Jul!$H$5:$H$605,Jul!$R$5:$R$605,"Despesa",Jul!$F$5:$F$605,CPagar!$D43,Jul!$I$5:$I$605,"Não Pago")</f>
        <v>0</v>
      </c>
      <c r="L43" s="75">
        <f>SUMIFS(Ago!$H$5:$H$605,Ago!$R$5:$R$605,"Despesa",Ago!$F$5:$F$605,CPagar!$D43,Ago!$I$5:$I$605,"Não Pago")</f>
        <v>0</v>
      </c>
      <c r="M43" s="75">
        <f>SUMIFS(Set!$H$5:$H$605,Set!$R$5:$R$605,"Despesa",Set!$F$5:$F$605,CPagar!$D43,Set!$I$5:$I$605,"Não Pago")</f>
        <v>0</v>
      </c>
      <c r="N43" s="75">
        <f>SUMIFS(Out!$H$5:$H$605,Out!$R$5:$R$605,"Despesa",Out!$F$5:$F$605,CPagar!$D43,Out!$I$5:$I$605,"Não Pago")</f>
        <v>0</v>
      </c>
      <c r="O43" s="75">
        <f>SUMIFS(Nov!$H$5:$H$605,Nov!$R$5:$R$605,"Despesa",Nov!$F$5:$F$605,CPagar!$D43,Nov!$I$5:$I$605,"Não Pago")</f>
        <v>0</v>
      </c>
      <c r="P43" s="75">
        <f>SUMIFS(Dez!$H$5:$H$605,Dez!$R$5:$R$605,"Despesa",Dez!$F$5:$F$605,CPagar!$D43,Dez!$I$5:$I$605,"Não Pago")</f>
        <v>0</v>
      </c>
      <c r="Q43" s="49">
        <f t="shared" si="2"/>
        <v>0</v>
      </c>
    </row>
    <row r="44" spans="3:17" ht="28.5" customHeight="1" thickTop="1" thickBot="1">
      <c r="C44" s="65" t="str">
        <f>'PC Despesas'!C40</f>
        <v>5.1.36</v>
      </c>
      <c r="D44" s="66" t="str">
        <f>VLOOKUP(C44,'PC Despesas'!$C$4:$D$103,2,FALSE)</f>
        <v>-</v>
      </c>
      <c r="E44" s="75">
        <f>SUMIFS(Jan!$H$5:$H$605,Jan!$R$5:$R$605,"Despesa",Jan!$F$5:$F$605,CPagar!$D44,Jan!$I$5:$I$605,"Não Pago")</f>
        <v>0</v>
      </c>
      <c r="F44" s="75">
        <f>SUMIFS(Fev!$H$5:$H$605,Fev!$R$5:$R$605,"Despesa",Fev!$F$5:$F$605,CPagar!$D44,Fev!$I$5:$I$605,"Não Pago")</f>
        <v>0</v>
      </c>
      <c r="G44" s="75">
        <f>SUMIFS(Mar!$H$5:$H$605,Mar!$R$5:$R$605,"Despesa",Mar!$F$5:$F$605,CPagar!$D44,Mar!$I$5:$I$605,"Não Pago")</f>
        <v>0</v>
      </c>
      <c r="H44" s="75">
        <f>SUMIFS(Abr!$H$5:$H$605,Abr!$R$5:$R$605,"Despesa",Abr!$F$5:$F$605,CPagar!$D44,Abr!$I$5:$I$605,"Não Pago")</f>
        <v>0</v>
      </c>
      <c r="I44" s="75">
        <f>SUMIFS(Mai!$H$5:$H$605,Mai!$R$5:$R$605,"Despesa",Mai!$F$5:$F$605,CPagar!$D44,Mai!$I$5:$I$605,"Não Pago")</f>
        <v>0</v>
      </c>
      <c r="J44" s="75">
        <f>SUMIFS(Jun!$H$5:$H$605,Jun!$R$5:$R$605,"Despesa",Jun!$F$5:$F$605,CPagar!$D44,Jun!$I$5:$I$605,"Não Pago")</f>
        <v>0</v>
      </c>
      <c r="K44" s="75">
        <f>SUMIFS(Jul!$H$5:$H$605,Jul!$R$5:$R$605,"Despesa",Jul!$F$5:$F$605,CPagar!$D44,Jul!$I$5:$I$605,"Não Pago")</f>
        <v>0</v>
      </c>
      <c r="L44" s="75">
        <f>SUMIFS(Ago!$H$5:$H$605,Ago!$R$5:$R$605,"Despesa",Ago!$F$5:$F$605,CPagar!$D44,Ago!$I$5:$I$605,"Não Pago")</f>
        <v>0</v>
      </c>
      <c r="M44" s="75">
        <f>SUMIFS(Set!$H$5:$H$605,Set!$R$5:$R$605,"Despesa",Set!$F$5:$F$605,CPagar!$D44,Set!$I$5:$I$605,"Não Pago")</f>
        <v>0</v>
      </c>
      <c r="N44" s="75">
        <f>SUMIFS(Out!$H$5:$H$605,Out!$R$5:$R$605,"Despesa",Out!$F$5:$F$605,CPagar!$D44,Out!$I$5:$I$605,"Não Pago")</f>
        <v>0</v>
      </c>
      <c r="O44" s="75">
        <f>SUMIFS(Nov!$H$5:$H$605,Nov!$R$5:$R$605,"Despesa",Nov!$F$5:$F$605,CPagar!$D44,Nov!$I$5:$I$605,"Não Pago")</f>
        <v>0</v>
      </c>
      <c r="P44" s="75">
        <f>SUMIFS(Dez!$H$5:$H$605,Dez!$R$5:$R$605,"Despesa",Dez!$F$5:$F$605,CPagar!$D44,Dez!$I$5:$I$605,"Não Pago")</f>
        <v>0</v>
      </c>
      <c r="Q44" s="49">
        <f t="shared" si="2"/>
        <v>0</v>
      </c>
    </row>
    <row r="45" spans="3:17" ht="28.5" customHeight="1" thickTop="1" thickBot="1">
      <c r="C45" s="65" t="str">
        <f>'PC Despesas'!C41</f>
        <v>5.1.37</v>
      </c>
      <c r="D45" s="66" t="str">
        <f>VLOOKUP(C45,'PC Despesas'!$C$4:$D$103,2,FALSE)</f>
        <v>-</v>
      </c>
      <c r="E45" s="75">
        <f>SUMIFS(Jan!$H$5:$H$605,Jan!$R$5:$R$605,"Despesa",Jan!$F$5:$F$605,CPagar!$D45,Jan!$I$5:$I$605,"Não Pago")</f>
        <v>0</v>
      </c>
      <c r="F45" s="75">
        <f>SUMIFS(Fev!$H$5:$H$605,Fev!$R$5:$R$605,"Despesa",Fev!$F$5:$F$605,CPagar!$D45,Fev!$I$5:$I$605,"Não Pago")</f>
        <v>0</v>
      </c>
      <c r="G45" s="75">
        <f>SUMIFS(Mar!$H$5:$H$605,Mar!$R$5:$R$605,"Despesa",Mar!$F$5:$F$605,CPagar!$D45,Mar!$I$5:$I$605,"Não Pago")</f>
        <v>0</v>
      </c>
      <c r="H45" s="75">
        <f>SUMIFS(Abr!$H$5:$H$605,Abr!$R$5:$R$605,"Despesa",Abr!$F$5:$F$605,CPagar!$D45,Abr!$I$5:$I$605,"Não Pago")</f>
        <v>0</v>
      </c>
      <c r="I45" s="75">
        <f>SUMIFS(Mai!$H$5:$H$605,Mai!$R$5:$R$605,"Despesa",Mai!$F$5:$F$605,CPagar!$D45,Mai!$I$5:$I$605,"Não Pago")</f>
        <v>0</v>
      </c>
      <c r="J45" s="75">
        <f>SUMIFS(Jun!$H$5:$H$605,Jun!$R$5:$R$605,"Despesa",Jun!$F$5:$F$605,CPagar!$D45,Jun!$I$5:$I$605,"Não Pago")</f>
        <v>0</v>
      </c>
      <c r="K45" s="75">
        <f>SUMIFS(Jul!$H$5:$H$605,Jul!$R$5:$R$605,"Despesa",Jul!$F$5:$F$605,CPagar!$D45,Jul!$I$5:$I$605,"Não Pago")</f>
        <v>0</v>
      </c>
      <c r="L45" s="75">
        <f>SUMIFS(Ago!$H$5:$H$605,Ago!$R$5:$R$605,"Despesa",Ago!$F$5:$F$605,CPagar!$D45,Ago!$I$5:$I$605,"Não Pago")</f>
        <v>0</v>
      </c>
      <c r="M45" s="75">
        <f>SUMIFS(Set!$H$5:$H$605,Set!$R$5:$R$605,"Despesa",Set!$F$5:$F$605,CPagar!$D45,Set!$I$5:$I$605,"Não Pago")</f>
        <v>0</v>
      </c>
      <c r="N45" s="75">
        <f>SUMIFS(Out!$H$5:$H$605,Out!$R$5:$R$605,"Despesa",Out!$F$5:$F$605,CPagar!$D45,Out!$I$5:$I$605,"Não Pago")</f>
        <v>0</v>
      </c>
      <c r="O45" s="75">
        <f>SUMIFS(Nov!$H$5:$H$605,Nov!$R$5:$R$605,"Despesa",Nov!$F$5:$F$605,CPagar!$D45,Nov!$I$5:$I$605,"Não Pago")</f>
        <v>0</v>
      </c>
      <c r="P45" s="75">
        <f>SUMIFS(Dez!$H$5:$H$605,Dez!$R$5:$R$605,"Despesa",Dez!$F$5:$F$605,CPagar!$D45,Dez!$I$5:$I$605,"Não Pago")</f>
        <v>0</v>
      </c>
      <c r="Q45" s="49">
        <f t="shared" si="2"/>
        <v>0</v>
      </c>
    </row>
    <row r="46" spans="3:17" ht="28.5" customHeight="1" thickTop="1" thickBot="1">
      <c r="C46" s="65" t="str">
        <f>'PC Despesas'!C42</f>
        <v>5.1.38</v>
      </c>
      <c r="D46" s="66" t="str">
        <f>VLOOKUP(C46,'PC Despesas'!$C$4:$D$103,2,FALSE)</f>
        <v>-</v>
      </c>
      <c r="E46" s="75">
        <f>SUMIFS(Jan!$H$5:$H$605,Jan!$R$5:$R$605,"Despesa",Jan!$F$5:$F$605,CPagar!$D46,Jan!$I$5:$I$605,"Não Pago")</f>
        <v>0</v>
      </c>
      <c r="F46" s="75">
        <f>SUMIFS(Fev!$H$5:$H$605,Fev!$R$5:$R$605,"Despesa",Fev!$F$5:$F$605,CPagar!$D46,Fev!$I$5:$I$605,"Não Pago")</f>
        <v>0</v>
      </c>
      <c r="G46" s="75">
        <f>SUMIFS(Mar!$H$5:$H$605,Mar!$R$5:$R$605,"Despesa",Mar!$F$5:$F$605,CPagar!$D46,Mar!$I$5:$I$605,"Não Pago")</f>
        <v>0</v>
      </c>
      <c r="H46" s="75">
        <f>SUMIFS(Abr!$H$5:$H$605,Abr!$R$5:$R$605,"Despesa",Abr!$F$5:$F$605,CPagar!$D46,Abr!$I$5:$I$605,"Não Pago")</f>
        <v>0</v>
      </c>
      <c r="I46" s="75">
        <f>SUMIFS(Mai!$H$5:$H$605,Mai!$R$5:$R$605,"Despesa",Mai!$F$5:$F$605,CPagar!$D46,Mai!$I$5:$I$605,"Não Pago")</f>
        <v>0</v>
      </c>
      <c r="J46" s="75">
        <f>SUMIFS(Jun!$H$5:$H$605,Jun!$R$5:$R$605,"Despesa",Jun!$F$5:$F$605,CPagar!$D46,Jun!$I$5:$I$605,"Não Pago")</f>
        <v>0</v>
      </c>
      <c r="K46" s="75">
        <f>SUMIFS(Jul!$H$5:$H$605,Jul!$R$5:$R$605,"Despesa",Jul!$F$5:$F$605,CPagar!$D46,Jul!$I$5:$I$605,"Não Pago")</f>
        <v>0</v>
      </c>
      <c r="L46" s="75">
        <f>SUMIFS(Ago!$H$5:$H$605,Ago!$R$5:$R$605,"Despesa",Ago!$F$5:$F$605,CPagar!$D46,Ago!$I$5:$I$605,"Não Pago")</f>
        <v>0</v>
      </c>
      <c r="M46" s="75">
        <f>SUMIFS(Set!$H$5:$H$605,Set!$R$5:$R$605,"Despesa",Set!$F$5:$F$605,CPagar!$D46,Set!$I$5:$I$605,"Não Pago")</f>
        <v>0</v>
      </c>
      <c r="N46" s="75">
        <f>SUMIFS(Out!$H$5:$H$605,Out!$R$5:$R$605,"Despesa",Out!$F$5:$F$605,CPagar!$D46,Out!$I$5:$I$605,"Não Pago")</f>
        <v>0</v>
      </c>
      <c r="O46" s="75">
        <f>SUMIFS(Nov!$H$5:$H$605,Nov!$R$5:$R$605,"Despesa",Nov!$F$5:$F$605,CPagar!$D46,Nov!$I$5:$I$605,"Não Pago")</f>
        <v>0</v>
      </c>
      <c r="P46" s="75">
        <f>SUMIFS(Dez!$H$5:$H$605,Dez!$R$5:$R$605,"Despesa",Dez!$F$5:$F$605,CPagar!$D46,Dez!$I$5:$I$605,"Não Pago")</f>
        <v>0</v>
      </c>
      <c r="Q46" s="49">
        <f t="shared" si="2"/>
        <v>0</v>
      </c>
    </row>
    <row r="47" spans="3:17" ht="28.5" customHeight="1" thickTop="1" thickBot="1">
      <c r="C47" s="65" t="str">
        <f>'PC Despesas'!C43</f>
        <v>5.1.39</v>
      </c>
      <c r="D47" s="66" t="str">
        <f>VLOOKUP(C47,'PC Despesas'!$C$4:$D$103,2,FALSE)</f>
        <v>-</v>
      </c>
      <c r="E47" s="75">
        <f>SUMIFS(Jan!$H$5:$H$605,Jan!$R$5:$R$605,"Despesa",Jan!$F$5:$F$605,CPagar!$D47,Jan!$I$5:$I$605,"Não Pago")</f>
        <v>0</v>
      </c>
      <c r="F47" s="75">
        <f>SUMIFS(Fev!$H$5:$H$605,Fev!$R$5:$R$605,"Despesa",Fev!$F$5:$F$605,CPagar!$D47,Fev!$I$5:$I$605,"Não Pago")</f>
        <v>0</v>
      </c>
      <c r="G47" s="75">
        <f>SUMIFS(Mar!$H$5:$H$605,Mar!$R$5:$R$605,"Despesa",Mar!$F$5:$F$605,CPagar!$D47,Mar!$I$5:$I$605,"Não Pago")</f>
        <v>0</v>
      </c>
      <c r="H47" s="75">
        <f>SUMIFS(Abr!$H$5:$H$605,Abr!$R$5:$R$605,"Despesa",Abr!$F$5:$F$605,CPagar!$D47,Abr!$I$5:$I$605,"Não Pago")</f>
        <v>0</v>
      </c>
      <c r="I47" s="75">
        <f>SUMIFS(Mai!$H$5:$H$605,Mai!$R$5:$R$605,"Despesa",Mai!$F$5:$F$605,CPagar!$D47,Mai!$I$5:$I$605,"Não Pago")</f>
        <v>0</v>
      </c>
      <c r="J47" s="75">
        <f>SUMIFS(Jun!$H$5:$H$605,Jun!$R$5:$R$605,"Despesa",Jun!$F$5:$F$605,CPagar!$D47,Jun!$I$5:$I$605,"Não Pago")</f>
        <v>0</v>
      </c>
      <c r="K47" s="75">
        <f>SUMIFS(Jul!$H$5:$H$605,Jul!$R$5:$R$605,"Despesa",Jul!$F$5:$F$605,CPagar!$D47,Jul!$I$5:$I$605,"Não Pago")</f>
        <v>0</v>
      </c>
      <c r="L47" s="75">
        <f>SUMIFS(Ago!$H$5:$H$605,Ago!$R$5:$R$605,"Despesa",Ago!$F$5:$F$605,CPagar!$D47,Ago!$I$5:$I$605,"Não Pago")</f>
        <v>0</v>
      </c>
      <c r="M47" s="75">
        <f>SUMIFS(Set!$H$5:$H$605,Set!$R$5:$R$605,"Despesa",Set!$F$5:$F$605,CPagar!$D47,Set!$I$5:$I$605,"Não Pago")</f>
        <v>0</v>
      </c>
      <c r="N47" s="75">
        <f>SUMIFS(Out!$H$5:$H$605,Out!$R$5:$R$605,"Despesa",Out!$F$5:$F$605,CPagar!$D47,Out!$I$5:$I$605,"Não Pago")</f>
        <v>0</v>
      </c>
      <c r="O47" s="75">
        <f>SUMIFS(Nov!$H$5:$H$605,Nov!$R$5:$R$605,"Despesa",Nov!$F$5:$F$605,CPagar!$D47,Nov!$I$5:$I$605,"Não Pago")</f>
        <v>0</v>
      </c>
      <c r="P47" s="75">
        <f>SUMIFS(Dez!$H$5:$H$605,Dez!$R$5:$R$605,"Despesa",Dez!$F$5:$F$605,CPagar!$D47,Dez!$I$5:$I$605,"Não Pago")</f>
        <v>0</v>
      </c>
      <c r="Q47" s="49">
        <f t="shared" si="2"/>
        <v>0</v>
      </c>
    </row>
    <row r="48" spans="3:17" ht="28.5" customHeight="1" thickTop="1" thickBot="1">
      <c r="C48" s="65" t="str">
        <f>'PC Despesas'!C44</f>
        <v>5.1.40</v>
      </c>
      <c r="D48" s="66" t="str">
        <f>VLOOKUP(C48,'PC Despesas'!$C$4:$D$103,2,FALSE)</f>
        <v>-</v>
      </c>
      <c r="E48" s="75">
        <f>SUMIFS(Jan!$H$5:$H$605,Jan!$R$5:$R$605,"Despesa",Jan!$F$5:$F$605,CPagar!$D48,Jan!$I$5:$I$605,"Não Pago")</f>
        <v>0</v>
      </c>
      <c r="F48" s="75">
        <f>SUMIFS(Fev!$H$5:$H$605,Fev!$R$5:$R$605,"Despesa",Fev!$F$5:$F$605,CPagar!$D48,Fev!$I$5:$I$605,"Não Pago")</f>
        <v>0</v>
      </c>
      <c r="G48" s="75">
        <f>SUMIFS(Mar!$H$5:$H$605,Mar!$R$5:$R$605,"Despesa",Mar!$F$5:$F$605,CPagar!$D48,Mar!$I$5:$I$605,"Não Pago")</f>
        <v>0</v>
      </c>
      <c r="H48" s="75">
        <f>SUMIFS(Abr!$H$5:$H$605,Abr!$R$5:$R$605,"Despesa",Abr!$F$5:$F$605,CPagar!$D48,Abr!$I$5:$I$605,"Não Pago")</f>
        <v>0</v>
      </c>
      <c r="I48" s="75">
        <f>SUMIFS(Mai!$H$5:$H$605,Mai!$R$5:$R$605,"Despesa",Mai!$F$5:$F$605,CPagar!$D48,Mai!$I$5:$I$605,"Não Pago")</f>
        <v>0</v>
      </c>
      <c r="J48" s="75">
        <f>SUMIFS(Jun!$H$5:$H$605,Jun!$R$5:$R$605,"Despesa",Jun!$F$5:$F$605,CPagar!$D48,Jun!$I$5:$I$605,"Não Pago")</f>
        <v>0</v>
      </c>
      <c r="K48" s="75">
        <f>SUMIFS(Jul!$H$5:$H$605,Jul!$R$5:$R$605,"Despesa",Jul!$F$5:$F$605,CPagar!$D48,Jul!$I$5:$I$605,"Não Pago")</f>
        <v>0</v>
      </c>
      <c r="L48" s="75">
        <f>SUMIFS(Ago!$H$5:$H$605,Ago!$R$5:$R$605,"Despesa",Ago!$F$5:$F$605,CPagar!$D48,Ago!$I$5:$I$605,"Não Pago")</f>
        <v>0</v>
      </c>
      <c r="M48" s="75">
        <f>SUMIFS(Set!$H$5:$H$605,Set!$R$5:$R$605,"Despesa",Set!$F$5:$F$605,CPagar!$D48,Set!$I$5:$I$605,"Não Pago")</f>
        <v>0</v>
      </c>
      <c r="N48" s="75">
        <f>SUMIFS(Out!$H$5:$H$605,Out!$R$5:$R$605,"Despesa",Out!$F$5:$F$605,CPagar!$D48,Out!$I$5:$I$605,"Não Pago")</f>
        <v>0</v>
      </c>
      <c r="O48" s="75">
        <f>SUMIFS(Nov!$H$5:$H$605,Nov!$R$5:$R$605,"Despesa",Nov!$F$5:$F$605,CPagar!$D48,Nov!$I$5:$I$605,"Não Pago")</f>
        <v>0</v>
      </c>
      <c r="P48" s="75">
        <f>SUMIFS(Dez!$H$5:$H$605,Dez!$R$5:$R$605,"Despesa",Dez!$F$5:$F$605,CPagar!$D48,Dez!$I$5:$I$605,"Não Pago")</f>
        <v>0</v>
      </c>
      <c r="Q48" s="49">
        <f t="shared" si="2"/>
        <v>0</v>
      </c>
    </row>
    <row r="49" spans="3:17" ht="28.5" customHeight="1" thickTop="1" thickBot="1">
      <c r="C49" s="65" t="str">
        <f>'PC Despesas'!C45</f>
        <v>5.1.41</v>
      </c>
      <c r="D49" s="66" t="str">
        <f>VLOOKUP(C49,'PC Despesas'!$C$4:$D$103,2,FALSE)</f>
        <v>-</v>
      </c>
      <c r="E49" s="75">
        <f>SUMIFS(Jan!$H$5:$H$605,Jan!$R$5:$R$605,"Despesa",Jan!$F$5:$F$605,CPagar!$D49,Jan!$I$5:$I$605,"Não Pago")</f>
        <v>0</v>
      </c>
      <c r="F49" s="75">
        <f>SUMIFS(Fev!$H$5:$H$605,Fev!$R$5:$R$605,"Despesa",Fev!$F$5:$F$605,CPagar!$D49,Fev!$I$5:$I$605,"Não Pago")</f>
        <v>0</v>
      </c>
      <c r="G49" s="75">
        <f>SUMIFS(Mar!$H$5:$H$605,Mar!$R$5:$R$605,"Despesa",Mar!$F$5:$F$605,CPagar!$D49,Mar!$I$5:$I$605,"Não Pago")</f>
        <v>0</v>
      </c>
      <c r="H49" s="75">
        <f>SUMIFS(Abr!$H$5:$H$605,Abr!$R$5:$R$605,"Despesa",Abr!$F$5:$F$605,CPagar!$D49,Abr!$I$5:$I$605,"Não Pago")</f>
        <v>0</v>
      </c>
      <c r="I49" s="75">
        <f>SUMIFS(Mai!$H$5:$H$605,Mai!$R$5:$R$605,"Despesa",Mai!$F$5:$F$605,CPagar!$D49,Mai!$I$5:$I$605,"Não Pago")</f>
        <v>0</v>
      </c>
      <c r="J49" s="75">
        <f>SUMIFS(Jun!$H$5:$H$605,Jun!$R$5:$R$605,"Despesa",Jun!$F$5:$F$605,CPagar!$D49,Jun!$I$5:$I$605,"Não Pago")</f>
        <v>0</v>
      </c>
      <c r="K49" s="75">
        <f>SUMIFS(Jul!$H$5:$H$605,Jul!$R$5:$R$605,"Despesa",Jul!$F$5:$F$605,CPagar!$D49,Jul!$I$5:$I$605,"Não Pago")</f>
        <v>0</v>
      </c>
      <c r="L49" s="75">
        <f>SUMIFS(Ago!$H$5:$H$605,Ago!$R$5:$R$605,"Despesa",Ago!$F$5:$F$605,CPagar!$D49,Ago!$I$5:$I$605,"Não Pago")</f>
        <v>0</v>
      </c>
      <c r="M49" s="75">
        <f>SUMIFS(Set!$H$5:$H$605,Set!$R$5:$R$605,"Despesa",Set!$F$5:$F$605,CPagar!$D49,Set!$I$5:$I$605,"Não Pago")</f>
        <v>0</v>
      </c>
      <c r="N49" s="75">
        <f>SUMIFS(Out!$H$5:$H$605,Out!$R$5:$R$605,"Despesa",Out!$F$5:$F$605,CPagar!$D49,Out!$I$5:$I$605,"Não Pago")</f>
        <v>0</v>
      </c>
      <c r="O49" s="75">
        <f>SUMIFS(Nov!$H$5:$H$605,Nov!$R$5:$R$605,"Despesa",Nov!$F$5:$F$605,CPagar!$D49,Nov!$I$5:$I$605,"Não Pago")</f>
        <v>0</v>
      </c>
      <c r="P49" s="75">
        <f>SUMIFS(Dez!$H$5:$H$605,Dez!$R$5:$R$605,"Despesa",Dez!$F$5:$F$605,CPagar!$D49,Dez!$I$5:$I$605,"Não Pago")</f>
        <v>0</v>
      </c>
      <c r="Q49" s="49">
        <f t="shared" si="2"/>
        <v>0</v>
      </c>
    </row>
    <row r="50" spans="3:17" ht="28.5" customHeight="1" thickTop="1" thickBot="1">
      <c r="C50" s="65" t="str">
        <f>'PC Despesas'!C46</f>
        <v>5.1.42</v>
      </c>
      <c r="D50" s="66" t="str">
        <f>VLOOKUP(C50,'PC Despesas'!$C$4:$D$103,2,FALSE)</f>
        <v>-</v>
      </c>
      <c r="E50" s="75">
        <f>SUMIFS(Jan!$H$5:$H$605,Jan!$R$5:$R$605,"Despesa",Jan!$F$5:$F$605,CPagar!$D50,Jan!$I$5:$I$605,"Não Pago")</f>
        <v>0</v>
      </c>
      <c r="F50" s="75">
        <f>SUMIFS(Fev!$H$5:$H$605,Fev!$R$5:$R$605,"Despesa",Fev!$F$5:$F$605,CPagar!$D50,Fev!$I$5:$I$605,"Não Pago")</f>
        <v>0</v>
      </c>
      <c r="G50" s="75">
        <f>SUMIFS(Mar!$H$5:$H$605,Mar!$R$5:$R$605,"Despesa",Mar!$F$5:$F$605,CPagar!$D50,Mar!$I$5:$I$605,"Não Pago")</f>
        <v>0</v>
      </c>
      <c r="H50" s="75">
        <f>SUMIFS(Abr!$H$5:$H$605,Abr!$R$5:$R$605,"Despesa",Abr!$F$5:$F$605,CPagar!$D50,Abr!$I$5:$I$605,"Não Pago")</f>
        <v>0</v>
      </c>
      <c r="I50" s="75">
        <f>SUMIFS(Mai!$H$5:$H$605,Mai!$R$5:$R$605,"Despesa",Mai!$F$5:$F$605,CPagar!$D50,Mai!$I$5:$I$605,"Não Pago")</f>
        <v>0</v>
      </c>
      <c r="J50" s="75">
        <f>SUMIFS(Jun!$H$5:$H$605,Jun!$R$5:$R$605,"Despesa",Jun!$F$5:$F$605,CPagar!$D50,Jun!$I$5:$I$605,"Não Pago")</f>
        <v>0</v>
      </c>
      <c r="K50" s="75">
        <f>SUMIFS(Jul!$H$5:$H$605,Jul!$R$5:$R$605,"Despesa",Jul!$F$5:$F$605,CPagar!$D50,Jul!$I$5:$I$605,"Não Pago")</f>
        <v>0</v>
      </c>
      <c r="L50" s="75">
        <f>SUMIFS(Ago!$H$5:$H$605,Ago!$R$5:$R$605,"Despesa",Ago!$F$5:$F$605,CPagar!$D50,Ago!$I$5:$I$605,"Não Pago")</f>
        <v>0</v>
      </c>
      <c r="M50" s="75">
        <f>SUMIFS(Set!$H$5:$H$605,Set!$R$5:$R$605,"Despesa",Set!$F$5:$F$605,CPagar!$D50,Set!$I$5:$I$605,"Não Pago")</f>
        <v>0</v>
      </c>
      <c r="N50" s="75">
        <f>SUMIFS(Out!$H$5:$H$605,Out!$R$5:$R$605,"Despesa",Out!$F$5:$F$605,CPagar!$D50,Out!$I$5:$I$605,"Não Pago")</f>
        <v>0</v>
      </c>
      <c r="O50" s="75">
        <f>SUMIFS(Nov!$H$5:$H$605,Nov!$R$5:$R$605,"Despesa",Nov!$F$5:$F$605,CPagar!$D50,Nov!$I$5:$I$605,"Não Pago")</f>
        <v>0</v>
      </c>
      <c r="P50" s="75">
        <f>SUMIFS(Dez!$H$5:$H$605,Dez!$R$5:$R$605,"Despesa",Dez!$F$5:$F$605,CPagar!$D50,Dez!$I$5:$I$605,"Não Pago")</f>
        <v>0</v>
      </c>
      <c r="Q50" s="49">
        <f t="shared" si="2"/>
        <v>0</v>
      </c>
    </row>
    <row r="51" spans="3:17" ht="28.5" customHeight="1" thickTop="1" thickBot="1">
      <c r="C51" s="65" t="str">
        <f>'PC Despesas'!C47</f>
        <v>5.1.43</v>
      </c>
      <c r="D51" s="66" t="str">
        <f>VLOOKUP(C51,'PC Despesas'!$C$4:$D$103,2,FALSE)</f>
        <v>-</v>
      </c>
      <c r="E51" s="75">
        <f>SUMIFS(Jan!$H$5:$H$605,Jan!$R$5:$R$605,"Despesa",Jan!$F$5:$F$605,CPagar!$D51,Jan!$I$5:$I$605,"Não Pago")</f>
        <v>0</v>
      </c>
      <c r="F51" s="75">
        <f>SUMIFS(Fev!$H$5:$H$605,Fev!$R$5:$R$605,"Despesa",Fev!$F$5:$F$605,CPagar!$D51,Fev!$I$5:$I$605,"Não Pago")</f>
        <v>0</v>
      </c>
      <c r="G51" s="75">
        <f>SUMIFS(Mar!$H$5:$H$605,Mar!$R$5:$R$605,"Despesa",Mar!$F$5:$F$605,CPagar!$D51,Mar!$I$5:$I$605,"Não Pago")</f>
        <v>0</v>
      </c>
      <c r="H51" s="75">
        <f>SUMIFS(Abr!$H$5:$H$605,Abr!$R$5:$R$605,"Despesa",Abr!$F$5:$F$605,CPagar!$D51,Abr!$I$5:$I$605,"Não Pago")</f>
        <v>0</v>
      </c>
      <c r="I51" s="75">
        <f>SUMIFS(Mai!$H$5:$H$605,Mai!$R$5:$R$605,"Despesa",Mai!$F$5:$F$605,CPagar!$D51,Mai!$I$5:$I$605,"Não Pago")</f>
        <v>0</v>
      </c>
      <c r="J51" s="75">
        <f>SUMIFS(Jun!$H$5:$H$605,Jun!$R$5:$R$605,"Despesa",Jun!$F$5:$F$605,CPagar!$D51,Jun!$I$5:$I$605,"Não Pago")</f>
        <v>0</v>
      </c>
      <c r="K51" s="75">
        <f>SUMIFS(Jul!$H$5:$H$605,Jul!$R$5:$R$605,"Despesa",Jul!$F$5:$F$605,CPagar!$D51,Jul!$I$5:$I$605,"Não Pago")</f>
        <v>0</v>
      </c>
      <c r="L51" s="75">
        <f>SUMIFS(Ago!$H$5:$H$605,Ago!$R$5:$R$605,"Despesa",Ago!$F$5:$F$605,CPagar!$D51,Ago!$I$5:$I$605,"Não Pago")</f>
        <v>0</v>
      </c>
      <c r="M51" s="75">
        <f>SUMIFS(Set!$H$5:$H$605,Set!$R$5:$R$605,"Despesa",Set!$F$5:$F$605,CPagar!$D51,Set!$I$5:$I$605,"Não Pago")</f>
        <v>0</v>
      </c>
      <c r="N51" s="75">
        <f>SUMIFS(Out!$H$5:$H$605,Out!$R$5:$R$605,"Despesa",Out!$F$5:$F$605,CPagar!$D51,Out!$I$5:$I$605,"Não Pago")</f>
        <v>0</v>
      </c>
      <c r="O51" s="75">
        <f>SUMIFS(Nov!$H$5:$H$605,Nov!$R$5:$R$605,"Despesa",Nov!$F$5:$F$605,CPagar!$D51,Nov!$I$5:$I$605,"Não Pago")</f>
        <v>0</v>
      </c>
      <c r="P51" s="75">
        <f>SUMIFS(Dez!$H$5:$H$605,Dez!$R$5:$R$605,"Despesa",Dez!$F$5:$F$605,CPagar!$D51,Dez!$I$5:$I$605,"Não Pago")</f>
        <v>0</v>
      </c>
      <c r="Q51" s="49">
        <f t="shared" si="2"/>
        <v>0</v>
      </c>
    </row>
    <row r="52" spans="3:17" ht="28.5" customHeight="1" thickTop="1" thickBot="1">
      <c r="C52" s="65" t="str">
        <f>'PC Despesas'!C48</f>
        <v>5.1.44</v>
      </c>
      <c r="D52" s="66" t="str">
        <f>VLOOKUP(C52,'PC Despesas'!$C$4:$D$103,2,FALSE)</f>
        <v>-</v>
      </c>
      <c r="E52" s="75">
        <f>SUMIFS(Jan!$H$5:$H$605,Jan!$R$5:$R$605,"Despesa",Jan!$F$5:$F$605,CPagar!$D52,Jan!$I$5:$I$605,"Não Pago")</f>
        <v>0</v>
      </c>
      <c r="F52" s="75">
        <f>SUMIFS(Fev!$H$5:$H$605,Fev!$R$5:$R$605,"Despesa",Fev!$F$5:$F$605,CPagar!$D52,Fev!$I$5:$I$605,"Não Pago")</f>
        <v>0</v>
      </c>
      <c r="G52" s="75">
        <f>SUMIFS(Mar!$H$5:$H$605,Mar!$R$5:$R$605,"Despesa",Mar!$F$5:$F$605,CPagar!$D52,Mar!$I$5:$I$605,"Não Pago")</f>
        <v>0</v>
      </c>
      <c r="H52" s="75">
        <f>SUMIFS(Abr!$H$5:$H$605,Abr!$R$5:$R$605,"Despesa",Abr!$F$5:$F$605,CPagar!$D52,Abr!$I$5:$I$605,"Não Pago")</f>
        <v>0</v>
      </c>
      <c r="I52" s="75">
        <f>SUMIFS(Mai!$H$5:$H$605,Mai!$R$5:$R$605,"Despesa",Mai!$F$5:$F$605,CPagar!$D52,Mai!$I$5:$I$605,"Não Pago")</f>
        <v>0</v>
      </c>
      <c r="J52" s="75">
        <f>SUMIFS(Jun!$H$5:$H$605,Jun!$R$5:$R$605,"Despesa",Jun!$F$5:$F$605,CPagar!$D52,Jun!$I$5:$I$605,"Não Pago")</f>
        <v>0</v>
      </c>
      <c r="K52" s="75">
        <f>SUMIFS(Jul!$H$5:$H$605,Jul!$R$5:$R$605,"Despesa",Jul!$F$5:$F$605,CPagar!$D52,Jul!$I$5:$I$605,"Não Pago")</f>
        <v>0</v>
      </c>
      <c r="L52" s="75">
        <f>SUMIFS(Ago!$H$5:$H$605,Ago!$R$5:$R$605,"Despesa",Ago!$F$5:$F$605,CPagar!$D52,Ago!$I$5:$I$605,"Não Pago")</f>
        <v>0</v>
      </c>
      <c r="M52" s="75">
        <f>SUMIFS(Set!$H$5:$H$605,Set!$R$5:$R$605,"Despesa",Set!$F$5:$F$605,CPagar!$D52,Set!$I$5:$I$605,"Não Pago")</f>
        <v>0</v>
      </c>
      <c r="N52" s="75">
        <f>SUMIFS(Out!$H$5:$H$605,Out!$R$5:$R$605,"Despesa",Out!$F$5:$F$605,CPagar!$D52,Out!$I$5:$I$605,"Não Pago")</f>
        <v>0</v>
      </c>
      <c r="O52" s="75">
        <f>SUMIFS(Nov!$H$5:$H$605,Nov!$R$5:$R$605,"Despesa",Nov!$F$5:$F$605,CPagar!$D52,Nov!$I$5:$I$605,"Não Pago")</f>
        <v>0</v>
      </c>
      <c r="P52" s="75">
        <f>SUMIFS(Dez!$H$5:$H$605,Dez!$R$5:$R$605,"Despesa",Dez!$F$5:$F$605,CPagar!$D52,Dez!$I$5:$I$605,"Não Pago")</f>
        <v>0</v>
      </c>
      <c r="Q52" s="49">
        <f t="shared" si="2"/>
        <v>0</v>
      </c>
    </row>
    <row r="53" spans="3:17" ht="28.5" customHeight="1" thickTop="1" thickBot="1">
      <c r="C53" s="65" t="str">
        <f>'PC Despesas'!C49</f>
        <v>5.1.45</v>
      </c>
      <c r="D53" s="66" t="str">
        <f>VLOOKUP(C53,'PC Despesas'!$C$4:$D$103,2,FALSE)</f>
        <v>-</v>
      </c>
      <c r="E53" s="75">
        <f>SUMIFS(Jan!$H$5:$H$605,Jan!$R$5:$R$605,"Despesa",Jan!$F$5:$F$605,CPagar!$D53,Jan!$I$5:$I$605,"Não Pago")</f>
        <v>0</v>
      </c>
      <c r="F53" s="75">
        <f>SUMIFS(Fev!$H$5:$H$605,Fev!$R$5:$R$605,"Despesa",Fev!$F$5:$F$605,CPagar!$D53,Fev!$I$5:$I$605,"Não Pago")</f>
        <v>0</v>
      </c>
      <c r="G53" s="75">
        <f>SUMIFS(Mar!$H$5:$H$605,Mar!$R$5:$R$605,"Despesa",Mar!$F$5:$F$605,CPagar!$D53,Mar!$I$5:$I$605,"Não Pago")</f>
        <v>0</v>
      </c>
      <c r="H53" s="75">
        <f>SUMIFS(Abr!$H$5:$H$605,Abr!$R$5:$R$605,"Despesa",Abr!$F$5:$F$605,CPagar!$D53,Abr!$I$5:$I$605,"Não Pago")</f>
        <v>0</v>
      </c>
      <c r="I53" s="75">
        <f>SUMIFS(Mai!$H$5:$H$605,Mai!$R$5:$R$605,"Despesa",Mai!$F$5:$F$605,CPagar!$D53,Mai!$I$5:$I$605,"Não Pago")</f>
        <v>0</v>
      </c>
      <c r="J53" s="75">
        <f>SUMIFS(Jun!$H$5:$H$605,Jun!$R$5:$R$605,"Despesa",Jun!$F$5:$F$605,CPagar!$D53,Jun!$I$5:$I$605,"Não Pago")</f>
        <v>0</v>
      </c>
      <c r="K53" s="75">
        <f>SUMIFS(Jul!$H$5:$H$605,Jul!$R$5:$R$605,"Despesa",Jul!$F$5:$F$605,CPagar!$D53,Jul!$I$5:$I$605,"Não Pago")</f>
        <v>0</v>
      </c>
      <c r="L53" s="75">
        <f>SUMIFS(Ago!$H$5:$H$605,Ago!$R$5:$R$605,"Despesa",Ago!$F$5:$F$605,CPagar!$D53,Ago!$I$5:$I$605,"Não Pago")</f>
        <v>0</v>
      </c>
      <c r="M53" s="75">
        <f>SUMIFS(Set!$H$5:$H$605,Set!$R$5:$R$605,"Despesa",Set!$F$5:$F$605,CPagar!$D53,Set!$I$5:$I$605,"Não Pago")</f>
        <v>0</v>
      </c>
      <c r="N53" s="75">
        <f>SUMIFS(Out!$H$5:$H$605,Out!$R$5:$R$605,"Despesa",Out!$F$5:$F$605,CPagar!$D53,Out!$I$5:$I$605,"Não Pago")</f>
        <v>0</v>
      </c>
      <c r="O53" s="75">
        <f>SUMIFS(Nov!$H$5:$H$605,Nov!$R$5:$R$605,"Despesa",Nov!$F$5:$F$605,CPagar!$D53,Nov!$I$5:$I$605,"Não Pago")</f>
        <v>0</v>
      </c>
      <c r="P53" s="75">
        <f>SUMIFS(Dez!$H$5:$H$605,Dez!$R$5:$R$605,"Despesa",Dez!$F$5:$F$605,CPagar!$D53,Dez!$I$5:$I$605,"Não Pago")</f>
        <v>0</v>
      </c>
      <c r="Q53" s="49">
        <f t="shared" si="2"/>
        <v>0</v>
      </c>
    </row>
    <row r="54" spans="3:17" ht="28.5" customHeight="1" thickTop="1" thickBot="1">
      <c r="C54" s="65" t="str">
        <f>'PC Despesas'!C50</f>
        <v>5.1.46</v>
      </c>
      <c r="D54" s="66" t="str">
        <f>VLOOKUP(C54,'PC Despesas'!$C$4:$D$103,2,FALSE)</f>
        <v>-</v>
      </c>
      <c r="E54" s="75">
        <f>SUMIFS(Jan!$H$5:$H$605,Jan!$R$5:$R$605,"Despesa",Jan!$F$5:$F$605,CPagar!$D54,Jan!$I$5:$I$605,"Não Pago")</f>
        <v>0</v>
      </c>
      <c r="F54" s="75">
        <f>SUMIFS(Fev!$H$5:$H$605,Fev!$R$5:$R$605,"Despesa",Fev!$F$5:$F$605,CPagar!$D54,Fev!$I$5:$I$605,"Não Pago")</f>
        <v>0</v>
      </c>
      <c r="G54" s="75">
        <f>SUMIFS(Mar!$H$5:$H$605,Mar!$R$5:$R$605,"Despesa",Mar!$F$5:$F$605,CPagar!$D54,Mar!$I$5:$I$605,"Não Pago")</f>
        <v>0</v>
      </c>
      <c r="H54" s="75">
        <f>SUMIFS(Abr!$H$5:$H$605,Abr!$R$5:$R$605,"Despesa",Abr!$F$5:$F$605,CPagar!$D54,Abr!$I$5:$I$605,"Não Pago")</f>
        <v>0</v>
      </c>
      <c r="I54" s="75">
        <f>SUMIFS(Mai!$H$5:$H$605,Mai!$R$5:$R$605,"Despesa",Mai!$F$5:$F$605,CPagar!$D54,Mai!$I$5:$I$605,"Não Pago")</f>
        <v>0</v>
      </c>
      <c r="J54" s="75">
        <f>SUMIFS(Jun!$H$5:$H$605,Jun!$R$5:$R$605,"Despesa",Jun!$F$5:$F$605,CPagar!$D54,Jun!$I$5:$I$605,"Não Pago")</f>
        <v>0</v>
      </c>
      <c r="K54" s="75">
        <f>SUMIFS(Jul!$H$5:$H$605,Jul!$R$5:$R$605,"Despesa",Jul!$F$5:$F$605,CPagar!$D54,Jul!$I$5:$I$605,"Não Pago")</f>
        <v>0</v>
      </c>
      <c r="L54" s="75">
        <f>SUMIFS(Ago!$H$5:$H$605,Ago!$R$5:$R$605,"Despesa",Ago!$F$5:$F$605,CPagar!$D54,Ago!$I$5:$I$605,"Não Pago")</f>
        <v>0</v>
      </c>
      <c r="M54" s="75">
        <f>SUMIFS(Set!$H$5:$H$605,Set!$R$5:$R$605,"Despesa",Set!$F$5:$F$605,CPagar!$D54,Set!$I$5:$I$605,"Não Pago")</f>
        <v>0</v>
      </c>
      <c r="N54" s="75">
        <f>SUMIFS(Out!$H$5:$H$605,Out!$R$5:$R$605,"Despesa",Out!$F$5:$F$605,CPagar!$D54,Out!$I$5:$I$605,"Não Pago")</f>
        <v>0</v>
      </c>
      <c r="O54" s="75">
        <f>SUMIFS(Nov!$H$5:$H$605,Nov!$R$5:$R$605,"Despesa",Nov!$F$5:$F$605,CPagar!$D54,Nov!$I$5:$I$605,"Não Pago")</f>
        <v>0</v>
      </c>
      <c r="P54" s="75">
        <f>SUMIFS(Dez!$H$5:$H$605,Dez!$R$5:$R$605,"Despesa",Dez!$F$5:$F$605,CPagar!$D54,Dez!$I$5:$I$605,"Não Pago")</f>
        <v>0</v>
      </c>
      <c r="Q54" s="49">
        <f t="shared" si="2"/>
        <v>0</v>
      </c>
    </row>
    <row r="55" spans="3:17" ht="28.5" customHeight="1" thickTop="1" thickBot="1">
      <c r="C55" s="65" t="str">
        <f>'PC Despesas'!C51</f>
        <v>5.1.47</v>
      </c>
      <c r="D55" s="66" t="str">
        <f>VLOOKUP(C55,'PC Despesas'!$C$4:$D$103,2,FALSE)</f>
        <v>-</v>
      </c>
      <c r="E55" s="75">
        <f>SUMIFS(Jan!$H$5:$H$605,Jan!$R$5:$R$605,"Despesa",Jan!$F$5:$F$605,CPagar!$D55,Jan!$I$5:$I$605,"Não Pago")</f>
        <v>0</v>
      </c>
      <c r="F55" s="75">
        <f>SUMIFS(Fev!$H$5:$H$605,Fev!$R$5:$R$605,"Despesa",Fev!$F$5:$F$605,CPagar!$D55,Fev!$I$5:$I$605,"Não Pago")</f>
        <v>0</v>
      </c>
      <c r="G55" s="75">
        <f>SUMIFS(Mar!$H$5:$H$605,Mar!$R$5:$R$605,"Despesa",Mar!$F$5:$F$605,CPagar!$D55,Mar!$I$5:$I$605,"Não Pago")</f>
        <v>0</v>
      </c>
      <c r="H55" s="75">
        <f>SUMIFS(Abr!$H$5:$H$605,Abr!$R$5:$R$605,"Despesa",Abr!$F$5:$F$605,CPagar!$D55,Abr!$I$5:$I$605,"Não Pago")</f>
        <v>0</v>
      </c>
      <c r="I55" s="75">
        <f>SUMIFS(Mai!$H$5:$H$605,Mai!$R$5:$R$605,"Despesa",Mai!$F$5:$F$605,CPagar!$D55,Mai!$I$5:$I$605,"Não Pago")</f>
        <v>0</v>
      </c>
      <c r="J55" s="75">
        <f>SUMIFS(Jun!$H$5:$H$605,Jun!$R$5:$R$605,"Despesa",Jun!$F$5:$F$605,CPagar!$D55,Jun!$I$5:$I$605,"Não Pago")</f>
        <v>0</v>
      </c>
      <c r="K55" s="75">
        <f>SUMIFS(Jul!$H$5:$H$605,Jul!$R$5:$R$605,"Despesa",Jul!$F$5:$F$605,CPagar!$D55,Jul!$I$5:$I$605,"Não Pago")</f>
        <v>0</v>
      </c>
      <c r="L55" s="75">
        <f>SUMIFS(Ago!$H$5:$H$605,Ago!$R$5:$R$605,"Despesa",Ago!$F$5:$F$605,CPagar!$D55,Ago!$I$5:$I$605,"Não Pago")</f>
        <v>0</v>
      </c>
      <c r="M55" s="75">
        <f>SUMIFS(Set!$H$5:$H$605,Set!$R$5:$R$605,"Despesa",Set!$F$5:$F$605,CPagar!$D55,Set!$I$5:$I$605,"Não Pago")</f>
        <v>0</v>
      </c>
      <c r="N55" s="75">
        <f>SUMIFS(Out!$H$5:$H$605,Out!$R$5:$R$605,"Despesa",Out!$F$5:$F$605,CPagar!$D55,Out!$I$5:$I$605,"Não Pago")</f>
        <v>0</v>
      </c>
      <c r="O55" s="75">
        <f>SUMIFS(Nov!$H$5:$H$605,Nov!$R$5:$R$605,"Despesa",Nov!$F$5:$F$605,CPagar!$D55,Nov!$I$5:$I$605,"Não Pago")</f>
        <v>0</v>
      </c>
      <c r="P55" s="75">
        <f>SUMIFS(Dez!$H$5:$H$605,Dez!$R$5:$R$605,"Despesa",Dez!$F$5:$F$605,CPagar!$D55,Dez!$I$5:$I$605,"Não Pago")</f>
        <v>0</v>
      </c>
      <c r="Q55" s="49">
        <f t="shared" si="2"/>
        <v>0</v>
      </c>
    </row>
    <row r="56" spans="3:17" ht="28.5" customHeight="1" thickTop="1" thickBot="1">
      <c r="C56" s="65" t="str">
        <f>'PC Despesas'!C52</f>
        <v>5.1.48</v>
      </c>
      <c r="D56" s="66" t="str">
        <f>VLOOKUP(C56,'PC Despesas'!$C$4:$D$103,2,FALSE)</f>
        <v>-</v>
      </c>
      <c r="E56" s="75">
        <f>SUMIFS(Jan!$H$5:$H$605,Jan!$R$5:$R$605,"Despesa",Jan!$F$5:$F$605,CPagar!$D56,Jan!$I$5:$I$605,"Não Pago")</f>
        <v>0</v>
      </c>
      <c r="F56" s="75">
        <f>SUMIFS(Fev!$H$5:$H$605,Fev!$R$5:$R$605,"Despesa",Fev!$F$5:$F$605,CPagar!$D56,Fev!$I$5:$I$605,"Não Pago")</f>
        <v>0</v>
      </c>
      <c r="G56" s="75">
        <f>SUMIFS(Mar!$H$5:$H$605,Mar!$R$5:$R$605,"Despesa",Mar!$F$5:$F$605,CPagar!$D56,Mar!$I$5:$I$605,"Não Pago")</f>
        <v>0</v>
      </c>
      <c r="H56" s="75">
        <f>SUMIFS(Abr!$H$5:$H$605,Abr!$R$5:$R$605,"Despesa",Abr!$F$5:$F$605,CPagar!$D56,Abr!$I$5:$I$605,"Não Pago")</f>
        <v>0</v>
      </c>
      <c r="I56" s="75">
        <f>SUMIFS(Mai!$H$5:$H$605,Mai!$R$5:$R$605,"Despesa",Mai!$F$5:$F$605,CPagar!$D56,Mai!$I$5:$I$605,"Não Pago")</f>
        <v>0</v>
      </c>
      <c r="J56" s="75">
        <f>SUMIFS(Jun!$H$5:$H$605,Jun!$R$5:$R$605,"Despesa",Jun!$F$5:$F$605,CPagar!$D56,Jun!$I$5:$I$605,"Não Pago")</f>
        <v>0</v>
      </c>
      <c r="K56" s="75">
        <f>SUMIFS(Jul!$H$5:$H$605,Jul!$R$5:$R$605,"Despesa",Jul!$F$5:$F$605,CPagar!$D56,Jul!$I$5:$I$605,"Não Pago")</f>
        <v>0</v>
      </c>
      <c r="L56" s="75">
        <f>SUMIFS(Ago!$H$5:$H$605,Ago!$R$5:$R$605,"Despesa",Ago!$F$5:$F$605,CPagar!$D56,Ago!$I$5:$I$605,"Não Pago")</f>
        <v>0</v>
      </c>
      <c r="M56" s="75">
        <f>SUMIFS(Set!$H$5:$H$605,Set!$R$5:$R$605,"Despesa",Set!$F$5:$F$605,CPagar!$D56,Set!$I$5:$I$605,"Não Pago")</f>
        <v>0</v>
      </c>
      <c r="N56" s="75">
        <f>SUMIFS(Out!$H$5:$H$605,Out!$R$5:$R$605,"Despesa",Out!$F$5:$F$605,CPagar!$D56,Out!$I$5:$I$605,"Não Pago")</f>
        <v>0</v>
      </c>
      <c r="O56" s="75">
        <f>SUMIFS(Nov!$H$5:$H$605,Nov!$R$5:$R$605,"Despesa",Nov!$F$5:$F$605,CPagar!$D56,Nov!$I$5:$I$605,"Não Pago")</f>
        <v>0</v>
      </c>
      <c r="P56" s="75">
        <f>SUMIFS(Dez!$H$5:$H$605,Dez!$R$5:$R$605,"Despesa",Dez!$F$5:$F$605,CPagar!$D56,Dez!$I$5:$I$605,"Não Pago")</f>
        <v>0</v>
      </c>
      <c r="Q56" s="49">
        <f t="shared" si="2"/>
        <v>0</v>
      </c>
    </row>
    <row r="57" spans="3:17" ht="28.5" customHeight="1" thickTop="1" thickBot="1">
      <c r="C57" s="65" t="str">
        <f>'PC Despesas'!C53</f>
        <v>5.1.49</v>
      </c>
      <c r="D57" s="66" t="str">
        <f>VLOOKUP(C57,'PC Despesas'!$C$4:$D$103,2,FALSE)</f>
        <v>-</v>
      </c>
      <c r="E57" s="75">
        <f>SUMIFS(Jan!$H$5:$H$605,Jan!$R$5:$R$605,"Despesa",Jan!$F$5:$F$605,CPagar!$D57,Jan!$I$5:$I$605,"Não Pago")</f>
        <v>0</v>
      </c>
      <c r="F57" s="75">
        <f>SUMIFS(Fev!$H$5:$H$605,Fev!$R$5:$R$605,"Despesa",Fev!$F$5:$F$605,CPagar!$D57,Fev!$I$5:$I$605,"Não Pago")</f>
        <v>0</v>
      </c>
      <c r="G57" s="75">
        <f>SUMIFS(Mar!$H$5:$H$605,Mar!$R$5:$R$605,"Despesa",Mar!$F$5:$F$605,CPagar!$D57,Mar!$I$5:$I$605,"Não Pago")</f>
        <v>0</v>
      </c>
      <c r="H57" s="75">
        <f>SUMIFS(Abr!$H$5:$H$605,Abr!$R$5:$R$605,"Despesa",Abr!$F$5:$F$605,CPagar!$D57,Abr!$I$5:$I$605,"Não Pago")</f>
        <v>0</v>
      </c>
      <c r="I57" s="75">
        <f>SUMIFS(Mai!$H$5:$H$605,Mai!$R$5:$R$605,"Despesa",Mai!$F$5:$F$605,CPagar!$D57,Mai!$I$5:$I$605,"Não Pago")</f>
        <v>0</v>
      </c>
      <c r="J57" s="75">
        <f>SUMIFS(Jun!$H$5:$H$605,Jun!$R$5:$R$605,"Despesa",Jun!$F$5:$F$605,CPagar!$D57,Jun!$I$5:$I$605,"Não Pago")</f>
        <v>0</v>
      </c>
      <c r="K57" s="75">
        <f>SUMIFS(Jul!$H$5:$H$605,Jul!$R$5:$R$605,"Despesa",Jul!$F$5:$F$605,CPagar!$D57,Jul!$I$5:$I$605,"Não Pago")</f>
        <v>0</v>
      </c>
      <c r="L57" s="75">
        <f>SUMIFS(Ago!$H$5:$H$605,Ago!$R$5:$R$605,"Despesa",Ago!$F$5:$F$605,CPagar!$D57,Ago!$I$5:$I$605,"Não Pago")</f>
        <v>0</v>
      </c>
      <c r="M57" s="75">
        <f>SUMIFS(Set!$H$5:$H$605,Set!$R$5:$R$605,"Despesa",Set!$F$5:$F$605,CPagar!$D57,Set!$I$5:$I$605,"Não Pago")</f>
        <v>0</v>
      </c>
      <c r="N57" s="75">
        <f>SUMIFS(Out!$H$5:$H$605,Out!$R$5:$R$605,"Despesa",Out!$F$5:$F$605,CPagar!$D57,Out!$I$5:$I$605,"Não Pago")</f>
        <v>0</v>
      </c>
      <c r="O57" s="75">
        <f>SUMIFS(Nov!$H$5:$H$605,Nov!$R$5:$R$605,"Despesa",Nov!$F$5:$F$605,CPagar!$D57,Nov!$I$5:$I$605,"Não Pago")</f>
        <v>0</v>
      </c>
      <c r="P57" s="75">
        <f>SUMIFS(Dez!$H$5:$H$605,Dez!$R$5:$R$605,"Despesa",Dez!$F$5:$F$605,CPagar!$D57,Dez!$I$5:$I$605,"Não Pago")</f>
        <v>0</v>
      </c>
      <c r="Q57" s="49">
        <f t="shared" si="2"/>
        <v>0</v>
      </c>
    </row>
    <row r="58" spans="3:17" ht="28.5" customHeight="1" thickTop="1" thickBot="1">
      <c r="C58" s="65" t="str">
        <f>'PC Despesas'!C54</f>
        <v>5.1.50</v>
      </c>
      <c r="D58" s="66" t="str">
        <f>VLOOKUP(C58,'PC Despesas'!$C$4:$D$103,2,FALSE)</f>
        <v>-</v>
      </c>
      <c r="E58" s="75">
        <f>SUMIFS(Jan!$H$5:$H$605,Jan!$R$5:$R$605,"Despesa",Jan!$F$5:$F$605,CPagar!$D58,Jan!$I$5:$I$605,"Não Pago")</f>
        <v>0</v>
      </c>
      <c r="F58" s="75">
        <f>SUMIFS(Fev!$H$5:$H$605,Fev!$R$5:$R$605,"Despesa",Fev!$F$5:$F$605,CPagar!$D58,Fev!$I$5:$I$605,"Não Pago")</f>
        <v>0</v>
      </c>
      <c r="G58" s="75">
        <f>SUMIFS(Mar!$H$5:$H$605,Mar!$R$5:$R$605,"Despesa",Mar!$F$5:$F$605,CPagar!$D58,Mar!$I$5:$I$605,"Não Pago")</f>
        <v>0</v>
      </c>
      <c r="H58" s="75">
        <f>SUMIFS(Abr!$H$5:$H$605,Abr!$R$5:$R$605,"Despesa",Abr!$F$5:$F$605,CPagar!$D58,Abr!$I$5:$I$605,"Não Pago")</f>
        <v>0</v>
      </c>
      <c r="I58" s="75">
        <f>SUMIFS(Mai!$H$5:$H$605,Mai!$R$5:$R$605,"Despesa",Mai!$F$5:$F$605,CPagar!$D58,Mai!$I$5:$I$605,"Não Pago")</f>
        <v>0</v>
      </c>
      <c r="J58" s="75">
        <f>SUMIFS(Jun!$H$5:$H$605,Jun!$R$5:$R$605,"Despesa",Jun!$F$5:$F$605,CPagar!$D58,Jun!$I$5:$I$605,"Não Pago")</f>
        <v>0</v>
      </c>
      <c r="K58" s="75">
        <f>SUMIFS(Jul!$H$5:$H$605,Jul!$R$5:$R$605,"Despesa",Jul!$F$5:$F$605,CPagar!$D58,Jul!$I$5:$I$605,"Não Pago")</f>
        <v>0</v>
      </c>
      <c r="L58" s="75">
        <f>SUMIFS(Ago!$H$5:$H$605,Ago!$R$5:$R$605,"Despesa",Ago!$F$5:$F$605,CPagar!$D58,Ago!$I$5:$I$605,"Não Pago")</f>
        <v>0</v>
      </c>
      <c r="M58" s="75">
        <f>SUMIFS(Set!$H$5:$H$605,Set!$R$5:$R$605,"Despesa",Set!$F$5:$F$605,CPagar!$D58,Set!$I$5:$I$605,"Não Pago")</f>
        <v>0</v>
      </c>
      <c r="N58" s="75">
        <f>SUMIFS(Out!$H$5:$H$605,Out!$R$5:$R$605,"Despesa",Out!$F$5:$F$605,CPagar!$D58,Out!$I$5:$I$605,"Não Pago")</f>
        <v>0</v>
      </c>
      <c r="O58" s="75">
        <f>SUMIFS(Nov!$H$5:$H$605,Nov!$R$5:$R$605,"Despesa",Nov!$F$5:$F$605,CPagar!$D58,Nov!$I$5:$I$605,"Não Pago")</f>
        <v>0</v>
      </c>
      <c r="P58" s="75">
        <f>SUMIFS(Dez!$H$5:$H$605,Dez!$R$5:$R$605,"Despesa",Dez!$F$5:$F$605,CPagar!$D58,Dez!$I$5:$I$605,"Não Pago")</f>
        <v>0</v>
      </c>
      <c r="Q58" s="49">
        <f t="shared" si="2"/>
        <v>0</v>
      </c>
    </row>
    <row r="59" spans="3:17" ht="28.5" customHeight="1" thickTop="1" thickBot="1">
      <c r="C59" s="65" t="str">
        <f>'PC Despesas'!C55</f>
        <v>5.1.51</v>
      </c>
      <c r="D59" s="66" t="str">
        <f>VLOOKUP(C59,'PC Despesas'!$C$4:$D$103,2,FALSE)</f>
        <v>-</v>
      </c>
      <c r="E59" s="75">
        <f>SUMIFS(Jan!$H$5:$H$605,Jan!$R$5:$R$605,"Despesa",Jan!$F$5:$F$605,CPagar!$D59,Jan!$I$5:$I$605,"Não Pago")</f>
        <v>0</v>
      </c>
      <c r="F59" s="75">
        <f>SUMIFS(Fev!$H$5:$H$605,Fev!$R$5:$R$605,"Despesa",Fev!$F$5:$F$605,CPagar!$D59,Fev!$I$5:$I$605,"Não Pago")</f>
        <v>0</v>
      </c>
      <c r="G59" s="75">
        <f>SUMIFS(Mar!$H$5:$H$605,Mar!$R$5:$R$605,"Despesa",Mar!$F$5:$F$605,CPagar!$D59,Mar!$I$5:$I$605,"Não Pago")</f>
        <v>0</v>
      </c>
      <c r="H59" s="75">
        <f>SUMIFS(Abr!$H$5:$H$605,Abr!$R$5:$R$605,"Despesa",Abr!$F$5:$F$605,CPagar!$D59,Abr!$I$5:$I$605,"Não Pago")</f>
        <v>0</v>
      </c>
      <c r="I59" s="75">
        <f>SUMIFS(Mai!$H$5:$H$605,Mai!$R$5:$R$605,"Despesa",Mai!$F$5:$F$605,CPagar!$D59,Mai!$I$5:$I$605,"Não Pago")</f>
        <v>0</v>
      </c>
      <c r="J59" s="75">
        <f>SUMIFS(Jun!$H$5:$H$605,Jun!$R$5:$R$605,"Despesa",Jun!$F$5:$F$605,CPagar!$D59,Jun!$I$5:$I$605,"Não Pago")</f>
        <v>0</v>
      </c>
      <c r="K59" s="75">
        <f>SUMIFS(Jul!$H$5:$H$605,Jul!$R$5:$R$605,"Despesa",Jul!$F$5:$F$605,CPagar!$D59,Jul!$I$5:$I$605,"Não Pago")</f>
        <v>0</v>
      </c>
      <c r="L59" s="75">
        <f>SUMIFS(Ago!$H$5:$H$605,Ago!$R$5:$R$605,"Despesa",Ago!$F$5:$F$605,CPagar!$D59,Ago!$I$5:$I$605,"Não Pago")</f>
        <v>0</v>
      </c>
      <c r="M59" s="75">
        <f>SUMIFS(Set!$H$5:$H$605,Set!$R$5:$R$605,"Despesa",Set!$F$5:$F$605,CPagar!$D59,Set!$I$5:$I$605,"Não Pago")</f>
        <v>0</v>
      </c>
      <c r="N59" s="75">
        <f>SUMIFS(Out!$H$5:$H$605,Out!$R$5:$R$605,"Despesa",Out!$F$5:$F$605,CPagar!$D59,Out!$I$5:$I$605,"Não Pago")</f>
        <v>0</v>
      </c>
      <c r="O59" s="75">
        <f>SUMIFS(Nov!$H$5:$H$605,Nov!$R$5:$R$605,"Despesa",Nov!$F$5:$F$605,CPagar!$D59,Nov!$I$5:$I$605,"Não Pago")</f>
        <v>0</v>
      </c>
      <c r="P59" s="75">
        <f>SUMIFS(Dez!$H$5:$H$605,Dez!$R$5:$R$605,"Despesa",Dez!$F$5:$F$605,CPagar!$D59,Dez!$I$5:$I$605,"Não Pago")</f>
        <v>0</v>
      </c>
      <c r="Q59" s="49">
        <f t="shared" si="2"/>
        <v>0</v>
      </c>
    </row>
    <row r="60" spans="3:17" ht="28.5" customHeight="1" thickTop="1" thickBot="1">
      <c r="C60" s="65" t="str">
        <f>'PC Despesas'!C56</f>
        <v>5.1.52</v>
      </c>
      <c r="D60" s="66" t="str">
        <f>VLOOKUP(C60,'PC Despesas'!$C$4:$D$103,2,FALSE)</f>
        <v>-</v>
      </c>
      <c r="E60" s="75">
        <f>SUMIFS(Jan!$H$5:$H$605,Jan!$R$5:$R$605,"Despesa",Jan!$F$5:$F$605,CPagar!$D60,Jan!$I$5:$I$605,"Não Pago")</f>
        <v>0</v>
      </c>
      <c r="F60" s="75">
        <f>SUMIFS(Fev!$H$5:$H$605,Fev!$R$5:$R$605,"Despesa",Fev!$F$5:$F$605,CPagar!$D60,Fev!$I$5:$I$605,"Não Pago")</f>
        <v>0</v>
      </c>
      <c r="G60" s="75">
        <f>SUMIFS(Mar!$H$5:$H$605,Mar!$R$5:$R$605,"Despesa",Mar!$F$5:$F$605,CPagar!$D60,Mar!$I$5:$I$605,"Não Pago")</f>
        <v>0</v>
      </c>
      <c r="H60" s="75">
        <f>SUMIFS(Abr!$H$5:$H$605,Abr!$R$5:$R$605,"Despesa",Abr!$F$5:$F$605,CPagar!$D60,Abr!$I$5:$I$605,"Não Pago")</f>
        <v>0</v>
      </c>
      <c r="I60" s="75">
        <f>SUMIFS(Mai!$H$5:$H$605,Mai!$R$5:$R$605,"Despesa",Mai!$F$5:$F$605,CPagar!$D60,Mai!$I$5:$I$605,"Não Pago")</f>
        <v>0</v>
      </c>
      <c r="J60" s="75">
        <f>SUMIFS(Jun!$H$5:$H$605,Jun!$R$5:$R$605,"Despesa",Jun!$F$5:$F$605,CPagar!$D60,Jun!$I$5:$I$605,"Não Pago")</f>
        <v>0</v>
      </c>
      <c r="K60" s="75">
        <f>SUMIFS(Jul!$H$5:$H$605,Jul!$R$5:$R$605,"Despesa",Jul!$F$5:$F$605,CPagar!$D60,Jul!$I$5:$I$605,"Não Pago")</f>
        <v>0</v>
      </c>
      <c r="L60" s="75">
        <f>SUMIFS(Ago!$H$5:$H$605,Ago!$R$5:$R$605,"Despesa",Ago!$F$5:$F$605,CPagar!$D60,Ago!$I$5:$I$605,"Não Pago")</f>
        <v>0</v>
      </c>
      <c r="M60" s="75">
        <f>SUMIFS(Set!$H$5:$H$605,Set!$R$5:$R$605,"Despesa",Set!$F$5:$F$605,CPagar!$D60,Set!$I$5:$I$605,"Não Pago")</f>
        <v>0</v>
      </c>
      <c r="N60" s="75">
        <f>SUMIFS(Out!$H$5:$H$605,Out!$R$5:$R$605,"Despesa",Out!$F$5:$F$605,CPagar!$D60,Out!$I$5:$I$605,"Não Pago")</f>
        <v>0</v>
      </c>
      <c r="O60" s="75">
        <f>SUMIFS(Nov!$H$5:$H$605,Nov!$R$5:$R$605,"Despesa",Nov!$F$5:$F$605,CPagar!$D60,Nov!$I$5:$I$605,"Não Pago")</f>
        <v>0</v>
      </c>
      <c r="P60" s="75">
        <f>SUMIFS(Dez!$H$5:$H$605,Dez!$R$5:$R$605,"Despesa",Dez!$F$5:$F$605,CPagar!$D60,Dez!$I$5:$I$605,"Não Pago")</f>
        <v>0</v>
      </c>
      <c r="Q60" s="49">
        <f t="shared" si="2"/>
        <v>0</v>
      </c>
    </row>
    <row r="61" spans="3:17" ht="28.5" customHeight="1" thickTop="1" thickBot="1">
      <c r="C61" s="65" t="str">
        <f>'PC Despesas'!C57</f>
        <v>5.1.53</v>
      </c>
      <c r="D61" s="66" t="str">
        <f>VLOOKUP(C61,'PC Despesas'!$C$4:$D$103,2,FALSE)</f>
        <v>-</v>
      </c>
      <c r="E61" s="75">
        <f>SUMIFS(Jan!$H$5:$H$605,Jan!$R$5:$R$605,"Despesa",Jan!$F$5:$F$605,CPagar!$D61,Jan!$I$5:$I$605,"Não Pago")</f>
        <v>0</v>
      </c>
      <c r="F61" s="75">
        <f>SUMIFS(Fev!$H$5:$H$605,Fev!$R$5:$R$605,"Despesa",Fev!$F$5:$F$605,CPagar!$D61,Fev!$I$5:$I$605,"Não Pago")</f>
        <v>0</v>
      </c>
      <c r="G61" s="75">
        <f>SUMIFS(Mar!$H$5:$H$605,Mar!$R$5:$R$605,"Despesa",Mar!$F$5:$F$605,CPagar!$D61,Mar!$I$5:$I$605,"Não Pago")</f>
        <v>0</v>
      </c>
      <c r="H61" s="75">
        <f>SUMIFS(Abr!$H$5:$H$605,Abr!$R$5:$R$605,"Despesa",Abr!$F$5:$F$605,CPagar!$D61,Abr!$I$5:$I$605,"Não Pago")</f>
        <v>0</v>
      </c>
      <c r="I61" s="75">
        <f>SUMIFS(Mai!$H$5:$H$605,Mai!$R$5:$R$605,"Despesa",Mai!$F$5:$F$605,CPagar!$D61,Mai!$I$5:$I$605,"Não Pago")</f>
        <v>0</v>
      </c>
      <c r="J61" s="75">
        <f>SUMIFS(Jun!$H$5:$H$605,Jun!$R$5:$R$605,"Despesa",Jun!$F$5:$F$605,CPagar!$D61,Jun!$I$5:$I$605,"Não Pago")</f>
        <v>0</v>
      </c>
      <c r="K61" s="75">
        <f>SUMIFS(Jul!$H$5:$H$605,Jul!$R$5:$R$605,"Despesa",Jul!$F$5:$F$605,CPagar!$D61,Jul!$I$5:$I$605,"Não Pago")</f>
        <v>0</v>
      </c>
      <c r="L61" s="75">
        <f>SUMIFS(Ago!$H$5:$H$605,Ago!$R$5:$R$605,"Despesa",Ago!$F$5:$F$605,CPagar!$D61,Ago!$I$5:$I$605,"Não Pago")</f>
        <v>0</v>
      </c>
      <c r="M61" s="75">
        <f>SUMIFS(Set!$H$5:$H$605,Set!$R$5:$R$605,"Despesa",Set!$F$5:$F$605,CPagar!$D61,Set!$I$5:$I$605,"Não Pago")</f>
        <v>0</v>
      </c>
      <c r="N61" s="75">
        <f>SUMIFS(Out!$H$5:$H$605,Out!$R$5:$R$605,"Despesa",Out!$F$5:$F$605,CPagar!$D61,Out!$I$5:$I$605,"Não Pago")</f>
        <v>0</v>
      </c>
      <c r="O61" s="75">
        <f>SUMIFS(Nov!$H$5:$H$605,Nov!$R$5:$R$605,"Despesa",Nov!$F$5:$F$605,CPagar!$D61,Nov!$I$5:$I$605,"Não Pago")</f>
        <v>0</v>
      </c>
      <c r="P61" s="75">
        <f>SUMIFS(Dez!$H$5:$H$605,Dez!$R$5:$R$605,"Despesa",Dez!$F$5:$F$605,CPagar!$D61,Dez!$I$5:$I$605,"Não Pago")</f>
        <v>0</v>
      </c>
      <c r="Q61" s="49">
        <f t="shared" si="2"/>
        <v>0</v>
      </c>
    </row>
    <row r="62" spans="3:17" ht="28.5" customHeight="1" thickTop="1" thickBot="1">
      <c r="C62" s="65" t="str">
        <f>'PC Despesas'!C58</f>
        <v>5.1.54</v>
      </c>
      <c r="D62" s="66" t="str">
        <f>VLOOKUP(C62,'PC Despesas'!$C$4:$D$103,2,FALSE)</f>
        <v>-</v>
      </c>
      <c r="E62" s="75">
        <f>SUMIFS(Jan!$H$5:$H$605,Jan!$R$5:$R$605,"Despesa",Jan!$F$5:$F$605,CPagar!$D62,Jan!$I$5:$I$605,"Não Pago")</f>
        <v>0</v>
      </c>
      <c r="F62" s="75">
        <f>SUMIFS(Fev!$H$5:$H$605,Fev!$R$5:$R$605,"Despesa",Fev!$F$5:$F$605,CPagar!$D62,Fev!$I$5:$I$605,"Não Pago")</f>
        <v>0</v>
      </c>
      <c r="G62" s="75">
        <f>SUMIFS(Mar!$H$5:$H$605,Mar!$R$5:$R$605,"Despesa",Mar!$F$5:$F$605,CPagar!$D62,Mar!$I$5:$I$605,"Não Pago")</f>
        <v>0</v>
      </c>
      <c r="H62" s="75">
        <f>SUMIFS(Abr!$H$5:$H$605,Abr!$R$5:$R$605,"Despesa",Abr!$F$5:$F$605,CPagar!$D62,Abr!$I$5:$I$605,"Não Pago")</f>
        <v>0</v>
      </c>
      <c r="I62" s="75">
        <f>SUMIFS(Mai!$H$5:$H$605,Mai!$R$5:$R$605,"Despesa",Mai!$F$5:$F$605,CPagar!$D62,Mai!$I$5:$I$605,"Não Pago")</f>
        <v>0</v>
      </c>
      <c r="J62" s="75">
        <f>SUMIFS(Jun!$H$5:$H$605,Jun!$R$5:$R$605,"Despesa",Jun!$F$5:$F$605,CPagar!$D62,Jun!$I$5:$I$605,"Não Pago")</f>
        <v>0</v>
      </c>
      <c r="K62" s="75">
        <f>SUMIFS(Jul!$H$5:$H$605,Jul!$R$5:$R$605,"Despesa",Jul!$F$5:$F$605,CPagar!$D62,Jul!$I$5:$I$605,"Não Pago")</f>
        <v>0</v>
      </c>
      <c r="L62" s="75">
        <f>SUMIFS(Ago!$H$5:$H$605,Ago!$R$5:$R$605,"Despesa",Ago!$F$5:$F$605,CPagar!$D62,Ago!$I$5:$I$605,"Não Pago")</f>
        <v>0</v>
      </c>
      <c r="M62" s="75">
        <f>SUMIFS(Set!$H$5:$H$605,Set!$R$5:$R$605,"Despesa",Set!$F$5:$F$605,CPagar!$D62,Set!$I$5:$I$605,"Não Pago")</f>
        <v>0</v>
      </c>
      <c r="N62" s="75">
        <f>SUMIFS(Out!$H$5:$H$605,Out!$R$5:$R$605,"Despesa",Out!$F$5:$F$605,CPagar!$D62,Out!$I$5:$I$605,"Não Pago")</f>
        <v>0</v>
      </c>
      <c r="O62" s="75">
        <f>SUMIFS(Nov!$H$5:$H$605,Nov!$R$5:$R$605,"Despesa",Nov!$F$5:$F$605,CPagar!$D62,Nov!$I$5:$I$605,"Não Pago")</f>
        <v>0</v>
      </c>
      <c r="P62" s="75">
        <f>SUMIFS(Dez!$H$5:$H$605,Dez!$R$5:$R$605,"Despesa",Dez!$F$5:$F$605,CPagar!$D62,Dez!$I$5:$I$605,"Não Pago")</f>
        <v>0</v>
      </c>
      <c r="Q62" s="49">
        <f t="shared" si="2"/>
        <v>0</v>
      </c>
    </row>
    <row r="63" spans="3:17" ht="28.5" customHeight="1" thickTop="1" thickBot="1">
      <c r="C63" s="65" t="str">
        <f>'PC Despesas'!C59</f>
        <v>5.1.55</v>
      </c>
      <c r="D63" s="66" t="str">
        <f>VLOOKUP(C63,'PC Despesas'!$C$4:$D$103,2,FALSE)</f>
        <v>-</v>
      </c>
      <c r="E63" s="75">
        <f>SUMIFS(Jan!$H$5:$H$605,Jan!$R$5:$R$605,"Despesa",Jan!$F$5:$F$605,CPagar!$D63,Jan!$I$5:$I$605,"Não Pago")</f>
        <v>0</v>
      </c>
      <c r="F63" s="75">
        <f>SUMIFS(Fev!$H$5:$H$605,Fev!$R$5:$R$605,"Despesa",Fev!$F$5:$F$605,CPagar!$D63,Fev!$I$5:$I$605,"Não Pago")</f>
        <v>0</v>
      </c>
      <c r="G63" s="75">
        <f>SUMIFS(Mar!$H$5:$H$605,Mar!$R$5:$R$605,"Despesa",Mar!$F$5:$F$605,CPagar!$D63,Mar!$I$5:$I$605,"Não Pago")</f>
        <v>0</v>
      </c>
      <c r="H63" s="75">
        <f>SUMIFS(Abr!$H$5:$H$605,Abr!$R$5:$R$605,"Despesa",Abr!$F$5:$F$605,CPagar!$D63,Abr!$I$5:$I$605,"Não Pago")</f>
        <v>0</v>
      </c>
      <c r="I63" s="75">
        <f>SUMIFS(Mai!$H$5:$H$605,Mai!$R$5:$R$605,"Despesa",Mai!$F$5:$F$605,CPagar!$D63,Mai!$I$5:$I$605,"Não Pago")</f>
        <v>0</v>
      </c>
      <c r="J63" s="75">
        <f>SUMIFS(Jun!$H$5:$H$605,Jun!$R$5:$R$605,"Despesa",Jun!$F$5:$F$605,CPagar!$D63,Jun!$I$5:$I$605,"Não Pago")</f>
        <v>0</v>
      </c>
      <c r="K63" s="75">
        <f>SUMIFS(Jul!$H$5:$H$605,Jul!$R$5:$R$605,"Despesa",Jul!$F$5:$F$605,CPagar!$D63,Jul!$I$5:$I$605,"Não Pago")</f>
        <v>0</v>
      </c>
      <c r="L63" s="75">
        <f>SUMIFS(Ago!$H$5:$H$605,Ago!$R$5:$R$605,"Despesa",Ago!$F$5:$F$605,CPagar!$D63,Ago!$I$5:$I$605,"Não Pago")</f>
        <v>0</v>
      </c>
      <c r="M63" s="75">
        <f>SUMIFS(Set!$H$5:$H$605,Set!$R$5:$R$605,"Despesa",Set!$F$5:$F$605,CPagar!$D63,Set!$I$5:$I$605,"Não Pago")</f>
        <v>0</v>
      </c>
      <c r="N63" s="75">
        <f>SUMIFS(Out!$H$5:$H$605,Out!$R$5:$R$605,"Despesa",Out!$F$5:$F$605,CPagar!$D63,Out!$I$5:$I$605,"Não Pago")</f>
        <v>0</v>
      </c>
      <c r="O63" s="75">
        <f>SUMIFS(Nov!$H$5:$H$605,Nov!$R$5:$R$605,"Despesa",Nov!$F$5:$F$605,CPagar!$D63,Nov!$I$5:$I$605,"Não Pago")</f>
        <v>0</v>
      </c>
      <c r="P63" s="75">
        <f>SUMIFS(Dez!$H$5:$H$605,Dez!$R$5:$R$605,"Despesa",Dez!$F$5:$F$605,CPagar!$D63,Dez!$I$5:$I$605,"Não Pago")</f>
        <v>0</v>
      </c>
      <c r="Q63" s="49">
        <f t="shared" si="2"/>
        <v>0</v>
      </c>
    </row>
    <row r="64" spans="3:17" ht="28.5" customHeight="1" thickTop="1" thickBot="1">
      <c r="C64" s="65" t="str">
        <f>'PC Despesas'!C60</f>
        <v>5.1.56</v>
      </c>
      <c r="D64" s="66" t="str">
        <f>VLOOKUP(C64,'PC Despesas'!$C$4:$D$103,2,FALSE)</f>
        <v>-</v>
      </c>
      <c r="E64" s="75">
        <f>SUMIFS(Jan!$H$5:$H$605,Jan!$R$5:$R$605,"Despesa",Jan!$F$5:$F$605,CPagar!$D64,Jan!$I$5:$I$605,"Não Pago")</f>
        <v>0</v>
      </c>
      <c r="F64" s="75">
        <f>SUMIFS(Fev!$H$5:$H$605,Fev!$R$5:$R$605,"Despesa",Fev!$F$5:$F$605,CPagar!$D64,Fev!$I$5:$I$605,"Não Pago")</f>
        <v>0</v>
      </c>
      <c r="G64" s="75">
        <f>SUMIFS(Mar!$H$5:$H$605,Mar!$R$5:$R$605,"Despesa",Mar!$F$5:$F$605,CPagar!$D64,Mar!$I$5:$I$605,"Não Pago")</f>
        <v>0</v>
      </c>
      <c r="H64" s="75">
        <f>SUMIFS(Abr!$H$5:$H$605,Abr!$R$5:$R$605,"Despesa",Abr!$F$5:$F$605,CPagar!$D64,Abr!$I$5:$I$605,"Não Pago")</f>
        <v>0</v>
      </c>
      <c r="I64" s="75">
        <f>SUMIFS(Mai!$H$5:$H$605,Mai!$R$5:$R$605,"Despesa",Mai!$F$5:$F$605,CPagar!$D64,Mai!$I$5:$I$605,"Não Pago")</f>
        <v>0</v>
      </c>
      <c r="J64" s="75">
        <f>SUMIFS(Jun!$H$5:$H$605,Jun!$R$5:$R$605,"Despesa",Jun!$F$5:$F$605,CPagar!$D64,Jun!$I$5:$I$605,"Não Pago")</f>
        <v>0</v>
      </c>
      <c r="K64" s="75">
        <f>SUMIFS(Jul!$H$5:$H$605,Jul!$R$5:$R$605,"Despesa",Jul!$F$5:$F$605,CPagar!$D64,Jul!$I$5:$I$605,"Não Pago")</f>
        <v>0</v>
      </c>
      <c r="L64" s="75">
        <f>SUMIFS(Ago!$H$5:$H$605,Ago!$R$5:$R$605,"Despesa",Ago!$F$5:$F$605,CPagar!$D64,Ago!$I$5:$I$605,"Não Pago")</f>
        <v>0</v>
      </c>
      <c r="M64" s="75">
        <f>SUMIFS(Set!$H$5:$H$605,Set!$R$5:$R$605,"Despesa",Set!$F$5:$F$605,CPagar!$D64,Set!$I$5:$I$605,"Não Pago")</f>
        <v>0</v>
      </c>
      <c r="N64" s="75">
        <f>SUMIFS(Out!$H$5:$H$605,Out!$R$5:$R$605,"Despesa",Out!$F$5:$F$605,CPagar!$D64,Out!$I$5:$I$605,"Não Pago")</f>
        <v>0</v>
      </c>
      <c r="O64" s="75">
        <f>SUMIFS(Nov!$H$5:$H$605,Nov!$R$5:$R$605,"Despesa",Nov!$F$5:$F$605,CPagar!$D64,Nov!$I$5:$I$605,"Não Pago")</f>
        <v>0</v>
      </c>
      <c r="P64" s="75">
        <f>SUMIFS(Dez!$H$5:$H$605,Dez!$R$5:$R$605,"Despesa",Dez!$F$5:$F$605,CPagar!$D64,Dez!$I$5:$I$605,"Não Pago")</f>
        <v>0</v>
      </c>
      <c r="Q64" s="49">
        <f t="shared" si="2"/>
        <v>0</v>
      </c>
    </row>
    <row r="65" spans="3:17" ht="28.5" customHeight="1" thickTop="1" thickBot="1">
      <c r="C65" s="65" t="str">
        <f>'PC Despesas'!C61</f>
        <v>5.1.57</v>
      </c>
      <c r="D65" s="66" t="str">
        <f>VLOOKUP(C65,'PC Despesas'!$C$4:$D$103,2,FALSE)</f>
        <v>-</v>
      </c>
      <c r="E65" s="75">
        <f>SUMIFS(Jan!$H$5:$H$605,Jan!$R$5:$R$605,"Despesa",Jan!$F$5:$F$605,CPagar!$D65,Jan!$I$5:$I$605,"Não Pago")</f>
        <v>0</v>
      </c>
      <c r="F65" s="75">
        <f>SUMIFS(Fev!$H$5:$H$605,Fev!$R$5:$R$605,"Despesa",Fev!$F$5:$F$605,CPagar!$D65,Fev!$I$5:$I$605,"Não Pago")</f>
        <v>0</v>
      </c>
      <c r="G65" s="75">
        <f>SUMIFS(Mar!$H$5:$H$605,Mar!$R$5:$R$605,"Despesa",Mar!$F$5:$F$605,CPagar!$D65,Mar!$I$5:$I$605,"Não Pago")</f>
        <v>0</v>
      </c>
      <c r="H65" s="75">
        <f>SUMIFS(Abr!$H$5:$H$605,Abr!$R$5:$R$605,"Despesa",Abr!$F$5:$F$605,CPagar!$D65,Abr!$I$5:$I$605,"Não Pago")</f>
        <v>0</v>
      </c>
      <c r="I65" s="75">
        <f>SUMIFS(Mai!$H$5:$H$605,Mai!$R$5:$R$605,"Despesa",Mai!$F$5:$F$605,CPagar!$D65,Mai!$I$5:$I$605,"Não Pago")</f>
        <v>0</v>
      </c>
      <c r="J65" s="75">
        <f>SUMIFS(Jun!$H$5:$H$605,Jun!$R$5:$R$605,"Despesa",Jun!$F$5:$F$605,CPagar!$D65,Jun!$I$5:$I$605,"Não Pago")</f>
        <v>0</v>
      </c>
      <c r="K65" s="75">
        <f>SUMIFS(Jul!$H$5:$H$605,Jul!$R$5:$R$605,"Despesa",Jul!$F$5:$F$605,CPagar!$D65,Jul!$I$5:$I$605,"Não Pago")</f>
        <v>0</v>
      </c>
      <c r="L65" s="75">
        <f>SUMIFS(Ago!$H$5:$H$605,Ago!$R$5:$R$605,"Despesa",Ago!$F$5:$F$605,CPagar!$D65,Ago!$I$5:$I$605,"Não Pago")</f>
        <v>0</v>
      </c>
      <c r="M65" s="75">
        <f>SUMIFS(Set!$H$5:$H$605,Set!$R$5:$R$605,"Despesa",Set!$F$5:$F$605,CPagar!$D65,Set!$I$5:$I$605,"Não Pago")</f>
        <v>0</v>
      </c>
      <c r="N65" s="75">
        <f>SUMIFS(Out!$H$5:$H$605,Out!$R$5:$R$605,"Despesa",Out!$F$5:$F$605,CPagar!$D65,Out!$I$5:$I$605,"Não Pago")</f>
        <v>0</v>
      </c>
      <c r="O65" s="75">
        <f>SUMIFS(Nov!$H$5:$H$605,Nov!$R$5:$R$605,"Despesa",Nov!$F$5:$F$605,CPagar!$D65,Nov!$I$5:$I$605,"Não Pago")</f>
        <v>0</v>
      </c>
      <c r="P65" s="75">
        <f>SUMIFS(Dez!$H$5:$H$605,Dez!$R$5:$R$605,"Despesa",Dez!$F$5:$F$605,CPagar!$D65,Dez!$I$5:$I$605,"Não Pago")</f>
        <v>0</v>
      </c>
      <c r="Q65" s="49">
        <f t="shared" si="2"/>
        <v>0</v>
      </c>
    </row>
    <row r="66" spans="3:17" ht="28.5" customHeight="1" thickTop="1" thickBot="1">
      <c r="C66" s="65" t="str">
        <f>'PC Despesas'!C62</f>
        <v>5.1.58</v>
      </c>
      <c r="D66" s="66" t="str">
        <f>VLOOKUP(C66,'PC Despesas'!$C$4:$D$103,2,FALSE)</f>
        <v>-</v>
      </c>
      <c r="E66" s="75">
        <f>SUMIFS(Jan!$H$5:$H$605,Jan!$R$5:$R$605,"Despesa",Jan!$F$5:$F$605,CPagar!$D66,Jan!$I$5:$I$605,"Não Pago")</f>
        <v>0</v>
      </c>
      <c r="F66" s="75">
        <f>SUMIFS(Fev!$H$5:$H$605,Fev!$R$5:$R$605,"Despesa",Fev!$F$5:$F$605,CPagar!$D66,Fev!$I$5:$I$605,"Não Pago")</f>
        <v>0</v>
      </c>
      <c r="G66" s="75">
        <f>SUMIFS(Mar!$H$5:$H$605,Mar!$R$5:$R$605,"Despesa",Mar!$F$5:$F$605,CPagar!$D66,Mar!$I$5:$I$605,"Não Pago")</f>
        <v>0</v>
      </c>
      <c r="H66" s="75">
        <f>SUMIFS(Abr!$H$5:$H$605,Abr!$R$5:$R$605,"Despesa",Abr!$F$5:$F$605,CPagar!$D66,Abr!$I$5:$I$605,"Não Pago")</f>
        <v>0</v>
      </c>
      <c r="I66" s="75">
        <f>SUMIFS(Mai!$H$5:$H$605,Mai!$R$5:$R$605,"Despesa",Mai!$F$5:$F$605,CPagar!$D66,Mai!$I$5:$I$605,"Não Pago")</f>
        <v>0</v>
      </c>
      <c r="J66" s="75">
        <f>SUMIFS(Jun!$H$5:$H$605,Jun!$R$5:$R$605,"Despesa",Jun!$F$5:$F$605,CPagar!$D66,Jun!$I$5:$I$605,"Não Pago")</f>
        <v>0</v>
      </c>
      <c r="K66" s="75">
        <f>SUMIFS(Jul!$H$5:$H$605,Jul!$R$5:$R$605,"Despesa",Jul!$F$5:$F$605,CPagar!$D66,Jul!$I$5:$I$605,"Não Pago")</f>
        <v>0</v>
      </c>
      <c r="L66" s="75">
        <f>SUMIFS(Ago!$H$5:$H$605,Ago!$R$5:$R$605,"Despesa",Ago!$F$5:$F$605,CPagar!$D66,Ago!$I$5:$I$605,"Não Pago")</f>
        <v>0</v>
      </c>
      <c r="M66" s="75">
        <f>SUMIFS(Set!$H$5:$H$605,Set!$R$5:$R$605,"Despesa",Set!$F$5:$F$605,CPagar!$D66,Set!$I$5:$I$605,"Não Pago")</f>
        <v>0</v>
      </c>
      <c r="N66" s="75">
        <f>SUMIFS(Out!$H$5:$H$605,Out!$R$5:$R$605,"Despesa",Out!$F$5:$F$605,CPagar!$D66,Out!$I$5:$I$605,"Não Pago")</f>
        <v>0</v>
      </c>
      <c r="O66" s="75">
        <f>SUMIFS(Nov!$H$5:$H$605,Nov!$R$5:$R$605,"Despesa",Nov!$F$5:$F$605,CPagar!$D66,Nov!$I$5:$I$605,"Não Pago")</f>
        <v>0</v>
      </c>
      <c r="P66" s="75">
        <f>SUMIFS(Dez!$H$5:$H$605,Dez!$R$5:$R$605,"Despesa",Dez!$F$5:$F$605,CPagar!$D66,Dez!$I$5:$I$605,"Não Pago")</f>
        <v>0</v>
      </c>
      <c r="Q66" s="49">
        <f t="shared" si="2"/>
        <v>0</v>
      </c>
    </row>
    <row r="67" spans="3:17" ht="28.5" customHeight="1" thickTop="1" thickBot="1">
      <c r="C67" s="65" t="str">
        <f>'PC Despesas'!C63</f>
        <v>5.1.59</v>
      </c>
      <c r="D67" s="66" t="str">
        <f>VLOOKUP(C67,'PC Despesas'!$C$4:$D$103,2,FALSE)</f>
        <v>-</v>
      </c>
      <c r="E67" s="75">
        <f>SUMIFS(Jan!$H$5:$H$605,Jan!$R$5:$R$605,"Despesa",Jan!$F$5:$F$605,CPagar!$D67,Jan!$I$5:$I$605,"Não Pago")</f>
        <v>0</v>
      </c>
      <c r="F67" s="75">
        <f>SUMIFS(Fev!$H$5:$H$605,Fev!$R$5:$R$605,"Despesa",Fev!$F$5:$F$605,CPagar!$D67,Fev!$I$5:$I$605,"Não Pago")</f>
        <v>0</v>
      </c>
      <c r="G67" s="75">
        <f>SUMIFS(Mar!$H$5:$H$605,Mar!$R$5:$R$605,"Despesa",Mar!$F$5:$F$605,CPagar!$D67,Mar!$I$5:$I$605,"Não Pago")</f>
        <v>0</v>
      </c>
      <c r="H67" s="75">
        <f>SUMIFS(Abr!$H$5:$H$605,Abr!$R$5:$R$605,"Despesa",Abr!$F$5:$F$605,CPagar!$D67,Abr!$I$5:$I$605,"Não Pago")</f>
        <v>0</v>
      </c>
      <c r="I67" s="75">
        <f>SUMIFS(Mai!$H$5:$H$605,Mai!$R$5:$R$605,"Despesa",Mai!$F$5:$F$605,CPagar!$D67,Mai!$I$5:$I$605,"Não Pago")</f>
        <v>0</v>
      </c>
      <c r="J67" s="75">
        <f>SUMIFS(Jun!$H$5:$H$605,Jun!$R$5:$R$605,"Despesa",Jun!$F$5:$F$605,CPagar!$D67,Jun!$I$5:$I$605,"Não Pago")</f>
        <v>0</v>
      </c>
      <c r="K67" s="75">
        <f>SUMIFS(Jul!$H$5:$H$605,Jul!$R$5:$R$605,"Despesa",Jul!$F$5:$F$605,CPagar!$D67,Jul!$I$5:$I$605,"Não Pago")</f>
        <v>0</v>
      </c>
      <c r="L67" s="75">
        <f>SUMIFS(Ago!$H$5:$H$605,Ago!$R$5:$R$605,"Despesa",Ago!$F$5:$F$605,CPagar!$D67,Ago!$I$5:$I$605,"Não Pago")</f>
        <v>0</v>
      </c>
      <c r="M67" s="75">
        <f>SUMIFS(Set!$H$5:$H$605,Set!$R$5:$R$605,"Despesa",Set!$F$5:$F$605,CPagar!$D67,Set!$I$5:$I$605,"Não Pago")</f>
        <v>0</v>
      </c>
      <c r="N67" s="75">
        <f>SUMIFS(Out!$H$5:$H$605,Out!$R$5:$R$605,"Despesa",Out!$F$5:$F$605,CPagar!$D67,Out!$I$5:$I$605,"Não Pago")</f>
        <v>0</v>
      </c>
      <c r="O67" s="75">
        <f>SUMIFS(Nov!$H$5:$H$605,Nov!$R$5:$R$605,"Despesa",Nov!$F$5:$F$605,CPagar!$D67,Nov!$I$5:$I$605,"Não Pago")</f>
        <v>0</v>
      </c>
      <c r="P67" s="75">
        <f>SUMIFS(Dez!$H$5:$H$605,Dez!$R$5:$R$605,"Despesa",Dez!$F$5:$F$605,CPagar!$D67,Dez!$I$5:$I$605,"Não Pago")</f>
        <v>0</v>
      </c>
      <c r="Q67" s="49">
        <f t="shared" si="2"/>
        <v>0</v>
      </c>
    </row>
    <row r="68" spans="3:17" ht="28.5" customHeight="1" thickTop="1" thickBot="1">
      <c r="C68" s="65" t="str">
        <f>'PC Despesas'!C64</f>
        <v>5.1.60</v>
      </c>
      <c r="D68" s="66" t="str">
        <f>VLOOKUP(C68,'PC Despesas'!$C$4:$D$103,2,FALSE)</f>
        <v>-</v>
      </c>
      <c r="E68" s="75">
        <f>SUMIFS(Jan!$H$5:$H$605,Jan!$R$5:$R$605,"Despesa",Jan!$F$5:$F$605,CPagar!$D68,Jan!$I$5:$I$605,"Não Pago")</f>
        <v>0</v>
      </c>
      <c r="F68" s="75">
        <f>SUMIFS(Fev!$H$5:$H$605,Fev!$R$5:$R$605,"Despesa",Fev!$F$5:$F$605,CPagar!$D68,Fev!$I$5:$I$605,"Não Pago")</f>
        <v>0</v>
      </c>
      <c r="G68" s="75">
        <f>SUMIFS(Mar!$H$5:$H$605,Mar!$R$5:$R$605,"Despesa",Mar!$F$5:$F$605,CPagar!$D68,Mar!$I$5:$I$605,"Não Pago")</f>
        <v>0</v>
      </c>
      <c r="H68" s="75">
        <f>SUMIFS(Abr!$H$5:$H$605,Abr!$R$5:$R$605,"Despesa",Abr!$F$5:$F$605,CPagar!$D68,Abr!$I$5:$I$605,"Não Pago")</f>
        <v>0</v>
      </c>
      <c r="I68" s="75">
        <f>SUMIFS(Mai!$H$5:$H$605,Mai!$R$5:$R$605,"Despesa",Mai!$F$5:$F$605,CPagar!$D68,Mai!$I$5:$I$605,"Não Pago")</f>
        <v>0</v>
      </c>
      <c r="J68" s="75">
        <f>SUMIFS(Jun!$H$5:$H$605,Jun!$R$5:$R$605,"Despesa",Jun!$F$5:$F$605,CPagar!$D68,Jun!$I$5:$I$605,"Não Pago")</f>
        <v>0</v>
      </c>
      <c r="K68" s="75">
        <f>SUMIFS(Jul!$H$5:$H$605,Jul!$R$5:$R$605,"Despesa",Jul!$F$5:$F$605,CPagar!$D68,Jul!$I$5:$I$605,"Não Pago")</f>
        <v>0</v>
      </c>
      <c r="L68" s="75">
        <f>SUMIFS(Ago!$H$5:$H$605,Ago!$R$5:$R$605,"Despesa",Ago!$F$5:$F$605,CPagar!$D68,Ago!$I$5:$I$605,"Não Pago")</f>
        <v>0</v>
      </c>
      <c r="M68" s="75">
        <f>SUMIFS(Set!$H$5:$H$605,Set!$R$5:$R$605,"Despesa",Set!$F$5:$F$605,CPagar!$D68,Set!$I$5:$I$605,"Não Pago")</f>
        <v>0</v>
      </c>
      <c r="N68" s="75">
        <f>SUMIFS(Out!$H$5:$H$605,Out!$R$5:$R$605,"Despesa",Out!$F$5:$F$605,CPagar!$D68,Out!$I$5:$I$605,"Não Pago")</f>
        <v>0</v>
      </c>
      <c r="O68" s="75">
        <f>SUMIFS(Nov!$H$5:$H$605,Nov!$R$5:$R$605,"Despesa",Nov!$F$5:$F$605,CPagar!$D68,Nov!$I$5:$I$605,"Não Pago")</f>
        <v>0</v>
      </c>
      <c r="P68" s="75">
        <f>SUMIFS(Dez!$H$5:$H$605,Dez!$R$5:$R$605,"Despesa",Dez!$F$5:$F$605,CPagar!$D68,Dez!$I$5:$I$605,"Não Pago")</f>
        <v>0</v>
      </c>
      <c r="Q68" s="49">
        <f t="shared" si="2"/>
        <v>0</v>
      </c>
    </row>
    <row r="69" spans="3:17" ht="28.5" customHeight="1" thickTop="1" thickBot="1">
      <c r="C69" s="65" t="str">
        <f>'PC Despesas'!C65</f>
        <v>5.1.61</v>
      </c>
      <c r="D69" s="66" t="str">
        <f>VLOOKUP(C69,'PC Despesas'!$C$4:$D$103,2,FALSE)</f>
        <v>-</v>
      </c>
      <c r="E69" s="75">
        <f>SUMIFS(Jan!$H$5:$H$605,Jan!$R$5:$R$605,"Despesa",Jan!$F$5:$F$605,CPagar!$D69,Jan!$I$5:$I$605,"Não Pago")</f>
        <v>0</v>
      </c>
      <c r="F69" s="75">
        <f>SUMIFS(Fev!$H$5:$H$605,Fev!$R$5:$R$605,"Despesa",Fev!$F$5:$F$605,CPagar!$D69,Fev!$I$5:$I$605,"Não Pago")</f>
        <v>0</v>
      </c>
      <c r="G69" s="75">
        <f>SUMIFS(Mar!$H$5:$H$605,Mar!$R$5:$R$605,"Despesa",Mar!$F$5:$F$605,CPagar!$D69,Mar!$I$5:$I$605,"Não Pago")</f>
        <v>0</v>
      </c>
      <c r="H69" s="75">
        <f>SUMIFS(Abr!$H$5:$H$605,Abr!$R$5:$R$605,"Despesa",Abr!$F$5:$F$605,CPagar!$D69,Abr!$I$5:$I$605,"Não Pago")</f>
        <v>0</v>
      </c>
      <c r="I69" s="75">
        <f>SUMIFS(Mai!$H$5:$H$605,Mai!$R$5:$R$605,"Despesa",Mai!$F$5:$F$605,CPagar!$D69,Mai!$I$5:$I$605,"Não Pago")</f>
        <v>0</v>
      </c>
      <c r="J69" s="75">
        <f>SUMIFS(Jun!$H$5:$H$605,Jun!$R$5:$R$605,"Despesa",Jun!$F$5:$F$605,CPagar!$D69,Jun!$I$5:$I$605,"Não Pago")</f>
        <v>0</v>
      </c>
      <c r="K69" s="75">
        <f>SUMIFS(Jul!$H$5:$H$605,Jul!$R$5:$R$605,"Despesa",Jul!$F$5:$F$605,CPagar!$D69,Jul!$I$5:$I$605,"Não Pago")</f>
        <v>0</v>
      </c>
      <c r="L69" s="75">
        <f>SUMIFS(Ago!$H$5:$H$605,Ago!$R$5:$R$605,"Despesa",Ago!$F$5:$F$605,CPagar!$D69,Ago!$I$5:$I$605,"Não Pago")</f>
        <v>0</v>
      </c>
      <c r="M69" s="75">
        <f>SUMIFS(Set!$H$5:$H$605,Set!$R$5:$R$605,"Despesa",Set!$F$5:$F$605,CPagar!$D69,Set!$I$5:$I$605,"Não Pago")</f>
        <v>0</v>
      </c>
      <c r="N69" s="75">
        <f>SUMIFS(Out!$H$5:$H$605,Out!$R$5:$R$605,"Despesa",Out!$F$5:$F$605,CPagar!$D69,Out!$I$5:$I$605,"Não Pago")</f>
        <v>0</v>
      </c>
      <c r="O69" s="75">
        <f>SUMIFS(Nov!$H$5:$H$605,Nov!$R$5:$R$605,"Despesa",Nov!$F$5:$F$605,CPagar!$D69,Nov!$I$5:$I$605,"Não Pago")</f>
        <v>0</v>
      </c>
      <c r="P69" s="75">
        <f>SUMIFS(Dez!$H$5:$H$605,Dez!$R$5:$R$605,"Despesa",Dez!$F$5:$F$605,CPagar!$D69,Dez!$I$5:$I$605,"Não Pago")</f>
        <v>0</v>
      </c>
      <c r="Q69" s="49">
        <f t="shared" si="2"/>
        <v>0</v>
      </c>
    </row>
    <row r="70" spans="3:17" ht="28.5" customHeight="1" thickTop="1" thickBot="1">
      <c r="C70" s="65" t="str">
        <f>'PC Despesas'!C66</f>
        <v>5.1.62</v>
      </c>
      <c r="D70" s="66" t="str">
        <f>VLOOKUP(C70,'PC Despesas'!$C$4:$D$103,2,FALSE)</f>
        <v>-</v>
      </c>
      <c r="E70" s="75">
        <f>SUMIFS(Jan!$H$5:$H$605,Jan!$R$5:$R$605,"Despesa",Jan!$F$5:$F$605,CPagar!$D70,Jan!$I$5:$I$605,"Não Pago")</f>
        <v>0</v>
      </c>
      <c r="F70" s="75">
        <f>SUMIFS(Fev!$H$5:$H$605,Fev!$R$5:$R$605,"Despesa",Fev!$F$5:$F$605,CPagar!$D70,Fev!$I$5:$I$605,"Não Pago")</f>
        <v>0</v>
      </c>
      <c r="G70" s="75">
        <f>SUMIFS(Mar!$H$5:$H$605,Mar!$R$5:$R$605,"Despesa",Mar!$F$5:$F$605,CPagar!$D70,Mar!$I$5:$I$605,"Não Pago")</f>
        <v>0</v>
      </c>
      <c r="H70" s="75">
        <f>SUMIFS(Abr!$H$5:$H$605,Abr!$R$5:$R$605,"Despesa",Abr!$F$5:$F$605,CPagar!$D70,Abr!$I$5:$I$605,"Não Pago")</f>
        <v>0</v>
      </c>
      <c r="I70" s="75">
        <f>SUMIFS(Mai!$H$5:$H$605,Mai!$R$5:$R$605,"Despesa",Mai!$F$5:$F$605,CPagar!$D70,Mai!$I$5:$I$605,"Não Pago")</f>
        <v>0</v>
      </c>
      <c r="J70" s="75">
        <f>SUMIFS(Jun!$H$5:$H$605,Jun!$R$5:$R$605,"Despesa",Jun!$F$5:$F$605,CPagar!$D70,Jun!$I$5:$I$605,"Não Pago")</f>
        <v>0</v>
      </c>
      <c r="K70" s="75">
        <f>SUMIFS(Jul!$H$5:$H$605,Jul!$R$5:$R$605,"Despesa",Jul!$F$5:$F$605,CPagar!$D70,Jul!$I$5:$I$605,"Não Pago")</f>
        <v>0</v>
      </c>
      <c r="L70" s="75">
        <f>SUMIFS(Ago!$H$5:$H$605,Ago!$R$5:$R$605,"Despesa",Ago!$F$5:$F$605,CPagar!$D70,Ago!$I$5:$I$605,"Não Pago")</f>
        <v>0</v>
      </c>
      <c r="M70" s="75">
        <f>SUMIFS(Set!$H$5:$H$605,Set!$R$5:$R$605,"Despesa",Set!$F$5:$F$605,CPagar!$D70,Set!$I$5:$I$605,"Não Pago")</f>
        <v>0</v>
      </c>
      <c r="N70" s="75">
        <f>SUMIFS(Out!$H$5:$H$605,Out!$R$5:$R$605,"Despesa",Out!$F$5:$F$605,CPagar!$D70,Out!$I$5:$I$605,"Não Pago")</f>
        <v>0</v>
      </c>
      <c r="O70" s="75">
        <f>SUMIFS(Nov!$H$5:$H$605,Nov!$R$5:$R$605,"Despesa",Nov!$F$5:$F$605,CPagar!$D70,Nov!$I$5:$I$605,"Não Pago")</f>
        <v>0</v>
      </c>
      <c r="P70" s="75">
        <f>SUMIFS(Dez!$H$5:$H$605,Dez!$R$5:$R$605,"Despesa",Dez!$F$5:$F$605,CPagar!$D70,Dez!$I$5:$I$605,"Não Pago")</f>
        <v>0</v>
      </c>
      <c r="Q70" s="49">
        <f t="shared" si="2"/>
        <v>0</v>
      </c>
    </row>
    <row r="71" spans="3:17" ht="28.5" customHeight="1" thickTop="1" thickBot="1">
      <c r="C71" s="65" t="str">
        <f>'PC Despesas'!C67</f>
        <v>5.1.63</v>
      </c>
      <c r="D71" s="66" t="str">
        <f>VLOOKUP(C71,'PC Despesas'!$C$4:$D$103,2,FALSE)</f>
        <v>-</v>
      </c>
      <c r="E71" s="75">
        <f>SUMIFS(Jan!$H$5:$H$605,Jan!$R$5:$R$605,"Despesa",Jan!$F$5:$F$605,CPagar!$D71,Jan!$I$5:$I$605,"Não Pago")</f>
        <v>0</v>
      </c>
      <c r="F71" s="75">
        <f>SUMIFS(Fev!$H$5:$H$605,Fev!$R$5:$R$605,"Despesa",Fev!$F$5:$F$605,CPagar!$D71,Fev!$I$5:$I$605,"Não Pago")</f>
        <v>0</v>
      </c>
      <c r="G71" s="75">
        <f>SUMIFS(Mar!$H$5:$H$605,Mar!$R$5:$R$605,"Despesa",Mar!$F$5:$F$605,CPagar!$D71,Mar!$I$5:$I$605,"Não Pago")</f>
        <v>0</v>
      </c>
      <c r="H71" s="75">
        <f>SUMIFS(Abr!$H$5:$H$605,Abr!$R$5:$R$605,"Despesa",Abr!$F$5:$F$605,CPagar!$D71,Abr!$I$5:$I$605,"Não Pago")</f>
        <v>0</v>
      </c>
      <c r="I71" s="75">
        <f>SUMIFS(Mai!$H$5:$H$605,Mai!$R$5:$R$605,"Despesa",Mai!$F$5:$F$605,CPagar!$D71,Mai!$I$5:$I$605,"Não Pago")</f>
        <v>0</v>
      </c>
      <c r="J71" s="75">
        <f>SUMIFS(Jun!$H$5:$H$605,Jun!$R$5:$R$605,"Despesa",Jun!$F$5:$F$605,CPagar!$D71,Jun!$I$5:$I$605,"Não Pago")</f>
        <v>0</v>
      </c>
      <c r="K71" s="75">
        <f>SUMIFS(Jul!$H$5:$H$605,Jul!$R$5:$R$605,"Despesa",Jul!$F$5:$F$605,CPagar!$D71,Jul!$I$5:$I$605,"Não Pago")</f>
        <v>0</v>
      </c>
      <c r="L71" s="75">
        <f>SUMIFS(Ago!$H$5:$H$605,Ago!$R$5:$R$605,"Despesa",Ago!$F$5:$F$605,CPagar!$D71,Ago!$I$5:$I$605,"Não Pago")</f>
        <v>0</v>
      </c>
      <c r="M71" s="75">
        <f>SUMIFS(Set!$H$5:$H$605,Set!$R$5:$R$605,"Despesa",Set!$F$5:$F$605,CPagar!$D71,Set!$I$5:$I$605,"Não Pago")</f>
        <v>0</v>
      </c>
      <c r="N71" s="75">
        <f>SUMIFS(Out!$H$5:$H$605,Out!$R$5:$R$605,"Despesa",Out!$F$5:$F$605,CPagar!$D71,Out!$I$5:$I$605,"Não Pago")</f>
        <v>0</v>
      </c>
      <c r="O71" s="75">
        <f>SUMIFS(Nov!$H$5:$H$605,Nov!$R$5:$R$605,"Despesa",Nov!$F$5:$F$605,CPagar!$D71,Nov!$I$5:$I$605,"Não Pago")</f>
        <v>0</v>
      </c>
      <c r="P71" s="75">
        <f>SUMIFS(Dez!$H$5:$H$605,Dez!$R$5:$R$605,"Despesa",Dez!$F$5:$F$605,CPagar!$D71,Dez!$I$5:$I$605,"Não Pago")</f>
        <v>0</v>
      </c>
      <c r="Q71" s="49">
        <f t="shared" si="2"/>
        <v>0</v>
      </c>
    </row>
    <row r="72" spans="3:17" ht="28.5" customHeight="1" thickTop="1" thickBot="1">
      <c r="C72" s="65" t="str">
        <f>'PC Despesas'!C68</f>
        <v>5.1.64</v>
      </c>
      <c r="D72" s="66" t="str">
        <f>VLOOKUP(C72,'PC Despesas'!$C$4:$D$103,2,FALSE)</f>
        <v>-</v>
      </c>
      <c r="E72" s="75">
        <f>SUMIFS(Jan!$H$5:$H$605,Jan!$R$5:$R$605,"Despesa",Jan!$F$5:$F$605,CPagar!$D72,Jan!$I$5:$I$605,"Não Pago")</f>
        <v>0</v>
      </c>
      <c r="F72" s="75">
        <f>SUMIFS(Fev!$H$5:$H$605,Fev!$R$5:$R$605,"Despesa",Fev!$F$5:$F$605,CPagar!$D72,Fev!$I$5:$I$605,"Não Pago")</f>
        <v>0</v>
      </c>
      <c r="G72" s="75">
        <f>SUMIFS(Mar!$H$5:$H$605,Mar!$R$5:$R$605,"Despesa",Mar!$F$5:$F$605,CPagar!$D72,Mar!$I$5:$I$605,"Não Pago")</f>
        <v>0</v>
      </c>
      <c r="H72" s="75">
        <f>SUMIFS(Abr!$H$5:$H$605,Abr!$R$5:$R$605,"Despesa",Abr!$F$5:$F$605,CPagar!$D72,Abr!$I$5:$I$605,"Não Pago")</f>
        <v>0</v>
      </c>
      <c r="I72" s="75">
        <f>SUMIFS(Mai!$H$5:$H$605,Mai!$R$5:$R$605,"Despesa",Mai!$F$5:$F$605,CPagar!$D72,Mai!$I$5:$I$605,"Não Pago")</f>
        <v>0</v>
      </c>
      <c r="J72" s="75">
        <f>SUMIFS(Jun!$H$5:$H$605,Jun!$R$5:$R$605,"Despesa",Jun!$F$5:$F$605,CPagar!$D72,Jun!$I$5:$I$605,"Não Pago")</f>
        <v>0</v>
      </c>
      <c r="K72" s="75">
        <f>SUMIFS(Jul!$H$5:$H$605,Jul!$R$5:$R$605,"Despesa",Jul!$F$5:$F$605,CPagar!$D72,Jul!$I$5:$I$605,"Não Pago")</f>
        <v>0</v>
      </c>
      <c r="L72" s="75">
        <f>SUMIFS(Ago!$H$5:$H$605,Ago!$R$5:$R$605,"Despesa",Ago!$F$5:$F$605,CPagar!$D72,Ago!$I$5:$I$605,"Não Pago")</f>
        <v>0</v>
      </c>
      <c r="M72" s="75">
        <f>SUMIFS(Set!$H$5:$H$605,Set!$R$5:$R$605,"Despesa",Set!$F$5:$F$605,CPagar!$D72,Set!$I$5:$I$605,"Não Pago")</f>
        <v>0</v>
      </c>
      <c r="N72" s="75">
        <f>SUMIFS(Out!$H$5:$H$605,Out!$R$5:$R$605,"Despesa",Out!$F$5:$F$605,CPagar!$D72,Out!$I$5:$I$605,"Não Pago")</f>
        <v>0</v>
      </c>
      <c r="O72" s="75">
        <f>SUMIFS(Nov!$H$5:$H$605,Nov!$R$5:$R$605,"Despesa",Nov!$F$5:$F$605,CPagar!$D72,Nov!$I$5:$I$605,"Não Pago")</f>
        <v>0</v>
      </c>
      <c r="P72" s="75">
        <f>SUMIFS(Dez!$H$5:$H$605,Dez!$R$5:$R$605,"Despesa",Dez!$F$5:$F$605,CPagar!$D72,Dez!$I$5:$I$605,"Não Pago")</f>
        <v>0</v>
      </c>
      <c r="Q72" s="49">
        <f t="shared" si="2"/>
        <v>0</v>
      </c>
    </row>
    <row r="73" spans="3:17" ht="28.5" customHeight="1" thickTop="1" thickBot="1">
      <c r="C73" s="65" t="str">
        <f>'PC Despesas'!C69</f>
        <v>5.1.65</v>
      </c>
      <c r="D73" s="66" t="str">
        <f>VLOOKUP(C73,'PC Despesas'!$C$4:$D$103,2,FALSE)</f>
        <v>-</v>
      </c>
      <c r="E73" s="75">
        <f>SUMIFS(Jan!$H$5:$H$605,Jan!$R$5:$R$605,"Despesa",Jan!$F$5:$F$605,CPagar!$D73,Jan!$I$5:$I$605,"Não Pago")</f>
        <v>0</v>
      </c>
      <c r="F73" s="75">
        <f>SUMIFS(Fev!$H$5:$H$605,Fev!$R$5:$R$605,"Despesa",Fev!$F$5:$F$605,CPagar!$D73,Fev!$I$5:$I$605,"Não Pago")</f>
        <v>0</v>
      </c>
      <c r="G73" s="75">
        <f>SUMIFS(Mar!$H$5:$H$605,Mar!$R$5:$R$605,"Despesa",Mar!$F$5:$F$605,CPagar!$D73,Mar!$I$5:$I$605,"Não Pago")</f>
        <v>0</v>
      </c>
      <c r="H73" s="75">
        <f>SUMIFS(Abr!$H$5:$H$605,Abr!$R$5:$R$605,"Despesa",Abr!$F$5:$F$605,CPagar!$D73,Abr!$I$5:$I$605,"Não Pago")</f>
        <v>0</v>
      </c>
      <c r="I73" s="75">
        <f>SUMIFS(Mai!$H$5:$H$605,Mai!$R$5:$R$605,"Despesa",Mai!$F$5:$F$605,CPagar!$D73,Mai!$I$5:$I$605,"Não Pago")</f>
        <v>0</v>
      </c>
      <c r="J73" s="75">
        <f>SUMIFS(Jun!$H$5:$H$605,Jun!$R$5:$R$605,"Despesa",Jun!$F$5:$F$605,CPagar!$D73,Jun!$I$5:$I$605,"Não Pago")</f>
        <v>0</v>
      </c>
      <c r="K73" s="75">
        <f>SUMIFS(Jul!$H$5:$H$605,Jul!$R$5:$R$605,"Despesa",Jul!$F$5:$F$605,CPagar!$D73,Jul!$I$5:$I$605,"Não Pago")</f>
        <v>0</v>
      </c>
      <c r="L73" s="75">
        <f>SUMIFS(Ago!$H$5:$H$605,Ago!$R$5:$R$605,"Despesa",Ago!$F$5:$F$605,CPagar!$D73,Ago!$I$5:$I$605,"Não Pago")</f>
        <v>0</v>
      </c>
      <c r="M73" s="75">
        <f>SUMIFS(Set!$H$5:$H$605,Set!$R$5:$R$605,"Despesa",Set!$F$5:$F$605,CPagar!$D73,Set!$I$5:$I$605,"Não Pago")</f>
        <v>0</v>
      </c>
      <c r="N73" s="75">
        <f>SUMIFS(Out!$H$5:$H$605,Out!$R$5:$R$605,"Despesa",Out!$F$5:$F$605,CPagar!$D73,Out!$I$5:$I$605,"Não Pago")</f>
        <v>0</v>
      </c>
      <c r="O73" s="75">
        <f>SUMIFS(Nov!$H$5:$H$605,Nov!$R$5:$R$605,"Despesa",Nov!$F$5:$F$605,CPagar!$D73,Nov!$I$5:$I$605,"Não Pago")</f>
        <v>0</v>
      </c>
      <c r="P73" s="75">
        <f>SUMIFS(Dez!$H$5:$H$605,Dez!$R$5:$R$605,"Despesa",Dez!$F$5:$F$605,CPagar!$D73,Dez!$I$5:$I$605,"Não Pago")</f>
        <v>0</v>
      </c>
      <c r="Q73" s="49">
        <f t="shared" si="2"/>
        <v>0</v>
      </c>
    </row>
    <row r="74" spans="3:17" ht="28.5" customHeight="1" thickTop="1" thickBot="1">
      <c r="C74" s="65" t="str">
        <f>'PC Despesas'!C70</f>
        <v>5.1.66</v>
      </c>
      <c r="D74" s="66" t="str">
        <f>VLOOKUP(C74,'PC Despesas'!$C$4:$D$103,2,FALSE)</f>
        <v>-</v>
      </c>
      <c r="E74" s="75">
        <f>SUMIFS(Jan!$H$5:$H$605,Jan!$R$5:$R$605,"Despesa",Jan!$F$5:$F$605,CPagar!$D74,Jan!$I$5:$I$605,"Não Pago")</f>
        <v>0</v>
      </c>
      <c r="F74" s="75">
        <f>SUMIFS(Fev!$H$5:$H$605,Fev!$R$5:$R$605,"Despesa",Fev!$F$5:$F$605,CPagar!$D74,Fev!$I$5:$I$605,"Não Pago")</f>
        <v>0</v>
      </c>
      <c r="G74" s="75">
        <f>SUMIFS(Mar!$H$5:$H$605,Mar!$R$5:$R$605,"Despesa",Mar!$F$5:$F$605,CPagar!$D74,Mar!$I$5:$I$605,"Não Pago")</f>
        <v>0</v>
      </c>
      <c r="H74" s="75">
        <f>SUMIFS(Abr!$H$5:$H$605,Abr!$R$5:$R$605,"Despesa",Abr!$F$5:$F$605,CPagar!$D74,Abr!$I$5:$I$605,"Não Pago")</f>
        <v>0</v>
      </c>
      <c r="I74" s="75">
        <f>SUMIFS(Mai!$H$5:$H$605,Mai!$R$5:$R$605,"Despesa",Mai!$F$5:$F$605,CPagar!$D74,Mai!$I$5:$I$605,"Não Pago")</f>
        <v>0</v>
      </c>
      <c r="J74" s="75">
        <f>SUMIFS(Jun!$H$5:$H$605,Jun!$R$5:$R$605,"Despesa",Jun!$F$5:$F$605,CPagar!$D74,Jun!$I$5:$I$605,"Não Pago")</f>
        <v>0</v>
      </c>
      <c r="K74" s="75">
        <f>SUMIFS(Jul!$H$5:$H$605,Jul!$R$5:$R$605,"Despesa",Jul!$F$5:$F$605,CPagar!$D74,Jul!$I$5:$I$605,"Não Pago")</f>
        <v>0</v>
      </c>
      <c r="L74" s="75">
        <f>SUMIFS(Ago!$H$5:$H$605,Ago!$R$5:$R$605,"Despesa",Ago!$F$5:$F$605,CPagar!$D74,Ago!$I$5:$I$605,"Não Pago")</f>
        <v>0</v>
      </c>
      <c r="M74" s="75">
        <f>SUMIFS(Set!$H$5:$H$605,Set!$R$5:$R$605,"Despesa",Set!$F$5:$F$605,CPagar!$D74,Set!$I$5:$I$605,"Não Pago")</f>
        <v>0</v>
      </c>
      <c r="N74" s="75">
        <f>SUMIFS(Out!$H$5:$H$605,Out!$R$5:$R$605,"Despesa",Out!$F$5:$F$605,CPagar!$D74,Out!$I$5:$I$605,"Não Pago")</f>
        <v>0</v>
      </c>
      <c r="O74" s="75">
        <f>SUMIFS(Nov!$H$5:$H$605,Nov!$R$5:$R$605,"Despesa",Nov!$F$5:$F$605,CPagar!$D74,Nov!$I$5:$I$605,"Não Pago")</f>
        <v>0</v>
      </c>
      <c r="P74" s="75">
        <f>SUMIFS(Dez!$H$5:$H$605,Dez!$R$5:$R$605,"Despesa",Dez!$F$5:$F$605,CPagar!$D74,Dez!$I$5:$I$605,"Não Pago")</f>
        <v>0</v>
      </c>
      <c r="Q74" s="49">
        <f t="shared" ref="Q74:Q107" si="3">SUM(E74:P74)</f>
        <v>0</v>
      </c>
    </row>
    <row r="75" spans="3:17" ht="28.5" customHeight="1" thickTop="1" thickBot="1">
      <c r="C75" s="65" t="str">
        <f>'PC Despesas'!C71</f>
        <v>5.1.67</v>
      </c>
      <c r="D75" s="66" t="str">
        <f>VLOOKUP(C75,'PC Despesas'!$C$4:$D$103,2,FALSE)</f>
        <v>-</v>
      </c>
      <c r="E75" s="75">
        <f>SUMIFS(Jan!$H$5:$H$605,Jan!$R$5:$R$605,"Despesa",Jan!$F$5:$F$605,CPagar!$D75,Jan!$I$5:$I$605,"Não Pago")</f>
        <v>0</v>
      </c>
      <c r="F75" s="75">
        <f>SUMIFS(Fev!$H$5:$H$605,Fev!$R$5:$R$605,"Despesa",Fev!$F$5:$F$605,CPagar!$D75,Fev!$I$5:$I$605,"Não Pago")</f>
        <v>0</v>
      </c>
      <c r="G75" s="75">
        <f>SUMIFS(Mar!$H$5:$H$605,Mar!$R$5:$R$605,"Despesa",Mar!$F$5:$F$605,CPagar!$D75,Mar!$I$5:$I$605,"Não Pago")</f>
        <v>0</v>
      </c>
      <c r="H75" s="75">
        <f>SUMIFS(Abr!$H$5:$H$605,Abr!$R$5:$R$605,"Despesa",Abr!$F$5:$F$605,CPagar!$D75,Abr!$I$5:$I$605,"Não Pago")</f>
        <v>0</v>
      </c>
      <c r="I75" s="75">
        <f>SUMIFS(Mai!$H$5:$H$605,Mai!$R$5:$R$605,"Despesa",Mai!$F$5:$F$605,CPagar!$D75,Mai!$I$5:$I$605,"Não Pago")</f>
        <v>0</v>
      </c>
      <c r="J75" s="75">
        <f>SUMIFS(Jun!$H$5:$H$605,Jun!$R$5:$R$605,"Despesa",Jun!$F$5:$F$605,CPagar!$D75,Jun!$I$5:$I$605,"Não Pago")</f>
        <v>0</v>
      </c>
      <c r="K75" s="75">
        <f>SUMIFS(Jul!$H$5:$H$605,Jul!$R$5:$R$605,"Despesa",Jul!$F$5:$F$605,CPagar!$D75,Jul!$I$5:$I$605,"Não Pago")</f>
        <v>0</v>
      </c>
      <c r="L75" s="75">
        <f>SUMIFS(Ago!$H$5:$H$605,Ago!$R$5:$R$605,"Despesa",Ago!$F$5:$F$605,CPagar!$D75,Ago!$I$5:$I$605,"Não Pago")</f>
        <v>0</v>
      </c>
      <c r="M75" s="75">
        <f>SUMIFS(Set!$H$5:$H$605,Set!$R$5:$R$605,"Despesa",Set!$F$5:$F$605,CPagar!$D75,Set!$I$5:$I$605,"Não Pago")</f>
        <v>0</v>
      </c>
      <c r="N75" s="75">
        <f>SUMIFS(Out!$H$5:$H$605,Out!$R$5:$R$605,"Despesa",Out!$F$5:$F$605,CPagar!$D75,Out!$I$5:$I$605,"Não Pago")</f>
        <v>0</v>
      </c>
      <c r="O75" s="75">
        <f>SUMIFS(Nov!$H$5:$H$605,Nov!$R$5:$R$605,"Despesa",Nov!$F$5:$F$605,CPagar!$D75,Nov!$I$5:$I$605,"Não Pago")</f>
        <v>0</v>
      </c>
      <c r="P75" s="75">
        <f>SUMIFS(Dez!$H$5:$H$605,Dez!$R$5:$R$605,"Despesa",Dez!$F$5:$F$605,CPagar!$D75,Dez!$I$5:$I$605,"Não Pago")</f>
        <v>0</v>
      </c>
      <c r="Q75" s="49">
        <f t="shared" si="3"/>
        <v>0</v>
      </c>
    </row>
    <row r="76" spans="3:17" ht="28.5" customHeight="1" thickTop="1" thickBot="1">
      <c r="C76" s="65" t="str">
        <f>'PC Despesas'!C72</f>
        <v>5.1.68</v>
      </c>
      <c r="D76" s="66" t="str">
        <f>VLOOKUP(C76,'PC Despesas'!$C$4:$D$103,2,FALSE)</f>
        <v>-</v>
      </c>
      <c r="E76" s="75">
        <f>SUMIFS(Jan!$H$5:$H$605,Jan!$R$5:$R$605,"Despesa",Jan!$F$5:$F$605,CPagar!$D76,Jan!$I$5:$I$605,"Não Pago")</f>
        <v>0</v>
      </c>
      <c r="F76" s="75">
        <f>SUMIFS(Fev!$H$5:$H$605,Fev!$R$5:$R$605,"Despesa",Fev!$F$5:$F$605,CPagar!$D76,Fev!$I$5:$I$605,"Não Pago")</f>
        <v>0</v>
      </c>
      <c r="G76" s="75">
        <f>SUMIFS(Mar!$H$5:$H$605,Mar!$R$5:$R$605,"Despesa",Mar!$F$5:$F$605,CPagar!$D76,Mar!$I$5:$I$605,"Não Pago")</f>
        <v>0</v>
      </c>
      <c r="H76" s="75">
        <f>SUMIFS(Abr!$H$5:$H$605,Abr!$R$5:$R$605,"Despesa",Abr!$F$5:$F$605,CPagar!$D76,Abr!$I$5:$I$605,"Não Pago")</f>
        <v>0</v>
      </c>
      <c r="I76" s="75">
        <f>SUMIFS(Mai!$H$5:$H$605,Mai!$R$5:$R$605,"Despesa",Mai!$F$5:$F$605,CPagar!$D76,Mai!$I$5:$I$605,"Não Pago")</f>
        <v>0</v>
      </c>
      <c r="J76" s="75">
        <f>SUMIFS(Jun!$H$5:$H$605,Jun!$R$5:$R$605,"Despesa",Jun!$F$5:$F$605,CPagar!$D76,Jun!$I$5:$I$605,"Não Pago")</f>
        <v>0</v>
      </c>
      <c r="K76" s="75">
        <f>SUMIFS(Jul!$H$5:$H$605,Jul!$R$5:$R$605,"Despesa",Jul!$F$5:$F$605,CPagar!$D76,Jul!$I$5:$I$605,"Não Pago")</f>
        <v>0</v>
      </c>
      <c r="L76" s="75">
        <f>SUMIFS(Ago!$H$5:$H$605,Ago!$R$5:$R$605,"Despesa",Ago!$F$5:$F$605,CPagar!$D76,Ago!$I$5:$I$605,"Não Pago")</f>
        <v>0</v>
      </c>
      <c r="M76" s="75">
        <f>SUMIFS(Set!$H$5:$H$605,Set!$R$5:$R$605,"Despesa",Set!$F$5:$F$605,CPagar!$D76,Set!$I$5:$I$605,"Não Pago")</f>
        <v>0</v>
      </c>
      <c r="N76" s="75">
        <f>SUMIFS(Out!$H$5:$H$605,Out!$R$5:$R$605,"Despesa",Out!$F$5:$F$605,CPagar!$D76,Out!$I$5:$I$605,"Não Pago")</f>
        <v>0</v>
      </c>
      <c r="O76" s="75">
        <f>SUMIFS(Nov!$H$5:$H$605,Nov!$R$5:$R$605,"Despesa",Nov!$F$5:$F$605,CPagar!$D76,Nov!$I$5:$I$605,"Não Pago")</f>
        <v>0</v>
      </c>
      <c r="P76" s="75">
        <f>SUMIFS(Dez!$H$5:$H$605,Dez!$R$5:$R$605,"Despesa",Dez!$F$5:$F$605,CPagar!$D76,Dez!$I$5:$I$605,"Não Pago")</f>
        <v>0</v>
      </c>
      <c r="Q76" s="49">
        <f t="shared" si="3"/>
        <v>0</v>
      </c>
    </row>
    <row r="77" spans="3:17" ht="28.5" customHeight="1" thickTop="1" thickBot="1">
      <c r="C77" s="65" t="str">
        <f>'PC Despesas'!C73</f>
        <v>5.1.69</v>
      </c>
      <c r="D77" s="66" t="str">
        <f>VLOOKUP(C77,'PC Despesas'!$C$4:$D$103,2,FALSE)</f>
        <v>-</v>
      </c>
      <c r="E77" s="75">
        <f>SUMIFS(Jan!$H$5:$H$605,Jan!$R$5:$R$605,"Despesa",Jan!$F$5:$F$605,CPagar!$D77,Jan!$I$5:$I$605,"Não Pago")</f>
        <v>0</v>
      </c>
      <c r="F77" s="75">
        <f>SUMIFS(Fev!$H$5:$H$605,Fev!$R$5:$R$605,"Despesa",Fev!$F$5:$F$605,CPagar!$D77,Fev!$I$5:$I$605,"Não Pago")</f>
        <v>0</v>
      </c>
      <c r="G77" s="75">
        <f>SUMIFS(Mar!$H$5:$H$605,Mar!$R$5:$R$605,"Despesa",Mar!$F$5:$F$605,CPagar!$D77,Mar!$I$5:$I$605,"Não Pago")</f>
        <v>0</v>
      </c>
      <c r="H77" s="75">
        <f>SUMIFS(Abr!$H$5:$H$605,Abr!$R$5:$R$605,"Despesa",Abr!$F$5:$F$605,CPagar!$D77,Abr!$I$5:$I$605,"Não Pago")</f>
        <v>0</v>
      </c>
      <c r="I77" s="75">
        <f>SUMIFS(Mai!$H$5:$H$605,Mai!$R$5:$R$605,"Despesa",Mai!$F$5:$F$605,CPagar!$D77,Mai!$I$5:$I$605,"Não Pago")</f>
        <v>0</v>
      </c>
      <c r="J77" s="75">
        <f>SUMIFS(Jun!$H$5:$H$605,Jun!$R$5:$R$605,"Despesa",Jun!$F$5:$F$605,CPagar!$D77,Jun!$I$5:$I$605,"Não Pago")</f>
        <v>0</v>
      </c>
      <c r="K77" s="75">
        <f>SUMIFS(Jul!$H$5:$H$605,Jul!$R$5:$R$605,"Despesa",Jul!$F$5:$F$605,CPagar!$D77,Jul!$I$5:$I$605,"Não Pago")</f>
        <v>0</v>
      </c>
      <c r="L77" s="75">
        <f>SUMIFS(Ago!$H$5:$H$605,Ago!$R$5:$R$605,"Despesa",Ago!$F$5:$F$605,CPagar!$D77,Ago!$I$5:$I$605,"Não Pago")</f>
        <v>0</v>
      </c>
      <c r="M77" s="75">
        <f>SUMIFS(Set!$H$5:$H$605,Set!$R$5:$R$605,"Despesa",Set!$F$5:$F$605,CPagar!$D77,Set!$I$5:$I$605,"Não Pago")</f>
        <v>0</v>
      </c>
      <c r="N77" s="75">
        <f>SUMIFS(Out!$H$5:$H$605,Out!$R$5:$R$605,"Despesa",Out!$F$5:$F$605,CPagar!$D77,Out!$I$5:$I$605,"Não Pago")</f>
        <v>0</v>
      </c>
      <c r="O77" s="75">
        <f>SUMIFS(Nov!$H$5:$H$605,Nov!$R$5:$R$605,"Despesa",Nov!$F$5:$F$605,CPagar!$D77,Nov!$I$5:$I$605,"Não Pago")</f>
        <v>0</v>
      </c>
      <c r="P77" s="75">
        <f>SUMIFS(Dez!$H$5:$H$605,Dez!$R$5:$R$605,"Despesa",Dez!$F$5:$F$605,CPagar!$D77,Dez!$I$5:$I$605,"Não Pago")</f>
        <v>0</v>
      </c>
      <c r="Q77" s="49">
        <f t="shared" si="3"/>
        <v>0</v>
      </c>
    </row>
    <row r="78" spans="3:17" ht="28.5" customHeight="1" thickTop="1" thickBot="1">
      <c r="C78" s="65" t="str">
        <f>'PC Despesas'!C74</f>
        <v>5.1.70</v>
      </c>
      <c r="D78" s="66" t="str">
        <f>VLOOKUP(C78,'PC Despesas'!$C$4:$D$103,2,FALSE)</f>
        <v>-</v>
      </c>
      <c r="E78" s="75">
        <f>SUMIFS(Jan!$H$5:$H$605,Jan!$R$5:$R$605,"Despesa",Jan!$F$5:$F$605,CPagar!$D78,Jan!$I$5:$I$605,"Não Pago")</f>
        <v>0</v>
      </c>
      <c r="F78" s="75">
        <f>SUMIFS(Fev!$H$5:$H$605,Fev!$R$5:$R$605,"Despesa",Fev!$F$5:$F$605,CPagar!$D78,Fev!$I$5:$I$605,"Não Pago")</f>
        <v>0</v>
      </c>
      <c r="G78" s="75">
        <f>SUMIFS(Mar!$H$5:$H$605,Mar!$R$5:$R$605,"Despesa",Mar!$F$5:$F$605,CPagar!$D78,Mar!$I$5:$I$605,"Não Pago")</f>
        <v>0</v>
      </c>
      <c r="H78" s="75">
        <f>SUMIFS(Abr!$H$5:$H$605,Abr!$R$5:$R$605,"Despesa",Abr!$F$5:$F$605,CPagar!$D78,Abr!$I$5:$I$605,"Não Pago")</f>
        <v>0</v>
      </c>
      <c r="I78" s="75">
        <f>SUMIFS(Mai!$H$5:$H$605,Mai!$R$5:$R$605,"Despesa",Mai!$F$5:$F$605,CPagar!$D78,Mai!$I$5:$I$605,"Não Pago")</f>
        <v>0</v>
      </c>
      <c r="J78" s="75">
        <f>SUMIFS(Jun!$H$5:$H$605,Jun!$R$5:$R$605,"Despesa",Jun!$F$5:$F$605,CPagar!$D78,Jun!$I$5:$I$605,"Não Pago")</f>
        <v>0</v>
      </c>
      <c r="K78" s="75">
        <f>SUMIFS(Jul!$H$5:$H$605,Jul!$R$5:$R$605,"Despesa",Jul!$F$5:$F$605,CPagar!$D78,Jul!$I$5:$I$605,"Não Pago")</f>
        <v>0</v>
      </c>
      <c r="L78" s="75">
        <f>SUMIFS(Ago!$H$5:$H$605,Ago!$R$5:$R$605,"Despesa",Ago!$F$5:$F$605,CPagar!$D78,Ago!$I$5:$I$605,"Não Pago")</f>
        <v>0</v>
      </c>
      <c r="M78" s="75">
        <f>SUMIFS(Set!$H$5:$H$605,Set!$R$5:$R$605,"Despesa",Set!$F$5:$F$605,CPagar!$D78,Set!$I$5:$I$605,"Não Pago")</f>
        <v>0</v>
      </c>
      <c r="N78" s="75">
        <f>SUMIFS(Out!$H$5:$H$605,Out!$R$5:$R$605,"Despesa",Out!$F$5:$F$605,CPagar!$D78,Out!$I$5:$I$605,"Não Pago")</f>
        <v>0</v>
      </c>
      <c r="O78" s="75">
        <f>SUMIFS(Nov!$H$5:$H$605,Nov!$R$5:$R$605,"Despesa",Nov!$F$5:$F$605,CPagar!$D78,Nov!$I$5:$I$605,"Não Pago")</f>
        <v>0</v>
      </c>
      <c r="P78" s="75">
        <f>SUMIFS(Dez!$H$5:$H$605,Dez!$R$5:$R$605,"Despesa",Dez!$F$5:$F$605,CPagar!$D78,Dez!$I$5:$I$605,"Não Pago")</f>
        <v>0</v>
      </c>
      <c r="Q78" s="49">
        <f t="shared" si="3"/>
        <v>0</v>
      </c>
    </row>
    <row r="79" spans="3:17" ht="28.5" customHeight="1" thickTop="1" thickBot="1">
      <c r="C79" s="65" t="str">
        <f>'PC Despesas'!C75</f>
        <v>5.1.71</v>
      </c>
      <c r="D79" s="66" t="str">
        <f>VLOOKUP(C79,'PC Despesas'!$C$4:$D$103,2,FALSE)</f>
        <v>-</v>
      </c>
      <c r="E79" s="75">
        <f>SUMIFS(Jan!$H$5:$H$605,Jan!$R$5:$R$605,"Despesa",Jan!$F$5:$F$605,CPagar!$D79,Jan!$I$5:$I$605,"Não Pago")</f>
        <v>0</v>
      </c>
      <c r="F79" s="75">
        <f>SUMIFS(Fev!$H$5:$H$605,Fev!$R$5:$R$605,"Despesa",Fev!$F$5:$F$605,CPagar!$D79,Fev!$I$5:$I$605,"Não Pago")</f>
        <v>0</v>
      </c>
      <c r="G79" s="75">
        <f>SUMIFS(Mar!$H$5:$H$605,Mar!$R$5:$R$605,"Despesa",Mar!$F$5:$F$605,CPagar!$D79,Mar!$I$5:$I$605,"Não Pago")</f>
        <v>0</v>
      </c>
      <c r="H79" s="75">
        <f>SUMIFS(Abr!$H$5:$H$605,Abr!$R$5:$R$605,"Despesa",Abr!$F$5:$F$605,CPagar!$D79,Abr!$I$5:$I$605,"Não Pago")</f>
        <v>0</v>
      </c>
      <c r="I79" s="75">
        <f>SUMIFS(Mai!$H$5:$H$605,Mai!$R$5:$R$605,"Despesa",Mai!$F$5:$F$605,CPagar!$D79,Mai!$I$5:$I$605,"Não Pago")</f>
        <v>0</v>
      </c>
      <c r="J79" s="75">
        <f>SUMIFS(Jun!$H$5:$H$605,Jun!$R$5:$R$605,"Despesa",Jun!$F$5:$F$605,CPagar!$D79,Jun!$I$5:$I$605,"Não Pago")</f>
        <v>0</v>
      </c>
      <c r="K79" s="75">
        <f>SUMIFS(Jul!$H$5:$H$605,Jul!$R$5:$R$605,"Despesa",Jul!$F$5:$F$605,CPagar!$D79,Jul!$I$5:$I$605,"Não Pago")</f>
        <v>0</v>
      </c>
      <c r="L79" s="75">
        <f>SUMIFS(Ago!$H$5:$H$605,Ago!$R$5:$R$605,"Despesa",Ago!$F$5:$F$605,CPagar!$D79,Ago!$I$5:$I$605,"Não Pago")</f>
        <v>0</v>
      </c>
      <c r="M79" s="75">
        <f>SUMIFS(Set!$H$5:$H$605,Set!$R$5:$R$605,"Despesa",Set!$F$5:$F$605,CPagar!$D79,Set!$I$5:$I$605,"Não Pago")</f>
        <v>0</v>
      </c>
      <c r="N79" s="75">
        <f>SUMIFS(Out!$H$5:$H$605,Out!$R$5:$R$605,"Despesa",Out!$F$5:$F$605,CPagar!$D79,Out!$I$5:$I$605,"Não Pago")</f>
        <v>0</v>
      </c>
      <c r="O79" s="75">
        <f>SUMIFS(Nov!$H$5:$H$605,Nov!$R$5:$R$605,"Despesa",Nov!$F$5:$F$605,CPagar!$D79,Nov!$I$5:$I$605,"Não Pago")</f>
        <v>0</v>
      </c>
      <c r="P79" s="75">
        <f>SUMIFS(Dez!$H$5:$H$605,Dez!$R$5:$R$605,"Despesa",Dez!$F$5:$F$605,CPagar!$D79,Dez!$I$5:$I$605,"Não Pago")</f>
        <v>0</v>
      </c>
      <c r="Q79" s="49">
        <f t="shared" si="3"/>
        <v>0</v>
      </c>
    </row>
    <row r="80" spans="3:17" ht="28.5" customHeight="1" thickTop="1" thickBot="1">
      <c r="C80" s="65" t="str">
        <f>'PC Despesas'!C76</f>
        <v>5.1.72</v>
      </c>
      <c r="D80" s="66" t="str">
        <f>VLOOKUP(C80,'PC Despesas'!$C$4:$D$103,2,FALSE)</f>
        <v>-</v>
      </c>
      <c r="E80" s="75">
        <f>SUMIFS(Jan!$H$5:$H$605,Jan!$R$5:$R$605,"Despesa",Jan!$F$5:$F$605,CPagar!$D80,Jan!$I$5:$I$605,"Não Pago")</f>
        <v>0</v>
      </c>
      <c r="F80" s="75">
        <f>SUMIFS(Fev!$H$5:$H$605,Fev!$R$5:$R$605,"Despesa",Fev!$F$5:$F$605,CPagar!$D80,Fev!$I$5:$I$605,"Não Pago")</f>
        <v>0</v>
      </c>
      <c r="G80" s="75">
        <f>SUMIFS(Mar!$H$5:$H$605,Mar!$R$5:$R$605,"Despesa",Mar!$F$5:$F$605,CPagar!$D80,Mar!$I$5:$I$605,"Não Pago")</f>
        <v>0</v>
      </c>
      <c r="H80" s="75">
        <f>SUMIFS(Abr!$H$5:$H$605,Abr!$R$5:$R$605,"Despesa",Abr!$F$5:$F$605,CPagar!$D80,Abr!$I$5:$I$605,"Não Pago")</f>
        <v>0</v>
      </c>
      <c r="I80" s="75">
        <f>SUMIFS(Mai!$H$5:$H$605,Mai!$R$5:$R$605,"Despesa",Mai!$F$5:$F$605,CPagar!$D80,Mai!$I$5:$I$605,"Não Pago")</f>
        <v>0</v>
      </c>
      <c r="J80" s="75">
        <f>SUMIFS(Jun!$H$5:$H$605,Jun!$R$5:$R$605,"Despesa",Jun!$F$5:$F$605,CPagar!$D80,Jun!$I$5:$I$605,"Não Pago")</f>
        <v>0</v>
      </c>
      <c r="K80" s="75">
        <f>SUMIFS(Jul!$H$5:$H$605,Jul!$R$5:$R$605,"Despesa",Jul!$F$5:$F$605,CPagar!$D80,Jul!$I$5:$I$605,"Não Pago")</f>
        <v>0</v>
      </c>
      <c r="L80" s="75">
        <f>SUMIFS(Ago!$H$5:$H$605,Ago!$R$5:$R$605,"Despesa",Ago!$F$5:$F$605,CPagar!$D80,Ago!$I$5:$I$605,"Não Pago")</f>
        <v>0</v>
      </c>
      <c r="M80" s="75">
        <f>SUMIFS(Set!$H$5:$H$605,Set!$R$5:$R$605,"Despesa",Set!$F$5:$F$605,CPagar!$D80,Set!$I$5:$I$605,"Não Pago")</f>
        <v>0</v>
      </c>
      <c r="N80" s="75">
        <f>SUMIFS(Out!$H$5:$H$605,Out!$R$5:$R$605,"Despesa",Out!$F$5:$F$605,CPagar!$D80,Out!$I$5:$I$605,"Não Pago")</f>
        <v>0</v>
      </c>
      <c r="O80" s="75">
        <f>SUMIFS(Nov!$H$5:$H$605,Nov!$R$5:$R$605,"Despesa",Nov!$F$5:$F$605,CPagar!$D80,Nov!$I$5:$I$605,"Não Pago")</f>
        <v>0</v>
      </c>
      <c r="P80" s="75">
        <f>SUMIFS(Dez!$H$5:$H$605,Dez!$R$5:$R$605,"Despesa",Dez!$F$5:$F$605,CPagar!$D80,Dez!$I$5:$I$605,"Não Pago")</f>
        <v>0</v>
      </c>
      <c r="Q80" s="49">
        <f t="shared" si="3"/>
        <v>0</v>
      </c>
    </row>
    <row r="81" spans="3:17" ht="28.5" customHeight="1" thickTop="1" thickBot="1">
      <c r="C81" s="65" t="str">
        <f>'PC Despesas'!C77</f>
        <v>5.1.73</v>
      </c>
      <c r="D81" s="66" t="str">
        <f>VLOOKUP(C81,'PC Despesas'!$C$4:$D$103,2,FALSE)</f>
        <v>-</v>
      </c>
      <c r="E81" s="75">
        <f>SUMIFS(Jan!$H$5:$H$605,Jan!$R$5:$R$605,"Despesa",Jan!$F$5:$F$605,CPagar!$D81,Jan!$I$5:$I$605,"Não Pago")</f>
        <v>0</v>
      </c>
      <c r="F81" s="75">
        <f>SUMIFS(Fev!$H$5:$H$605,Fev!$R$5:$R$605,"Despesa",Fev!$F$5:$F$605,CPagar!$D81,Fev!$I$5:$I$605,"Não Pago")</f>
        <v>0</v>
      </c>
      <c r="G81" s="75">
        <f>SUMIFS(Mar!$H$5:$H$605,Mar!$R$5:$R$605,"Despesa",Mar!$F$5:$F$605,CPagar!$D81,Mar!$I$5:$I$605,"Não Pago")</f>
        <v>0</v>
      </c>
      <c r="H81" s="75">
        <f>SUMIFS(Abr!$H$5:$H$605,Abr!$R$5:$R$605,"Despesa",Abr!$F$5:$F$605,CPagar!$D81,Abr!$I$5:$I$605,"Não Pago")</f>
        <v>0</v>
      </c>
      <c r="I81" s="75">
        <f>SUMIFS(Mai!$H$5:$H$605,Mai!$R$5:$R$605,"Despesa",Mai!$F$5:$F$605,CPagar!$D81,Mai!$I$5:$I$605,"Não Pago")</f>
        <v>0</v>
      </c>
      <c r="J81" s="75">
        <f>SUMIFS(Jun!$H$5:$H$605,Jun!$R$5:$R$605,"Despesa",Jun!$F$5:$F$605,CPagar!$D81,Jun!$I$5:$I$605,"Não Pago")</f>
        <v>0</v>
      </c>
      <c r="K81" s="75">
        <f>SUMIFS(Jul!$H$5:$H$605,Jul!$R$5:$R$605,"Despesa",Jul!$F$5:$F$605,CPagar!$D81,Jul!$I$5:$I$605,"Não Pago")</f>
        <v>0</v>
      </c>
      <c r="L81" s="75">
        <f>SUMIFS(Ago!$H$5:$H$605,Ago!$R$5:$R$605,"Despesa",Ago!$F$5:$F$605,CPagar!$D81,Ago!$I$5:$I$605,"Não Pago")</f>
        <v>0</v>
      </c>
      <c r="M81" s="75">
        <f>SUMIFS(Set!$H$5:$H$605,Set!$R$5:$R$605,"Despesa",Set!$F$5:$F$605,CPagar!$D81,Set!$I$5:$I$605,"Não Pago")</f>
        <v>0</v>
      </c>
      <c r="N81" s="75">
        <f>SUMIFS(Out!$H$5:$H$605,Out!$R$5:$R$605,"Despesa",Out!$F$5:$F$605,CPagar!$D81,Out!$I$5:$I$605,"Não Pago")</f>
        <v>0</v>
      </c>
      <c r="O81" s="75">
        <f>SUMIFS(Nov!$H$5:$H$605,Nov!$R$5:$R$605,"Despesa",Nov!$F$5:$F$605,CPagar!$D81,Nov!$I$5:$I$605,"Não Pago")</f>
        <v>0</v>
      </c>
      <c r="P81" s="75">
        <f>SUMIFS(Dez!$H$5:$H$605,Dez!$R$5:$R$605,"Despesa",Dez!$F$5:$F$605,CPagar!$D81,Dez!$I$5:$I$605,"Não Pago")</f>
        <v>0</v>
      </c>
      <c r="Q81" s="49">
        <f t="shared" si="3"/>
        <v>0</v>
      </c>
    </row>
    <row r="82" spans="3:17" ht="28.5" customHeight="1" thickTop="1" thickBot="1">
      <c r="C82" s="65" t="str">
        <f>'PC Despesas'!C78</f>
        <v>5.1.74</v>
      </c>
      <c r="D82" s="66" t="str">
        <f>VLOOKUP(C82,'PC Despesas'!$C$4:$D$103,2,FALSE)</f>
        <v>-</v>
      </c>
      <c r="E82" s="75">
        <f>SUMIFS(Jan!$H$5:$H$605,Jan!$R$5:$R$605,"Despesa",Jan!$F$5:$F$605,CPagar!$D82,Jan!$I$5:$I$605,"Não Pago")</f>
        <v>0</v>
      </c>
      <c r="F82" s="75">
        <f>SUMIFS(Fev!$H$5:$H$605,Fev!$R$5:$R$605,"Despesa",Fev!$F$5:$F$605,CPagar!$D82,Fev!$I$5:$I$605,"Não Pago")</f>
        <v>0</v>
      </c>
      <c r="G82" s="75">
        <f>SUMIFS(Mar!$H$5:$H$605,Mar!$R$5:$R$605,"Despesa",Mar!$F$5:$F$605,CPagar!$D82,Mar!$I$5:$I$605,"Não Pago")</f>
        <v>0</v>
      </c>
      <c r="H82" s="75">
        <f>SUMIFS(Abr!$H$5:$H$605,Abr!$R$5:$R$605,"Despesa",Abr!$F$5:$F$605,CPagar!$D82,Abr!$I$5:$I$605,"Não Pago")</f>
        <v>0</v>
      </c>
      <c r="I82" s="75">
        <f>SUMIFS(Mai!$H$5:$H$605,Mai!$R$5:$R$605,"Despesa",Mai!$F$5:$F$605,CPagar!$D82,Mai!$I$5:$I$605,"Não Pago")</f>
        <v>0</v>
      </c>
      <c r="J82" s="75">
        <f>SUMIFS(Jun!$H$5:$H$605,Jun!$R$5:$R$605,"Despesa",Jun!$F$5:$F$605,CPagar!$D82,Jun!$I$5:$I$605,"Não Pago")</f>
        <v>0</v>
      </c>
      <c r="K82" s="75">
        <f>SUMIFS(Jul!$H$5:$H$605,Jul!$R$5:$R$605,"Despesa",Jul!$F$5:$F$605,CPagar!$D82,Jul!$I$5:$I$605,"Não Pago")</f>
        <v>0</v>
      </c>
      <c r="L82" s="75">
        <f>SUMIFS(Ago!$H$5:$H$605,Ago!$R$5:$R$605,"Despesa",Ago!$F$5:$F$605,CPagar!$D82,Ago!$I$5:$I$605,"Não Pago")</f>
        <v>0</v>
      </c>
      <c r="M82" s="75">
        <f>SUMIFS(Set!$H$5:$H$605,Set!$R$5:$R$605,"Despesa",Set!$F$5:$F$605,CPagar!$D82,Set!$I$5:$I$605,"Não Pago")</f>
        <v>0</v>
      </c>
      <c r="N82" s="75">
        <f>SUMIFS(Out!$H$5:$H$605,Out!$R$5:$R$605,"Despesa",Out!$F$5:$F$605,CPagar!$D82,Out!$I$5:$I$605,"Não Pago")</f>
        <v>0</v>
      </c>
      <c r="O82" s="75">
        <f>SUMIFS(Nov!$H$5:$H$605,Nov!$R$5:$R$605,"Despesa",Nov!$F$5:$F$605,CPagar!$D82,Nov!$I$5:$I$605,"Não Pago")</f>
        <v>0</v>
      </c>
      <c r="P82" s="75">
        <f>SUMIFS(Dez!$H$5:$H$605,Dez!$R$5:$R$605,"Despesa",Dez!$F$5:$F$605,CPagar!$D82,Dez!$I$5:$I$605,"Não Pago")</f>
        <v>0</v>
      </c>
      <c r="Q82" s="49">
        <f t="shared" si="3"/>
        <v>0</v>
      </c>
    </row>
    <row r="83" spans="3:17" ht="28.5" customHeight="1" thickTop="1" thickBot="1">
      <c r="C83" s="65" t="str">
        <f>'PC Despesas'!C79</f>
        <v>5.1.75</v>
      </c>
      <c r="D83" s="66" t="str">
        <f>VLOOKUP(C83,'PC Despesas'!$C$4:$D$103,2,FALSE)</f>
        <v>-</v>
      </c>
      <c r="E83" s="75">
        <f>SUMIFS(Jan!$H$5:$H$605,Jan!$R$5:$R$605,"Despesa",Jan!$F$5:$F$605,CPagar!$D83,Jan!$I$5:$I$605,"Não Pago")</f>
        <v>0</v>
      </c>
      <c r="F83" s="75">
        <f>SUMIFS(Fev!$H$5:$H$605,Fev!$R$5:$R$605,"Despesa",Fev!$F$5:$F$605,CPagar!$D83,Fev!$I$5:$I$605,"Não Pago")</f>
        <v>0</v>
      </c>
      <c r="G83" s="75">
        <f>SUMIFS(Mar!$H$5:$H$605,Mar!$R$5:$R$605,"Despesa",Mar!$F$5:$F$605,CPagar!$D83,Mar!$I$5:$I$605,"Não Pago")</f>
        <v>0</v>
      </c>
      <c r="H83" s="75">
        <f>SUMIFS(Abr!$H$5:$H$605,Abr!$R$5:$R$605,"Despesa",Abr!$F$5:$F$605,CPagar!$D83,Abr!$I$5:$I$605,"Não Pago")</f>
        <v>0</v>
      </c>
      <c r="I83" s="75">
        <f>SUMIFS(Mai!$H$5:$H$605,Mai!$R$5:$R$605,"Despesa",Mai!$F$5:$F$605,CPagar!$D83,Mai!$I$5:$I$605,"Não Pago")</f>
        <v>0</v>
      </c>
      <c r="J83" s="75">
        <f>SUMIFS(Jun!$H$5:$H$605,Jun!$R$5:$R$605,"Despesa",Jun!$F$5:$F$605,CPagar!$D83,Jun!$I$5:$I$605,"Não Pago")</f>
        <v>0</v>
      </c>
      <c r="K83" s="75">
        <f>SUMIFS(Jul!$H$5:$H$605,Jul!$R$5:$R$605,"Despesa",Jul!$F$5:$F$605,CPagar!$D83,Jul!$I$5:$I$605,"Não Pago")</f>
        <v>0</v>
      </c>
      <c r="L83" s="75">
        <f>SUMIFS(Ago!$H$5:$H$605,Ago!$R$5:$R$605,"Despesa",Ago!$F$5:$F$605,CPagar!$D83,Ago!$I$5:$I$605,"Não Pago")</f>
        <v>0</v>
      </c>
      <c r="M83" s="75">
        <f>SUMIFS(Set!$H$5:$H$605,Set!$R$5:$R$605,"Despesa",Set!$F$5:$F$605,CPagar!$D83,Set!$I$5:$I$605,"Não Pago")</f>
        <v>0</v>
      </c>
      <c r="N83" s="75">
        <f>SUMIFS(Out!$H$5:$H$605,Out!$R$5:$R$605,"Despesa",Out!$F$5:$F$605,CPagar!$D83,Out!$I$5:$I$605,"Não Pago")</f>
        <v>0</v>
      </c>
      <c r="O83" s="75">
        <f>SUMIFS(Nov!$H$5:$H$605,Nov!$R$5:$R$605,"Despesa",Nov!$F$5:$F$605,CPagar!$D83,Nov!$I$5:$I$605,"Não Pago")</f>
        <v>0</v>
      </c>
      <c r="P83" s="75">
        <f>SUMIFS(Dez!$H$5:$H$605,Dez!$R$5:$R$605,"Despesa",Dez!$F$5:$F$605,CPagar!$D83,Dez!$I$5:$I$605,"Não Pago")</f>
        <v>0</v>
      </c>
      <c r="Q83" s="49">
        <f t="shared" si="3"/>
        <v>0</v>
      </c>
    </row>
    <row r="84" spans="3:17" ht="28.5" customHeight="1" thickTop="1" thickBot="1">
      <c r="C84" s="65" t="str">
        <f>'PC Despesas'!C80</f>
        <v>5.1.76</v>
      </c>
      <c r="D84" s="66" t="str">
        <f>VLOOKUP(C84,'PC Despesas'!$C$4:$D$103,2,FALSE)</f>
        <v>-</v>
      </c>
      <c r="E84" s="75">
        <f>SUMIFS(Jan!$H$5:$H$605,Jan!$R$5:$R$605,"Despesa",Jan!$F$5:$F$605,CPagar!$D84,Jan!$I$5:$I$605,"Não Pago")</f>
        <v>0</v>
      </c>
      <c r="F84" s="75">
        <f>SUMIFS(Fev!$H$5:$H$605,Fev!$R$5:$R$605,"Despesa",Fev!$F$5:$F$605,CPagar!$D84,Fev!$I$5:$I$605,"Não Pago")</f>
        <v>0</v>
      </c>
      <c r="G84" s="75">
        <f>SUMIFS(Mar!$H$5:$H$605,Mar!$R$5:$R$605,"Despesa",Mar!$F$5:$F$605,CPagar!$D84,Mar!$I$5:$I$605,"Não Pago")</f>
        <v>0</v>
      </c>
      <c r="H84" s="75">
        <f>SUMIFS(Abr!$H$5:$H$605,Abr!$R$5:$R$605,"Despesa",Abr!$F$5:$F$605,CPagar!$D84,Abr!$I$5:$I$605,"Não Pago")</f>
        <v>0</v>
      </c>
      <c r="I84" s="75">
        <f>SUMIFS(Mai!$H$5:$H$605,Mai!$R$5:$R$605,"Despesa",Mai!$F$5:$F$605,CPagar!$D84,Mai!$I$5:$I$605,"Não Pago")</f>
        <v>0</v>
      </c>
      <c r="J84" s="75">
        <f>SUMIFS(Jun!$H$5:$H$605,Jun!$R$5:$R$605,"Despesa",Jun!$F$5:$F$605,CPagar!$D84,Jun!$I$5:$I$605,"Não Pago")</f>
        <v>0</v>
      </c>
      <c r="K84" s="75">
        <f>SUMIFS(Jul!$H$5:$H$605,Jul!$R$5:$R$605,"Despesa",Jul!$F$5:$F$605,CPagar!$D84,Jul!$I$5:$I$605,"Não Pago")</f>
        <v>0</v>
      </c>
      <c r="L84" s="75">
        <f>SUMIFS(Ago!$H$5:$H$605,Ago!$R$5:$R$605,"Despesa",Ago!$F$5:$F$605,CPagar!$D84,Ago!$I$5:$I$605,"Não Pago")</f>
        <v>0</v>
      </c>
      <c r="M84" s="75">
        <f>SUMIFS(Set!$H$5:$H$605,Set!$R$5:$R$605,"Despesa",Set!$F$5:$F$605,CPagar!$D84,Set!$I$5:$I$605,"Não Pago")</f>
        <v>0</v>
      </c>
      <c r="N84" s="75">
        <f>SUMIFS(Out!$H$5:$H$605,Out!$R$5:$R$605,"Despesa",Out!$F$5:$F$605,CPagar!$D84,Out!$I$5:$I$605,"Não Pago")</f>
        <v>0</v>
      </c>
      <c r="O84" s="75">
        <f>SUMIFS(Nov!$H$5:$H$605,Nov!$R$5:$R$605,"Despesa",Nov!$F$5:$F$605,CPagar!$D84,Nov!$I$5:$I$605,"Não Pago")</f>
        <v>0</v>
      </c>
      <c r="P84" s="75">
        <f>SUMIFS(Dez!$H$5:$H$605,Dez!$R$5:$R$605,"Despesa",Dez!$F$5:$F$605,CPagar!$D84,Dez!$I$5:$I$605,"Não Pago")</f>
        <v>0</v>
      </c>
      <c r="Q84" s="49">
        <f t="shared" si="3"/>
        <v>0</v>
      </c>
    </row>
    <row r="85" spans="3:17" ht="28.5" customHeight="1" thickTop="1" thickBot="1">
      <c r="C85" s="65" t="str">
        <f>'PC Despesas'!C81</f>
        <v>5.1.77</v>
      </c>
      <c r="D85" s="66" t="str">
        <f>VLOOKUP(C85,'PC Despesas'!$C$4:$D$103,2,FALSE)</f>
        <v>-</v>
      </c>
      <c r="E85" s="75">
        <f>SUMIFS(Jan!$H$5:$H$605,Jan!$R$5:$R$605,"Despesa",Jan!$F$5:$F$605,CPagar!$D85,Jan!$I$5:$I$605,"Não Pago")</f>
        <v>0</v>
      </c>
      <c r="F85" s="75">
        <f>SUMIFS(Fev!$H$5:$H$605,Fev!$R$5:$R$605,"Despesa",Fev!$F$5:$F$605,CPagar!$D85,Fev!$I$5:$I$605,"Não Pago")</f>
        <v>0</v>
      </c>
      <c r="G85" s="75">
        <f>SUMIFS(Mar!$H$5:$H$605,Mar!$R$5:$R$605,"Despesa",Mar!$F$5:$F$605,CPagar!$D85,Mar!$I$5:$I$605,"Não Pago")</f>
        <v>0</v>
      </c>
      <c r="H85" s="75">
        <f>SUMIFS(Abr!$H$5:$H$605,Abr!$R$5:$R$605,"Despesa",Abr!$F$5:$F$605,CPagar!$D85,Abr!$I$5:$I$605,"Não Pago")</f>
        <v>0</v>
      </c>
      <c r="I85" s="75">
        <f>SUMIFS(Mai!$H$5:$H$605,Mai!$R$5:$R$605,"Despesa",Mai!$F$5:$F$605,CPagar!$D85,Mai!$I$5:$I$605,"Não Pago")</f>
        <v>0</v>
      </c>
      <c r="J85" s="75">
        <f>SUMIFS(Jun!$H$5:$H$605,Jun!$R$5:$R$605,"Despesa",Jun!$F$5:$F$605,CPagar!$D85,Jun!$I$5:$I$605,"Não Pago")</f>
        <v>0</v>
      </c>
      <c r="K85" s="75">
        <f>SUMIFS(Jul!$H$5:$H$605,Jul!$R$5:$R$605,"Despesa",Jul!$F$5:$F$605,CPagar!$D85,Jul!$I$5:$I$605,"Não Pago")</f>
        <v>0</v>
      </c>
      <c r="L85" s="75">
        <f>SUMIFS(Ago!$H$5:$H$605,Ago!$R$5:$R$605,"Despesa",Ago!$F$5:$F$605,CPagar!$D85,Ago!$I$5:$I$605,"Não Pago")</f>
        <v>0</v>
      </c>
      <c r="M85" s="75">
        <f>SUMIFS(Set!$H$5:$H$605,Set!$R$5:$R$605,"Despesa",Set!$F$5:$F$605,CPagar!$D85,Set!$I$5:$I$605,"Não Pago")</f>
        <v>0</v>
      </c>
      <c r="N85" s="75">
        <f>SUMIFS(Out!$H$5:$H$605,Out!$R$5:$R$605,"Despesa",Out!$F$5:$F$605,CPagar!$D85,Out!$I$5:$I$605,"Não Pago")</f>
        <v>0</v>
      </c>
      <c r="O85" s="75">
        <f>SUMIFS(Nov!$H$5:$H$605,Nov!$R$5:$R$605,"Despesa",Nov!$F$5:$F$605,CPagar!$D85,Nov!$I$5:$I$605,"Não Pago")</f>
        <v>0</v>
      </c>
      <c r="P85" s="75">
        <f>SUMIFS(Dez!$H$5:$H$605,Dez!$R$5:$R$605,"Despesa",Dez!$F$5:$F$605,CPagar!$D85,Dez!$I$5:$I$605,"Não Pago")</f>
        <v>0</v>
      </c>
      <c r="Q85" s="49">
        <f t="shared" si="3"/>
        <v>0</v>
      </c>
    </row>
    <row r="86" spans="3:17" ht="28.5" customHeight="1" thickTop="1" thickBot="1">
      <c r="C86" s="65" t="str">
        <f>'PC Despesas'!C82</f>
        <v>5.1.78</v>
      </c>
      <c r="D86" s="66" t="str">
        <f>VLOOKUP(C86,'PC Despesas'!$C$4:$D$103,2,FALSE)</f>
        <v>-</v>
      </c>
      <c r="E86" s="75">
        <f>SUMIFS(Jan!$H$5:$H$605,Jan!$R$5:$R$605,"Despesa",Jan!$F$5:$F$605,CPagar!$D86,Jan!$I$5:$I$605,"Não Pago")</f>
        <v>0</v>
      </c>
      <c r="F86" s="75">
        <f>SUMIFS(Fev!$H$5:$H$605,Fev!$R$5:$R$605,"Despesa",Fev!$F$5:$F$605,CPagar!$D86,Fev!$I$5:$I$605,"Não Pago")</f>
        <v>0</v>
      </c>
      <c r="G86" s="75">
        <f>SUMIFS(Mar!$H$5:$H$605,Mar!$R$5:$R$605,"Despesa",Mar!$F$5:$F$605,CPagar!$D86,Mar!$I$5:$I$605,"Não Pago")</f>
        <v>0</v>
      </c>
      <c r="H86" s="75">
        <f>SUMIFS(Abr!$H$5:$H$605,Abr!$R$5:$R$605,"Despesa",Abr!$F$5:$F$605,CPagar!$D86,Abr!$I$5:$I$605,"Não Pago")</f>
        <v>0</v>
      </c>
      <c r="I86" s="75">
        <f>SUMIFS(Mai!$H$5:$H$605,Mai!$R$5:$R$605,"Despesa",Mai!$F$5:$F$605,CPagar!$D86,Mai!$I$5:$I$605,"Não Pago")</f>
        <v>0</v>
      </c>
      <c r="J86" s="75">
        <f>SUMIFS(Jun!$H$5:$H$605,Jun!$R$5:$R$605,"Despesa",Jun!$F$5:$F$605,CPagar!$D86,Jun!$I$5:$I$605,"Não Pago")</f>
        <v>0</v>
      </c>
      <c r="K86" s="75">
        <f>SUMIFS(Jul!$H$5:$H$605,Jul!$R$5:$R$605,"Despesa",Jul!$F$5:$F$605,CPagar!$D86,Jul!$I$5:$I$605,"Não Pago")</f>
        <v>0</v>
      </c>
      <c r="L86" s="75">
        <f>SUMIFS(Ago!$H$5:$H$605,Ago!$R$5:$R$605,"Despesa",Ago!$F$5:$F$605,CPagar!$D86,Ago!$I$5:$I$605,"Não Pago")</f>
        <v>0</v>
      </c>
      <c r="M86" s="75">
        <f>SUMIFS(Set!$H$5:$H$605,Set!$R$5:$R$605,"Despesa",Set!$F$5:$F$605,CPagar!$D86,Set!$I$5:$I$605,"Não Pago")</f>
        <v>0</v>
      </c>
      <c r="N86" s="75">
        <f>SUMIFS(Out!$H$5:$H$605,Out!$R$5:$R$605,"Despesa",Out!$F$5:$F$605,CPagar!$D86,Out!$I$5:$I$605,"Não Pago")</f>
        <v>0</v>
      </c>
      <c r="O86" s="75">
        <f>SUMIFS(Nov!$H$5:$H$605,Nov!$R$5:$R$605,"Despesa",Nov!$F$5:$F$605,CPagar!$D86,Nov!$I$5:$I$605,"Não Pago")</f>
        <v>0</v>
      </c>
      <c r="P86" s="75">
        <f>SUMIFS(Dez!$H$5:$H$605,Dez!$R$5:$R$605,"Despesa",Dez!$F$5:$F$605,CPagar!$D86,Dez!$I$5:$I$605,"Não Pago")</f>
        <v>0</v>
      </c>
      <c r="Q86" s="49">
        <f t="shared" si="3"/>
        <v>0</v>
      </c>
    </row>
    <row r="87" spans="3:17" ht="28.5" customHeight="1" thickTop="1" thickBot="1">
      <c r="C87" s="65" t="str">
        <f>'PC Despesas'!C83</f>
        <v>5.1.79</v>
      </c>
      <c r="D87" s="66" t="str">
        <f>VLOOKUP(C87,'PC Despesas'!$C$4:$D$103,2,FALSE)</f>
        <v>-</v>
      </c>
      <c r="E87" s="75">
        <f>SUMIFS(Jan!$H$5:$H$605,Jan!$R$5:$R$605,"Despesa",Jan!$F$5:$F$605,CPagar!$D87,Jan!$I$5:$I$605,"Não Pago")</f>
        <v>0</v>
      </c>
      <c r="F87" s="75">
        <f>SUMIFS(Fev!$H$5:$H$605,Fev!$R$5:$R$605,"Despesa",Fev!$F$5:$F$605,CPagar!$D87,Fev!$I$5:$I$605,"Não Pago")</f>
        <v>0</v>
      </c>
      <c r="G87" s="75">
        <f>SUMIFS(Mar!$H$5:$H$605,Mar!$R$5:$R$605,"Despesa",Mar!$F$5:$F$605,CPagar!$D87,Mar!$I$5:$I$605,"Não Pago")</f>
        <v>0</v>
      </c>
      <c r="H87" s="75">
        <f>SUMIFS(Abr!$H$5:$H$605,Abr!$R$5:$R$605,"Despesa",Abr!$F$5:$F$605,CPagar!$D87,Abr!$I$5:$I$605,"Não Pago")</f>
        <v>0</v>
      </c>
      <c r="I87" s="75">
        <f>SUMIFS(Mai!$H$5:$H$605,Mai!$R$5:$R$605,"Despesa",Mai!$F$5:$F$605,CPagar!$D87,Mai!$I$5:$I$605,"Não Pago")</f>
        <v>0</v>
      </c>
      <c r="J87" s="75">
        <f>SUMIFS(Jun!$H$5:$H$605,Jun!$R$5:$R$605,"Despesa",Jun!$F$5:$F$605,CPagar!$D87,Jun!$I$5:$I$605,"Não Pago")</f>
        <v>0</v>
      </c>
      <c r="K87" s="75">
        <f>SUMIFS(Jul!$H$5:$H$605,Jul!$R$5:$R$605,"Despesa",Jul!$F$5:$F$605,CPagar!$D87,Jul!$I$5:$I$605,"Não Pago")</f>
        <v>0</v>
      </c>
      <c r="L87" s="75">
        <f>SUMIFS(Ago!$H$5:$H$605,Ago!$R$5:$R$605,"Despesa",Ago!$F$5:$F$605,CPagar!$D87,Ago!$I$5:$I$605,"Não Pago")</f>
        <v>0</v>
      </c>
      <c r="M87" s="75">
        <f>SUMIFS(Set!$H$5:$H$605,Set!$R$5:$R$605,"Despesa",Set!$F$5:$F$605,CPagar!$D87,Set!$I$5:$I$605,"Não Pago")</f>
        <v>0</v>
      </c>
      <c r="N87" s="75">
        <f>SUMIFS(Out!$H$5:$H$605,Out!$R$5:$R$605,"Despesa",Out!$F$5:$F$605,CPagar!$D87,Out!$I$5:$I$605,"Não Pago")</f>
        <v>0</v>
      </c>
      <c r="O87" s="75">
        <f>SUMIFS(Nov!$H$5:$H$605,Nov!$R$5:$R$605,"Despesa",Nov!$F$5:$F$605,CPagar!$D87,Nov!$I$5:$I$605,"Não Pago")</f>
        <v>0</v>
      </c>
      <c r="P87" s="75">
        <f>SUMIFS(Dez!$H$5:$H$605,Dez!$R$5:$R$605,"Despesa",Dez!$F$5:$F$605,CPagar!$D87,Dez!$I$5:$I$605,"Não Pago")</f>
        <v>0</v>
      </c>
      <c r="Q87" s="49">
        <f t="shared" si="3"/>
        <v>0</v>
      </c>
    </row>
    <row r="88" spans="3:17" ht="28.5" customHeight="1" thickTop="1" thickBot="1">
      <c r="C88" s="65" t="str">
        <f>'PC Despesas'!C84</f>
        <v>5.1.80</v>
      </c>
      <c r="D88" s="66" t="str">
        <f>VLOOKUP(C88,'PC Despesas'!$C$4:$D$103,2,FALSE)</f>
        <v>-</v>
      </c>
      <c r="E88" s="75">
        <f>SUMIFS(Jan!$H$5:$H$605,Jan!$R$5:$R$605,"Despesa",Jan!$F$5:$F$605,CPagar!$D88,Jan!$I$5:$I$605,"Não Pago")</f>
        <v>0</v>
      </c>
      <c r="F88" s="75">
        <f>SUMIFS(Fev!$H$5:$H$605,Fev!$R$5:$R$605,"Despesa",Fev!$F$5:$F$605,CPagar!$D88,Fev!$I$5:$I$605,"Não Pago")</f>
        <v>0</v>
      </c>
      <c r="G88" s="75">
        <f>SUMIFS(Mar!$H$5:$H$605,Mar!$R$5:$R$605,"Despesa",Mar!$F$5:$F$605,CPagar!$D88,Mar!$I$5:$I$605,"Não Pago")</f>
        <v>0</v>
      </c>
      <c r="H88" s="75">
        <f>SUMIFS(Abr!$H$5:$H$605,Abr!$R$5:$R$605,"Despesa",Abr!$F$5:$F$605,CPagar!$D88,Abr!$I$5:$I$605,"Não Pago")</f>
        <v>0</v>
      </c>
      <c r="I88" s="75">
        <f>SUMIFS(Mai!$H$5:$H$605,Mai!$R$5:$R$605,"Despesa",Mai!$F$5:$F$605,CPagar!$D88,Mai!$I$5:$I$605,"Não Pago")</f>
        <v>0</v>
      </c>
      <c r="J88" s="75">
        <f>SUMIFS(Jun!$H$5:$H$605,Jun!$R$5:$R$605,"Despesa",Jun!$F$5:$F$605,CPagar!$D88,Jun!$I$5:$I$605,"Não Pago")</f>
        <v>0</v>
      </c>
      <c r="K88" s="75">
        <f>SUMIFS(Jul!$H$5:$H$605,Jul!$R$5:$R$605,"Despesa",Jul!$F$5:$F$605,CPagar!$D88,Jul!$I$5:$I$605,"Não Pago")</f>
        <v>0</v>
      </c>
      <c r="L88" s="75">
        <f>SUMIFS(Ago!$H$5:$H$605,Ago!$R$5:$R$605,"Despesa",Ago!$F$5:$F$605,CPagar!$D88,Ago!$I$5:$I$605,"Não Pago")</f>
        <v>0</v>
      </c>
      <c r="M88" s="75">
        <f>SUMIFS(Set!$H$5:$H$605,Set!$R$5:$R$605,"Despesa",Set!$F$5:$F$605,CPagar!$D88,Set!$I$5:$I$605,"Não Pago")</f>
        <v>0</v>
      </c>
      <c r="N88" s="75">
        <f>SUMIFS(Out!$H$5:$H$605,Out!$R$5:$R$605,"Despesa",Out!$F$5:$F$605,CPagar!$D88,Out!$I$5:$I$605,"Não Pago")</f>
        <v>0</v>
      </c>
      <c r="O88" s="75">
        <f>SUMIFS(Nov!$H$5:$H$605,Nov!$R$5:$R$605,"Despesa",Nov!$F$5:$F$605,CPagar!$D88,Nov!$I$5:$I$605,"Não Pago")</f>
        <v>0</v>
      </c>
      <c r="P88" s="75">
        <f>SUMIFS(Dez!$H$5:$H$605,Dez!$R$5:$R$605,"Despesa",Dez!$F$5:$F$605,CPagar!$D88,Dez!$I$5:$I$605,"Não Pago")</f>
        <v>0</v>
      </c>
      <c r="Q88" s="49">
        <f t="shared" si="3"/>
        <v>0</v>
      </c>
    </row>
    <row r="89" spans="3:17" ht="28.5" customHeight="1" thickTop="1" thickBot="1">
      <c r="C89" s="65" t="str">
        <f>'PC Despesas'!C85</f>
        <v>5.1.81</v>
      </c>
      <c r="D89" s="66" t="str">
        <f>VLOOKUP(C89,'PC Despesas'!$C$4:$D$103,2,FALSE)</f>
        <v>-</v>
      </c>
      <c r="E89" s="75">
        <f>SUMIFS(Jan!$H$5:$H$605,Jan!$R$5:$R$605,"Despesa",Jan!$F$5:$F$605,CPagar!$D89,Jan!$I$5:$I$605,"Não Pago")</f>
        <v>0</v>
      </c>
      <c r="F89" s="75">
        <f>SUMIFS(Fev!$H$5:$H$605,Fev!$R$5:$R$605,"Despesa",Fev!$F$5:$F$605,CPagar!$D89,Fev!$I$5:$I$605,"Não Pago")</f>
        <v>0</v>
      </c>
      <c r="G89" s="75">
        <f>SUMIFS(Mar!$H$5:$H$605,Mar!$R$5:$R$605,"Despesa",Mar!$F$5:$F$605,CPagar!$D89,Mar!$I$5:$I$605,"Não Pago")</f>
        <v>0</v>
      </c>
      <c r="H89" s="75">
        <f>SUMIFS(Abr!$H$5:$H$605,Abr!$R$5:$R$605,"Despesa",Abr!$F$5:$F$605,CPagar!$D89,Abr!$I$5:$I$605,"Não Pago")</f>
        <v>0</v>
      </c>
      <c r="I89" s="75">
        <f>SUMIFS(Mai!$H$5:$H$605,Mai!$R$5:$R$605,"Despesa",Mai!$F$5:$F$605,CPagar!$D89,Mai!$I$5:$I$605,"Não Pago")</f>
        <v>0</v>
      </c>
      <c r="J89" s="75">
        <f>SUMIFS(Jun!$H$5:$H$605,Jun!$R$5:$R$605,"Despesa",Jun!$F$5:$F$605,CPagar!$D89,Jun!$I$5:$I$605,"Não Pago")</f>
        <v>0</v>
      </c>
      <c r="K89" s="75">
        <f>SUMIFS(Jul!$H$5:$H$605,Jul!$R$5:$R$605,"Despesa",Jul!$F$5:$F$605,CPagar!$D89,Jul!$I$5:$I$605,"Não Pago")</f>
        <v>0</v>
      </c>
      <c r="L89" s="75">
        <f>SUMIFS(Ago!$H$5:$H$605,Ago!$R$5:$R$605,"Despesa",Ago!$F$5:$F$605,CPagar!$D89,Ago!$I$5:$I$605,"Não Pago")</f>
        <v>0</v>
      </c>
      <c r="M89" s="75">
        <f>SUMIFS(Set!$H$5:$H$605,Set!$R$5:$R$605,"Despesa",Set!$F$5:$F$605,CPagar!$D89,Set!$I$5:$I$605,"Não Pago")</f>
        <v>0</v>
      </c>
      <c r="N89" s="75">
        <f>SUMIFS(Out!$H$5:$H$605,Out!$R$5:$R$605,"Despesa",Out!$F$5:$F$605,CPagar!$D89,Out!$I$5:$I$605,"Não Pago")</f>
        <v>0</v>
      </c>
      <c r="O89" s="75">
        <f>SUMIFS(Nov!$H$5:$H$605,Nov!$R$5:$R$605,"Despesa",Nov!$F$5:$F$605,CPagar!$D89,Nov!$I$5:$I$605,"Não Pago")</f>
        <v>0</v>
      </c>
      <c r="P89" s="75">
        <f>SUMIFS(Dez!$H$5:$H$605,Dez!$R$5:$R$605,"Despesa",Dez!$F$5:$F$605,CPagar!$D89,Dez!$I$5:$I$605,"Não Pago")</f>
        <v>0</v>
      </c>
      <c r="Q89" s="49">
        <f t="shared" si="3"/>
        <v>0</v>
      </c>
    </row>
    <row r="90" spans="3:17" ht="28.5" customHeight="1" thickTop="1" thickBot="1">
      <c r="C90" s="65" t="str">
        <f>'PC Despesas'!C86</f>
        <v>5.1.82</v>
      </c>
      <c r="D90" s="66" t="str">
        <f>VLOOKUP(C90,'PC Despesas'!$C$4:$D$103,2,FALSE)</f>
        <v>-</v>
      </c>
      <c r="E90" s="75">
        <f>SUMIFS(Jan!$H$5:$H$605,Jan!$R$5:$R$605,"Despesa",Jan!$F$5:$F$605,CPagar!$D90,Jan!$I$5:$I$605,"Não Pago")</f>
        <v>0</v>
      </c>
      <c r="F90" s="75">
        <f>SUMIFS(Fev!$H$5:$H$605,Fev!$R$5:$R$605,"Despesa",Fev!$F$5:$F$605,CPagar!$D90,Fev!$I$5:$I$605,"Não Pago")</f>
        <v>0</v>
      </c>
      <c r="G90" s="75">
        <f>SUMIFS(Mar!$H$5:$H$605,Mar!$R$5:$R$605,"Despesa",Mar!$F$5:$F$605,CPagar!$D90,Mar!$I$5:$I$605,"Não Pago")</f>
        <v>0</v>
      </c>
      <c r="H90" s="75">
        <f>SUMIFS(Abr!$H$5:$H$605,Abr!$R$5:$R$605,"Despesa",Abr!$F$5:$F$605,CPagar!$D90,Abr!$I$5:$I$605,"Não Pago")</f>
        <v>0</v>
      </c>
      <c r="I90" s="75">
        <f>SUMIFS(Mai!$H$5:$H$605,Mai!$R$5:$R$605,"Despesa",Mai!$F$5:$F$605,CPagar!$D90,Mai!$I$5:$I$605,"Não Pago")</f>
        <v>0</v>
      </c>
      <c r="J90" s="75">
        <f>SUMIFS(Jun!$H$5:$H$605,Jun!$R$5:$R$605,"Despesa",Jun!$F$5:$F$605,CPagar!$D90,Jun!$I$5:$I$605,"Não Pago")</f>
        <v>0</v>
      </c>
      <c r="K90" s="75">
        <f>SUMIFS(Jul!$H$5:$H$605,Jul!$R$5:$R$605,"Despesa",Jul!$F$5:$F$605,CPagar!$D90,Jul!$I$5:$I$605,"Não Pago")</f>
        <v>0</v>
      </c>
      <c r="L90" s="75">
        <f>SUMIFS(Ago!$H$5:$H$605,Ago!$R$5:$R$605,"Despesa",Ago!$F$5:$F$605,CPagar!$D90,Ago!$I$5:$I$605,"Não Pago")</f>
        <v>0</v>
      </c>
      <c r="M90" s="75">
        <f>SUMIFS(Set!$H$5:$H$605,Set!$R$5:$R$605,"Despesa",Set!$F$5:$F$605,CPagar!$D90,Set!$I$5:$I$605,"Não Pago")</f>
        <v>0</v>
      </c>
      <c r="N90" s="75">
        <f>SUMIFS(Out!$H$5:$H$605,Out!$R$5:$R$605,"Despesa",Out!$F$5:$F$605,CPagar!$D90,Out!$I$5:$I$605,"Não Pago")</f>
        <v>0</v>
      </c>
      <c r="O90" s="75">
        <f>SUMIFS(Nov!$H$5:$H$605,Nov!$R$5:$R$605,"Despesa",Nov!$F$5:$F$605,CPagar!$D90,Nov!$I$5:$I$605,"Não Pago")</f>
        <v>0</v>
      </c>
      <c r="P90" s="75">
        <f>SUMIFS(Dez!$H$5:$H$605,Dez!$R$5:$R$605,"Despesa",Dez!$F$5:$F$605,CPagar!$D90,Dez!$I$5:$I$605,"Não Pago")</f>
        <v>0</v>
      </c>
      <c r="Q90" s="49">
        <f t="shared" si="3"/>
        <v>0</v>
      </c>
    </row>
    <row r="91" spans="3:17" ht="28.5" customHeight="1" thickTop="1" thickBot="1">
      <c r="C91" s="65" t="str">
        <f>'PC Despesas'!C87</f>
        <v>5.1.83</v>
      </c>
      <c r="D91" s="66" t="str">
        <f>VLOOKUP(C91,'PC Despesas'!$C$4:$D$103,2,FALSE)</f>
        <v>-</v>
      </c>
      <c r="E91" s="75">
        <f>SUMIFS(Jan!$H$5:$H$605,Jan!$R$5:$R$605,"Despesa",Jan!$F$5:$F$605,CPagar!$D91,Jan!$I$5:$I$605,"Não Pago")</f>
        <v>0</v>
      </c>
      <c r="F91" s="75">
        <f>SUMIFS(Fev!$H$5:$H$605,Fev!$R$5:$R$605,"Despesa",Fev!$F$5:$F$605,CPagar!$D91,Fev!$I$5:$I$605,"Não Pago")</f>
        <v>0</v>
      </c>
      <c r="G91" s="75">
        <f>SUMIFS(Mar!$H$5:$H$605,Mar!$R$5:$R$605,"Despesa",Mar!$F$5:$F$605,CPagar!$D91,Mar!$I$5:$I$605,"Não Pago")</f>
        <v>0</v>
      </c>
      <c r="H91" s="75">
        <f>SUMIFS(Abr!$H$5:$H$605,Abr!$R$5:$R$605,"Despesa",Abr!$F$5:$F$605,CPagar!$D91,Abr!$I$5:$I$605,"Não Pago")</f>
        <v>0</v>
      </c>
      <c r="I91" s="75">
        <f>SUMIFS(Mai!$H$5:$H$605,Mai!$R$5:$R$605,"Despesa",Mai!$F$5:$F$605,CPagar!$D91,Mai!$I$5:$I$605,"Não Pago")</f>
        <v>0</v>
      </c>
      <c r="J91" s="75">
        <f>SUMIFS(Jun!$H$5:$H$605,Jun!$R$5:$R$605,"Despesa",Jun!$F$5:$F$605,CPagar!$D91,Jun!$I$5:$I$605,"Não Pago")</f>
        <v>0</v>
      </c>
      <c r="K91" s="75">
        <f>SUMIFS(Jul!$H$5:$H$605,Jul!$R$5:$R$605,"Despesa",Jul!$F$5:$F$605,CPagar!$D91,Jul!$I$5:$I$605,"Não Pago")</f>
        <v>0</v>
      </c>
      <c r="L91" s="75">
        <f>SUMIFS(Ago!$H$5:$H$605,Ago!$R$5:$R$605,"Despesa",Ago!$F$5:$F$605,CPagar!$D91,Ago!$I$5:$I$605,"Não Pago")</f>
        <v>0</v>
      </c>
      <c r="M91" s="75">
        <f>SUMIFS(Set!$H$5:$H$605,Set!$R$5:$R$605,"Despesa",Set!$F$5:$F$605,CPagar!$D91,Set!$I$5:$I$605,"Não Pago")</f>
        <v>0</v>
      </c>
      <c r="N91" s="75">
        <f>SUMIFS(Out!$H$5:$H$605,Out!$R$5:$R$605,"Despesa",Out!$F$5:$F$605,CPagar!$D91,Out!$I$5:$I$605,"Não Pago")</f>
        <v>0</v>
      </c>
      <c r="O91" s="75">
        <f>SUMIFS(Nov!$H$5:$H$605,Nov!$R$5:$R$605,"Despesa",Nov!$F$5:$F$605,CPagar!$D91,Nov!$I$5:$I$605,"Não Pago")</f>
        <v>0</v>
      </c>
      <c r="P91" s="75">
        <f>SUMIFS(Dez!$H$5:$H$605,Dez!$R$5:$R$605,"Despesa",Dez!$F$5:$F$605,CPagar!$D91,Dez!$I$5:$I$605,"Não Pago")</f>
        <v>0</v>
      </c>
      <c r="Q91" s="49">
        <f t="shared" si="3"/>
        <v>0</v>
      </c>
    </row>
    <row r="92" spans="3:17" ht="28.5" customHeight="1" thickTop="1" thickBot="1">
      <c r="C92" s="65" t="str">
        <f>'PC Despesas'!C88</f>
        <v>5.1.84</v>
      </c>
      <c r="D92" s="66" t="str">
        <f>VLOOKUP(C92,'PC Despesas'!$C$4:$D$103,2,FALSE)</f>
        <v>-</v>
      </c>
      <c r="E92" s="75">
        <f>SUMIFS(Jan!$H$5:$H$605,Jan!$R$5:$R$605,"Despesa",Jan!$F$5:$F$605,CPagar!$D92,Jan!$I$5:$I$605,"Não Pago")</f>
        <v>0</v>
      </c>
      <c r="F92" s="75">
        <f>SUMIFS(Fev!$H$5:$H$605,Fev!$R$5:$R$605,"Despesa",Fev!$F$5:$F$605,CPagar!$D92,Fev!$I$5:$I$605,"Não Pago")</f>
        <v>0</v>
      </c>
      <c r="G92" s="75">
        <f>SUMIFS(Mar!$H$5:$H$605,Mar!$R$5:$R$605,"Despesa",Mar!$F$5:$F$605,CPagar!$D92,Mar!$I$5:$I$605,"Não Pago")</f>
        <v>0</v>
      </c>
      <c r="H92" s="75">
        <f>SUMIFS(Abr!$H$5:$H$605,Abr!$R$5:$R$605,"Despesa",Abr!$F$5:$F$605,CPagar!$D92,Abr!$I$5:$I$605,"Não Pago")</f>
        <v>0</v>
      </c>
      <c r="I92" s="75">
        <f>SUMIFS(Mai!$H$5:$H$605,Mai!$R$5:$R$605,"Despesa",Mai!$F$5:$F$605,CPagar!$D92,Mai!$I$5:$I$605,"Não Pago")</f>
        <v>0</v>
      </c>
      <c r="J92" s="75">
        <f>SUMIFS(Jun!$H$5:$H$605,Jun!$R$5:$R$605,"Despesa",Jun!$F$5:$F$605,CPagar!$D92,Jun!$I$5:$I$605,"Não Pago")</f>
        <v>0</v>
      </c>
      <c r="K92" s="75">
        <f>SUMIFS(Jul!$H$5:$H$605,Jul!$R$5:$R$605,"Despesa",Jul!$F$5:$F$605,CPagar!$D92,Jul!$I$5:$I$605,"Não Pago")</f>
        <v>0</v>
      </c>
      <c r="L92" s="75">
        <f>SUMIFS(Ago!$H$5:$H$605,Ago!$R$5:$R$605,"Despesa",Ago!$F$5:$F$605,CPagar!$D92,Ago!$I$5:$I$605,"Não Pago")</f>
        <v>0</v>
      </c>
      <c r="M92" s="75">
        <f>SUMIFS(Set!$H$5:$H$605,Set!$R$5:$R$605,"Despesa",Set!$F$5:$F$605,CPagar!$D92,Set!$I$5:$I$605,"Não Pago")</f>
        <v>0</v>
      </c>
      <c r="N92" s="75">
        <f>SUMIFS(Out!$H$5:$H$605,Out!$R$5:$R$605,"Despesa",Out!$F$5:$F$605,CPagar!$D92,Out!$I$5:$I$605,"Não Pago")</f>
        <v>0</v>
      </c>
      <c r="O92" s="75">
        <f>SUMIFS(Nov!$H$5:$H$605,Nov!$R$5:$R$605,"Despesa",Nov!$F$5:$F$605,CPagar!$D92,Nov!$I$5:$I$605,"Não Pago")</f>
        <v>0</v>
      </c>
      <c r="P92" s="75">
        <f>SUMIFS(Dez!$H$5:$H$605,Dez!$R$5:$R$605,"Despesa",Dez!$F$5:$F$605,CPagar!$D92,Dez!$I$5:$I$605,"Não Pago")</f>
        <v>0</v>
      </c>
      <c r="Q92" s="49">
        <f t="shared" si="3"/>
        <v>0</v>
      </c>
    </row>
    <row r="93" spans="3:17" ht="28.5" customHeight="1" thickTop="1" thickBot="1">
      <c r="C93" s="65" t="str">
        <f>'PC Despesas'!C89</f>
        <v>5.1.85</v>
      </c>
      <c r="D93" s="66" t="str">
        <f>VLOOKUP(C93,'PC Despesas'!$C$4:$D$103,2,FALSE)</f>
        <v>-</v>
      </c>
      <c r="E93" s="75">
        <f>SUMIFS(Jan!$H$5:$H$605,Jan!$R$5:$R$605,"Despesa",Jan!$F$5:$F$605,CPagar!$D93,Jan!$I$5:$I$605,"Não Pago")</f>
        <v>0</v>
      </c>
      <c r="F93" s="75">
        <f>SUMIFS(Fev!$H$5:$H$605,Fev!$R$5:$R$605,"Despesa",Fev!$F$5:$F$605,CPagar!$D93,Fev!$I$5:$I$605,"Não Pago")</f>
        <v>0</v>
      </c>
      <c r="G93" s="75">
        <f>SUMIFS(Mar!$H$5:$H$605,Mar!$R$5:$R$605,"Despesa",Mar!$F$5:$F$605,CPagar!$D93,Mar!$I$5:$I$605,"Não Pago")</f>
        <v>0</v>
      </c>
      <c r="H93" s="75">
        <f>SUMIFS(Abr!$H$5:$H$605,Abr!$R$5:$R$605,"Despesa",Abr!$F$5:$F$605,CPagar!$D93,Abr!$I$5:$I$605,"Não Pago")</f>
        <v>0</v>
      </c>
      <c r="I93" s="75">
        <f>SUMIFS(Mai!$H$5:$H$605,Mai!$R$5:$R$605,"Despesa",Mai!$F$5:$F$605,CPagar!$D93,Mai!$I$5:$I$605,"Não Pago")</f>
        <v>0</v>
      </c>
      <c r="J93" s="75">
        <f>SUMIFS(Jun!$H$5:$H$605,Jun!$R$5:$R$605,"Despesa",Jun!$F$5:$F$605,CPagar!$D93,Jun!$I$5:$I$605,"Não Pago")</f>
        <v>0</v>
      </c>
      <c r="K93" s="75">
        <f>SUMIFS(Jul!$H$5:$H$605,Jul!$R$5:$R$605,"Despesa",Jul!$F$5:$F$605,CPagar!$D93,Jul!$I$5:$I$605,"Não Pago")</f>
        <v>0</v>
      </c>
      <c r="L93" s="75">
        <f>SUMIFS(Ago!$H$5:$H$605,Ago!$R$5:$R$605,"Despesa",Ago!$F$5:$F$605,CPagar!$D93,Ago!$I$5:$I$605,"Não Pago")</f>
        <v>0</v>
      </c>
      <c r="M93" s="75">
        <f>SUMIFS(Set!$H$5:$H$605,Set!$R$5:$R$605,"Despesa",Set!$F$5:$F$605,CPagar!$D93,Set!$I$5:$I$605,"Não Pago")</f>
        <v>0</v>
      </c>
      <c r="N93" s="75">
        <f>SUMIFS(Out!$H$5:$H$605,Out!$R$5:$R$605,"Despesa",Out!$F$5:$F$605,CPagar!$D93,Out!$I$5:$I$605,"Não Pago")</f>
        <v>0</v>
      </c>
      <c r="O93" s="75">
        <f>SUMIFS(Nov!$H$5:$H$605,Nov!$R$5:$R$605,"Despesa",Nov!$F$5:$F$605,CPagar!$D93,Nov!$I$5:$I$605,"Não Pago")</f>
        <v>0</v>
      </c>
      <c r="P93" s="75">
        <f>SUMIFS(Dez!$H$5:$H$605,Dez!$R$5:$R$605,"Despesa",Dez!$F$5:$F$605,CPagar!$D93,Dez!$I$5:$I$605,"Não Pago")</f>
        <v>0</v>
      </c>
      <c r="Q93" s="49">
        <f t="shared" si="3"/>
        <v>0</v>
      </c>
    </row>
    <row r="94" spans="3:17" ht="28.5" customHeight="1" thickTop="1" thickBot="1">
      <c r="C94" s="65" t="str">
        <f>'PC Despesas'!C90</f>
        <v>5.1.86</v>
      </c>
      <c r="D94" s="66" t="str">
        <f>VLOOKUP(C94,'PC Despesas'!$C$4:$D$103,2,FALSE)</f>
        <v>-</v>
      </c>
      <c r="E94" s="75">
        <f>SUMIFS(Jan!$H$5:$H$605,Jan!$R$5:$R$605,"Despesa",Jan!$F$5:$F$605,CPagar!$D94,Jan!$I$5:$I$605,"Não Pago")</f>
        <v>0</v>
      </c>
      <c r="F94" s="75">
        <f>SUMIFS(Fev!$H$5:$H$605,Fev!$R$5:$R$605,"Despesa",Fev!$F$5:$F$605,CPagar!$D94,Fev!$I$5:$I$605,"Não Pago")</f>
        <v>0</v>
      </c>
      <c r="G94" s="75">
        <f>SUMIFS(Mar!$H$5:$H$605,Mar!$R$5:$R$605,"Despesa",Mar!$F$5:$F$605,CPagar!$D94,Mar!$I$5:$I$605,"Não Pago")</f>
        <v>0</v>
      </c>
      <c r="H94" s="75">
        <f>SUMIFS(Abr!$H$5:$H$605,Abr!$R$5:$R$605,"Despesa",Abr!$F$5:$F$605,CPagar!$D94,Abr!$I$5:$I$605,"Não Pago")</f>
        <v>0</v>
      </c>
      <c r="I94" s="75">
        <f>SUMIFS(Mai!$H$5:$H$605,Mai!$R$5:$R$605,"Despesa",Mai!$F$5:$F$605,CPagar!$D94,Mai!$I$5:$I$605,"Não Pago")</f>
        <v>0</v>
      </c>
      <c r="J94" s="75">
        <f>SUMIFS(Jun!$H$5:$H$605,Jun!$R$5:$R$605,"Despesa",Jun!$F$5:$F$605,CPagar!$D94,Jun!$I$5:$I$605,"Não Pago")</f>
        <v>0</v>
      </c>
      <c r="K94" s="75">
        <f>SUMIFS(Jul!$H$5:$H$605,Jul!$R$5:$R$605,"Despesa",Jul!$F$5:$F$605,CPagar!$D94,Jul!$I$5:$I$605,"Não Pago")</f>
        <v>0</v>
      </c>
      <c r="L94" s="75">
        <f>SUMIFS(Ago!$H$5:$H$605,Ago!$R$5:$R$605,"Despesa",Ago!$F$5:$F$605,CPagar!$D94,Ago!$I$5:$I$605,"Não Pago")</f>
        <v>0</v>
      </c>
      <c r="M94" s="75">
        <f>SUMIFS(Set!$H$5:$H$605,Set!$R$5:$R$605,"Despesa",Set!$F$5:$F$605,CPagar!$D94,Set!$I$5:$I$605,"Não Pago")</f>
        <v>0</v>
      </c>
      <c r="N94" s="75">
        <f>SUMIFS(Out!$H$5:$H$605,Out!$R$5:$R$605,"Despesa",Out!$F$5:$F$605,CPagar!$D94,Out!$I$5:$I$605,"Não Pago")</f>
        <v>0</v>
      </c>
      <c r="O94" s="75">
        <f>SUMIFS(Nov!$H$5:$H$605,Nov!$R$5:$R$605,"Despesa",Nov!$F$5:$F$605,CPagar!$D94,Nov!$I$5:$I$605,"Não Pago")</f>
        <v>0</v>
      </c>
      <c r="P94" s="75">
        <f>SUMIFS(Dez!$H$5:$H$605,Dez!$R$5:$R$605,"Despesa",Dez!$F$5:$F$605,CPagar!$D94,Dez!$I$5:$I$605,"Não Pago")</f>
        <v>0</v>
      </c>
      <c r="Q94" s="49">
        <f t="shared" si="3"/>
        <v>0</v>
      </c>
    </row>
    <row r="95" spans="3:17" ht="28.5" customHeight="1" thickTop="1" thickBot="1">
      <c r="C95" s="65" t="str">
        <f>'PC Despesas'!C91</f>
        <v>5.1.87</v>
      </c>
      <c r="D95" s="66" t="str">
        <f>VLOOKUP(C95,'PC Despesas'!$C$4:$D$103,2,FALSE)</f>
        <v>-</v>
      </c>
      <c r="E95" s="75">
        <f>SUMIFS(Jan!$H$5:$H$605,Jan!$R$5:$R$605,"Despesa",Jan!$F$5:$F$605,CPagar!$D95,Jan!$I$5:$I$605,"Não Pago")</f>
        <v>0</v>
      </c>
      <c r="F95" s="75">
        <f>SUMIFS(Fev!$H$5:$H$605,Fev!$R$5:$R$605,"Despesa",Fev!$F$5:$F$605,CPagar!$D95,Fev!$I$5:$I$605,"Não Pago")</f>
        <v>0</v>
      </c>
      <c r="G95" s="75">
        <f>SUMIFS(Mar!$H$5:$H$605,Mar!$R$5:$R$605,"Despesa",Mar!$F$5:$F$605,CPagar!$D95,Mar!$I$5:$I$605,"Não Pago")</f>
        <v>0</v>
      </c>
      <c r="H95" s="75">
        <f>SUMIFS(Abr!$H$5:$H$605,Abr!$R$5:$R$605,"Despesa",Abr!$F$5:$F$605,CPagar!$D95,Abr!$I$5:$I$605,"Não Pago")</f>
        <v>0</v>
      </c>
      <c r="I95" s="75">
        <f>SUMIFS(Mai!$H$5:$H$605,Mai!$R$5:$R$605,"Despesa",Mai!$F$5:$F$605,CPagar!$D95,Mai!$I$5:$I$605,"Não Pago")</f>
        <v>0</v>
      </c>
      <c r="J95" s="75">
        <f>SUMIFS(Jun!$H$5:$H$605,Jun!$R$5:$R$605,"Despesa",Jun!$F$5:$F$605,CPagar!$D95,Jun!$I$5:$I$605,"Não Pago")</f>
        <v>0</v>
      </c>
      <c r="K95" s="75">
        <f>SUMIFS(Jul!$H$5:$H$605,Jul!$R$5:$R$605,"Despesa",Jul!$F$5:$F$605,CPagar!$D95,Jul!$I$5:$I$605,"Não Pago")</f>
        <v>0</v>
      </c>
      <c r="L95" s="75">
        <f>SUMIFS(Ago!$H$5:$H$605,Ago!$R$5:$R$605,"Despesa",Ago!$F$5:$F$605,CPagar!$D95,Ago!$I$5:$I$605,"Não Pago")</f>
        <v>0</v>
      </c>
      <c r="M95" s="75">
        <f>SUMIFS(Set!$H$5:$H$605,Set!$R$5:$R$605,"Despesa",Set!$F$5:$F$605,CPagar!$D95,Set!$I$5:$I$605,"Não Pago")</f>
        <v>0</v>
      </c>
      <c r="N95" s="75">
        <f>SUMIFS(Out!$H$5:$H$605,Out!$R$5:$R$605,"Despesa",Out!$F$5:$F$605,CPagar!$D95,Out!$I$5:$I$605,"Não Pago")</f>
        <v>0</v>
      </c>
      <c r="O95" s="75">
        <f>SUMIFS(Nov!$H$5:$H$605,Nov!$R$5:$R$605,"Despesa",Nov!$F$5:$F$605,CPagar!$D95,Nov!$I$5:$I$605,"Não Pago")</f>
        <v>0</v>
      </c>
      <c r="P95" s="75">
        <f>SUMIFS(Dez!$H$5:$H$605,Dez!$R$5:$R$605,"Despesa",Dez!$F$5:$F$605,CPagar!$D95,Dez!$I$5:$I$605,"Não Pago")</f>
        <v>0</v>
      </c>
      <c r="Q95" s="49">
        <f t="shared" si="3"/>
        <v>0</v>
      </c>
    </row>
    <row r="96" spans="3:17" ht="28.5" customHeight="1" thickTop="1" thickBot="1">
      <c r="C96" s="65" t="str">
        <f>'PC Despesas'!C92</f>
        <v>5.1.88</v>
      </c>
      <c r="D96" s="66" t="str">
        <f>VLOOKUP(C96,'PC Despesas'!$C$4:$D$103,2,FALSE)</f>
        <v>-</v>
      </c>
      <c r="E96" s="75">
        <f>SUMIFS(Jan!$H$5:$H$605,Jan!$R$5:$R$605,"Despesa",Jan!$F$5:$F$605,CPagar!$D96,Jan!$I$5:$I$605,"Não Pago")</f>
        <v>0</v>
      </c>
      <c r="F96" s="75">
        <f>SUMIFS(Fev!$H$5:$H$605,Fev!$R$5:$R$605,"Despesa",Fev!$F$5:$F$605,CPagar!$D96,Fev!$I$5:$I$605,"Não Pago")</f>
        <v>0</v>
      </c>
      <c r="G96" s="75">
        <f>SUMIFS(Mar!$H$5:$H$605,Mar!$R$5:$R$605,"Despesa",Mar!$F$5:$F$605,CPagar!$D96,Mar!$I$5:$I$605,"Não Pago")</f>
        <v>0</v>
      </c>
      <c r="H96" s="75">
        <f>SUMIFS(Abr!$H$5:$H$605,Abr!$R$5:$R$605,"Despesa",Abr!$F$5:$F$605,CPagar!$D96,Abr!$I$5:$I$605,"Não Pago")</f>
        <v>0</v>
      </c>
      <c r="I96" s="75">
        <f>SUMIFS(Mai!$H$5:$H$605,Mai!$R$5:$R$605,"Despesa",Mai!$F$5:$F$605,CPagar!$D96,Mai!$I$5:$I$605,"Não Pago")</f>
        <v>0</v>
      </c>
      <c r="J96" s="75">
        <f>SUMIFS(Jun!$H$5:$H$605,Jun!$R$5:$R$605,"Despesa",Jun!$F$5:$F$605,CPagar!$D96,Jun!$I$5:$I$605,"Não Pago")</f>
        <v>0</v>
      </c>
      <c r="K96" s="75">
        <f>SUMIFS(Jul!$H$5:$H$605,Jul!$R$5:$R$605,"Despesa",Jul!$F$5:$F$605,CPagar!$D96,Jul!$I$5:$I$605,"Não Pago")</f>
        <v>0</v>
      </c>
      <c r="L96" s="75">
        <f>SUMIFS(Ago!$H$5:$H$605,Ago!$R$5:$R$605,"Despesa",Ago!$F$5:$F$605,CPagar!$D96,Ago!$I$5:$I$605,"Não Pago")</f>
        <v>0</v>
      </c>
      <c r="M96" s="75">
        <f>SUMIFS(Set!$H$5:$H$605,Set!$R$5:$R$605,"Despesa",Set!$F$5:$F$605,CPagar!$D96,Set!$I$5:$I$605,"Não Pago")</f>
        <v>0</v>
      </c>
      <c r="N96" s="75">
        <f>SUMIFS(Out!$H$5:$H$605,Out!$R$5:$R$605,"Despesa",Out!$F$5:$F$605,CPagar!$D96,Out!$I$5:$I$605,"Não Pago")</f>
        <v>0</v>
      </c>
      <c r="O96" s="75">
        <f>SUMIFS(Nov!$H$5:$H$605,Nov!$R$5:$R$605,"Despesa",Nov!$F$5:$F$605,CPagar!$D96,Nov!$I$5:$I$605,"Não Pago")</f>
        <v>0</v>
      </c>
      <c r="P96" s="75">
        <f>SUMIFS(Dez!$H$5:$H$605,Dez!$R$5:$R$605,"Despesa",Dez!$F$5:$F$605,CPagar!$D96,Dez!$I$5:$I$605,"Não Pago")</f>
        <v>0</v>
      </c>
      <c r="Q96" s="49">
        <f t="shared" si="3"/>
        <v>0</v>
      </c>
    </row>
    <row r="97" spans="3:17" ht="28.5" customHeight="1" thickTop="1" thickBot="1">
      <c r="C97" s="65" t="str">
        <f>'PC Despesas'!C93</f>
        <v>5.1.89</v>
      </c>
      <c r="D97" s="66" t="str">
        <f>VLOOKUP(C97,'PC Despesas'!$C$4:$D$103,2,FALSE)</f>
        <v>-</v>
      </c>
      <c r="E97" s="75">
        <f>SUMIFS(Jan!$H$5:$H$605,Jan!$R$5:$R$605,"Despesa",Jan!$F$5:$F$605,CPagar!$D97,Jan!$I$5:$I$605,"Não Pago")</f>
        <v>0</v>
      </c>
      <c r="F97" s="75">
        <f>SUMIFS(Fev!$H$5:$H$605,Fev!$R$5:$R$605,"Despesa",Fev!$F$5:$F$605,CPagar!$D97,Fev!$I$5:$I$605,"Não Pago")</f>
        <v>0</v>
      </c>
      <c r="G97" s="75">
        <f>SUMIFS(Mar!$H$5:$H$605,Mar!$R$5:$R$605,"Despesa",Mar!$F$5:$F$605,CPagar!$D97,Mar!$I$5:$I$605,"Não Pago")</f>
        <v>0</v>
      </c>
      <c r="H97" s="75">
        <f>SUMIFS(Abr!$H$5:$H$605,Abr!$R$5:$R$605,"Despesa",Abr!$F$5:$F$605,CPagar!$D97,Abr!$I$5:$I$605,"Não Pago")</f>
        <v>0</v>
      </c>
      <c r="I97" s="75">
        <f>SUMIFS(Mai!$H$5:$H$605,Mai!$R$5:$R$605,"Despesa",Mai!$F$5:$F$605,CPagar!$D97,Mai!$I$5:$I$605,"Não Pago")</f>
        <v>0</v>
      </c>
      <c r="J97" s="75">
        <f>SUMIFS(Jun!$H$5:$H$605,Jun!$R$5:$R$605,"Despesa",Jun!$F$5:$F$605,CPagar!$D97,Jun!$I$5:$I$605,"Não Pago")</f>
        <v>0</v>
      </c>
      <c r="K97" s="75">
        <f>SUMIFS(Jul!$H$5:$H$605,Jul!$R$5:$R$605,"Despesa",Jul!$F$5:$F$605,CPagar!$D97,Jul!$I$5:$I$605,"Não Pago")</f>
        <v>0</v>
      </c>
      <c r="L97" s="75">
        <f>SUMIFS(Ago!$H$5:$H$605,Ago!$R$5:$R$605,"Despesa",Ago!$F$5:$F$605,CPagar!$D97,Ago!$I$5:$I$605,"Não Pago")</f>
        <v>0</v>
      </c>
      <c r="M97" s="75">
        <f>SUMIFS(Set!$H$5:$H$605,Set!$R$5:$R$605,"Despesa",Set!$F$5:$F$605,CPagar!$D97,Set!$I$5:$I$605,"Não Pago")</f>
        <v>0</v>
      </c>
      <c r="N97" s="75">
        <f>SUMIFS(Out!$H$5:$H$605,Out!$R$5:$R$605,"Despesa",Out!$F$5:$F$605,CPagar!$D97,Out!$I$5:$I$605,"Não Pago")</f>
        <v>0</v>
      </c>
      <c r="O97" s="75">
        <f>SUMIFS(Nov!$H$5:$H$605,Nov!$R$5:$R$605,"Despesa",Nov!$F$5:$F$605,CPagar!$D97,Nov!$I$5:$I$605,"Não Pago")</f>
        <v>0</v>
      </c>
      <c r="P97" s="75">
        <f>SUMIFS(Dez!$H$5:$H$605,Dez!$R$5:$R$605,"Despesa",Dez!$F$5:$F$605,CPagar!$D97,Dez!$I$5:$I$605,"Não Pago")</f>
        <v>0</v>
      </c>
      <c r="Q97" s="49">
        <f t="shared" si="3"/>
        <v>0</v>
      </c>
    </row>
    <row r="98" spans="3:17" ht="28.5" customHeight="1" thickTop="1" thickBot="1">
      <c r="C98" s="65" t="str">
        <f>'PC Despesas'!C94</f>
        <v>5.1.90</v>
      </c>
      <c r="D98" s="66" t="str">
        <f>VLOOKUP(C98,'PC Despesas'!$C$4:$D$103,2,FALSE)</f>
        <v>-</v>
      </c>
      <c r="E98" s="75">
        <f>SUMIFS(Jan!$H$5:$H$605,Jan!$R$5:$R$605,"Despesa",Jan!$F$5:$F$605,CPagar!$D98,Jan!$I$5:$I$605,"Não Pago")</f>
        <v>0</v>
      </c>
      <c r="F98" s="75">
        <f>SUMIFS(Fev!$H$5:$H$605,Fev!$R$5:$R$605,"Despesa",Fev!$F$5:$F$605,CPagar!$D98,Fev!$I$5:$I$605,"Não Pago")</f>
        <v>0</v>
      </c>
      <c r="G98" s="75">
        <f>SUMIFS(Mar!$H$5:$H$605,Mar!$R$5:$R$605,"Despesa",Mar!$F$5:$F$605,CPagar!$D98,Mar!$I$5:$I$605,"Não Pago")</f>
        <v>0</v>
      </c>
      <c r="H98" s="75">
        <f>SUMIFS(Abr!$H$5:$H$605,Abr!$R$5:$R$605,"Despesa",Abr!$F$5:$F$605,CPagar!$D98,Abr!$I$5:$I$605,"Não Pago")</f>
        <v>0</v>
      </c>
      <c r="I98" s="75">
        <f>SUMIFS(Mai!$H$5:$H$605,Mai!$R$5:$R$605,"Despesa",Mai!$F$5:$F$605,CPagar!$D98,Mai!$I$5:$I$605,"Não Pago")</f>
        <v>0</v>
      </c>
      <c r="J98" s="75">
        <f>SUMIFS(Jun!$H$5:$H$605,Jun!$R$5:$R$605,"Despesa",Jun!$F$5:$F$605,CPagar!$D98,Jun!$I$5:$I$605,"Não Pago")</f>
        <v>0</v>
      </c>
      <c r="K98" s="75">
        <f>SUMIFS(Jul!$H$5:$H$605,Jul!$R$5:$R$605,"Despesa",Jul!$F$5:$F$605,CPagar!$D98,Jul!$I$5:$I$605,"Não Pago")</f>
        <v>0</v>
      </c>
      <c r="L98" s="75">
        <f>SUMIFS(Ago!$H$5:$H$605,Ago!$R$5:$R$605,"Despesa",Ago!$F$5:$F$605,CPagar!$D98,Ago!$I$5:$I$605,"Não Pago")</f>
        <v>0</v>
      </c>
      <c r="M98" s="75">
        <f>SUMIFS(Set!$H$5:$H$605,Set!$R$5:$R$605,"Despesa",Set!$F$5:$F$605,CPagar!$D98,Set!$I$5:$I$605,"Não Pago")</f>
        <v>0</v>
      </c>
      <c r="N98" s="75">
        <f>SUMIFS(Out!$H$5:$H$605,Out!$R$5:$R$605,"Despesa",Out!$F$5:$F$605,CPagar!$D98,Out!$I$5:$I$605,"Não Pago")</f>
        <v>0</v>
      </c>
      <c r="O98" s="75">
        <f>SUMIFS(Nov!$H$5:$H$605,Nov!$R$5:$R$605,"Despesa",Nov!$F$5:$F$605,CPagar!$D98,Nov!$I$5:$I$605,"Não Pago")</f>
        <v>0</v>
      </c>
      <c r="P98" s="75">
        <f>SUMIFS(Dez!$H$5:$H$605,Dez!$R$5:$R$605,"Despesa",Dez!$F$5:$F$605,CPagar!$D98,Dez!$I$5:$I$605,"Não Pago")</f>
        <v>0</v>
      </c>
      <c r="Q98" s="49">
        <f t="shared" si="3"/>
        <v>0</v>
      </c>
    </row>
    <row r="99" spans="3:17" ht="28.5" customHeight="1" thickTop="1" thickBot="1">
      <c r="C99" s="65" t="str">
        <f>'PC Despesas'!C95</f>
        <v>5.1.91</v>
      </c>
      <c r="D99" s="66" t="str">
        <f>VLOOKUP(C99,'PC Despesas'!$C$4:$D$103,2,FALSE)</f>
        <v>-</v>
      </c>
      <c r="E99" s="75">
        <f>SUMIFS(Jan!$H$5:$H$605,Jan!$R$5:$R$605,"Despesa",Jan!$F$5:$F$605,CPagar!$D99,Jan!$I$5:$I$605,"Não Pago")</f>
        <v>0</v>
      </c>
      <c r="F99" s="75">
        <f>SUMIFS(Fev!$H$5:$H$605,Fev!$R$5:$R$605,"Despesa",Fev!$F$5:$F$605,CPagar!$D99,Fev!$I$5:$I$605,"Não Pago")</f>
        <v>0</v>
      </c>
      <c r="G99" s="75">
        <f>SUMIFS(Mar!$H$5:$H$605,Mar!$R$5:$R$605,"Despesa",Mar!$F$5:$F$605,CPagar!$D99,Mar!$I$5:$I$605,"Não Pago")</f>
        <v>0</v>
      </c>
      <c r="H99" s="75">
        <f>SUMIFS(Abr!$H$5:$H$605,Abr!$R$5:$R$605,"Despesa",Abr!$F$5:$F$605,CPagar!$D99,Abr!$I$5:$I$605,"Não Pago")</f>
        <v>0</v>
      </c>
      <c r="I99" s="75">
        <f>SUMIFS(Mai!$H$5:$H$605,Mai!$R$5:$R$605,"Despesa",Mai!$F$5:$F$605,CPagar!$D99,Mai!$I$5:$I$605,"Não Pago")</f>
        <v>0</v>
      </c>
      <c r="J99" s="75">
        <f>SUMIFS(Jun!$H$5:$H$605,Jun!$R$5:$R$605,"Despesa",Jun!$F$5:$F$605,CPagar!$D99,Jun!$I$5:$I$605,"Não Pago")</f>
        <v>0</v>
      </c>
      <c r="K99" s="75">
        <f>SUMIFS(Jul!$H$5:$H$605,Jul!$R$5:$R$605,"Despesa",Jul!$F$5:$F$605,CPagar!$D99,Jul!$I$5:$I$605,"Não Pago")</f>
        <v>0</v>
      </c>
      <c r="L99" s="75">
        <f>SUMIFS(Ago!$H$5:$H$605,Ago!$R$5:$R$605,"Despesa",Ago!$F$5:$F$605,CPagar!$D99,Ago!$I$5:$I$605,"Não Pago")</f>
        <v>0</v>
      </c>
      <c r="M99" s="75">
        <f>SUMIFS(Set!$H$5:$H$605,Set!$R$5:$R$605,"Despesa",Set!$F$5:$F$605,CPagar!$D99,Set!$I$5:$I$605,"Não Pago")</f>
        <v>0</v>
      </c>
      <c r="N99" s="75">
        <f>SUMIFS(Out!$H$5:$H$605,Out!$R$5:$R$605,"Despesa",Out!$F$5:$F$605,CPagar!$D99,Out!$I$5:$I$605,"Não Pago")</f>
        <v>0</v>
      </c>
      <c r="O99" s="75">
        <f>SUMIFS(Nov!$H$5:$H$605,Nov!$R$5:$R$605,"Despesa",Nov!$F$5:$F$605,CPagar!$D99,Nov!$I$5:$I$605,"Não Pago")</f>
        <v>0</v>
      </c>
      <c r="P99" s="75">
        <f>SUMIFS(Dez!$H$5:$H$605,Dez!$R$5:$R$605,"Despesa",Dez!$F$5:$F$605,CPagar!$D99,Dez!$I$5:$I$605,"Não Pago")</f>
        <v>0</v>
      </c>
      <c r="Q99" s="49">
        <f t="shared" si="3"/>
        <v>0</v>
      </c>
    </row>
    <row r="100" spans="3:17" ht="28.5" customHeight="1" thickTop="1" thickBot="1">
      <c r="C100" s="65" t="str">
        <f>'PC Despesas'!C96</f>
        <v>5.1.92</v>
      </c>
      <c r="D100" s="66" t="str">
        <f>VLOOKUP(C100,'PC Despesas'!$C$4:$D$103,2,FALSE)</f>
        <v>-</v>
      </c>
      <c r="E100" s="75">
        <f>SUMIFS(Jan!$H$5:$H$605,Jan!$R$5:$R$605,"Despesa",Jan!$F$5:$F$605,CPagar!$D100,Jan!$I$5:$I$605,"Não Pago")</f>
        <v>0</v>
      </c>
      <c r="F100" s="75">
        <f>SUMIFS(Fev!$H$5:$H$605,Fev!$R$5:$R$605,"Despesa",Fev!$F$5:$F$605,CPagar!$D100,Fev!$I$5:$I$605,"Não Pago")</f>
        <v>0</v>
      </c>
      <c r="G100" s="75">
        <f>SUMIFS(Mar!$H$5:$H$605,Mar!$R$5:$R$605,"Despesa",Mar!$F$5:$F$605,CPagar!$D100,Mar!$I$5:$I$605,"Não Pago")</f>
        <v>0</v>
      </c>
      <c r="H100" s="75">
        <f>SUMIFS(Abr!$H$5:$H$605,Abr!$R$5:$R$605,"Despesa",Abr!$F$5:$F$605,CPagar!$D100,Abr!$I$5:$I$605,"Não Pago")</f>
        <v>0</v>
      </c>
      <c r="I100" s="75">
        <f>SUMIFS(Mai!$H$5:$H$605,Mai!$R$5:$R$605,"Despesa",Mai!$F$5:$F$605,CPagar!$D100,Mai!$I$5:$I$605,"Não Pago")</f>
        <v>0</v>
      </c>
      <c r="J100" s="75">
        <f>SUMIFS(Jun!$H$5:$H$605,Jun!$R$5:$R$605,"Despesa",Jun!$F$5:$F$605,CPagar!$D100,Jun!$I$5:$I$605,"Não Pago")</f>
        <v>0</v>
      </c>
      <c r="K100" s="75">
        <f>SUMIFS(Jul!$H$5:$H$605,Jul!$R$5:$R$605,"Despesa",Jul!$F$5:$F$605,CPagar!$D100,Jul!$I$5:$I$605,"Não Pago")</f>
        <v>0</v>
      </c>
      <c r="L100" s="75">
        <f>SUMIFS(Ago!$H$5:$H$605,Ago!$R$5:$R$605,"Despesa",Ago!$F$5:$F$605,CPagar!$D100,Ago!$I$5:$I$605,"Não Pago")</f>
        <v>0</v>
      </c>
      <c r="M100" s="75">
        <f>SUMIFS(Set!$H$5:$H$605,Set!$R$5:$R$605,"Despesa",Set!$F$5:$F$605,CPagar!$D100,Set!$I$5:$I$605,"Não Pago")</f>
        <v>0</v>
      </c>
      <c r="N100" s="75">
        <f>SUMIFS(Out!$H$5:$H$605,Out!$R$5:$R$605,"Despesa",Out!$F$5:$F$605,CPagar!$D100,Out!$I$5:$I$605,"Não Pago")</f>
        <v>0</v>
      </c>
      <c r="O100" s="75">
        <f>SUMIFS(Nov!$H$5:$H$605,Nov!$R$5:$R$605,"Despesa",Nov!$F$5:$F$605,CPagar!$D100,Nov!$I$5:$I$605,"Não Pago")</f>
        <v>0</v>
      </c>
      <c r="P100" s="75">
        <f>SUMIFS(Dez!$H$5:$H$605,Dez!$R$5:$R$605,"Despesa",Dez!$F$5:$F$605,CPagar!$D100,Dez!$I$5:$I$605,"Não Pago")</f>
        <v>0</v>
      </c>
      <c r="Q100" s="49">
        <f t="shared" si="3"/>
        <v>0</v>
      </c>
    </row>
    <row r="101" spans="3:17" ht="28.5" customHeight="1" thickTop="1" thickBot="1">
      <c r="C101" s="65" t="str">
        <f>'PC Despesas'!C97</f>
        <v>5.1.93</v>
      </c>
      <c r="D101" s="66" t="str">
        <f>VLOOKUP(C101,'PC Despesas'!$C$4:$D$103,2,FALSE)</f>
        <v>-</v>
      </c>
      <c r="E101" s="75">
        <f>SUMIFS(Jan!$H$5:$H$605,Jan!$R$5:$R$605,"Despesa",Jan!$F$5:$F$605,CPagar!$D101,Jan!$I$5:$I$605,"Não Pago")</f>
        <v>0</v>
      </c>
      <c r="F101" s="75">
        <f>SUMIFS(Fev!$H$5:$H$605,Fev!$R$5:$R$605,"Despesa",Fev!$F$5:$F$605,CPagar!$D101,Fev!$I$5:$I$605,"Não Pago")</f>
        <v>0</v>
      </c>
      <c r="G101" s="75">
        <f>SUMIFS(Mar!$H$5:$H$605,Mar!$R$5:$R$605,"Despesa",Mar!$F$5:$F$605,CPagar!$D101,Mar!$I$5:$I$605,"Não Pago")</f>
        <v>0</v>
      </c>
      <c r="H101" s="75">
        <f>SUMIFS(Abr!$H$5:$H$605,Abr!$R$5:$R$605,"Despesa",Abr!$F$5:$F$605,CPagar!$D101,Abr!$I$5:$I$605,"Não Pago")</f>
        <v>0</v>
      </c>
      <c r="I101" s="75">
        <f>SUMIFS(Mai!$H$5:$H$605,Mai!$R$5:$R$605,"Despesa",Mai!$F$5:$F$605,CPagar!$D101,Mai!$I$5:$I$605,"Não Pago")</f>
        <v>0</v>
      </c>
      <c r="J101" s="75">
        <f>SUMIFS(Jun!$H$5:$H$605,Jun!$R$5:$R$605,"Despesa",Jun!$F$5:$F$605,CPagar!$D101,Jun!$I$5:$I$605,"Não Pago")</f>
        <v>0</v>
      </c>
      <c r="K101" s="75">
        <f>SUMIFS(Jul!$H$5:$H$605,Jul!$R$5:$R$605,"Despesa",Jul!$F$5:$F$605,CPagar!$D101,Jul!$I$5:$I$605,"Não Pago")</f>
        <v>0</v>
      </c>
      <c r="L101" s="75">
        <f>SUMIFS(Ago!$H$5:$H$605,Ago!$R$5:$R$605,"Despesa",Ago!$F$5:$F$605,CPagar!$D101,Ago!$I$5:$I$605,"Não Pago")</f>
        <v>0</v>
      </c>
      <c r="M101" s="75">
        <f>SUMIFS(Set!$H$5:$H$605,Set!$R$5:$R$605,"Despesa",Set!$F$5:$F$605,CPagar!$D101,Set!$I$5:$I$605,"Não Pago")</f>
        <v>0</v>
      </c>
      <c r="N101" s="75">
        <f>SUMIFS(Out!$H$5:$H$605,Out!$R$5:$R$605,"Despesa",Out!$F$5:$F$605,CPagar!$D101,Out!$I$5:$I$605,"Não Pago")</f>
        <v>0</v>
      </c>
      <c r="O101" s="75">
        <f>SUMIFS(Nov!$H$5:$H$605,Nov!$R$5:$R$605,"Despesa",Nov!$F$5:$F$605,CPagar!$D101,Nov!$I$5:$I$605,"Não Pago")</f>
        <v>0</v>
      </c>
      <c r="P101" s="75">
        <f>SUMIFS(Dez!$H$5:$H$605,Dez!$R$5:$R$605,"Despesa",Dez!$F$5:$F$605,CPagar!$D101,Dez!$I$5:$I$605,"Não Pago")</f>
        <v>0</v>
      </c>
      <c r="Q101" s="49">
        <f t="shared" si="3"/>
        <v>0</v>
      </c>
    </row>
    <row r="102" spans="3:17" ht="28.5" customHeight="1" thickTop="1" thickBot="1">
      <c r="C102" s="65" t="str">
        <f>'PC Despesas'!C98</f>
        <v>5.1.94</v>
      </c>
      <c r="D102" s="66" t="str">
        <f>VLOOKUP(C102,'PC Despesas'!$C$4:$D$103,2,FALSE)</f>
        <v>-</v>
      </c>
      <c r="E102" s="75">
        <f>SUMIFS(Jan!$H$5:$H$605,Jan!$R$5:$R$605,"Despesa",Jan!$F$5:$F$605,CPagar!$D102,Jan!$I$5:$I$605,"Não Pago")</f>
        <v>0</v>
      </c>
      <c r="F102" s="75">
        <f>SUMIFS(Fev!$H$5:$H$605,Fev!$R$5:$R$605,"Despesa",Fev!$F$5:$F$605,CPagar!$D102,Fev!$I$5:$I$605,"Não Pago")</f>
        <v>0</v>
      </c>
      <c r="G102" s="75">
        <f>SUMIFS(Mar!$H$5:$H$605,Mar!$R$5:$R$605,"Despesa",Mar!$F$5:$F$605,CPagar!$D102,Mar!$I$5:$I$605,"Não Pago")</f>
        <v>0</v>
      </c>
      <c r="H102" s="75">
        <f>SUMIFS(Abr!$H$5:$H$605,Abr!$R$5:$R$605,"Despesa",Abr!$F$5:$F$605,CPagar!$D102,Abr!$I$5:$I$605,"Não Pago")</f>
        <v>0</v>
      </c>
      <c r="I102" s="75">
        <f>SUMIFS(Mai!$H$5:$H$605,Mai!$R$5:$R$605,"Despesa",Mai!$F$5:$F$605,CPagar!$D102,Mai!$I$5:$I$605,"Não Pago")</f>
        <v>0</v>
      </c>
      <c r="J102" s="75">
        <f>SUMIFS(Jun!$H$5:$H$605,Jun!$R$5:$R$605,"Despesa",Jun!$F$5:$F$605,CPagar!$D102,Jun!$I$5:$I$605,"Não Pago")</f>
        <v>0</v>
      </c>
      <c r="K102" s="75">
        <f>SUMIFS(Jul!$H$5:$H$605,Jul!$R$5:$R$605,"Despesa",Jul!$F$5:$F$605,CPagar!$D102,Jul!$I$5:$I$605,"Não Pago")</f>
        <v>0</v>
      </c>
      <c r="L102" s="75">
        <f>SUMIFS(Ago!$H$5:$H$605,Ago!$R$5:$R$605,"Despesa",Ago!$F$5:$F$605,CPagar!$D102,Ago!$I$5:$I$605,"Não Pago")</f>
        <v>0</v>
      </c>
      <c r="M102" s="75">
        <f>SUMIFS(Set!$H$5:$H$605,Set!$R$5:$R$605,"Despesa",Set!$F$5:$F$605,CPagar!$D102,Set!$I$5:$I$605,"Não Pago")</f>
        <v>0</v>
      </c>
      <c r="N102" s="75">
        <f>SUMIFS(Out!$H$5:$H$605,Out!$R$5:$R$605,"Despesa",Out!$F$5:$F$605,CPagar!$D102,Out!$I$5:$I$605,"Não Pago")</f>
        <v>0</v>
      </c>
      <c r="O102" s="75">
        <f>SUMIFS(Nov!$H$5:$H$605,Nov!$R$5:$R$605,"Despesa",Nov!$F$5:$F$605,CPagar!$D102,Nov!$I$5:$I$605,"Não Pago")</f>
        <v>0</v>
      </c>
      <c r="P102" s="75">
        <f>SUMIFS(Dez!$H$5:$H$605,Dez!$R$5:$R$605,"Despesa",Dez!$F$5:$F$605,CPagar!$D102,Dez!$I$5:$I$605,"Não Pago")</f>
        <v>0</v>
      </c>
      <c r="Q102" s="49">
        <f t="shared" si="3"/>
        <v>0</v>
      </c>
    </row>
    <row r="103" spans="3:17" ht="28.5" customHeight="1" thickTop="1" thickBot="1">
      <c r="C103" s="65" t="str">
        <f>'PC Despesas'!C99</f>
        <v>5.1.95</v>
      </c>
      <c r="D103" s="66" t="str">
        <f>VLOOKUP(C103,'PC Despesas'!$C$4:$D$103,2,FALSE)</f>
        <v>-</v>
      </c>
      <c r="E103" s="75">
        <f>SUMIFS(Jan!$H$5:$H$605,Jan!$R$5:$R$605,"Despesa",Jan!$F$5:$F$605,CPagar!$D103,Jan!$I$5:$I$605,"Não Pago")</f>
        <v>0</v>
      </c>
      <c r="F103" s="75">
        <f>SUMIFS(Fev!$H$5:$H$605,Fev!$R$5:$R$605,"Despesa",Fev!$F$5:$F$605,CPagar!$D103,Fev!$I$5:$I$605,"Não Pago")</f>
        <v>0</v>
      </c>
      <c r="G103" s="75">
        <f>SUMIFS(Mar!$H$5:$H$605,Mar!$R$5:$R$605,"Despesa",Mar!$F$5:$F$605,CPagar!$D103,Mar!$I$5:$I$605,"Não Pago")</f>
        <v>0</v>
      </c>
      <c r="H103" s="75">
        <f>SUMIFS(Abr!$H$5:$H$605,Abr!$R$5:$R$605,"Despesa",Abr!$F$5:$F$605,CPagar!$D103,Abr!$I$5:$I$605,"Não Pago")</f>
        <v>0</v>
      </c>
      <c r="I103" s="75">
        <f>SUMIFS(Mai!$H$5:$H$605,Mai!$R$5:$R$605,"Despesa",Mai!$F$5:$F$605,CPagar!$D103,Mai!$I$5:$I$605,"Não Pago")</f>
        <v>0</v>
      </c>
      <c r="J103" s="75">
        <f>SUMIFS(Jun!$H$5:$H$605,Jun!$R$5:$R$605,"Despesa",Jun!$F$5:$F$605,CPagar!$D103,Jun!$I$5:$I$605,"Não Pago")</f>
        <v>0</v>
      </c>
      <c r="K103" s="75">
        <f>SUMIFS(Jul!$H$5:$H$605,Jul!$R$5:$R$605,"Despesa",Jul!$F$5:$F$605,CPagar!$D103,Jul!$I$5:$I$605,"Não Pago")</f>
        <v>0</v>
      </c>
      <c r="L103" s="75">
        <f>SUMIFS(Ago!$H$5:$H$605,Ago!$R$5:$R$605,"Despesa",Ago!$F$5:$F$605,CPagar!$D103,Ago!$I$5:$I$605,"Não Pago")</f>
        <v>0</v>
      </c>
      <c r="M103" s="75">
        <f>SUMIFS(Set!$H$5:$H$605,Set!$R$5:$R$605,"Despesa",Set!$F$5:$F$605,CPagar!$D103,Set!$I$5:$I$605,"Não Pago")</f>
        <v>0</v>
      </c>
      <c r="N103" s="75">
        <f>SUMIFS(Out!$H$5:$H$605,Out!$R$5:$R$605,"Despesa",Out!$F$5:$F$605,CPagar!$D103,Out!$I$5:$I$605,"Não Pago")</f>
        <v>0</v>
      </c>
      <c r="O103" s="75">
        <f>SUMIFS(Nov!$H$5:$H$605,Nov!$R$5:$R$605,"Despesa",Nov!$F$5:$F$605,CPagar!$D103,Nov!$I$5:$I$605,"Não Pago")</f>
        <v>0</v>
      </c>
      <c r="P103" s="75">
        <f>SUMIFS(Dez!$H$5:$H$605,Dez!$R$5:$R$605,"Despesa",Dez!$F$5:$F$605,CPagar!$D103,Dez!$I$5:$I$605,"Não Pago")</f>
        <v>0</v>
      </c>
      <c r="Q103" s="49">
        <f t="shared" si="3"/>
        <v>0</v>
      </c>
    </row>
    <row r="104" spans="3:17" ht="28.5" customHeight="1" thickTop="1" thickBot="1">
      <c r="C104" s="65" t="str">
        <f>'PC Despesas'!C100</f>
        <v>5.1.96</v>
      </c>
      <c r="D104" s="66" t="str">
        <f>VLOOKUP(C104,'PC Despesas'!$C$4:$D$103,2,FALSE)</f>
        <v>-</v>
      </c>
      <c r="E104" s="75">
        <f>SUMIFS(Jan!$H$5:$H$605,Jan!$R$5:$R$605,"Despesa",Jan!$F$5:$F$605,CPagar!$D104,Jan!$I$5:$I$605,"Não Pago")</f>
        <v>0</v>
      </c>
      <c r="F104" s="75">
        <f>SUMIFS(Fev!$H$5:$H$605,Fev!$R$5:$R$605,"Despesa",Fev!$F$5:$F$605,CPagar!$D104,Fev!$I$5:$I$605,"Não Pago")</f>
        <v>0</v>
      </c>
      <c r="G104" s="75">
        <f>SUMIFS(Mar!$H$5:$H$605,Mar!$R$5:$R$605,"Despesa",Mar!$F$5:$F$605,CPagar!$D104,Mar!$I$5:$I$605,"Não Pago")</f>
        <v>0</v>
      </c>
      <c r="H104" s="75">
        <f>SUMIFS(Abr!$H$5:$H$605,Abr!$R$5:$R$605,"Despesa",Abr!$F$5:$F$605,CPagar!$D104,Abr!$I$5:$I$605,"Não Pago")</f>
        <v>0</v>
      </c>
      <c r="I104" s="75">
        <f>SUMIFS(Mai!$H$5:$H$605,Mai!$R$5:$R$605,"Despesa",Mai!$F$5:$F$605,CPagar!$D104,Mai!$I$5:$I$605,"Não Pago")</f>
        <v>0</v>
      </c>
      <c r="J104" s="75">
        <f>SUMIFS(Jun!$H$5:$H$605,Jun!$R$5:$R$605,"Despesa",Jun!$F$5:$F$605,CPagar!$D104,Jun!$I$5:$I$605,"Não Pago")</f>
        <v>0</v>
      </c>
      <c r="K104" s="75">
        <f>SUMIFS(Jul!$H$5:$H$605,Jul!$R$5:$R$605,"Despesa",Jul!$F$5:$F$605,CPagar!$D104,Jul!$I$5:$I$605,"Não Pago")</f>
        <v>0</v>
      </c>
      <c r="L104" s="75">
        <f>SUMIFS(Ago!$H$5:$H$605,Ago!$R$5:$R$605,"Despesa",Ago!$F$5:$F$605,CPagar!$D104,Ago!$I$5:$I$605,"Não Pago")</f>
        <v>0</v>
      </c>
      <c r="M104" s="75">
        <f>SUMIFS(Set!$H$5:$H$605,Set!$R$5:$R$605,"Despesa",Set!$F$5:$F$605,CPagar!$D104,Set!$I$5:$I$605,"Não Pago")</f>
        <v>0</v>
      </c>
      <c r="N104" s="75">
        <f>SUMIFS(Out!$H$5:$H$605,Out!$R$5:$R$605,"Despesa",Out!$F$5:$F$605,CPagar!$D104,Out!$I$5:$I$605,"Não Pago")</f>
        <v>0</v>
      </c>
      <c r="O104" s="75">
        <f>SUMIFS(Nov!$H$5:$H$605,Nov!$R$5:$R$605,"Despesa",Nov!$F$5:$F$605,CPagar!$D104,Nov!$I$5:$I$605,"Não Pago")</f>
        <v>0</v>
      </c>
      <c r="P104" s="75">
        <f>SUMIFS(Dez!$H$5:$H$605,Dez!$R$5:$R$605,"Despesa",Dez!$F$5:$F$605,CPagar!$D104,Dez!$I$5:$I$605,"Não Pago")</f>
        <v>0</v>
      </c>
      <c r="Q104" s="49">
        <f t="shared" si="3"/>
        <v>0</v>
      </c>
    </row>
    <row r="105" spans="3:17" ht="28.5" customHeight="1" thickTop="1" thickBot="1">
      <c r="C105" s="65" t="str">
        <f>'PC Despesas'!C101</f>
        <v>5.1.97</v>
      </c>
      <c r="D105" s="66" t="str">
        <f>VLOOKUP(C105,'PC Despesas'!$C$4:$D$103,2,FALSE)</f>
        <v>-</v>
      </c>
      <c r="E105" s="75">
        <f>SUMIFS(Jan!$H$5:$H$605,Jan!$R$5:$R$605,"Despesa",Jan!$F$5:$F$605,CPagar!$D105,Jan!$I$5:$I$605,"Não Pago")</f>
        <v>0</v>
      </c>
      <c r="F105" s="75">
        <f>SUMIFS(Fev!$H$5:$H$605,Fev!$R$5:$R$605,"Despesa",Fev!$F$5:$F$605,CPagar!$D105,Fev!$I$5:$I$605,"Não Pago")</f>
        <v>0</v>
      </c>
      <c r="G105" s="75">
        <f>SUMIFS(Mar!$H$5:$H$605,Mar!$R$5:$R$605,"Despesa",Mar!$F$5:$F$605,CPagar!$D105,Mar!$I$5:$I$605,"Não Pago")</f>
        <v>0</v>
      </c>
      <c r="H105" s="75">
        <f>SUMIFS(Abr!$H$5:$H$605,Abr!$R$5:$R$605,"Despesa",Abr!$F$5:$F$605,CPagar!$D105,Abr!$I$5:$I$605,"Não Pago")</f>
        <v>0</v>
      </c>
      <c r="I105" s="75">
        <f>SUMIFS(Mai!$H$5:$H$605,Mai!$R$5:$R$605,"Despesa",Mai!$F$5:$F$605,CPagar!$D105,Mai!$I$5:$I$605,"Não Pago")</f>
        <v>0</v>
      </c>
      <c r="J105" s="75">
        <f>SUMIFS(Jun!$H$5:$H$605,Jun!$R$5:$R$605,"Despesa",Jun!$F$5:$F$605,CPagar!$D105,Jun!$I$5:$I$605,"Não Pago")</f>
        <v>0</v>
      </c>
      <c r="K105" s="75">
        <f>SUMIFS(Jul!$H$5:$H$605,Jul!$R$5:$R$605,"Despesa",Jul!$F$5:$F$605,CPagar!$D105,Jul!$I$5:$I$605,"Não Pago")</f>
        <v>0</v>
      </c>
      <c r="L105" s="75">
        <f>SUMIFS(Ago!$H$5:$H$605,Ago!$R$5:$R$605,"Despesa",Ago!$F$5:$F$605,CPagar!$D105,Ago!$I$5:$I$605,"Não Pago")</f>
        <v>0</v>
      </c>
      <c r="M105" s="75">
        <f>SUMIFS(Set!$H$5:$H$605,Set!$R$5:$R$605,"Despesa",Set!$F$5:$F$605,CPagar!$D105,Set!$I$5:$I$605,"Não Pago")</f>
        <v>0</v>
      </c>
      <c r="N105" s="75">
        <f>SUMIFS(Out!$H$5:$H$605,Out!$R$5:$R$605,"Despesa",Out!$F$5:$F$605,CPagar!$D105,Out!$I$5:$I$605,"Não Pago")</f>
        <v>0</v>
      </c>
      <c r="O105" s="75">
        <f>SUMIFS(Nov!$H$5:$H$605,Nov!$R$5:$R$605,"Despesa",Nov!$F$5:$F$605,CPagar!$D105,Nov!$I$5:$I$605,"Não Pago")</f>
        <v>0</v>
      </c>
      <c r="P105" s="75">
        <f>SUMIFS(Dez!$H$5:$H$605,Dez!$R$5:$R$605,"Despesa",Dez!$F$5:$F$605,CPagar!$D105,Dez!$I$5:$I$605,"Não Pago")</f>
        <v>0</v>
      </c>
      <c r="Q105" s="49">
        <f t="shared" si="3"/>
        <v>0</v>
      </c>
    </row>
    <row r="106" spans="3:17" ht="28.5" customHeight="1" thickTop="1" thickBot="1">
      <c r="C106" s="65" t="str">
        <f>'PC Despesas'!C102</f>
        <v>5.1.98</v>
      </c>
      <c r="D106" s="66" t="str">
        <f>VLOOKUP(C106,'PC Despesas'!$C$4:$D$103,2,FALSE)</f>
        <v>-</v>
      </c>
      <c r="E106" s="75">
        <f>SUMIFS(Jan!$H$5:$H$605,Jan!$R$5:$R$605,"Despesa",Jan!$F$5:$F$605,CPagar!$D106,Jan!$I$5:$I$605,"Não Pago")</f>
        <v>0</v>
      </c>
      <c r="F106" s="75">
        <f>SUMIFS(Fev!$H$5:$H$605,Fev!$R$5:$R$605,"Despesa",Fev!$F$5:$F$605,CPagar!$D106,Fev!$I$5:$I$605,"Não Pago")</f>
        <v>0</v>
      </c>
      <c r="G106" s="75">
        <f>SUMIFS(Mar!$H$5:$H$605,Mar!$R$5:$R$605,"Despesa",Mar!$F$5:$F$605,CPagar!$D106,Mar!$I$5:$I$605,"Não Pago")</f>
        <v>0</v>
      </c>
      <c r="H106" s="75">
        <f>SUMIFS(Abr!$H$5:$H$605,Abr!$R$5:$R$605,"Despesa",Abr!$F$5:$F$605,CPagar!$D106,Abr!$I$5:$I$605,"Não Pago")</f>
        <v>0</v>
      </c>
      <c r="I106" s="75">
        <f>SUMIFS(Mai!$H$5:$H$605,Mai!$R$5:$R$605,"Despesa",Mai!$F$5:$F$605,CPagar!$D106,Mai!$I$5:$I$605,"Não Pago")</f>
        <v>0</v>
      </c>
      <c r="J106" s="75">
        <f>SUMIFS(Jun!$H$5:$H$605,Jun!$R$5:$R$605,"Despesa",Jun!$F$5:$F$605,CPagar!$D106,Jun!$I$5:$I$605,"Não Pago")</f>
        <v>0</v>
      </c>
      <c r="K106" s="75">
        <f>SUMIFS(Jul!$H$5:$H$605,Jul!$R$5:$R$605,"Despesa",Jul!$F$5:$F$605,CPagar!$D106,Jul!$I$5:$I$605,"Não Pago")</f>
        <v>0</v>
      </c>
      <c r="L106" s="75">
        <f>SUMIFS(Ago!$H$5:$H$605,Ago!$R$5:$R$605,"Despesa",Ago!$F$5:$F$605,CPagar!$D106,Ago!$I$5:$I$605,"Não Pago")</f>
        <v>0</v>
      </c>
      <c r="M106" s="75">
        <f>SUMIFS(Set!$H$5:$H$605,Set!$R$5:$R$605,"Despesa",Set!$F$5:$F$605,CPagar!$D106,Set!$I$5:$I$605,"Não Pago")</f>
        <v>0</v>
      </c>
      <c r="N106" s="75">
        <f>SUMIFS(Out!$H$5:$H$605,Out!$R$5:$R$605,"Despesa",Out!$F$5:$F$605,CPagar!$D106,Out!$I$5:$I$605,"Não Pago")</f>
        <v>0</v>
      </c>
      <c r="O106" s="75">
        <f>SUMIFS(Nov!$H$5:$H$605,Nov!$R$5:$R$605,"Despesa",Nov!$F$5:$F$605,CPagar!$D106,Nov!$I$5:$I$605,"Não Pago")</f>
        <v>0</v>
      </c>
      <c r="P106" s="75">
        <f>SUMIFS(Dez!$H$5:$H$605,Dez!$R$5:$R$605,"Despesa",Dez!$F$5:$F$605,CPagar!$D106,Dez!$I$5:$I$605,"Não Pago")</f>
        <v>0</v>
      </c>
      <c r="Q106" s="49">
        <f t="shared" si="3"/>
        <v>0</v>
      </c>
    </row>
    <row r="107" spans="3:17" ht="28.5" customHeight="1" thickTop="1" thickBot="1">
      <c r="C107" s="65" t="str">
        <f>'PC Despesas'!C103</f>
        <v>5.1.99</v>
      </c>
      <c r="D107" s="66" t="str">
        <f>VLOOKUP(C107,'PC Despesas'!$C$4:$D$103,2,FALSE)</f>
        <v>Outras despesas com produtos</v>
      </c>
      <c r="E107" s="75">
        <f>SUMIFS(Jan!$H$5:$H$605,Jan!$R$5:$R$605,"Despesa",Jan!$F$5:$F$605,CPagar!$D107,Jan!$I$5:$I$605,"Não Pago")</f>
        <v>0</v>
      </c>
      <c r="F107" s="75">
        <f>SUMIFS(Fev!$H$5:$H$605,Fev!$R$5:$R$605,"Despesa",Fev!$F$5:$F$605,CPagar!$D107,Fev!$I$5:$I$605,"Não Pago")</f>
        <v>0</v>
      </c>
      <c r="G107" s="75">
        <f>SUMIFS(Mar!$H$5:$H$605,Mar!$R$5:$R$605,"Despesa",Mar!$F$5:$F$605,CPagar!$D107,Mar!$I$5:$I$605,"Não Pago")</f>
        <v>0</v>
      </c>
      <c r="H107" s="75">
        <f>SUMIFS(Abr!$H$5:$H$605,Abr!$R$5:$R$605,"Despesa",Abr!$F$5:$F$605,CPagar!$D107,Abr!$I$5:$I$605,"Não Pago")</f>
        <v>0</v>
      </c>
      <c r="I107" s="75">
        <f>SUMIFS(Mai!$H$5:$H$605,Mai!$R$5:$R$605,"Despesa",Mai!$F$5:$F$605,CPagar!$D107,Mai!$I$5:$I$605,"Não Pago")</f>
        <v>0</v>
      </c>
      <c r="J107" s="75">
        <f>SUMIFS(Jun!$H$5:$H$605,Jun!$R$5:$R$605,"Despesa",Jun!$F$5:$F$605,CPagar!$D107,Jun!$I$5:$I$605,"Não Pago")</f>
        <v>0</v>
      </c>
      <c r="K107" s="75">
        <f>SUMIFS(Jul!$H$5:$H$605,Jul!$R$5:$R$605,"Despesa",Jul!$F$5:$F$605,CPagar!$D107,Jul!$I$5:$I$605,"Não Pago")</f>
        <v>0</v>
      </c>
      <c r="L107" s="75">
        <f>SUMIFS(Ago!$H$5:$H$605,Ago!$R$5:$R$605,"Despesa",Ago!$F$5:$F$605,CPagar!$D107,Ago!$I$5:$I$605,"Não Pago")</f>
        <v>0</v>
      </c>
      <c r="M107" s="75">
        <f>SUMIFS(Set!$H$5:$H$605,Set!$R$5:$R$605,"Despesa",Set!$F$5:$F$605,CPagar!$D107,Set!$I$5:$I$605,"Não Pago")</f>
        <v>0</v>
      </c>
      <c r="N107" s="75">
        <f>SUMIFS(Out!$H$5:$H$605,Out!$R$5:$R$605,"Despesa",Out!$F$5:$F$605,CPagar!$D107,Out!$I$5:$I$605,"Não Pago")</f>
        <v>0</v>
      </c>
      <c r="O107" s="75">
        <f>SUMIFS(Nov!$H$5:$H$605,Nov!$R$5:$R$605,"Despesa",Nov!$F$5:$F$605,CPagar!$D107,Nov!$I$5:$I$605,"Não Pago")</f>
        <v>0</v>
      </c>
      <c r="P107" s="75">
        <f>SUMIFS(Dez!$H$5:$H$605,Dez!$R$5:$R$605,"Despesa",Dez!$F$5:$F$605,CPagar!$D107,Dez!$I$5:$I$605,"Não Pago")</f>
        <v>0</v>
      </c>
      <c r="Q107" s="49">
        <f t="shared" si="3"/>
        <v>0</v>
      </c>
    </row>
    <row r="108" spans="3:17" ht="30.75" customHeight="1" thickTop="1" thickBot="1">
      <c r="C108" s="67" t="str">
        <f>'PC Despesas'!F4</f>
        <v>5.2</v>
      </c>
      <c r="D108" s="76" t="str">
        <f>VLOOKUP(C108,'PC Despesas'!$F$4:$G$103,2,FALSE)</f>
        <v>DESPESAS COM SERVIÇOS</v>
      </c>
      <c r="E108" s="74">
        <f>SUM(E109:E207)</f>
        <v>0</v>
      </c>
      <c r="F108" s="74">
        <f t="shared" ref="F108:Q108" si="4">SUM(F109:F207)</f>
        <v>0</v>
      </c>
      <c r="G108" s="74">
        <f t="shared" si="4"/>
        <v>0</v>
      </c>
      <c r="H108" s="74">
        <f t="shared" si="4"/>
        <v>0</v>
      </c>
      <c r="I108" s="74">
        <f t="shared" si="4"/>
        <v>0</v>
      </c>
      <c r="J108" s="74">
        <f t="shared" si="4"/>
        <v>0</v>
      </c>
      <c r="K108" s="74">
        <f t="shared" si="4"/>
        <v>0</v>
      </c>
      <c r="L108" s="74">
        <f t="shared" si="4"/>
        <v>0</v>
      </c>
      <c r="M108" s="74">
        <f t="shared" si="4"/>
        <v>0</v>
      </c>
      <c r="N108" s="74">
        <f t="shared" si="4"/>
        <v>0</v>
      </c>
      <c r="O108" s="74">
        <f t="shared" si="4"/>
        <v>0</v>
      </c>
      <c r="P108" s="74">
        <f t="shared" si="4"/>
        <v>0</v>
      </c>
      <c r="Q108" s="74">
        <f t="shared" si="4"/>
        <v>0</v>
      </c>
    </row>
    <row r="109" spans="3:17" ht="28.5" customHeight="1" thickTop="1" thickBot="1">
      <c r="C109" s="65" t="str">
        <f>'PC Despesas'!F5</f>
        <v>5.2.1</v>
      </c>
      <c r="D109" s="66" t="str">
        <f>VLOOKUP(C109,'PC Despesas'!$F$4:$G$103,2,FALSE)</f>
        <v>-</v>
      </c>
      <c r="E109" s="75">
        <f>SUMIFS(Jan!$H$5:$H$605,Jan!$R$5:$R$605,"Despesa",Jan!$F$5:$F$605,CPagar!$D109,Jan!$I$5:$I$605,"Não Pago")</f>
        <v>0</v>
      </c>
      <c r="F109" s="75">
        <f>SUMIFS(Fev!$H$5:$H$605,Fev!$R$5:$R$605,"Despesa",Fev!$F$5:$F$605,CPagar!$D109,Fev!$I$5:$I$605,"Não Pago")</f>
        <v>0</v>
      </c>
      <c r="G109" s="75">
        <f>SUMIFS(Mar!$H$5:$H$605,Mar!$R$5:$R$605,"Despesa",Mar!$F$5:$F$605,CPagar!$D109,Mar!$I$5:$I$605,"Não Pago")</f>
        <v>0</v>
      </c>
      <c r="H109" s="75">
        <f>SUMIFS(Abr!$H$5:$H$605,Abr!$R$5:$R$605,"Despesa",Abr!$F$5:$F$605,CPagar!$D109,Abr!$I$5:$I$605,"Não Pago")</f>
        <v>0</v>
      </c>
      <c r="I109" s="75">
        <f>SUMIFS(Mai!$H$5:$H$605,Mai!$R$5:$R$605,"Despesa",Mai!$F$5:$F$605,CPagar!$D109,Mai!$I$5:$I$605,"Não Pago")</f>
        <v>0</v>
      </c>
      <c r="J109" s="75">
        <f>SUMIFS(Jun!$H$5:$H$605,Jun!$R$5:$R$605,"Despesa",Jun!$F$5:$F$605,CPagar!$D109,Jun!$I$5:$I$605,"Não Pago")</f>
        <v>0</v>
      </c>
      <c r="K109" s="75">
        <f>SUMIFS(Jul!$H$5:$H$605,Jul!$R$5:$R$605,"Despesa",Jul!$F$5:$F$605,CPagar!$D109,Jul!$I$5:$I$605,"Não Pago")</f>
        <v>0</v>
      </c>
      <c r="L109" s="75">
        <f>SUMIFS(Ago!$H$5:$H$605,Ago!$R$5:$R$605,"Despesa",Ago!$F$5:$F$605,CPagar!$D109,Ago!$I$5:$I$605,"Não Pago")</f>
        <v>0</v>
      </c>
      <c r="M109" s="75">
        <f>SUMIFS(Set!$H$5:$H$605,Set!$R$5:$R$605,"Despesa",Set!$F$5:$F$605,CPagar!$D109,Set!$I$5:$I$605,"Não Pago")</f>
        <v>0</v>
      </c>
      <c r="N109" s="75">
        <f>SUMIFS(Out!$H$5:$H$605,Out!$R$5:$R$605,"Despesa",Out!$F$5:$F$605,CPagar!$D109,Out!$I$5:$I$605,"Não Pago")</f>
        <v>0</v>
      </c>
      <c r="O109" s="75">
        <f>SUMIFS(Nov!$H$5:$H$605,Nov!$R$5:$R$605,"Despesa",Nov!$F$5:$F$605,CPagar!$D109,Nov!$I$5:$I$605,"Não Pago")</f>
        <v>0</v>
      </c>
      <c r="P109" s="75">
        <f>SUMIFS(Dez!$H$5:$H$605,Dez!$R$5:$R$605,"Despesa",Dez!$F$5:$F$605,CPagar!$D109,Dez!$I$5:$I$605,"Não Pago")</f>
        <v>0</v>
      </c>
      <c r="Q109" s="49">
        <f>SUM(E109:P109)</f>
        <v>0</v>
      </c>
    </row>
    <row r="110" spans="3:17" ht="28.5" customHeight="1" thickTop="1" thickBot="1">
      <c r="C110" s="65" t="str">
        <f>'PC Despesas'!F6</f>
        <v>5.2.2</v>
      </c>
      <c r="D110" s="66" t="str">
        <f>VLOOKUP(C110,'PC Despesas'!$F$4:$G$103,2,FALSE)</f>
        <v>-</v>
      </c>
      <c r="E110" s="75">
        <f>SUMIFS(Jan!$H$5:$H$605,Jan!$R$5:$R$605,"Despesa",Jan!$F$5:$F$605,CPagar!$D110,Jan!$I$5:$I$605,"Não Pago")</f>
        <v>0</v>
      </c>
      <c r="F110" s="75">
        <f>SUMIFS(Fev!$H$5:$H$605,Fev!$R$5:$R$605,"Despesa",Fev!$F$5:$F$605,CPagar!$D110,Fev!$I$5:$I$605,"Não Pago")</f>
        <v>0</v>
      </c>
      <c r="G110" s="75">
        <f>SUMIFS(Mar!$H$5:$H$605,Mar!$R$5:$R$605,"Despesa",Mar!$F$5:$F$605,CPagar!$D110,Mar!$I$5:$I$605,"Não Pago")</f>
        <v>0</v>
      </c>
      <c r="H110" s="75">
        <f>SUMIFS(Abr!$H$5:$H$605,Abr!$R$5:$R$605,"Despesa",Abr!$F$5:$F$605,CPagar!$D110,Abr!$I$5:$I$605,"Não Pago")</f>
        <v>0</v>
      </c>
      <c r="I110" s="75">
        <f>SUMIFS(Mai!$H$5:$H$605,Mai!$R$5:$R$605,"Despesa",Mai!$F$5:$F$605,CPagar!$D110,Mai!$I$5:$I$605,"Não Pago")</f>
        <v>0</v>
      </c>
      <c r="J110" s="75">
        <f>SUMIFS(Jun!$H$5:$H$605,Jun!$R$5:$R$605,"Despesa",Jun!$F$5:$F$605,CPagar!$D110,Jun!$I$5:$I$605,"Não Pago")</f>
        <v>0</v>
      </c>
      <c r="K110" s="75">
        <f>SUMIFS(Jul!$H$5:$H$605,Jul!$R$5:$R$605,"Despesa",Jul!$F$5:$F$605,CPagar!$D110,Jul!$I$5:$I$605,"Não Pago")</f>
        <v>0</v>
      </c>
      <c r="L110" s="75">
        <f>SUMIFS(Ago!$H$5:$H$605,Ago!$R$5:$R$605,"Despesa",Ago!$F$5:$F$605,CPagar!$D110,Ago!$I$5:$I$605,"Não Pago")</f>
        <v>0</v>
      </c>
      <c r="M110" s="75">
        <f>SUMIFS(Set!$H$5:$H$605,Set!$R$5:$R$605,"Despesa",Set!$F$5:$F$605,CPagar!$D110,Set!$I$5:$I$605,"Não Pago")</f>
        <v>0</v>
      </c>
      <c r="N110" s="75">
        <f>SUMIFS(Out!$H$5:$H$605,Out!$R$5:$R$605,"Despesa",Out!$F$5:$F$605,CPagar!$D110,Out!$I$5:$I$605,"Não Pago")</f>
        <v>0</v>
      </c>
      <c r="O110" s="75">
        <f>SUMIFS(Nov!$H$5:$H$605,Nov!$R$5:$R$605,"Despesa",Nov!$F$5:$F$605,CPagar!$D110,Nov!$I$5:$I$605,"Não Pago")</f>
        <v>0</v>
      </c>
      <c r="P110" s="75">
        <f>SUMIFS(Dez!$H$5:$H$605,Dez!$R$5:$R$605,"Despesa",Dez!$F$5:$F$605,CPagar!$D110,Dez!$I$5:$I$605,"Não Pago")</f>
        <v>0</v>
      </c>
      <c r="Q110" s="49">
        <f t="shared" ref="Q110:Q173" si="5">SUM(E110:P110)</f>
        <v>0</v>
      </c>
    </row>
    <row r="111" spans="3:17" ht="28.5" customHeight="1" thickTop="1" thickBot="1">
      <c r="C111" s="65" t="str">
        <f>'PC Despesas'!F7</f>
        <v>5.2.3</v>
      </c>
      <c r="D111" s="66" t="str">
        <f>VLOOKUP(C111,'PC Despesas'!$F$4:$G$103,2,FALSE)</f>
        <v>-</v>
      </c>
      <c r="E111" s="75">
        <f>SUMIFS(Jan!$H$5:$H$605,Jan!$R$5:$R$605,"Despesa",Jan!$F$5:$F$605,CPagar!$D111,Jan!$I$5:$I$605,"Não Pago")</f>
        <v>0</v>
      </c>
      <c r="F111" s="75">
        <f>SUMIFS(Fev!$H$5:$H$605,Fev!$R$5:$R$605,"Despesa",Fev!$F$5:$F$605,CPagar!$D111,Fev!$I$5:$I$605,"Não Pago")</f>
        <v>0</v>
      </c>
      <c r="G111" s="75">
        <f>SUMIFS(Mar!$H$5:$H$605,Mar!$R$5:$R$605,"Despesa",Mar!$F$5:$F$605,CPagar!$D111,Mar!$I$5:$I$605,"Não Pago")</f>
        <v>0</v>
      </c>
      <c r="H111" s="75">
        <f>SUMIFS(Abr!$H$5:$H$605,Abr!$R$5:$R$605,"Despesa",Abr!$F$5:$F$605,CPagar!$D111,Abr!$I$5:$I$605,"Não Pago")</f>
        <v>0</v>
      </c>
      <c r="I111" s="75">
        <f>SUMIFS(Mai!$H$5:$H$605,Mai!$R$5:$R$605,"Despesa",Mai!$F$5:$F$605,CPagar!$D111,Mai!$I$5:$I$605,"Não Pago")</f>
        <v>0</v>
      </c>
      <c r="J111" s="75">
        <f>SUMIFS(Jun!$H$5:$H$605,Jun!$R$5:$R$605,"Despesa",Jun!$F$5:$F$605,CPagar!$D111,Jun!$I$5:$I$605,"Não Pago")</f>
        <v>0</v>
      </c>
      <c r="K111" s="75">
        <f>SUMIFS(Jul!$H$5:$H$605,Jul!$R$5:$R$605,"Despesa",Jul!$F$5:$F$605,CPagar!$D111,Jul!$I$5:$I$605,"Não Pago")</f>
        <v>0</v>
      </c>
      <c r="L111" s="75">
        <f>SUMIFS(Ago!$H$5:$H$605,Ago!$R$5:$R$605,"Despesa",Ago!$F$5:$F$605,CPagar!$D111,Ago!$I$5:$I$605,"Não Pago")</f>
        <v>0</v>
      </c>
      <c r="M111" s="75">
        <f>SUMIFS(Set!$H$5:$H$605,Set!$R$5:$R$605,"Despesa",Set!$F$5:$F$605,CPagar!$D111,Set!$I$5:$I$605,"Não Pago")</f>
        <v>0</v>
      </c>
      <c r="N111" s="75">
        <f>SUMIFS(Out!$H$5:$H$605,Out!$R$5:$R$605,"Despesa",Out!$F$5:$F$605,CPagar!$D111,Out!$I$5:$I$605,"Não Pago")</f>
        <v>0</v>
      </c>
      <c r="O111" s="75">
        <f>SUMIFS(Nov!$H$5:$H$605,Nov!$R$5:$R$605,"Despesa",Nov!$F$5:$F$605,CPagar!$D111,Nov!$I$5:$I$605,"Não Pago")</f>
        <v>0</v>
      </c>
      <c r="P111" s="75">
        <f>SUMIFS(Dez!$H$5:$H$605,Dez!$R$5:$R$605,"Despesa",Dez!$F$5:$F$605,CPagar!$D111,Dez!$I$5:$I$605,"Não Pago")</f>
        <v>0</v>
      </c>
      <c r="Q111" s="49">
        <f t="shared" si="5"/>
        <v>0</v>
      </c>
    </row>
    <row r="112" spans="3:17" ht="28.5" customHeight="1" thickTop="1" thickBot="1">
      <c r="C112" s="65" t="str">
        <f>'PC Despesas'!F8</f>
        <v>5.2.4</v>
      </c>
      <c r="D112" s="66" t="str">
        <f>VLOOKUP(C112,'PC Despesas'!$F$4:$G$103,2,FALSE)</f>
        <v>-</v>
      </c>
      <c r="E112" s="75">
        <f>SUMIFS(Jan!$H$5:$H$605,Jan!$R$5:$R$605,"Despesa",Jan!$F$5:$F$605,CPagar!$D112,Jan!$I$5:$I$605,"Não Pago")</f>
        <v>0</v>
      </c>
      <c r="F112" s="75">
        <f>SUMIFS(Fev!$H$5:$H$605,Fev!$R$5:$R$605,"Despesa",Fev!$F$5:$F$605,CPagar!$D112,Fev!$I$5:$I$605,"Não Pago")</f>
        <v>0</v>
      </c>
      <c r="G112" s="75">
        <f>SUMIFS(Mar!$H$5:$H$605,Mar!$R$5:$R$605,"Despesa",Mar!$F$5:$F$605,CPagar!$D112,Mar!$I$5:$I$605,"Não Pago")</f>
        <v>0</v>
      </c>
      <c r="H112" s="75">
        <f>SUMIFS(Abr!$H$5:$H$605,Abr!$R$5:$R$605,"Despesa",Abr!$F$5:$F$605,CPagar!$D112,Abr!$I$5:$I$605,"Não Pago")</f>
        <v>0</v>
      </c>
      <c r="I112" s="75">
        <f>SUMIFS(Mai!$H$5:$H$605,Mai!$R$5:$R$605,"Despesa",Mai!$F$5:$F$605,CPagar!$D112,Mai!$I$5:$I$605,"Não Pago")</f>
        <v>0</v>
      </c>
      <c r="J112" s="75">
        <f>SUMIFS(Jun!$H$5:$H$605,Jun!$R$5:$R$605,"Despesa",Jun!$F$5:$F$605,CPagar!$D112,Jun!$I$5:$I$605,"Não Pago")</f>
        <v>0</v>
      </c>
      <c r="K112" s="75">
        <f>SUMIFS(Jul!$H$5:$H$605,Jul!$R$5:$R$605,"Despesa",Jul!$F$5:$F$605,CPagar!$D112,Jul!$I$5:$I$605,"Não Pago")</f>
        <v>0</v>
      </c>
      <c r="L112" s="75">
        <f>SUMIFS(Ago!$H$5:$H$605,Ago!$R$5:$R$605,"Despesa",Ago!$F$5:$F$605,CPagar!$D112,Ago!$I$5:$I$605,"Não Pago")</f>
        <v>0</v>
      </c>
      <c r="M112" s="75">
        <f>SUMIFS(Set!$H$5:$H$605,Set!$R$5:$R$605,"Despesa",Set!$F$5:$F$605,CPagar!$D112,Set!$I$5:$I$605,"Não Pago")</f>
        <v>0</v>
      </c>
      <c r="N112" s="75">
        <f>SUMIFS(Out!$H$5:$H$605,Out!$R$5:$R$605,"Despesa",Out!$F$5:$F$605,CPagar!$D112,Out!$I$5:$I$605,"Não Pago")</f>
        <v>0</v>
      </c>
      <c r="O112" s="75">
        <f>SUMIFS(Nov!$H$5:$H$605,Nov!$R$5:$R$605,"Despesa",Nov!$F$5:$F$605,CPagar!$D112,Nov!$I$5:$I$605,"Não Pago")</f>
        <v>0</v>
      </c>
      <c r="P112" s="75">
        <f>SUMIFS(Dez!$H$5:$H$605,Dez!$R$5:$R$605,"Despesa",Dez!$F$5:$F$605,CPagar!$D112,Dez!$I$5:$I$605,"Não Pago")</f>
        <v>0</v>
      </c>
      <c r="Q112" s="49">
        <f t="shared" si="5"/>
        <v>0</v>
      </c>
    </row>
    <row r="113" spans="3:17" ht="28.5" customHeight="1" thickTop="1" thickBot="1">
      <c r="C113" s="65" t="str">
        <f>'PC Despesas'!F9</f>
        <v>5.2.5</v>
      </c>
      <c r="D113" s="66" t="str">
        <f>VLOOKUP(C113,'PC Despesas'!$F$4:$G$103,2,FALSE)</f>
        <v>-</v>
      </c>
      <c r="E113" s="75">
        <f>SUMIFS(Jan!$H$5:$H$605,Jan!$R$5:$R$605,"Despesa",Jan!$F$5:$F$605,CPagar!$D113,Jan!$I$5:$I$605,"Não Pago")</f>
        <v>0</v>
      </c>
      <c r="F113" s="75">
        <f>SUMIFS(Fev!$H$5:$H$605,Fev!$R$5:$R$605,"Despesa",Fev!$F$5:$F$605,CPagar!$D113,Fev!$I$5:$I$605,"Não Pago")</f>
        <v>0</v>
      </c>
      <c r="G113" s="75">
        <f>SUMIFS(Mar!$H$5:$H$605,Mar!$R$5:$R$605,"Despesa",Mar!$F$5:$F$605,CPagar!$D113,Mar!$I$5:$I$605,"Não Pago")</f>
        <v>0</v>
      </c>
      <c r="H113" s="75">
        <f>SUMIFS(Abr!$H$5:$H$605,Abr!$R$5:$R$605,"Despesa",Abr!$F$5:$F$605,CPagar!$D113,Abr!$I$5:$I$605,"Não Pago")</f>
        <v>0</v>
      </c>
      <c r="I113" s="75">
        <f>SUMIFS(Mai!$H$5:$H$605,Mai!$R$5:$R$605,"Despesa",Mai!$F$5:$F$605,CPagar!$D113,Mai!$I$5:$I$605,"Não Pago")</f>
        <v>0</v>
      </c>
      <c r="J113" s="75">
        <f>SUMIFS(Jun!$H$5:$H$605,Jun!$R$5:$R$605,"Despesa",Jun!$F$5:$F$605,CPagar!$D113,Jun!$I$5:$I$605,"Não Pago")</f>
        <v>0</v>
      </c>
      <c r="K113" s="75">
        <f>SUMIFS(Jul!$H$5:$H$605,Jul!$R$5:$R$605,"Despesa",Jul!$F$5:$F$605,CPagar!$D113,Jul!$I$5:$I$605,"Não Pago")</f>
        <v>0</v>
      </c>
      <c r="L113" s="75">
        <f>SUMIFS(Ago!$H$5:$H$605,Ago!$R$5:$R$605,"Despesa",Ago!$F$5:$F$605,CPagar!$D113,Ago!$I$5:$I$605,"Não Pago")</f>
        <v>0</v>
      </c>
      <c r="M113" s="75">
        <f>SUMIFS(Set!$H$5:$H$605,Set!$R$5:$R$605,"Despesa",Set!$F$5:$F$605,CPagar!$D113,Set!$I$5:$I$605,"Não Pago")</f>
        <v>0</v>
      </c>
      <c r="N113" s="75">
        <f>SUMIFS(Out!$H$5:$H$605,Out!$R$5:$R$605,"Despesa",Out!$F$5:$F$605,CPagar!$D113,Out!$I$5:$I$605,"Não Pago")</f>
        <v>0</v>
      </c>
      <c r="O113" s="75">
        <f>SUMIFS(Nov!$H$5:$H$605,Nov!$R$5:$R$605,"Despesa",Nov!$F$5:$F$605,CPagar!$D113,Nov!$I$5:$I$605,"Não Pago")</f>
        <v>0</v>
      </c>
      <c r="P113" s="75">
        <f>SUMIFS(Dez!$H$5:$H$605,Dez!$R$5:$R$605,"Despesa",Dez!$F$5:$F$605,CPagar!$D113,Dez!$I$5:$I$605,"Não Pago")</f>
        <v>0</v>
      </c>
      <c r="Q113" s="49">
        <f t="shared" si="5"/>
        <v>0</v>
      </c>
    </row>
    <row r="114" spans="3:17" ht="28.5" customHeight="1" thickTop="1" thickBot="1">
      <c r="C114" s="65" t="str">
        <f>'PC Despesas'!F10</f>
        <v>5.2.6</v>
      </c>
      <c r="D114" s="66" t="str">
        <f>VLOOKUP(C114,'PC Despesas'!$F$4:$G$103,2,FALSE)</f>
        <v>-</v>
      </c>
      <c r="E114" s="75">
        <f>SUMIFS(Jan!$H$5:$H$605,Jan!$R$5:$R$605,"Despesa",Jan!$F$5:$F$605,CPagar!$D114,Jan!$I$5:$I$605,"Não Pago")</f>
        <v>0</v>
      </c>
      <c r="F114" s="75">
        <f>SUMIFS(Fev!$H$5:$H$605,Fev!$R$5:$R$605,"Despesa",Fev!$F$5:$F$605,CPagar!$D114,Fev!$I$5:$I$605,"Não Pago")</f>
        <v>0</v>
      </c>
      <c r="G114" s="75">
        <f>SUMIFS(Mar!$H$5:$H$605,Mar!$R$5:$R$605,"Despesa",Mar!$F$5:$F$605,CPagar!$D114,Mar!$I$5:$I$605,"Não Pago")</f>
        <v>0</v>
      </c>
      <c r="H114" s="75">
        <f>SUMIFS(Abr!$H$5:$H$605,Abr!$R$5:$R$605,"Despesa",Abr!$F$5:$F$605,CPagar!$D114,Abr!$I$5:$I$605,"Não Pago")</f>
        <v>0</v>
      </c>
      <c r="I114" s="75">
        <f>SUMIFS(Mai!$H$5:$H$605,Mai!$R$5:$R$605,"Despesa",Mai!$F$5:$F$605,CPagar!$D114,Mai!$I$5:$I$605,"Não Pago")</f>
        <v>0</v>
      </c>
      <c r="J114" s="75">
        <f>SUMIFS(Jun!$H$5:$H$605,Jun!$R$5:$R$605,"Despesa",Jun!$F$5:$F$605,CPagar!$D114,Jun!$I$5:$I$605,"Não Pago")</f>
        <v>0</v>
      </c>
      <c r="K114" s="75">
        <f>SUMIFS(Jul!$H$5:$H$605,Jul!$R$5:$R$605,"Despesa",Jul!$F$5:$F$605,CPagar!$D114,Jul!$I$5:$I$605,"Não Pago")</f>
        <v>0</v>
      </c>
      <c r="L114" s="75">
        <f>SUMIFS(Ago!$H$5:$H$605,Ago!$R$5:$R$605,"Despesa",Ago!$F$5:$F$605,CPagar!$D114,Ago!$I$5:$I$605,"Não Pago")</f>
        <v>0</v>
      </c>
      <c r="M114" s="75">
        <f>SUMIFS(Set!$H$5:$H$605,Set!$R$5:$R$605,"Despesa",Set!$F$5:$F$605,CPagar!$D114,Set!$I$5:$I$605,"Não Pago")</f>
        <v>0</v>
      </c>
      <c r="N114" s="75">
        <f>SUMIFS(Out!$H$5:$H$605,Out!$R$5:$R$605,"Despesa",Out!$F$5:$F$605,CPagar!$D114,Out!$I$5:$I$605,"Não Pago")</f>
        <v>0</v>
      </c>
      <c r="O114" s="75">
        <f>SUMIFS(Nov!$H$5:$H$605,Nov!$R$5:$R$605,"Despesa",Nov!$F$5:$F$605,CPagar!$D114,Nov!$I$5:$I$605,"Não Pago")</f>
        <v>0</v>
      </c>
      <c r="P114" s="75">
        <f>SUMIFS(Dez!$H$5:$H$605,Dez!$R$5:$R$605,"Despesa",Dez!$F$5:$F$605,CPagar!$D114,Dez!$I$5:$I$605,"Não Pago")</f>
        <v>0</v>
      </c>
      <c r="Q114" s="49">
        <f t="shared" si="5"/>
        <v>0</v>
      </c>
    </row>
    <row r="115" spans="3:17" ht="28.5" customHeight="1" thickTop="1" thickBot="1">
      <c r="C115" s="65" t="str">
        <f>'PC Despesas'!F11</f>
        <v>5.2.7</v>
      </c>
      <c r="D115" s="66" t="str">
        <f>VLOOKUP(C115,'PC Despesas'!$F$4:$G$103,2,FALSE)</f>
        <v>-</v>
      </c>
      <c r="E115" s="75">
        <f>SUMIFS(Jan!$H$5:$H$605,Jan!$R$5:$R$605,"Despesa",Jan!$F$5:$F$605,CPagar!$D115,Jan!$I$5:$I$605,"Não Pago")</f>
        <v>0</v>
      </c>
      <c r="F115" s="75">
        <f>SUMIFS(Fev!$H$5:$H$605,Fev!$R$5:$R$605,"Despesa",Fev!$F$5:$F$605,CPagar!$D115,Fev!$I$5:$I$605,"Não Pago")</f>
        <v>0</v>
      </c>
      <c r="G115" s="75">
        <f>SUMIFS(Mar!$H$5:$H$605,Mar!$R$5:$R$605,"Despesa",Mar!$F$5:$F$605,CPagar!$D115,Mar!$I$5:$I$605,"Não Pago")</f>
        <v>0</v>
      </c>
      <c r="H115" s="75">
        <f>SUMIFS(Abr!$H$5:$H$605,Abr!$R$5:$R$605,"Despesa",Abr!$F$5:$F$605,CPagar!$D115,Abr!$I$5:$I$605,"Não Pago")</f>
        <v>0</v>
      </c>
      <c r="I115" s="75">
        <f>SUMIFS(Mai!$H$5:$H$605,Mai!$R$5:$R$605,"Despesa",Mai!$F$5:$F$605,CPagar!$D115,Mai!$I$5:$I$605,"Não Pago")</f>
        <v>0</v>
      </c>
      <c r="J115" s="75">
        <f>SUMIFS(Jun!$H$5:$H$605,Jun!$R$5:$R$605,"Despesa",Jun!$F$5:$F$605,CPagar!$D115,Jun!$I$5:$I$605,"Não Pago")</f>
        <v>0</v>
      </c>
      <c r="K115" s="75">
        <f>SUMIFS(Jul!$H$5:$H$605,Jul!$R$5:$R$605,"Despesa",Jul!$F$5:$F$605,CPagar!$D115,Jul!$I$5:$I$605,"Não Pago")</f>
        <v>0</v>
      </c>
      <c r="L115" s="75">
        <f>SUMIFS(Ago!$H$5:$H$605,Ago!$R$5:$R$605,"Despesa",Ago!$F$5:$F$605,CPagar!$D115,Ago!$I$5:$I$605,"Não Pago")</f>
        <v>0</v>
      </c>
      <c r="M115" s="75">
        <f>SUMIFS(Set!$H$5:$H$605,Set!$R$5:$R$605,"Despesa",Set!$F$5:$F$605,CPagar!$D115,Set!$I$5:$I$605,"Não Pago")</f>
        <v>0</v>
      </c>
      <c r="N115" s="75">
        <f>SUMIFS(Out!$H$5:$H$605,Out!$R$5:$R$605,"Despesa",Out!$F$5:$F$605,CPagar!$D115,Out!$I$5:$I$605,"Não Pago")</f>
        <v>0</v>
      </c>
      <c r="O115" s="75">
        <f>SUMIFS(Nov!$H$5:$H$605,Nov!$R$5:$R$605,"Despesa",Nov!$F$5:$F$605,CPagar!$D115,Nov!$I$5:$I$605,"Não Pago")</f>
        <v>0</v>
      </c>
      <c r="P115" s="75">
        <f>SUMIFS(Dez!$H$5:$H$605,Dez!$R$5:$R$605,"Despesa",Dez!$F$5:$F$605,CPagar!$D115,Dez!$I$5:$I$605,"Não Pago")</f>
        <v>0</v>
      </c>
      <c r="Q115" s="49">
        <f t="shared" si="5"/>
        <v>0</v>
      </c>
    </row>
    <row r="116" spans="3:17" ht="28.5" customHeight="1" thickTop="1" thickBot="1">
      <c r="C116" s="65" t="str">
        <f>'PC Despesas'!F12</f>
        <v>5.2.8</v>
      </c>
      <c r="D116" s="66" t="str">
        <f>VLOOKUP(C116,'PC Despesas'!$F$4:$G$103,2,FALSE)</f>
        <v>-</v>
      </c>
      <c r="E116" s="75">
        <f>SUMIFS(Jan!$H$5:$H$605,Jan!$R$5:$R$605,"Despesa",Jan!$F$5:$F$605,CPagar!$D116,Jan!$I$5:$I$605,"Não Pago")</f>
        <v>0</v>
      </c>
      <c r="F116" s="75">
        <f>SUMIFS(Fev!$H$5:$H$605,Fev!$R$5:$R$605,"Despesa",Fev!$F$5:$F$605,CPagar!$D116,Fev!$I$5:$I$605,"Não Pago")</f>
        <v>0</v>
      </c>
      <c r="G116" s="75">
        <f>SUMIFS(Mar!$H$5:$H$605,Mar!$R$5:$R$605,"Despesa",Mar!$F$5:$F$605,CPagar!$D116,Mar!$I$5:$I$605,"Não Pago")</f>
        <v>0</v>
      </c>
      <c r="H116" s="75">
        <f>SUMIFS(Abr!$H$5:$H$605,Abr!$R$5:$R$605,"Despesa",Abr!$F$5:$F$605,CPagar!$D116,Abr!$I$5:$I$605,"Não Pago")</f>
        <v>0</v>
      </c>
      <c r="I116" s="75">
        <f>SUMIFS(Mai!$H$5:$H$605,Mai!$R$5:$R$605,"Despesa",Mai!$F$5:$F$605,CPagar!$D116,Mai!$I$5:$I$605,"Não Pago")</f>
        <v>0</v>
      </c>
      <c r="J116" s="75">
        <f>SUMIFS(Jun!$H$5:$H$605,Jun!$R$5:$R$605,"Despesa",Jun!$F$5:$F$605,CPagar!$D116,Jun!$I$5:$I$605,"Não Pago")</f>
        <v>0</v>
      </c>
      <c r="K116" s="75">
        <f>SUMIFS(Jul!$H$5:$H$605,Jul!$R$5:$R$605,"Despesa",Jul!$F$5:$F$605,CPagar!$D116,Jul!$I$5:$I$605,"Não Pago")</f>
        <v>0</v>
      </c>
      <c r="L116" s="75">
        <f>SUMIFS(Ago!$H$5:$H$605,Ago!$R$5:$R$605,"Despesa",Ago!$F$5:$F$605,CPagar!$D116,Ago!$I$5:$I$605,"Não Pago")</f>
        <v>0</v>
      </c>
      <c r="M116" s="75">
        <f>SUMIFS(Set!$H$5:$H$605,Set!$R$5:$R$605,"Despesa",Set!$F$5:$F$605,CPagar!$D116,Set!$I$5:$I$605,"Não Pago")</f>
        <v>0</v>
      </c>
      <c r="N116" s="75">
        <f>SUMIFS(Out!$H$5:$H$605,Out!$R$5:$R$605,"Despesa",Out!$F$5:$F$605,CPagar!$D116,Out!$I$5:$I$605,"Não Pago")</f>
        <v>0</v>
      </c>
      <c r="O116" s="75">
        <f>SUMIFS(Nov!$H$5:$H$605,Nov!$R$5:$R$605,"Despesa",Nov!$F$5:$F$605,CPagar!$D116,Nov!$I$5:$I$605,"Não Pago")</f>
        <v>0</v>
      </c>
      <c r="P116" s="75">
        <f>SUMIFS(Dez!$H$5:$H$605,Dez!$R$5:$R$605,"Despesa",Dez!$F$5:$F$605,CPagar!$D116,Dez!$I$5:$I$605,"Não Pago")</f>
        <v>0</v>
      </c>
      <c r="Q116" s="49">
        <f t="shared" si="5"/>
        <v>0</v>
      </c>
    </row>
    <row r="117" spans="3:17" ht="28.5" customHeight="1" thickTop="1" thickBot="1">
      <c r="C117" s="65" t="str">
        <f>'PC Despesas'!F13</f>
        <v>5.2.9</v>
      </c>
      <c r="D117" s="66" t="str">
        <f>VLOOKUP(C117,'PC Despesas'!$F$4:$G$103,2,FALSE)</f>
        <v>-</v>
      </c>
      <c r="E117" s="75">
        <f>SUMIFS(Jan!$H$5:$H$605,Jan!$R$5:$R$605,"Despesa",Jan!$F$5:$F$605,CPagar!$D117,Jan!$I$5:$I$605,"Não Pago")</f>
        <v>0</v>
      </c>
      <c r="F117" s="75">
        <f>SUMIFS(Fev!$H$5:$H$605,Fev!$R$5:$R$605,"Despesa",Fev!$F$5:$F$605,CPagar!$D117,Fev!$I$5:$I$605,"Não Pago")</f>
        <v>0</v>
      </c>
      <c r="G117" s="75">
        <f>SUMIFS(Mar!$H$5:$H$605,Mar!$R$5:$R$605,"Despesa",Mar!$F$5:$F$605,CPagar!$D117,Mar!$I$5:$I$605,"Não Pago")</f>
        <v>0</v>
      </c>
      <c r="H117" s="75">
        <f>SUMIFS(Abr!$H$5:$H$605,Abr!$R$5:$R$605,"Despesa",Abr!$F$5:$F$605,CPagar!$D117,Abr!$I$5:$I$605,"Não Pago")</f>
        <v>0</v>
      </c>
      <c r="I117" s="75">
        <f>SUMIFS(Mai!$H$5:$H$605,Mai!$R$5:$R$605,"Despesa",Mai!$F$5:$F$605,CPagar!$D117,Mai!$I$5:$I$605,"Não Pago")</f>
        <v>0</v>
      </c>
      <c r="J117" s="75">
        <f>SUMIFS(Jun!$H$5:$H$605,Jun!$R$5:$R$605,"Despesa",Jun!$F$5:$F$605,CPagar!$D117,Jun!$I$5:$I$605,"Não Pago")</f>
        <v>0</v>
      </c>
      <c r="K117" s="75">
        <f>SUMIFS(Jul!$H$5:$H$605,Jul!$R$5:$R$605,"Despesa",Jul!$F$5:$F$605,CPagar!$D117,Jul!$I$5:$I$605,"Não Pago")</f>
        <v>0</v>
      </c>
      <c r="L117" s="75">
        <f>SUMIFS(Ago!$H$5:$H$605,Ago!$R$5:$R$605,"Despesa",Ago!$F$5:$F$605,CPagar!$D117,Ago!$I$5:$I$605,"Não Pago")</f>
        <v>0</v>
      </c>
      <c r="M117" s="75">
        <f>SUMIFS(Set!$H$5:$H$605,Set!$R$5:$R$605,"Despesa",Set!$F$5:$F$605,CPagar!$D117,Set!$I$5:$I$605,"Não Pago")</f>
        <v>0</v>
      </c>
      <c r="N117" s="75">
        <f>SUMIFS(Out!$H$5:$H$605,Out!$R$5:$R$605,"Despesa",Out!$F$5:$F$605,CPagar!$D117,Out!$I$5:$I$605,"Não Pago")</f>
        <v>0</v>
      </c>
      <c r="O117" s="75">
        <f>SUMIFS(Nov!$H$5:$H$605,Nov!$R$5:$R$605,"Despesa",Nov!$F$5:$F$605,CPagar!$D117,Nov!$I$5:$I$605,"Não Pago")</f>
        <v>0</v>
      </c>
      <c r="P117" s="75">
        <f>SUMIFS(Dez!$H$5:$H$605,Dez!$R$5:$R$605,"Despesa",Dez!$F$5:$F$605,CPagar!$D117,Dez!$I$5:$I$605,"Não Pago")</f>
        <v>0</v>
      </c>
      <c r="Q117" s="49">
        <f t="shared" si="5"/>
        <v>0</v>
      </c>
    </row>
    <row r="118" spans="3:17" ht="28.5" customHeight="1" thickTop="1" thickBot="1">
      <c r="C118" s="65" t="str">
        <f>'PC Despesas'!F14</f>
        <v>5.2.10</v>
      </c>
      <c r="D118" s="66" t="str">
        <f>VLOOKUP(C118,'PC Despesas'!$F$4:$G$103,2,FALSE)</f>
        <v>-</v>
      </c>
      <c r="E118" s="75">
        <f>SUMIFS(Jan!$H$5:$H$605,Jan!$R$5:$R$605,"Despesa",Jan!$F$5:$F$605,CPagar!$D118,Jan!$I$5:$I$605,"Não Pago")</f>
        <v>0</v>
      </c>
      <c r="F118" s="75">
        <f>SUMIFS(Fev!$H$5:$H$605,Fev!$R$5:$R$605,"Despesa",Fev!$F$5:$F$605,CPagar!$D118,Fev!$I$5:$I$605,"Não Pago")</f>
        <v>0</v>
      </c>
      <c r="G118" s="75">
        <f>SUMIFS(Mar!$H$5:$H$605,Mar!$R$5:$R$605,"Despesa",Mar!$F$5:$F$605,CPagar!$D118,Mar!$I$5:$I$605,"Não Pago")</f>
        <v>0</v>
      </c>
      <c r="H118" s="75">
        <f>SUMIFS(Abr!$H$5:$H$605,Abr!$R$5:$R$605,"Despesa",Abr!$F$5:$F$605,CPagar!$D118,Abr!$I$5:$I$605,"Não Pago")</f>
        <v>0</v>
      </c>
      <c r="I118" s="75">
        <f>SUMIFS(Mai!$H$5:$H$605,Mai!$R$5:$R$605,"Despesa",Mai!$F$5:$F$605,CPagar!$D118,Mai!$I$5:$I$605,"Não Pago")</f>
        <v>0</v>
      </c>
      <c r="J118" s="75">
        <f>SUMIFS(Jun!$H$5:$H$605,Jun!$R$5:$R$605,"Despesa",Jun!$F$5:$F$605,CPagar!$D118,Jun!$I$5:$I$605,"Não Pago")</f>
        <v>0</v>
      </c>
      <c r="K118" s="75">
        <f>SUMIFS(Jul!$H$5:$H$605,Jul!$R$5:$R$605,"Despesa",Jul!$F$5:$F$605,CPagar!$D118,Jul!$I$5:$I$605,"Não Pago")</f>
        <v>0</v>
      </c>
      <c r="L118" s="75">
        <f>SUMIFS(Ago!$H$5:$H$605,Ago!$R$5:$R$605,"Despesa",Ago!$F$5:$F$605,CPagar!$D118,Ago!$I$5:$I$605,"Não Pago")</f>
        <v>0</v>
      </c>
      <c r="M118" s="75">
        <f>SUMIFS(Set!$H$5:$H$605,Set!$R$5:$R$605,"Despesa",Set!$F$5:$F$605,CPagar!$D118,Set!$I$5:$I$605,"Não Pago")</f>
        <v>0</v>
      </c>
      <c r="N118" s="75">
        <f>SUMIFS(Out!$H$5:$H$605,Out!$R$5:$R$605,"Despesa",Out!$F$5:$F$605,CPagar!$D118,Out!$I$5:$I$605,"Não Pago")</f>
        <v>0</v>
      </c>
      <c r="O118" s="75">
        <f>SUMIFS(Nov!$H$5:$H$605,Nov!$R$5:$R$605,"Despesa",Nov!$F$5:$F$605,CPagar!$D118,Nov!$I$5:$I$605,"Não Pago")</f>
        <v>0</v>
      </c>
      <c r="P118" s="75">
        <f>SUMIFS(Dez!$H$5:$H$605,Dez!$R$5:$R$605,"Despesa",Dez!$F$5:$F$605,CPagar!$D118,Dez!$I$5:$I$605,"Não Pago")</f>
        <v>0</v>
      </c>
      <c r="Q118" s="49">
        <f t="shared" si="5"/>
        <v>0</v>
      </c>
    </row>
    <row r="119" spans="3:17" ht="28.5" customHeight="1" thickTop="1" thickBot="1">
      <c r="C119" s="65" t="str">
        <f>'PC Despesas'!F15</f>
        <v>5.2.11</v>
      </c>
      <c r="D119" s="66" t="str">
        <f>VLOOKUP(C119,'PC Despesas'!$F$4:$G$103,2,FALSE)</f>
        <v>-</v>
      </c>
      <c r="E119" s="75">
        <f>SUMIFS(Jan!$H$5:$H$605,Jan!$R$5:$R$605,"Despesa",Jan!$F$5:$F$605,CPagar!$D119,Jan!$I$5:$I$605,"Não Pago")</f>
        <v>0</v>
      </c>
      <c r="F119" s="75">
        <f>SUMIFS(Fev!$H$5:$H$605,Fev!$R$5:$R$605,"Despesa",Fev!$F$5:$F$605,CPagar!$D119,Fev!$I$5:$I$605,"Não Pago")</f>
        <v>0</v>
      </c>
      <c r="G119" s="75">
        <f>SUMIFS(Mar!$H$5:$H$605,Mar!$R$5:$R$605,"Despesa",Mar!$F$5:$F$605,CPagar!$D119,Mar!$I$5:$I$605,"Não Pago")</f>
        <v>0</v>
      </c>
      <c r="H119" s="75">
        <f>SUMIFS(Abr!$H$5:$H$605,Abr!$R$5:$R$605,"Despesa",Abr!$F$5:$F$605,CPagar!$D119,Abr!$I$5:$I$605,"Não Pago")</f>
        <v>0</v>
      </c>
      <c r="I119" s="75">
        <f>SUMIFS(Mai!$H$5:$H$605,Mai!$R$5:$R$605,"Despesa",Mai!$F$5:$F$605,CPagar!$D119,Mai!$I$5:$I$605,"Não Pago")</f>
        <v>0</v>
      </c>
      <c r="J119" s="75">
        <f>SUMIFS(Jun!$H$5:$H$605,Jun!$R$5:$R$605,"Despesa",Jun!$F$5:$F$605,CPagar!$D119,Jun!$I$5:$I$605,"Não Pago")</f>
        <v>0</v>
      </c>
      <c r="K119" s="75">
        <f>SUMIFS(Jul!$H$5:$H$605,Jul!$R$5:$R$605,"Despesa",Jul!$F$5:$F$605,CPagar!$D119,Jul!$I$5:$I$605,"Não Pago")</f>
        <v>0</v>
      </c>
      <c r="L119" s="75">
        <f>SUMIFS(Ago!$H$5:$H$605,Ago!$R$5:$R$605,"Despesa",Ago!$F$5:$F$605,CPagar!$D119,Ago!$I$5:$I$605,"Não Pago")</f>
        <v>0</v>
      </c>
      <c r="M119" s="75">
        <f>SUMIFS(Set!$H$5:$H$605,Set!$R$5:$R$605,"Despesa",Set!$F$5:$F$605,CPagar!$D119,Set!$I$5:$I$605,"Não Pago")</f>
        <v>0</v>
      </c>
      <c r="N119" s="75">
        <f>SUMIFS(Out!$H$5:$H$605,Out!$R$5:$R$605,"Despesa",Out!$F$5:$F$605,CPagar!$D119,Out!$I$5:$I$605,"Não Pago")</f>
        <v>0</v>
      </c>
      <c r="O119" s="75">
        <f>SUMIFS(Nov!$H$5:$H$605,Nov!$R$5:$R$605,"Despesa",Nov!$F$5:$F$605,CPagar!$D119,Nov!$I$5:$I$605,"Não Pago")</f>
        <v>0</v>
      </c>
      <c r="P119" s="75">
        <f>SUMIFS(Dez!$H$5:$H$605,Dez!$R$5:$R$605,"Despesa",Dez!$F$5:$F$605,CPagar!$D119,Dez!$I$5:$I$605,"Não Pago")</f>
        <v>0</v>
      </c>
      <c r="Q119" s="49">
        <f t="shared" si="5"/>
        <v>0</v>
      </c>
    </row>
    <row r="120" spans="3:17" ht="28.5" customHeight="1" thickTop="1" thickBot="1">
      <c r="C120" s="65" t="str">
        <f>'PC Despesas'!F16</f>
        <v>5.2.12</v>
      </c>
      <c r="D120" s="66" t="str">
        <f>VLOOKUP(C120,'PC Despesas'!$F$4:$G$103,2,FALSE)</f>
        <v>-</v>
      </c>
      <c r="E120" s="75">
        <f>SUMIFS(Jan!$H$5:$H$605,Jan!$R$5:$R$605,"Despesa",Jan!$F$5:$F$605,CPagar!$D120,Jan!$I$5:$I$605,"Não Pago")</f>
        <v>0</v>
      </c>
      <c r="F120" s="75">
        <f>SUMIFS(Fev!$H$5:$H$605,Fev!$R$5:$R$605,"Despesa",Fev!$F$5:$F$605,CPagar!$D120,Fev!$I$5:$I$605,"Não Pago")</f>
        <v>0</v>
      </c>
      <c r="G120" s="75">
        <f>SUMIFS(Mar!$H$5:$H$605,Mar!$R$5:$R$605,"Despesa",Mar!$F$5:$F$605,CPagar!$D120,Mar!$I$5:$I$605,"Não Pago")</f>
        <v>0</v>
      </c>
      <c r="H120" s="75">
        <f>SUMIFS(Abr!$H$5:$H$605,Abr!$R$5:$R$605,"Despesa",Abr!$F$5:$F$605,CPagar!$D120,Abr!$I$5:$I$605,"Não Pago")</f>
        <v>0</v>
      </c>
      <c r="I120" s="75">
        <f>SUMIFS(Mai!$H$5:$H$605,Mai!$R$5:$R$605,"Despesa",Mai!$F$5:$F$605,CPagar!$D120,Mai!$I$5:$I$605,"Não Pago")</f>
        <v>0</v>
      </c>
      <c r="J120" s="75">
        <f>SUMIFS(Jun!$H$5:$H$605,Jun!$R$5:$R$605,"Despesa",Jun!$F$5:$F$605,CPagar!$D120,Jun!$I$5:$I$605,"Não Pago")</f>
        <v>0</v>
      </c>
      <c r="K120" s="75">
        <f>SUMIFS(Jul!$H$5:$H$605,Jul!$R$5:$R$605,"Despesa",Jul!$F$5:$F$605,CPagar!$D120,Jul!$I$5:$I$605,"Não Pago")</f>
        <v>0</v>
      </c>
      <c r="L120" s="75">
        <f>SUMIFS(Ago!$H$5:$H$605,Ago!$R$5:$R$605,"Despesa",Ago!$F$5:$F$605,CPagar!$D120,Ago!$I$5:$I$605,"Não Pago")</f>
        <v>0</v>
      </c>
      <c r="M120" s="75">
        <f>SUMIFS(Set!$H$5:$H$605,Set!$R$5:$R$605,"Despesa",Set!$F$5:$F$605,CPagar!$D120,Set!$I$5:$I$605,"Não Pago")</f>
        <v>0</v>
      </c>
      <c r="N120" s="75">
        <f>SUMIFS(Out!$H$5:$H$605,Out!$R$5:$R$605,"Despesa",Out!$F$5:$F$605,CPagar!$D120,Out!$I$5:$I$605,"Não Pago")</f>
        <v>0</v>
      </c>
      <c r="O120" s="75">
        <f>SUMIFS(Nov!$H$5:$H$605,Nov!$R$5:$R$605,"Despesa",Nov!$F$5:$F$605,CPagar!$D120,Nov!$I$5:$I$605,"Não Pago")</f>
        <v>0</v>
      </c>
      <c r="P120" s="75">
        <f>SUMIFS(Dez!$H$5:$H$605,Dez!$R$5:$R$605,"Despesa",Dez!$F$5:$F$605,CPagar!$D120,Dez!$I$5:$I$605,"Não Pago")</f>
        <v>0</v>
      </c>
      <c r="Q120" s="49">
        <f t="shared" si="5"/>
        <v>0</v>
      </c>
    </row>
    <row r="121" spans="3:17" ht="28.5" customHeight="1" thickTop="1" thickBot="1">
      <c r="C121" s="65" t="str">
        <f>'PC Despesas'!F17</f>
        <v>5.2.13</v>
      </c>
      <c r="D121" s="66" t="str">
        <f>VLOOKUP(C121,'PC Despesas'!$F$4:$G$103,2,FALSE)</f>
        <v>-</v>
      </c>
      <c r="E121" s="75">
        <f>SUMIFS(Jan!$H$5:$H$605,Jan!$R$5:$R$605,"Despesa",Jan!$F$5:$F$605,CPagar!$D121,Jan!$I$5:$I$605,"Não Pago")</f>
        <v>0</v>
      </c>
      <c r="F121" s="75">
        <f>SUMIFS(Fev!$H$5:$H$605,Fev!$R$5:$R$605,"Despesa",Fev!$F$5:$F$605,CPagar!$D121,Fev!$I$5:$I$605,"Não Pago")</f>
        <v>0</v>
      </c>
      <c r="G121" s="75">
        <f>SUMIFS(Mar!$H$5:$H$605,Mar!$R$5:$R$605,"Despesa",Mar!$F$5:$F$605,CPagar!$D121,Mar!$I$5:$I$605,"Não Pago")</f>
        <v>0</v>
      </c>
      <c r="H121" s="75">
        <f>SUMIFS(Abr!$H$5:$H$605,Abr!$R$5:$R$605,"Despesa",Abr!$F$5:$F$605,CPagar!$D121,Abr!$I$5:$I$605,"Não Pago")</f>
        <v>0</v>
      </c>
      <c r="I121" s="75">
        <f>SUMIFS(Mai!$H$5:$H$605,Mai!$R$5:$R$605,"Despesa",Mai!$F$5:$F$605,CPagar!$D121,Mai!$I$5:$I$605,"Não Pago")</f>
        <v>0</v>
      </c>
      <c r="J121" s="75">
        <f>SUMIFS(Jun!$H$5:$H$605,Jun!$R$5:$R$605,"Despesa",Jun!$F$5:$F$605,CPagar!$D121,Jun!$I$5:$I$605,"Não Pago")</f>
        <v>0</v>
      </c>
      <c r="K121" s="75">
        <f>SUMIFS(Jul!$H$5:$H$605,Jul!$R$5:$R$605,"Despesa",Jul!$F$5:$F$605,CPagar!$D121,Jul!$I$5:$I$605,"Não Pago")</f>
        <v>0</v>
      </c>
      <c r="L121" s="75">
        <f>SUMIFS(Ago!$H$5:$H$605,Ago!$R$5:$R$605,"Despesa",Ago!$F$5:$F$605,CPagar!$D121,Ago!$I$5:$I$605,"Não Pago")</f>
        <v>0</v>
      </c>
      <c r="M121" s="75">
        <f>SUMIFS(Set!$H$5:$H$605,Set!$R$5:$R$605,"Despesa",Set!$F$5:$F$605,CPagar!$D121,Set!$I$5:$I$605,"Não Pago")</f>
        <v>0</v>
      </c>
      <c r="N121" s="75">
        <f>SUMIFS(Out!$H$5:$H$605,Out!$R$5:$R$605,"Despesa",Out!$F$5:$F$605,CPagar!$D121,Out!$I$5:$I$605,"Não Pago")</f>
        <v>0</v>
      </c>
      <c r="O121" s="75">
        <f>SUMIFS(Nov!$H$5:$H$605,Nov!$R$5:$R$605,"Despesa",Nov!$F$5:$F$605,CPagar!$D121,Nov!$I$5:$I$605,"Não Pago")</f>
        <v>0</v>
      </c>
      <c r="P121" s="75">
        <f>SUMIFS(Dez!$H$5:$H$605,Dez!$R$5:$R$605,"Despesa",Dez!$F$5:$F$605,CPagar!$D121,Dez!$I$5:$I$605,"Não Pago")</f>
        <v>0</v>
      </c>
      <c r="Q121" s="49">
        <f t="shared" si="5"/>
        <v>0</v>
      </c>
    </row>
    <row r="122" spans="3:17" ht="28.5" customHeight="1" thickTop="1" thickBot="1">
      <c r="C122" s="65" t="str">
        <f>'PC Despesas'!F18</f>
        <v>5.2.14</v>
      </c>
      <c r="D122" s="66" t="str">
        <f>VLOOKUP(C122,'PC Despesas'!$F$4:$G$103,2,FALSE)</f>
        <v>-</v>
      </c>
      <c r="E122" s="75">
        <f>SUMIFS(Jan!$H$5:$H$605,Jan!$R$5:$R$605,"Despesa",Jan!$F$5:$F$605,CPagar!$D122,Jan!$I$5:$I$605,"Não Pago")</f>
        <v>0</v>
      </c>
      <c r="F122" s="75">
        <f>SUMIFS(Fev!$H$5:$H$605,Fev!$R$5:$R$605,"Despesa",Fev!$F$5:$F$605,CPagar!$D122,Fev!$I$5:$I$605,"Não Pago")</f>
        <v>0</v>
      </c>
      <c r="G122" s="75">
        <f>SUMIFS(Mar!$H$5:$H$605,Mar!$R$5:$R$605,"Despesa",Mar!$F$5:$F$605,CPagar!$D122,Mar!$I$5:$I$605,"Não Pago")</f>
        <v>0</v>
      </c>
      <c r="H122" s="75">
        <f>SUMIFS(Abr!$H$5:$H$605,Abr!$R$5:$R$605,"Despesa",Abr!$F$5:$F$605,CPagar!$D122,Abr!$I$5:$I$605,"Não Pago")</f>
        <v>0</v>
      </c>
      <c r="I122" s="75">
        <f>SUMIFS(Mai!$H$5:$H$605,Mai!$R$5:$R$605,"Despesa",Mai!$F$5:$F$605,CPagar!$D122,Mai!$I$5:$I$605,"Não Pago")</f>
        <v>0</v>
      </c>
      <c r="J122" s="75">
        <f>SUMIFS(Jun!$H$5:$H$605,Jun!$R$5:$R$605,"Despesa",Jun!$F$5:$F$605,CPagar!$D122,Jun!$I$5:$I$605,"Não Pago")</f>
        <v>0</v>
      </c>
      <c r="K122" s="75">
        <f>SUMIFS(Jul!$H$5:$H$605,Jul!$R$5:$R$605,"Despesa",Jul!$F$5:$F$605,CPagar!$D122,Jul!$I$5:$I$605,"Não Pago")</f>
        <v>0</v>
      </c>
      <c r="L122" s="75">
        <f>SUMIFS(Ago!$H$5:$H$605,Ago!$R$5:$R$605,"Despesa",Ago!$F$5:$F$605,CPagar!$D122,Ago!$I$5:$I$605,"Não Pago")</f>
        <v>0</v>
      </c>
      <c r="M122" s="75">
        <f>SUMIFS(Set!$H$5:$H$605,Set!$R$5:$R$605,"Despesa",Set!$F$5:$F$605,CPagar!$D122,Set!$I$5:$I$605,"Não Pago")</f>
        <v>0</v>
      </c>
      <c r="N122" s="75">
        <f>SUMIFS(Out!$H$5:$H$605,Out!$R$5:$R$605,"Despesa",Out!$F$5:$F$605,CPagar!$D122,Out!$I$5:$I$605,"Não Pago")</f>
        <v>0</v>
      </c>
      <c r="O122" s="75">
        <f>SUMIFS(Nov!$H$5:$H$605,Nov!$R$5:$R$605,"Despesa",Nov!$F$5:$F$605,CPagar!$D122,Nov!$I$5:$I$605,"Não Pago")</f>
        <v>0</v>
      </c>
      <c r="P122" s="75">
        <f>SUMIFS(Dez!$H$5:$H$605,Dez!$R$5:$R$605,"Despesa",Dez!$F$5:$F$605,CPagar!$D122,Dez!$I$5:$I$605,"Não Pago")</f>
        <v>0</v>
      </c>
      <c r="Q122" s="49">
        <f t="shared" si="5"/>
        <v>0</v>
      </c>
    </row>
    <row r="123" spans="3:17" ht="28.5" customHeight="1" thickTop="1" thickBot="1">
      <c r="C123" s="65" t="str">
        <f>'PC Despesas'!F19</f>
        <v>5.2.15</v>
      </c>
      <c r="D123" s="66" t="str">
        <f>VLOOKUP(C123,'PC Despesas'!$F$4:$G$103,2,FALSE)</f>
        <v>-</v>
      </c>
      <c r="E123" s="75">
        <f>SUMIFS(Jan!$H$5:$H$605,Jan!$R$5:$R$605,"Despesa",Jan!$F$5:$F$605,CPagar!$D123,Jan!$I$5:$I$605,"Não Pago")</f>
        <v>0</v>
      </c>
      <c r="F123" s="75">
        <f>SUMIFS(Fev!$H$5:$H$605,Fev!$R$5:$R$605,"Despesa",Fev!$F$5:$F$605,CPagar!$D123,Fev!$I$5:$I$605,"Não Pago")</f>
        <v>0</v>
      </c>
      <c r="G123" s="75">
        <f>SUMIFS(Mar!$H$5:$H$605,Mar!$R$5:$R$605,"Despesa",Mar!$F$5:$F$605,CPagar!$D123,Mar!$I$5:$I$605,"Não Pago")</f>
        <v>0</v>
      </c>
      <c r="H123" s="75">
        <f>SUMIFS(Abr!$H$5:$H$605,Abr!$R$5:$R$605,"Despesa",Abr!$F$5:$F$605,CPagar!$D123,Abr!$I$5:$I$605,"Não Pago")</f>
        <v>0</v>
      </c>
      <c r="I123" s="75">
        <f>SUMIFS(Mai!$H$5:$H$605,Mai!$R$5:$R$605,"Despesa",Mai!$F$5:$F$605,CPagar!$D123,Mai!$I$5:$I$605,"Não Pago")</f>
        <v>0</v>
      </c>
      <c r="J123" s="75">
        <f>SUMIFS(Jun!$H$5:$H$605,Jun!$R$5:$R$605,"Despesa",Jun!$F$5:$F$605,CPagar!$D123,Jun!$I$5:$I$605,"Não Pago")</f>
        <v>0</v>
      </c>
      <c r="K123" s="75">
        <f>SUMIFS(Jul!$H$5:$H$605,Jul!$R$5:$R$605,"Despesa",Jul!$F$5:$F$605,CPagar!$D123,Jul!$I$5:$I$605,"Não Pago")</f>
        <v>0</v>
      </c>
      <c r="L123" s="75">
        <f>SUMIFS(Ago!$H$5:$H$605,Ago!$R$5:$R$605,"Despesa",Ago!$F$5:$F$605,CPagar!$D123,Ago!$I$5:$I$605,"Não Pago")</f>
        <v>0</v>
      </c>
      <c r="M123" s="75">
        <f>SUMIFS(Set!$H$5:$H$605,Set!$R$5:$R$605,"Despesa",Set!$F$5:$F$605,CPagar!$D123,Set!$I$5:$I$605,"Não Pago")</f>
        <v>0</v>
      </c>
      <c r="N123" s="75">
        <f>SUMIFS(Out!$H$5:$H$605,Out!$R$5:$R$605,"Despesa",Out!$F$5:$F$605,CPagar!$D123,Out!$I$5:$I$605,"Não Pago")</f>
        <v>0</v>
      </c>
      <c r="O123" s="75">
        <f>SUMIFS(Nov!$H$5:$H$605,Nov!$R$5:$R$605,"Despesa",Nov!$F$5:$F$605,CPagar!$D123,Nov!$I$5:$I$605,"Não Pago")</f>
        <v>0</v>
      </c>
      <c r="P123" s="75">
        <f>SUMIFS(Dez!$H$5:$H$605,Dez!$R$5:$R$605,"Despesa",Dez!$F$5:$F$605,CPagar!$D123,Dez!$I$5:$I$605,"Não Pago")</f>
        <v>0</v>
      </c>
      <c r="Q123" s="49">
        <f t="shared" si="5"/>
        <v>0</v>
      </c>
    </row>
    <row r="124" spans="3:17" ht="28.5" customHeight="1" thickTop="1" thickBot="1">
      <c r="C124" s="65" t="str">
        <f>'PC Despesas'!F20</f>
        <v>5.2.16</v>
      </c>
      <c r="D124" s="66" t="str">
        <f>VLOOKUP(C124,'PC Despesas'!$F$4:$G$103,2,FALSE)</f>
        <v>-</v>
      </c>
      <c r="E124" s="75">
        <f>SUMIFS(Jan!$H$5:$H$605,Jan!$R$5:$R$605,"Despesa",Jan!$F$5:$F$605,CPagar!$D124,Jan!$I$5:$I$605,"Não Pago")</f>
        <v>0</v>
      </c>
      <c r="F124" s="75">
        <f>SUMIFS(Fev!$H$5:$H$605,Fev!$R$5:$R$605,"Despesa",Fev!$F$5:$F$605,CPagar!$D124,Fev!$I$5:$I$605,"Não Pago")</f>
        <v>0</v>
      </c>
      <c r="G124" s="75">
        <f>SUMIFS(Mar!$H$5:$H$605,Mar!$R$5:$R$605,"Despesa",Mar!$F$5:$F$605,CPagar!$D124,Mar!$I$5:$I$605,"Não Pago")</f>
        <v>0</v>
      </c>
      <c r="H124" s="75">
        <f>SUMIFS(Abr!$H$5:$H$605,Abr!$R$5:$R$605,"Despesa",Abr!$F$5:$F$605,CPagar!$D124,Abr!$I$5:$I$605,"Não Pago")</f>
        <v>0</v>
      </c>
      <c r="I124" s="75">
        <f>SUMIFS(Mai!$H$5:$H$605,Mai!$R$5:$R$605,"Despesa",Mai!$F$5:$F$605,CPagar!$D124,Mai!$I$5:$I$605,"Não Pago")</f>
        <v>0</v>
      </c>
      <c r="J124" s="75">
        <f>SUMIFS(Jun!$H$5:$H$605,Jun!$R$5:$R$605,"Despesa",Jun!$F$5:$F$605,CPagar!$D124,Jun!$I$5:$I$605,"Não Pago")</f>
        <v>0</v>
      </c>
      <c r="K124" s="75">
        <f>SUMIFS(Jul!$H$5:$H$605,Jul!$R$5:$R$605,"Despesa",Jul!$F$5:$F$605,CPagar!$D124,Jul!$I$5:$I$605,"Não Pago")</f>
        <v>0</v>
      </c>
      <c r="L124" s="75">
        <f>SUMIFS(Ago!$H$5:$H$605,Ago!$R$5:$R$605,"Despesa",Ago!$F$5:$F$605,CPagar!$D124,Ago!$I$5:$I$605,"Não Pago")</f>
        <v>0</v>
      </c>
      <c r="M124" s="75">
        <f>SUMIFS(Set!$H$5:$H$605,Set!$R$5:$R$605,"Despesa",Set!$F$5:$F$605,CPagar!$D124,Set!$I$5:$I$605,"Não Pago")</f>
        <v>0</v>
      </c>
      <c r="N124" s="75">
        <f>SUMIFS(Out!$H$5:$H$605,Out!$R$5:$R$605,"Despesa",Out!$F$5:$F$605,CPagar!$D124,Out!$I$5:$I$605,"Não Pago")</f>
        <v>0</v>
      </c>
      <c r="O124" s="75">
        <f>SUMIFS(Nov!$H$5:$H$605,Nov!$R$5:$R$605,"Despesa",Nov!$F$5:$F$605,CPagar!$D124,Nov!$I$5:$I$605,"Não Pago")</f>
        <v>0</v>
      </c>
      <c r="P124" s="75">
        <f>SUMIFS(Dez!$H$5:$H$605,Dez!$R$5:$R$605,"Despesa",Dez!$F$5:$F$605,CPagar!$D124,Dez!$I$5:$I$605,"Não Pago")</f>
        <v>0</v>
      </c>
      <c r="Q124" s="49">
        <f t="shared" si="5"/>
        <v>0</v>
      </c>
    </row>
    <row r="125" spans="3:17" ht="28.5" customHeight="1" thickTop="1" thickBot="1">
      <c r="C125" s="65" t="str">
        <f>'PC Despesas'!F21</f>
        <v>5.2.17</v>
      </c>
      <c r="D125" s="66" t="str">
        <f>VLOOKUP(C125,'PC Despesas'!$F$4:$G$103,2,FALSE)</f>
        <v>-</v>
      </c>
      <c r="E125" s="75">
        <f>SUMIFS(Jan!$H$5:$H$605,Jan!$R$5:$R$605,"Despesa",Jan!$F$5:$F$605,CPagar!$D125,Jan!$I$5:$I$605,"Não Pago")</f>
        <v>0</v>
      </c>
      <c r="F125" s="75">
        <f>SUMIFS(Fev!$H$5:$H$605,Fev!$R$5:$R$605,"Despesa",Fev!$F$5:$F$605,CPagar!$D125,Fev!$I$5:$I$605,"Não Pago")</f>
        <v>0</v>
      </c>
      <c r="G125" s="75">
        <f>SUMIFS(Mar!$H$5:$H$605,Mar!$R$5:$R$605,"Despesa",Mar!$F$5:$F$605,CPagar!$D125,Mar!$I$5:$I$605,"Não Pago")</f>
        <v>0</v>
      </c>
      <c r="H125" s="75">
        <f>SUMIFS(Abr!$H$5:$H$605,Abr!$R$5:$R$605,"Despesa",Abr!$F$5:$F$605,CPagar!$D125,Abr!$I$5:$I$605,"Não Pago")</f>
        <v>0</v>
      </c>
      <c r="I125" s="75">
        <f>SUMIFS(Mai!$H$5:$H$605,Mai!$R$5:$R$605,"Despesa",Mai!$F$5:$F$605,CPagar!$D125,Mai!$I$5:$I$605,"Não Pago")</f>
        <v>0</v>
      </c>
      <c r="J125" s="75">
        <f>SUMIFS(Jun!$H$5:$H$605,Jun!$R$5:$R$605,"Despesa",Jun!$F$5:$F$605,CPagar!$D125,Jun!$I$5:$I$605,"Não Pago")</f>
        <v>0</v>
      </c>
      <c r="K125" s="75">
        <f>SUMIFS(Jul!$H$5:$H$605,Jul!$R$5:$R$605,"Despesa",Jul!$F$5:$F$605,CPagar!$D125,Jul!$I$5:$I$605,"Não Pago")</f>
        <v>0</v>
      </c>
      <c r="L125" s="75">
        <f>SUMIFS(Ago!$H$5:$H$605,Ago!$R$5:$R$605,"Despesa",Ago!$F$5:$F$605,CPagar!$D125,Ago!$I$5:$I$605,"Não Pago")</f>
        <v>0</v>
      </c>
      <c r="M125" s="75">
        <f>SUMIFS(Set!$H$5:$H$605,Set!$R$5:$R$605,"Despesa",Set!$F$5:$F$605,CPagar!$D125,Set!$I$5:$I$605,"Não Pago")</f>
        <v>0</v>
      </c>
      <c r="N125" s="75">
        <f>SUMIFS(Out!$H$5:$H$605,Out!$R$5:$R$605,"Despesa",Out!$F$5:$F$605,CPagar!$D125,Out!$I$5:$I$605,"Não Pago")</f>
        <v>0</v>
      </c>
      <c r="O125" s="75">
        <f>SUMIFS(Nov!$H$5:$H$605,Nov!$R$5:$R$605,"Despesa",Nov!$F$5:$F$605,CPagar!$D125,Nov!$I$5:$I$605,"Não Pago")</f>
        <v>0</v>
      </c>
      <c r="P125" s="75">
        <f>SUMIFS(Dez!$H$5:$H$605,Dez!$R$5:$R$605,"Despesa",Dez!$F$5:$F$605,CPagar!$D125,Dez!$I$5:$I$605,"Não Pago")</f>
        <v>0</v>
      </c>
      <c r="Q125" s="49">
        <f t="shared" si="5"/>
        <v>0</v>
      </c>
    </row>
    <row r="126" spans="3:17" ht="28.5" customHeight="1" thickTop="1" thickBot="1">
      <c r="C126" s="65" t="str">
        <f>'PC Despesas'!F22</f>
        <v>5.2.18</v>
      </c>
      <c r="D126" s="66" t="str">
        <f>VLOOKUP(C126,'PC Despesas'!$F$4:$G$103,2,FALSE)</f>
        <v>-</v>
      </c>
      <c r="E126" s="75">
        <f>SUMIFS(Jan!$H$5:$H$605,Jan!$R$5:$R$605,"Despesa",Jan!$F$5:$F$605,CPagar!$D126,Jan!$I$5:$I$605,"Não Pago")</f>
        <v>0</v>
      </c>
      <c r="F126" s="75">
        <f>SUMIFS(Fev!$H$5:$H$605,Fev!$R$5:$R$605,"Despesa",Fev!$F$5:$F$605,CPagar!$D126,Fev!$I$5:$I$605,"Não Pago")</f>
        <v>0</v>
      </c>
      <c r="G126" s="75">
        <f>SUMIFS(Mar!$H$5:$H$605,Mar!$R$5:$R$605,"Despesa",Mar!$F$5:$F$605,CPagar!$D126,Mar!$I$5:$I$605,"Não Pago")</f>
        <v>0</v>
      </c>
      <c r="H126" s="75">
        <f>SUMIFS(Abr!$H$5:$H$605,Abr!$R$5:$R$605,"Despesa",Abr!$F$5:$F$605,CPagar!$D126,Abr!$I$5:$I$605,"Não Pago")</f>
        <v>0</v>
      </c>
      <c r="I126" s="75">
        <f>SUMIFS(Mai!$H$5:$H$605,Mai!$R$5:$R$605,"Despesa",Mai!$F$5:$F$605,CPagar!$D126,Mai!$I$5:$I$605,"Não Pago")</f>
        <v>0</v>
      </c>
      <c r="J126" s="75">
        <f>SUMIFS(Jun!$H$5:$H$605,Jun!$R$5:$R$605,"Despesa",Jun!$F$5:$F$605,CPagar!$D126,Jun!$I$5:$I$605,"Não Pago")</f>
        <v>0</v>
      </c>
      <c r="K126" s="75">
        <f>SUMIFS(Jul!$H$5:$H$605,Jul!$R$5:$R$605,"Despesa",Jul!$F$5:$F$605,CPagar!$D126,Jul!$I$5:$I$605,"Não Pago")</f>
        <v>0</v>
      </c>
      <c r="L126" s="75">
        <f>SUMIFS(Ago!$H$5:$H$605,Ago!$R$5:$R$605,"Despesa",Ago!$F$5:$F$605,CPagar!$D126,Ago!$I$5:$I$605,"Não Pago")</f>
        <v>0</v>
      </c>
      <c r="M126" s="75">
        <f>SUMIFS(Set!$H$5:$H$605,Set!$R$5:$R$605,"Despesa",Set!$F$5:$F$605,CPagar!$D126,Set!$I$5:$I$605,"Não Pago")</f>
        <v>0</v>
      </c>
      <c r="N126" s="75">
        <f>SUMIFS(Out!$H$5:$H$605,Out!$R$5:$R$605,"Despesa",Out!$F$5:$F$605,CPagar!$D126,Out!$I$5:$I$605,"Não Pago")</f>
        <v>0</v>
      </c>
      <c r="O126" s="75">
        <f>SUMIFS(Nov!$H$5:$H$605,Nov!$R$5:$R$605,"Despesa",Nov!$F$5:$F$605,CPagar!$D126,Nov!$I$5:$I$605,"Não Pago")</f>
        <v>0</v>
      </c>
      <c r="P126" s="75">
        <f>SUMIFS(Dez!$H$5:$H$605,Dez!$R$5:$R$605,"Despesa",Dez!$F$5:$F$605,CPagar!$D126,Dez!$I$5:$I$605,"Não Pago")</f>
        <v>0</v>
      </c>
      <c r="Q126" s="49">
        <f t="shared" si="5"/>
        <v>0</v>
      </c>
    </row>
    <row r="127" spans="3:17" ht="28.5" customHeight="1" thickTop="1" thickBot="1">
      <c r="C127" s="65" t="str">
        <f>'PC Despesas'!F23</f>
        <v>5.2.19</v>
      </c>
      <c r="D127" s="66" t="str">
        <f>VLOOKUP(C127,'PC Despesas'!$F$4:$G$103,2,FALSE)</f>
        <v>-</v>
      </c>
      <c r="E127" s="75">
        <f>SUMIFS(Jan!$H$5:$H$605,Jan!$R$5:$R$605,"Despesa",Jan!$F$5:$F$605,CPagar!$D127,Jan!$I$5:$I$605,"Não Pago")</f>
        <v>0</v>
      </c>
      <c r="F127" s="75">
        <f>SUMIFS(Fev!$H$5:$H$605,Fev!$R$5:$R$605,"Despesa",Fev!$F$5:$F$605,CPagar!$D127,Fev!$I$5:$I$605,"Não Pago")</f>
        <v>0</v>
      </c>
      <c r="G127" s="75">
        <f>SUMIFS(Mar!$H$5:$H$605,Mar!$R$5:$R$605,"Despesa",Mar!$F$5:$F$605,CPagar!$D127,Mar!$I$5:$I$605,"Não Pago")</f>
        <v>0</v>
      </c>
      <c r="H127" s="75">
        <f>SUMIFS(Abr!$H$5:$H$605,Abr!$R$5:$R$605,"Despesa",Abr!$F$5:$F$605,CPagar!$D127,Abr!$I$5:$I$605,"Não Pago")</f>
        <v>0</v>
      </c>
      <c r="I127" s="75">
        <f>SUMIFS(Mai!$H$5:$H$605,Mai!$R$5:$R$605,"Despesa",Mai!$F$5:$F$605,CPagar!$D127,Mai!$I$5:$I$605,"Não Pago")</f>
        <v>0</v>
      </c>
      <c r="J127" s="75">
        <f>SUMIFS(Jun!$H$5:$H$605,Jun!$R$5:$R$605,"Despesa",Jun!$F$5:$F$605,CPagar!$D127,Jun!$I$5:$I$605,"Não Pago")</f>
        <v>0</v>
      </c>
      <c r="K127" s="75">
        <f>SUMIFS(Jul!$H$5:$H$605,Jul!$R$5:$R$605,"Despesa",Jul!$F$5:$F$605,CPagar!$D127,Jul!$I$5:$I$605,"Não Pago")</f>
        <v>0</v>
      </c>
      <c r="L127" s="75">
        <f>SUMIFS(Ago!$H$5:$H$605,Ago!$R$5:$R$605,"Despesa",Ago!$F$5:$F$605,CPagar!$D127,Ago!$I$5:$I$605,"Não Pago")</f>
        <v>0</v>
      </c>
      <c r="M127" s="75">
        <f>SUMIFS(Set!$H$5:$H$605,Set!$R$5:$R$605,"Despesa",Set!$F$5:$F$605,CPagar!$D127,Set!$I$5:$I$605,"Não Pago")</f>
        <v>0</v>
      </c>
      <c r="N127" s="75">
        <f>SUMIFS(Out!$H$5:$H$605,Out!$R$5:$R$605,"Despesa",Out!$F$5:$F$605,CPagar!$D127,Out!$I$5:$I$605,"Não Pago")</f>
        <v>0</v>
      </c>
      <c r="O127" s="75">
        <f>SUMIFS(Nov!$H$5:$H$605,Nov!$R$5:$R$605,"Despesa",Nov!$F$5:$F$605,CPagar!$D127,Nov!$I$5:$I$605,"Não Pago")</f>
        <v>0</v>
      </c>
      <c r="P127" s="75">
        <f>SUMIFS(Dez!$H$5:$H$605,Dez!$R$5:$R$605,"Despesa",Dez!$F$5:$F$605,CPagar!$D127,Dez!$I$5:$I$605,"Não Pago")</f>
        <v>0</v>
      </c>
      <c r="Q127" s="49">
        <f t="shared" si="5"/>
        <v>0</v>
      </c>
    </row>
    <row r="128" spans="3:17" ht="28.5" customHeight="1" thickTop="1" thickBot="1">
      <c r="C128" s="65" t="str">
        <f>'PC Despesas'!F24</f>
        <v>5.2.20</v>
      </c>
      <c r="D128" s="66" t="str">
        <f>VLOOKUP(C128,'PC Despesas'!$F$4:$G$103,2,FALSE)</f>
        <v>-</v>
      </c>
      <c r="E128" s="75">
        <f>SUMIFS(Jan!$H$5:$H$605,Jan!$R$5:$R$605,"Despesa",Jan!$F$5:$F$605,CPagar!$D128,Jan!$I$5:$I$605,"Não Pago")</f>
        <v>0</v>
      </c>
      <c r="F128" s="75">
        <f>SUMIFS(Fev!$H$5:$H$605,Fev!$R$5:$R$605,"Despesa",Fev!$F$5:$F$605,CPagar!$D128,Fev!$I$5:$I$605,"Não Pago")</f>
        <v>0</v>
      </c>
      <c r="G128" s="75">
        <f>SUMIFS(Mar!$H$5:$H$605,Mar!$R$5:$R$605,"Despesa",Mar!$F$5:$F$605,CPagar!$D128,Mar!$I$5:$I$605,"Não Pago")</f>
        <v>0</v>
      </c>
      <c r="H128" s="75">
        <f>SUMIFS(Abr!$H$5:$H$605,Abr!$R$5:$R$605,"Despesa",Abr!$F$5:$F$605,CPagar!$D128,Abr!$I$5:$I$605,"Não Pago")</f>
        <v>0</v>
      </c>
      <c r="I128" s="75">
        <f>SUMIFS(Mai!$H$5:$H$605,Mai!$R$5:$R$605,"Despesa",Mai!$F$5:$F$605,CPagar!$D128,Mai!$I$5:$I$605,"Não Pago")</f>
        <v>0</v>
      </c>
      <c r="J128" s="75">
        <f>SUMIFS(Jun!$H$5:$H$605,Jun!$R$5:$R$605,"Despesa",Jun!$F$5:$F$605,CPagar!$D128,Jun!$I$5:$I$605,"Não Pago")</f>
        <v>0</v>
      </c>
      <c r="K128" s="75">
        <f>SUMIFS(Jul!$H$5:$H$605,Jul!$R$5:$R$605,"Despesa",Jul!$F$5:$F$605,CPagar!$D128,Jul!$I$5:$I$605,"Não Pago")</f>
        <v>0</v>
      </c>
      <c r="L128" s="75">
        <f>SUMIFS(Ago!$H$5:$H$605,Ago!$R$5:$R$605,"Despesa",Ago!$F$5:$F$605,CPagar!$D128,Ago!$I$5:$I$605,"Não Pago")</f>
        <v>0</v>
      </c>
      <c r="M128" s="75">
        <f>SUMIFS(Set!$H$5:$H$605,Set!$R$5:$R$605,"Despesa",Set!$F$5:$F$605,CPagar!$D128,Set!$I$5:$I$605,"Não Pago")</f>
        <v>0</v>
      </c>
      <c r="N128" s="75">
        <f>SUMIFS(Out!$H$5:$H$605,Out!$R$5:$R$605,"Despesa",Out!$F$5:$F$605,CPagar!$D128,Out!$I$5:$I$605,"Não Pago")</f>
        <v>0</v>
      </c>
      <c r="O128" s="75">
        <f>SUMIFS(Nov!$H$5:$H$605,Nov!$R$5:$R$605,"Despesa",Nov!$F$5:$F$605,CPagar!$D128,Nov!$I$5:$I$605,"Não Pago")</f>
        <v>0</v>
      </c>
      <c r="P128" s="75">
        <f>SUMIFS(Dez!$H$5:$H$605,Dez!$R$5:$R$605,"Despesa",Dez!$F$5:$F$605,CPagar!$D128,Dez!$I$5:$I$605,"Não Pago")</f>
        <v>0</v>
      </c>
      <c r="Q128" s="49">
        <f t="shared" si="5"/>
        <v>0</v>
      </c>
    </row>
    <row r="129" spans="3:17" ht="28.5" customHeight="1" thickTop="1" thickBot="1">
      <c r="C129" s="65" t="str">
        <f>'PC Despesas'!F25</f>
        <v>5.2.21</v>
      </c>
      <c r="D129" s="66" t="str">
        <f>VLOOKUP(C129,'PC Despesas'!$F$4:$G$103,2,FALSE)</f>
        <v>-</v>
      </c>
      <c r="E129" s="75">
        <f>SUMIFS(Jan!$H$5:$H$605,Jan!$R$5:$R$605,"Despesa",Jan!$F$5:$F$605,CPagar!$D129,Jan!$I$5:$I$605,"Não Pago")</f>
        <v>0</v>
      </c>
      <c r="F129" s="75">
        <f>SUMIFS(Fev!$H$5:$H$605,Fev!$R$5:$R$605,"Despesa",Fev!$F$5:$F$605,CPagar!$D129,Fev!$I$5:$I$605,"Não Pago")</f>
        <v>0</v>
      </c>
      <c r="G129" s="75">
        <f>SUMIFS(Mar!$H$5:$H$605,Mar!$R$5:$R$605,"Despesa",Mar!$F$5:$F$605,CPagar!$D129,Mar!$I$5:$I$605,"Não Pago")</f>
        <v>0</v>
      </c>
      <c r="H129" s="75">
        <f>SUMIFS(Abr!$H$5:$H$605,Abr!$R$5:$R$605,"Despesa",Abr!$F$5:$F$605,CPagar!$D129,Abr!$I$5:$I$605,"Não Pago")</f>
        <v>0</v>
      </c>
      <c r="I129" s="75">
        <f>SUMIFS(Mai!$H$5:$H$605,Mai!$R$5:$R$605,"Despesa",Mai!$F$5:$F$605,CPagar!$D129,Mai!$I$5:$I$605,"Não Pago")</f>
        <v>0</v>
      </c>
      <c r="J129" s="75">
        <f>SUMIFS(Jun!$H$5:$H$605,Jun!$R$5:$R$605,"Despesa",Jun!$F$5:$F$605,CPagar!$D129,Jun!$I$5:$I$605,"Não Pago")</f>
        <v>0</v>
      </c>
      <c r="K129" s="75">
        <f>SUMIFS(Jul!$H$5:$H$605,Jul!$R$5:$R$605,"Despesa",Jul!$F$5:$F$605,CPagar!$D129,Jul!$I$5:$I$605,"Não Pago")</f>
        <v>0</v>
      </c>
      <c r="L129" s="75">
        <f>SUMIFS(Ago!$H$5:$H$605,Ago!$R$5:$R$605,"Despesa",Ago!$F$5:$F$605,CPagar!$D129,Ago!$I$5:$I$605,"Não Pago")</f>
        <v>0</v>
      </c>
      <c r="M129" s="75">
        <f>SUMIFS(Set!$H$5:$H$605,Set!$R$5:$R$605,"Despesa",Set!$F$5:$F$605,CPagar!$D129,Set!$I$5:$I$605,"Não Pago")</f>
        <v>0</v>
      </c>
      <c r="N129" s="75">
        <f>SUMIFS(Out!$H$5:$H$605,Out!$R$5:$R$605,"Despesa",Out!$F$5:$F$605,CPagar!$D129,Out!$I$5:$I$605,"Não Pago")</f>
        <v>0</v>
      </c>
      <c r="O129" s="75">
        <f>SUMIFS(Nov!$H$5:$H$605,Nov!$R$5:$R$605,"Despesa",Nov!$F$5:$F$605,CPagar!$D129,Nov!$I$5:$I$605,"Não Pago")</f>
        <v>0</v>
      </c>
      <c r="P129" s="75">
        <f>SUMIFS(Dez!$H$5:$H$605,Dez!$R$5:$R$605,"Despesa",Dez!$F$5:$F$605,CPagar!$D129,Dez!$I$5:$I$605,"Não Pago")</f>
        <v>0</v>
      </c>
      <c r="Q129" s="49">
        <f t="shared" si="5"/>
        <v>0</v>
      </c>
    </row>
    <row r="130" spans="3:17" ht="28.5" customHeight="1" thickTop="1" thickBot="1">
      <c r="C130" s="65" t="str">
        <f>'PC Despesas'!F26</f>
        <v>5.2.22</v>
      </c>
      <c r="D130" s="66" t="str">
        <f>VLOOKUP(C130,'PC Despesas'!$F$4:$G$103,2,FALSE)</f>
        <v>-</v>
      </c>
      <c r="E130" s="75">
        <f>SUMIFS(Jan!$H$5:$H$605,Jan!$R$5:$R$605,"Despesa",Jan!$F$5:$F$605,CPagar!$D130,Jan!$I$5:$I$605,"Não Pago")</f>
        <v>0</v>
      </c>
      <c r="F130" s="75">
        <f>SUMIFS(Fev!$H$5:$H$605,Fev!$R$5:$R$605,"Despesa",Fev!$F$5:$F$605,CPagar!$D130,Fev!$I$5:$I$605,"Não Pago")</f>
        <v>0</v>
      </c>
      <c r="G130" s="75">
        <f>SUMIFS(Mar!$H$5:$H$605,Mar!$R$5:$R$605,"Despesa",Mar!$F$5:$F$605,CPagar!$D130,Mar!$I$5:$I$605,"Não Pago")</f>
        <v>0</v>
      </c>
      <c r="H130" s="75">
        <f>SUMIFS(Abr!$H$5:$H$605,Abr!$R$5:$R$605,"Despesa",Abr!$F$5:$F$605,CPagar!$D130,Abr!$I$5:$I$605,"Não Pago")</f>
        <v>0</v>
      </c>
      <c r="I130" s="75">
        <f>SUMIFS(Mai!$H$5:$H$605,Mai!$R$5:$R$605,"Despesa",Mai!$F$5:$F$605,CPagar!$D130,Mai!$I$5:$I$605,"Não Pago")</f>
        <v>0</v>
      </c>
      <c r="J130" s="75">
        <f>SUMIFS(Jun!$H$5:$H$605,Jun!$R$5:$R$605,"Despesa",Jun!$F$5:$F$605,CPagar!$D130,Jun!$I$5:$I$605,"Não Pago")</f>
        <v>0</v>
      </c>
      <c r="K130" s="75">
        <f>SUMIFS(Jul!$H$5:$H$605,Jul!$R$5:$R$605,"Despesa",Jul!$F$5:$F$605,CPagar!$D130,Jul!$I$5:$I$605,"Não Pago")</f>
        <v>0</v>
      </c>
      <c r="L130" s="75">
        <f>SUMIFS(Ago!$H$5:$H$605,Ago!$R$5:$R$605,"Despesa",Ago!$F$5:$F$605,CPagar!$D130,Ago!$I$5:$I$605,"Não Pago")</f>
        <v>0</v>
      </c>
      <c r="M130" s="75">
        <f>SUMIFS(Set!$H$5:$H$605,Set!$R$5:$R$605,"Despesa",Set!$F$5:$F$605,CPagar!$D130,Set!$I$5:$I$605,"Não Pago")</f>
        <v>0</v>
      </c>
      <c r="N130" s="75">
        <f>SUMIFS(Out!$H$5:$H$605,Out!$R$5:$R$605,"Despesa",Out!$F$5:$F$605,CPagar!$D130,Out!$I$5:$I$605,"Não Pago")</f>
        <v>0</v>
      </c>
      <c r="O130" s="75">
        <f>SUMIFS(Nov!$H$5:$H$605,Nov!$R$5:$R$605,"Despesa",Nov!$F$5:$F$605,CPagar!$D130,Nov!$I$5:$I$605,"Não Pago")</f>
        <v>0</v>
      </c>
      <c r="P130" s="75">
        <f>SUMIFS(Dez!$H$5:$H$605,Dez!$R$5:$R$605,"Despesa",Dez!$F$5:$F$605,CPagar!$D130,Dez!$I$5:$I$605,"Não Pago")</f>
        <v>0</v>
      </c>
      <c r="Q130" s="49">
        <f t="shared" si="5"/>
        <v>0</v>
      </c>
    </row>
    <row r="131" spans="3:17" ht="28.5" customHeight="1" thickTop="1" thickBot="1">
      <c r="C131" s="65" t="str">
        <f>'PC Despesas'!F27</f>
        <v>5.2.23</v>
      </c>
      <c r="D131" s="66" t="str">
        <f>VLOOKUP(C131,'PC Despesas'!$F$4:$G$103,2,FALSE)</f>
        <v>-</v>
      </c>
      <c r="E131" s="75">
        <f>SUMIFS(Jan!$H$5:$H$605,Jan!$R$5:$R$605,"Despesa",Jan!$F$5:$F$605,CPagar!$D131,Jan!$I$5:$I$605,"Não Pago")</f>
        <v>0</v>
      </c>
      <c r="F131" s="75">
        <f>SUMIFS(Fev!$H$5:$H$605,Fev!$R$5:$R$605,"Despesa",Fev!$F$5:$F$605,CPagar!$D131,Fev!$I$5:$I$605,"Não Pago")</f>
        <v>0</v>
      </c>
      <c r="G131" s="75">
        <f>SUMIFS(Mar!$H$5:$H$605,Mar!$R$5:$R$605,"Despesa",Mar!$F$5:$F$605,CPagar!$D131,Mar!$I$5:$I$605,"Não Pago")</f>
        <v>0</v>
      </c>
      <c r="H131" s="75">
        <f>SUMIFS(Abr!$H$5:$H$605,Abr!$R$5:$R$605,"Despesa",Abr!$F$5:$F$605,CPagar!$D131,Abr!$I$5:$I$605,"Não Pago")</f>
        <v>0</v>
      </c>
      <c r="I131" s="75">
        <f>SUMIFS(Mai!$H$5:$H$605,Mai!$R$5:$R$605,"Despesa",Mai!$F$5:$F$605,CPagar!$D131,Mai!$I$5:$I$605,"Não Pago")</f>
        <v>0</v>
      </c>
      <c r="J131" s="75">
        <f>SUMIFS(Jun!$H$5:$H$605,Jun!$R$5:$R$605,"Despesa",Jun!$F$5:$F$605,CPagar!$D131,Jun!$I$5:$I$605,"Não Pago")</f>
        <v>0</v>
      </c>
      <c r="K131" s="75">
        <f>SUMIFS(Jul!$H$5:$H$605,Jul!$R$5:$R$605,"Despesa",Jul!$F$5:$F$605,CPagar!$D131,Jul!$I$5:$I$605,"Não Pago")</f>
        <v>0</v>
      </c>
      <c r="L131" s="75">
        <f>SUMIFS(Ago!$H$5:$H$605,Ago!$R$5:$R$605,"Despesa",Ago!$F$5:$F$605,CPagar!$D131,Ago!$I$5:$I$605,"Não Pago")</f>
        <v>0</v>
      </c>
      <c r="M131" s="75">
        <f>SUMIFS(Set!$H$5:$H$605,Set!$R$5:$R$605,"Despesa",Set!$F$5:$F$605,CPagar!$D131,Set!$I$5:$I$605,"Não Pago")</f>
        <v>0</v>
      </c>
      <c r="N131" s="75">
        <f>SUMIFS(Out!$H$5:$H$605,Out!$R$5:$R$605,"Despesa",Out!$F$5:$F$605,CPagar!$D131,Out!$I$5:$I$605,"Não Pago")</f>
        <v>0</v>
      </c>
      <c r="O131" s="75">
        <f>SUMIFS(Nov!$H$5:$H$605,Nov!$R$5:$R$605,"Despesa",Nov!$F$5:$F$605,CPagar!$D131,Nov!$I$5:$I$605,"Não Pago")</f>
        <v>0</v>
      </c>
      <c r="P131" s="75">
        <f>SUMIFS(Dez!$H$5:$H$605,Dez!$R$5:$R$605,"Despesa",Dez!$F$5:$F$605,CPagar!$D131,Dez!$I$5:$I$605,"Não Pago")</f>
        <v>0</v>
      </c>
      <c r="Q131" s="49">
        <f t="shared" si="5"/>
        <v>0</v>
      </c>
    </row>
    <row r="132" spans="3:17" ht="28.5" customHeight="1" thickTop="1" thickBot="1">
      <c r="C132" s="65" t="str">
        <f>'PC Despesas'!F28</f>
        <v>5.2.24</v>
      </c>
      <c r="D132" s="66" t="str">
        <f>VLOOKUP(C132,'PC Despesas'!$F$4:$G$103,2,FALSE)</f>
        <v>-</v>
      </c>
      <c r="E132" s="75">
        <f>SUMIFS(Jan!$H$5:$H$605,Jan!$R$5:$R$605,"Despesa",Jan!$F$5:$F$605,CPagar!$D132,Jan!$I$5:$I$605,"Não Pago")</f>
        <v>0</v>
      </c>
      <c r="F132" s="75">
        <f>SUMIFS(Fev!$H$5:$H$605,Fev!$R$5:$R$605,"Despesa",Fev!$F$5:$F$605,CPagar!$D132,Fev!$I$5:$I$605,"Não Pago")</f>
        <v>0</v>
      </c>
      <c r="G132" s="75">
        <f>SUMIFS(Mar!$H$5:$H$605,Mar!$R$5:$R$605,"Despesa",Mar!$F$5:$F$605,CPagar!$D132,Mar!$I$5:$I$605,"Não Pago")</f>
        <v>0</v>
      </c>
      <c r="H132" s="75">
        <f>SUMIFS(Abr!$H$5:$H$605,Abr!$R$5:$R$605,"Despesa",Abr!$F$5:$F$605,CPagar!$D132,Abr!$I$5:$I$605,"Não Pago")</f>
        <v>0</v>
      </c>
      <c r="I132" s="75">
        <f>SUMIFS(Mai!$H$5:$H$605,Mai!$R$5:$R$605,"Despesa",Mai!$F$5:$F$605,CPagar!$D132,Mai!$I$5:$I$605,"Não Pago")</f>
        <v>0</v>
      </c>
      <c r="J132" s="75">
        <f>SUMIFS(Jun!$H$5:$H$605,Jun!$R$5:$R$605,"Despesa",Jun!$F$5:$F$605,CPagar!$D132,Jun!$I$5:$I$605,"Não Pago")</f>
        <v>0</v>
      </c>
      <c r="K132" s="75">
        <f>SUMIFS(Jul!$H$5:$H$605,Jul!$R$5:$R$605,"Despesa",Jul!$F$5:$F$605,CPagar!$D132,Jul!$I$5:$I$605,"Não Pago")</f>
        <v>0</v>
      </c>
      <c r="L132" s="75">
        <f>SUMIFS(Ago!$H$5:$H$605,Ago!$R$5:$R$605,"Despesa",Ago!$F$5:$F$605,CPagar!$D132,Ago!$I$5:$I$605,"Não Pago")</f>
        <v>0</v>
      </c>
      <c r="M132" s="75">
        <f>SUMIFS(Set!$H$5:$H$605,Set!$R$5:$R$605,"Despesa",Set!$F$5:$F$605,CPagar!$D132,Set!$I$5:$I$605,"Não Pago")</f>
        <v>0</v>
      </c>
      <c r="N132" s="75">
        <f>SUMIFS(Out!$H$5:$H$605,Out!$R$5:$R$605,"Despesa",Out!$F$5:$F$605,CPagar!$D132,Out!$I$5:$I$605,"Não Pago")</f>
        <v>0</v>
      </c>
      <c r="O132" s="75">
        <f>SUMIFS(Nov!$H$5:$H$605,Nov!$R$5:$R$605,"Despesa",Nov!$F$5:$F$605,CPagar!$D132,Nov!$I$5:$I$605,"Não Pago")</f>
        <v>0</v>
      </c>
      <c r="P132" s="75">
        <f>SUMIFS(Dez!$H$5:$H$605,Dez!$R$5:$R$605,"Despesa",Dez!$F$5:$F$605,CPagar!$D132,Dez!$I$5:$I$605,"Não Pago")</f>
        <v>0</v>
      </c>
      <c r="Q132" s="49">
        <f t="shared" si="5"/>
        <v>0</v>
      </c>
    </row>
    <row r="133" spans="3:17" ht="28.5" customHeight="1" thickTop="1" thickBot="1">
      <c r="C133" s="65" t="str">
        <f>'PC Despesas'!F29</f>
        <v>5.2.25</v>
      </c>
      <c r="D133" s="66" t="str">
        <f>VLOOKUP(C133,'PC Despesas'!$F$4:$G$103,2,FALSE)</f>
        <v>-</v>
      </c>
      <c r="E133" s="75">
        <f>SUMIFS(Jan!$H$5:$H$605,Jan!$R$5:$R$605,"Despesa",Jan!$F$5:$F$605,CPagar!$D133,Jan!$I$5:$I$605,"Não Pago")</f>
        <v>0</v>
      </c>
      <c r="F133" s="75">
        <f>SUMIFS(Fev!$H$5:$H$605,Fev!$R$5:$R$605,"Despesa",Fev!$F$5:$F$605,CPagar!$D133,Fev!$I$5:$I$605,"Não Pago")</f>
        <v>0</v>
      </c>
      <c r="G133" s="75">
        <f>SUMIFS(Mar!$H$5:$H$605,Mar!$R$5:$R$605,"Despesa",Mar!$F$5:$F$605,CPagar!$D133,Mar!$I$5:$I$605,"Não Pago")</f>
        <v>0</v>
      </c>
      <c r="H133" s="75">
        <f>SUMIFS(Abr!$H$5:$H$605,Abr!$R$5:$R$605,"Despesa",Abr!$F$5:$F$605,CPagar!$D133,Abr!$I$5:$I$605,"Não Pago")</f>
        <v>0</v>
      </c>
      <c r="I133" s="75">
        <f>SUMIFS(Mai!$H$5:$H$605,Mai!$R$5:$R$605,"Despesa",Mai!$F$5:$F$605,CPagar!$D133,Mai!$I$5:$I$605,"Não Pago")</f>
        <v>0</v>
      </c>
      <c r="J133" s="75">
        <f>SUMIFS(Jun!$H$5:$H$605,Jun!$R$5:$R$605,"Despesa",Jun!$F$5:$F$605,CPagar!$D133,Jun!$I$5:$I$605,"Não Pago")</f>
        <v>0</v>
      </c>
      <c r="K133" s="75">
        <f>SUMIFS(Jul!$H$5:$H$605,Jul!$R$5:$R$605,"Despesa",Jul!$F$5:$F$605,CPagar!$D133,Jul!$I$5:$I$605,"Não Pago")</f>
        <v>0</v>
      </c>
      <c r="L133" s="75">
        <f>SUMIFS(Ago!$H$5:$H$605,Ago!$R$5:$R$605,"Despesa",Ago!$F$5:$F$605,CPagar!$D133,Ago!$I$5:$I$605,"Não Pago")</f>
        <v>0</v>
      </c>
      <c r="M133" s="75">
        <f>SUMIFS(Set!$H$5:$H$605,Set!$R$5:$R$605,"Despesa",Set!$F$5:$F$605,CPagar!$D133,Set!$I$5:$I$605,"Não Pago")</f>
        <v>0</v>
      </c>
      <c r="N133" s="75">
        <f>SUMIFS(Out!$H$5:$H$605,Out!$R$5:$R$605,"Despesa",Out!$F$5:$F$605,CPagar!$D133,Out!$I$5:$I$605,"Não Pago")</f>
        <v>0</v>
      </c>
      <c r="O133" s="75">
        <f>SUMIFS(Nov!$H$5:$H$605,Nov!$R$5:$R$605,"Despesa",Nov!$F$5:$F$605,CPagar!$D133,Nov!$I$5:$I$605,"Não Pago")</f>
        <v>0</v>
      </c>
      <c r="P133" s="75">
        <f>SUMIFS(Dez!$H$5:$H$605,Dez!$R$5:$R$605,"Despesa",Dez!$F$5:$F$605,CPagar!$D133,Dez!$I$5:$I$605,"Não Pago")</f>
        <v>0</v>
      </c>
      <c r="Q133" s="49">
        <f t="shared" si="5"/>
        <v>0</v>
      </c>
    </row>
    <row r="134" spans="3:17" ht="28.5" customHeight="1" thickTop="1" thickBot="1">
      <c r="C134" s="65" t="str">
        <f>'PC Despesas'!F30</f>
        <v>5.2.26</v>
      </c>
      <c r="D134" s="66" t="str">
        <f>VLOOKUP(C134,'PC Despesas'!$F$4:$G$103,2,FALSE)</f>
        <v>-</v>
      </c>
      <c r="E134" s="75">
        <f>SUMIFS(Jan!$H$5:$H$605,Jan!$R$5:$R$605,"Despesa",Jan!$F$5:$F$605,CPagar!$D134,Jan!$I$5:$I$605,"Não Pago")</f>
        <v>0</v>
      </c>
      <c r="F134" s="75">
        <f>SUMIFS(Fev!$H$5:$H$605,Fev!$R$5:$R$605,"Despesa",Fev!$F$5:$F$605,CPagar!$D134,Fev!$I$5:$I$605,"Não Pago")</f>
        <v>0</v>
      </c>
      <c r="G134" s="75">
        <f>SUMIFS(Mar!$H$5:$H$605,Mar!$R$5:$R$605,"Despesa",Mar!$F$5:$F$605,CPagar!$D134,Mar!$I$5:$I$605,"Não Pago")</f>
        <v>0</v>
      </c>
      <c r="H134" s="75">
        <f>SUMIFS(Abr!$H$5:$H$605,Abr!$R$5:$R$605,"Despesa",Abr!$F$5:$F$605,CPagar!$D134,Abr!$I$5:$I$605,"Não Pago")</f>
        <v>0</v>
      </c>
      <c r="I134" s="75">
        <f>SUMIFS(Mai!$H$5:$H$605,Mai!$R$5:$R$605,"Despesa",Mai!$F$5:$F$605,CPagar!$D134,Mai!$I$5:$I$605,"Não Pago")</f>
        <v>0</v>
      </c>
      <c r="J134" s="75">
        <f>SUMIFS(Jun!$H$5:$H$605,Jun!$R$5:$R$605,"Despesa",Jun!$F$5:$F$605,CPagar!$D134,Jun!$I$5:$I$605,"Não Pago")</f>
        <v>0</v>
      </c>
      <c r="K134" s="75">
        <f>SUMIFS(Jul!$H$5:$H$605,Jul!$R$5:$R$605,"Despesa",Jul!$F$5:$F$605,CPagar!$D134,Jul!$I$5:$I$605,"Não Pago")</f>
        <v>0</v>
      </c>
      <c r="L134" s="75">
        <f>SUMIFS(Ago!$H$5:$H$605,Ago!$R$5:$R$605,"Despesa",Ago!$F$5:$F$605,CPagar!$D134,Ago!$I$5:$I$605,"Não Pago")</f>
        <v>0</v>
      </c>
      <c r="M134" s="75">
        <f>SUMIFS(Set!$H$5:$H$605,Set!$R$5:$R$605,"Despesa",Set!$F$5:$F$605,CPagar!$D134,Set!$I$5:$I$605,"Não Pago")</f>
        <v>0</v>
      </c>
      <c r="N134" s="75">
        <f>SUMIFS(Out!$H$5:$H$605,Out!$R$5:$R$605,"Despesa",Out!$F$5:$F$605,CPagar!$D134,Out!$I$5:$I$605,"Não Pago")</f>
        <v>0</v>
      </c>
      <c r="O134" s="75">
        <f>SUMIFS(Nov!$H$5:$H$605,Nov!$R$5:$R$605,"Despesa",Nov!$F$5:$F$605,CPagar!$D134,Nov!$I$5:$I$605,"Não Pago")</f>
        <v>0</v>
      </c>
      <c r="P134" s="75">
        <f>SUMIFS(Dez!$H$5:$H$605,Dez!$R$5:$R$605,"Despesa",Dez!$F$5:$F$605,CPagar!$D134,Dez!$I$5:$I$605,"Não Pago")</f>
        <v>0</v>
      </c>
      <c r="Q134" s="49">
        <f t="shared" si="5"/>
        <v>0</v>
      </c>
    </row>
    <row r="135" spans="3:17" ht="28.5" customHeight="1" thickTop="1" thickBot="1">
      <c r="C135" s="65" t="str">
        <f>'PC Despesas'!F31</f>
        <v>5.2.27</v>
      </c>
      <c r="D135" s="66" t="str">
        <f>VLOOKUP(C135,'PC Despesas'!$F$4:$G$103,2,FALSE)</f>
        <v>-</v>
      </c>
      <c r="E135" s="75">
        <f>SUMIFS(Jan!$H$5:$H$605,Jan!$R$5:$R$605,"Despesa",Jan!$F$5:$F$605,CPagar!$D135,Jan!$I$5:$I$605,"Não Pago")</f>
        <v>0</v>
      </c>
      <c r="F135" s="75">
        <f>SUMIFS(Fev!$H$5:$H$605,Fev!$R$5:$R$605,"Despesa",Fev!$F$5:$F$605,CPagar!$D135,Fev!$I$5:$I$605,"Não Pago")</f>
        <v>0</v>
      </c>
      <c r="G135" s="75">
        <f>SUMIFS(Mar!$H$5:$H$605,Mar!$R$5:$R$605,"Despesa",Mar!$F$5:$F$605,CPagar!$D135,Mar!$I$5:$I$605,"Não Pago")</f>
        <v>0</v>
      </c>
      <c r="H135" s="75">
        <f>SUMIFS(Abr!$H$5:$H$605,Abr!$R$5:$R$605,"Despesa",Abr!$F$5:$F$605,CPagar!$D135,Abr!$I$5:$I$605,"Não Pago")</f>
        <v>0</v>
      </c>
      <c r="I135" s="75">
        <f>SUMIFS(Mai!$H$5:$H$605,Mai!$R$5:$R$605,"Despesa",Mai!$F$5:$F$605,CPagar!$D135,Mai!$I$5:$I$605,"Não Pago")</f>
        <v>0</v>
      </c>
      <c r="J135" s="75">
        <f>SUMIFS(Jun!$H$5:$H$605,Jun!$R$5:$R$605,"Despesa",Jun!$F$5:$F$605,CPagar!$D135,Jun!$I$5:$I$605,"Não Pago")</f>
        <v>0</v>
      </c>
      <c r="K135" s="75">
        <f>SUMIFS(Jul!$H$5:$H$605,Jul!$R$5:$R$605,"Despesa",Jul!$F$5:$F$605,CPagar!$D135,Jul!$I$5:$I$605,"Não Pago")</f>
        <v>0</v>
      </c>
      <c r="L135" s="75">
        <f>SUMIFS(Ago!$H$5:$H$605,Ago!$R$5:$R$605,"Despesa",Ago!$F$5:$F$605,CPagar!$D135,Ago!$I$5:$I$605,"Não Pago")</f>
        <v>0</v>
      </c>
      <c r="M135" s="75">
        <f>SUMIFS(Set!$H$5:$H$605,Set!$R$5:$R$605,"Despesa",Set!$F$5:$F$605,CPagar!$D135,Set!$I$5:$I$605,"Não Pago")</f>
        <v>0</v>
      </c>
      <c r="N135" s="75">
        <f>SUMIFS(Out!$H$5:$H$605,Out!$R$5:$R$605,"Despesa",Out!$F$5:$F$605,CPagar!$D135,Out!$I$5:$I$605,"Não Pago")</f>
        <v>0</v>
      </c>
      <c r="O135" s="75">
        <f>SUMIFS(Nov!$H$5:$H$605,Nov!$R$5:$R$605,"Despesa",Nov!$F$5:$F$605,CPagar!$D135,Nov!$I$5:$I$605,"Não Pago")</f>
        <v>0</v>
      </c>
      <c r="P135" s="75">
        <f>SUMIFS(Dez!$H$5:$H$605,Dez!$R$5:$R$605,"Despesa",Dez!$F$5:$F$605,CPagar!$D135,Dez!$I$5:$I$605,"Não Pago")</f>
        <v>0</v>
      </c>
      <c r="Q135" s="49">
        <f t="shared" si="5"/>
        <v>0</v>
      </c>
    </row>
    <row r="136" spans="3:17" ht="28.5" customHeight="1" thickTop="1" thickBot="1">
      <c r="C136" s="65" t="str">
        <f>'PC Despesas'!F32</f>
        <v>5.2.28</v>
      </c>
      <c r="D136" s="66" t="str">
        <f>VLOOKUP(C136,'PC Despesas'!$F$4:$G$103,2,FALSE)</f>
        <v>-</v>
      </c>
      <c r="E136" s="75">
        <f>SUMIFS(Jan!$H$5:$H$605,Jan!$R$5:$R$605,"Despesa",Jan!$F$5:$F$605,CPagar!$D136,Jan!$I$5:$I$605,"Não Pago")</f>
        <v>0</v>
      </c>
      <c r="F136" s="75">
        <f>SUMIFS(Fev!$H$5:$H$605,Fev!$R$5:$R$605,"Despesa",Fev!$F$5:$F$605,CPagar!$D136,Fev!$I$5:$I$605,"Não Pago")</f>
        <v>0</v>
      </c>
      <c r="G136" s="75">
        <f>SUMIFS(Mar!$H$5:$H$605,Mar!$R$5:$R$605,"Despesa",Mar!$F$5:$F$605,CPagar!$D136,Mar!$I$5:$I$605,"Não Pago")</f>
        <v>0</v>
      </c>
      <c r="H136" s="75">
        <f>SUMIFS(Abr!$H$5:$H$605,Abr!$R$5:$R$605,"Despesa",Abr!$F$5:$F$605,CPagar!$D136,Abr!$I$5:$I$605,"Não Pago")</f>
        <v>0</v>
      </c>
      <c r="I136" s="75">
        <f>SUMIFS(Mai!$H$5:$H$605,Mai!$R$5:$R$605,"Despesa",Mai!$F$5:$F$605,CPagar!$D136,Mai!$I$5:$I$605,"Não Pago")</f>
        <v>0</v>
      </c>
      <c r="J136" s="75">
        <f>SUMIFS(Jun!$H$5:$H$605,Jun!$R$5:$R$605,"Despesa",Jun!$F$5:$F$605,CPagar!$D136,Jun!$I$5:$I$605,"Não Pago")</f>
        <v>0</v>
      </c>
      <c r="K136" s="75">
        <f>SUMIFS(Jul!$H$5:$H$605,Jul!$R$5:$R$605,"Despesa",Jul!$F$5:$F$605,CPagar!$D136,Jul!$I$5:$I$605,"Não Pago")</f>
        <v>0</v>
      </c>
      <c r="L136" s="75">
        <f>SUMIFS(Ago!$H$5:$H$605,Ago!$R$5:$R$605,"Despesa",Ago!$F$5:$F$605,CPagar!$D136,Ago!$I$5:$I$605,"Não Pago")</f>
        <v>0</v>
      </c>
      <c r="M136" s="75">
        <f>SUMIFS(Set!$H$5:$H$605,Set!$R$5:$R$605,"Despesa",Set!$F$5:$F$605,CPagar!$D136,Set!$I$5:$I$605,"Não Pago")</f>
        <v>0</v>
      </c>
      <c r="N136" s="75">
        <f>SUMIFS(Out!$H$5:$H$605,Out!$R$5:$R$605,"Despesa",Out!$F$5:$F$605,CPagar!$D136,Out!$I$5:$I$605,"Não Pago")</f>
        <v>0</v>
      </c>
      <c r="O136" s="75">
        <f>SUMIFS(Nov!$H$5:$H$605,Nov!$R$5:$R$605,"Despesa",Nov!$F$5:$F$605,CPagar!$D136,Nov!$I$5:$I$605,"Não Pago")</f>
        <v>0</v>
      </c>
      <c r="P136" s="75">
        <f>SUMIFS(Dez!$H$5:$H$605,Dez!$R$5:$R$605,"Despesa",Dez!$F$5:$F$605,CPagar!$D136,Dez!$I$5:$I$605,"Não Pago")</f>
        <v>0</v>
      </c>
      <c r="Q136" s="49">
        <f t="shared" si="5"/>
        <v>0</v>
      </c>
    </row>
    <row r="137" spans="3:17" ht="28.5" customHeight="1" thickTop="1" thickBot="1">
      <c r="C137" s="65" t="str">
        <f>'PC Despesas'!F33</f>
        <v>5.2.29</v>
      </c>
      <c r="D137" s="66" t="str">
        <f>VLOOKUP(C137,'PC Despesas'!$F$4:$G$103,2,FALSE)</f>
        <v>-</v>
      </c>
      <c r="E137" s="75">
        <f>SUMIFS(Jan!$H$5:$H$605,Jan!$R$5:$R$605,"Despesa",Jan!$F$5:$F$605,CPagar!$D137,Jan!$I$5:$I$605,"Não Pago")</f>
        <v>0</v>
      </c>
      <c r="F137" s="75">
        <f>SUMIFS(Fev!$H$5:$H$605,Fev!$R$5:$R$605,"Despesa",Fev!$F$5:$F$605,CPagar!$D137,Fev!$I$5:$I$605,"Não Pago")</f>
        <v>0</v>
      </c>
      <c r="G137" s="75">
        <f>SUMIFS(Mar!$H$5:$H$605,Mar!$R$5:$R$605,"Despesa",Mar!$F$5:$F$605,CPagar!$D137,Mar!$I$5:$I$605,"Não Pago")</f>
        <v>0</v>
      </c>
      <c r="H137" s="75">
        <f>SUMIFS(Abr!$H$5:$H$605,Abr!$R$5:$R$605,"Despesa",Abr!$F$5:$F$605,CPagar!$D137,Abr!$I$5:$I$605,"Não Pago")</f>
        <v>0</v>
      </c>
      <c r="I137" s="75">
        <f>SUMIFS(Mai!$H$5:$H$605,Mai!$R$5:$R$605,"Despesa",Mai!$F$5:$F$605,CPagar!$D137,Mai!$I$5:$I$605,"Não Pago")</f>
        <v>0</v>
      </c>
      <c r="J137" s="75">
        <f>SUMIFS(Jun!$H$5:$H$605,Jun!$R$5:$R$605,"Despesa",Jun!$F$5:$F$605,CPagar!$D137,Jun!$I$5:$I$605,"Não Pago")</f>
        <v>0</v>
      </c>
      <c r="K137" s="75">
        <f>SUMIFS(Jul!$H$5:$H$605,Jul!$R$5:$R$605,"Despesa",Jul!$F$5:$F$605,CPagar!$D137,Jul!$I$5:$I$605,"Não Pago")</f>
        <v>0</v>
      </c>
      <c r="L137" s="75">
        <f>SUMIFS(Ago!$H$5:$H$605,Ago!$R$5:$R$605,"Despesa",Ago!$F$5:$F$605,CPagar!$D137,Ago!$I$5:$I$605,"Não Pago")</f>
        <v>0</v>
      </c>
      <c r="M137" s="75">
        <f>SUMIFS(Set!$H$5:$H$605,Set!$R$5:$R$605,"Despesa",Set!$F$5:$F$605,CPagar!$D137,Set!$I$5:$I$605,"Não Pago")</f>
        <v>0</v>
      </c>
      <c r="N137" s="75">
        <f>SUMIFS(Out!$H$5:$H$605,Out!$R$5:$R$605,"Despesa",Out!$F$5:$F$605,CPagar!$D137,Out!$I$5:$I$605,"Não Pago")</f>
        <v>0</v>
      </c>
      <c r="O137" s="75">
        <f>SUMIFS(Nov!$H$5:$H$605,Nov!$R$5:$R$605,"Despesa",Nov!$F$5:$F$605,CPagar!$D137,Nov!$I$5:$I$605,"Não Pago")</f>
        <v>0</v>
      </c>
      <c r="P137" s="75">
        <f>SUMIFS(Dez!$H$5:$H$605,Dez!$R$5:$R$605,"Despesa",Dez!$F$5:$F$605,CPagar!$D137,Dez!$I$5:$I$605,"Não Pago")</f>
        <v>0</v>
      </c>
      <c r="Q137" s="49">
        <f t="shared" si="5"/>
        <v>0</v>
      </c>
    </row>
    <row r="138" spans="3:17" ht="28.5" customHeight="1" thickTop="1" thickBot="1">
      <c r="C138" s="65" t="str">
        <f>'PC Despesas'!F34</f>
        <v>5.2.30</v>
      </c>
      <c r="D138" s="66" t="str">
        <f>VLOOKUP(C138,'PC Despesas'!$F$4:$G$103,2,FALSE)</f>
        <v>-</v>
      </c>
      <c r="E138" s="75">
        <f>SUMIFS(Jan!$H$5:$H$605,Jan!$R$5:$R$605,"Despesa",Jan!$F$5:$F$605,CPagar!$D138,Jan!$I$5:$I$605,"Não Pago")</f>
        <v>0</v>
      </c>
      <c r="F138" s="75">
        <f>SUMIFS(Fev!$H$5:$H$605,Fev!$R$5:$R$605,"Despesa",Fev!$F$5:$F$605,CPagar!$D138,Fev!$I$5:$I$605,"Não Pago")</f>
        <v>0</v>
      </c>
      <c r="G138" s="75">
        <f>SUMIFS(Mar!$H$5:$H$605,Mar!$R$5:$R$605,"Despesa",Mar!$F$5:$F$605,CPagar!$D138,Mar!$I$5:$I$605,"Não Pago")</f>
        <v>0</v>
      </c>
      <c r="H138" s="75">
        <f>SUMIFS(Abr!$H$5:$H$605,Abr!$R$5:$R$605,"Despesa",Abr!$F$5:$F$605,CPagar!$D138,Abr!$I$5:$I$605,"Não Pago")</f>
        <v>0</v>
      </c>
      <c r="I138" s="75">
        <f>SUMIFS(Mai!$H$5:$H$605,Mai!$R$5:$R$605,"Despesa",Mai!$F$5:$F$605,CPagar!$D138,Mai!$I$5:$I$605,"Não Pago")</f>
        <v>0</v>
      </c>
      <c r="J138" s="75">
        <f>SUMIFS(Jun!$H$5:$H$605,Jun!$R$5:$R$605,"Despesa",Jun!$F$5:$F$605,CPagar!$D138,Jun!$I$5:$I$605,"Não Pago")</f>
        <v>0</v>
      </c>
      <c r="K138" s="75">
        <f>SUMIFS(Jul!$H$5:$H$605,Jul!$R$5:$R$605,"Despesa",Jul!$F$5:$F$605,CPagar!$D138,Jul!$I$5:$I$605,"Não Pago")</f>
        <v>0</v>
      </c>
      <c r="L138" s="75">
        <f>SUMIFS(Ago!$H$5:$H$605,Ago!$R$5:$R$605,"Despesa",Ago!$F$5:$F$605,CPagar!$D138,Ago!$I$5:$I$605,"Não Pago")</f>
        <v>0</v>
      </c>
      <c r="M138" s="75">
        <f>SUMIFS(Set!$H$5:$H$605,Set!$R$5:$R$605,"Despesa",Set!$F$5:$F$605,CPagar!$D138,Set!$I$5:$I$605,"Não Pago")</f>
        <v>0</v>
      </c>
      <c r="N138" s="75">
        <f>SUMIFS(Out!$H$5:$H$605,Out!$R$5:$R$605,"Despesa",Out!$F$5:$F$605,CPagar!$D138,Out!$I$5:$I$605,"Não Pago")</f>
        <v>0</v>
      </c>
      <c r="O138" s="75">
        <f>SUMIFS(Nov!$H$5:$H$605,Nov!$R$5:$R$605,"Despesa",Nov!$F$5:$F$605,CPagar!$D138,Nov!$I$5:$I$605,"Não Pago")</f>
        <v>0</v>
      </c>
      <c r="P138" s="75">
        <f>SUMIFS(Dez!$H$5:$H$605,Dez!$R$5:$R$605,"Despesa",Dez!$F$5:$F$605,CPagar!$D138,Dez!$I$5:$I$605,"Não Pago")</f>
        <v>0</v>
      </c>
      <c r="Q138" s="49">
        <f t="shared" si="5"/>
        <v>0</v>
      </c>
    </row>
    <row r="139" spans="3:17" ht="28.5" customHeight="1" thickTop="1" thickBot="1">
      <c r="C139" s="65" t="str">
        <f>'PC Despesas'!F35</f>
        <v>5.2.31</v>
      </c>
      <c r="D139" s="66" t="str">
        <f>VLOOKUP(C139,'PC Despesas'!$F$4:$G$103,2,FALSE)</f>
        <v>-</v>
      </c>
      <c r="E139" s="75">
        <f>SUMIFS(Jan!$H$5:$H$605,Jan!$R$5:$R$605,"Despesa",Jan!$F$5:$F$605,CPagar!$D139,Jan!$I$5:$I$605,"Não Pago")</f>
        <v>0</v>
      </c>
      <c r="F139" s="75">
        <f>SUMIFS(Fev!$H$5:$H$605,Fev!$R$5:$R$605,"Despesa",Fev!$F$5:$F$605,CPagar!$D139,Fev!$I$5:$I$605,"Não Pago")</f>
        <v>0</v>
      </c>
      <c r="G139" s="75">
        <f>SUMIFS(Mar!$H$5:$H$605,Mar!$R$5:$R$605,"Despesa",Mar!$F$5:$F$605,CPagar!$D139,Mar!$I$5:$I$605,"Não Pago")</f>
        <v>0</v>
      </c>
      <c r="H139" s="75">
        <f>SUMIFS(Abr!$H$5:$H$605,Abr!$R$5:$R$605,"Despesa",Abr!$F$5:$F$605,CPagar!$D139,Abr!$I$5:$I$605,"Não Pago")</f>
        <v>0</v>
      </c>
      <c r="I139" s="75">
        <f>SUMIFS(Mai!$H$5:$H$605,Mai!$R$5:$R$605,"Despesa",Mai!$F$5:$F$605,CPagar!$D139,Mai!$I$5:$I$605,"Não Pago")</f>
        <v>0</v>
      </c>
      <c r="J139" s="75">
        <f>SUMIFS(Jun!$H$5:$H$605,Jun!$R$5:$R$605,"Despesa",Jun!$F$5:$F$605,CPagar!$D139,Jun!$I$5:$I$605,"Não Pago")</f>
        <v>0</v>
      </c>
      <c r="K139" s="75">
        <f>SUMIFS(Jul!$H$5:$H$605,Jul!$R$5:$R$605,"Despesa",Jul!$F$5:$F$605,CPagar!$D139,Jul!$I$5:$I$605,"Não Pago")</f>
        <v>0</v>
      </c>
      <c r="L139" s="75">
        <f>SUMIFS(Ago!$H$5:$H$605,Ago!$R$5:$R$605,"Despesa",Ago!$F$5:$F$605,CPagar!$D139,Ago!$I$5:$I$605,"Não Pago")</f>
        <v>0</v>
      </c>
      <c r="M139" s="75">
        <f>SUMIFS(Set!$H$5:$H$605,Set!$R$5:$R$605,"Despesa",Set!$F$5:$F$605,CPagar!$D139,Set!$I$5:$I$605,"Não Pago")</f>
        <v>0</v>
      </c>
      <c r="N139" s="75">
        <f>SUMIFS(Out!$H$5:$H$605,Out!$R$5:$R$605,"Despesa",Out!$F$5:$F$605,CPagar!$D139,Out!$I$5:$I$605,"Não Pago")</f>
        <v>0</v>
      </c>
      <c r="O139" s="75">
        <f>SUMIFS(Nov!$H$5:$H$605,Nov!$R$5:$R$605,"Despesa",Nov!$F$5:$F$605,CPagar!$D139,Nov!$I$5:$I$605,"Não Pago")</f>
        <v>0</v>
      </c>
      <c r="P139" s="75">
        <f>SUMIFS(Dez!$H$5:$H$605,Dez!$R$5:$R$605,"Despesa",Dez!$F$5:$F$605,CPagar!$D139,Dez!$I$5:$I$605,"Não Pago")</f>
        <v>0</v>
      </c>
      <c r="Q139" s="49">
        <f t="shared" si="5"/>
        <v>0</v>
      </c>
    </row>
    <row r="140" spans="3:17" ht="28.5" customHeight="1" thickTop="1" thickBot="1">
      <c r="C140" s="65" t="str">
        <f>'PC Despesas'!F36</f>
        <v>5.2.32</v>
      </c>
      <c r="D140" s="66" t="str">
        <f>VLOOKUP(C140,'PC Despesas'!$F$4:$G$103,2,FALSE)</f>
        <v>-</v>
      </c>
      <c r="E140" s="75">
        <f>SUMIFS(Jan!$H$5:$H$605,Jan!$R$5:$R$605,"Despesa",Jan!$F$5:$F$605,CPagar!$D140,Jan!$I$5:$I$605,"Não Pago")</f>
        <v>0</v>
      </c>
      <c r="F140" s="75">
        <f>SUMIFS(Fev!$H$5:$H$605,Fev!$R$5:$R$605,"Despesa",Fev!$F$5:$F$605,CPagar!$D140,Fev!$I$5:$I$605,"Não Pago")</f>
        <v>0</v>
      </c>
      <c r="G140" s="75">
        <f>SUMIFS(Mar!$H$5:$H$605,Mar!$R$5:$R$605,"Despesa",Mar!$F$5:$F$605,CPagar!$D140,Mar!$I$5:$I$605,"Não Pago")</f>
        <v>0</v>
      </c>
      <c r="H140" s="75">
        <f>SUMIFS(Abr!$H$5:$H$605,Abr!$R$5:$R$605,"Despesa",Abr!$F$5:$F$605,CPagar!$D140,Abr!$I$5:$I$605,"Não Pago")</f>
        <v>0</v>
      </c>
      <c r="I140" s="75">
        <f>SUMIFS(Mai!$H$5:$H$605,Mai!$R$5:$R$605,"Despesa",Mai!$F$5:$F$605,CPagar!$D140,Mai!$I$5:$I$605,"Não Pago")</f>
        <v>0</v>
      </c>
      <c r="J140" s="75">
        <f>SUMIFS(Jun!$H$5:$H$605,Jun!$R$5:$R$605,"Despesa",Jun!$F$5:$F$605,CPagar!$D140,Jun!$I$5:$I$605,"Não Pago")</f>
        <v>0</v>
      </c>
      <c r="K140" s="75">
        <f>SUMIFS(Jul!$H$5:$H$605,Jul!$R$5:$R$605,"Despesa",Jul!$F$5:$F$605,CPagar!$D140,Jul!$I$5:$I$605,"Não Pago")</f>
        <v>0</v>
      </c>
      <c r="L140" s="75">
        <f>SUMIFS(Ago!$H$5:$H$605,Ago!$R$5:$R$605,"Despesa",Ago!$F$5:$F$605,CPagar!$D140,Ago!$I$5:$I$605,"Não Pago")</f>
        <v>0</v>
      </c>
      <c r="M140" s="75">
        <f>SUMIFS(Set!$H$5:$H$605,Set!$R$5:$R$605,"Despesa",Set!$F$5:$F$605,CPagar!$D140,Set!$I$5:$I$605,"Não Pago")</f>
        <v>0</v>
      </c>
      <c r="N140" s="75">
        <f>SUMIFS(Out!$H$5:$H$605,Out!$R$5:$R$605,"Despesa",Out!$F$5:$F$605,CPagar!$D140,Out!$I$5:$I$605,"Não Pago")</f>
        <v>0</v>
      </c>
      <c r="O140" s="75">
        <f>SUMIFS(Nov!$H$5:$H$605,Nov!$R$5:$R$605,"Despesa",Nov!$F$5:$F$605,CPagar!$D140,Nov!$I$5:$I$605,"Não Pago")</f>
        <v>0</v>
      </c>
      <c r="P140" s="75">
        <f>SUMIFS(Dez!$H$5:$H$605,Dez!$R$5:$R$605,"Despesa",Dez!$F$5:$F$605,CPagar!$D140,Dez!$I$5:$I$605,"Não Pago")</f>
        <v>0</v>
      </c>
      <c r="Q140" s="49">
        <f t="shared" si="5"/>
        <v>0</v>
      </c>
    </row>
    <row r="141" spans="3:17" ht="28.5" customHeight="1" thickTop="1" thickBot="1">
      <c r="C141" s="65" t="str">
        <f>'PC Despesas'!F37</f>
        <v>5.2.33</v>
      </c>
      <c r="D141" s="66" t="str">
        <f>VLOOKUP(C141,'PC Despesas'!$F$4:$G$103,2,FALSE)</f>
        <v>-</v>
      </c>
      <c r="E141" s="75">
        <f>SUMIFS(Jan!$H$5:$H$605,Jan!$R$5:$R$605,"Despesa",Jan!$F$5:$F$605,CPagar!$D141,Jan!$I$5:$I$605,"Não Pago")</f>
        <v>0</v>
      </c>
      <c r="F141" s="75">
        <f>SUMIFS(Fev!$H$5:$H$605,Fev!$R$5:$R$605,"Despesa",Fev!$F$5:$F$605,CPagar!$D141,Fev!$I$5:$I$605,"Não Pago")</f>
        <v>0</v>
      </c>
      <c r="G141" s="75">
        <f>SUMIFS(Mar!$H$5:$H$605,Mar!$R$5:$R$605,"Despesa",Mar!$F$5:$F$605,CPagar!$D141,Mar!$I$5:$I$605,"Não Pago")</f>
        <v>0</v>
      </c>
      <c r="H141" s="75">
        <f>SUMIFS(Abr!$H$5:$H$605,Abr!$R$5:$R$605,"Despesa",Abr!$F$5:$F$605,CPagar!$D141,Abr!$I$5:$I$605,"Não Pago")</f>
        <v>0</v>
      </c>
      <c r="I141" s="75">
        <f>SUMIFS(Mai!$H$5:$H$605,Mai!$R$5:$R$605,"Despesa",Mai!$F$5:$F$605,CPagar!$D141,Mai!$I$5:$I$605,"Não Pago")</f>
        <v>0</v>
      </c>
      <c r="J141" s="75">
        <f>SUMIFS(Jun!$H$5:$H$605,Jun!$R$5:$R$605,"Despesa",Jun!$F$5:$F$605,CPagar!$D141,Jun!$I$5:$I$605,"Não Pago")</f>
        <v>0</v>
      </c>
      <c r="K141" s="75">
        <f>SUMIFS(Jul!$H$5:$H$605,Jul!$R$5:$R$605,"Despesa",Jul!$F$5:$F$605,CPagar!$D141,Jul!$I$5:$I$605,"Não Pago")</f>
        <v>0</v>
      </c>
      <c r="L141" s="75">
        <f>SUMIFS(Ago!$H$5:$H$605,Ago!$R$5:$R$605,"Despesa",Ago!$F$5:$F$605,CPagar!$D141,Ago!$I$5:$I$605,"Não Pago")</f>
        <v>0</v>
      </c>
      <c r="M141" s="75">
        <f>SUMIFS(Set!$H$5:$H$605,Set!$R$5:$R$605,"Despesa",Set!$F$5:$F$605,CPagar!$D141,Set!$I$5:$I$605,"Não Pago")</f>
        <v>0</v>
      </c>
      <c r="N141" s="75">
        <f>SUMIFS(Out!$H$5:$H$605,Out!$R$5:$R$605,"Despesa",Out!$F$5:$F$605,CPagar!$D141,Out!$I$5:$I$605,"Não Pago")</f>
        <v>0</v>
      </c>
      <c r="O141" s="75">
        <f>SUMIFS(Nov!$H$5:$H$605,Nov!$R$5:$R$605,"Despesa",Nov!$F$5:$F$605,CPagar!$D141,Nov!$I$5:$I$605,"Não Pago")</f>
        <v>0</v>
      </c>
      <c r="P141" s="75">
        <f>SUMIFS(Dez!$H$5:$H$605,Dez!$R$5:$R$605,"Despesa",Dez!$F$5:$F$605,CPagar!$D141,Dez!$I$5:$I$605,"Não Pago")</f>
        <v>0</v>
      </c>
      <c r="Q141" s="49">
        <f t="shared" si="5"/>
        <v>0</v>
      </c>
    </row>
    <row r="142" spans="3:17" ht="28.5" customHeight="1" thickTop="1" thickBot="1">
      <c r="C142" s="65" t="str">
        <f>'PC Despesas'!F38</f>
        <v>5.2.34</v>
      </c>
      <c r="D142" s="66" t="str">
        <f>VLOOKUP(C142,'PC Despesas'!$F$4:$G$103,2,FALSE)</f>
        <v>-</v>
      </c>
      <c r="E142" s="75">
        <f>SUMIFS(Jan!$H$5:$H$605,Jan!$R$5:$R$605,"Despesa",Jan!$F$5:$F$605,CPagar!$D142,Jan!$I$5:$I$605,"Não Pago")</f>
        <v>0</v>
      </c>
      <c r="F142" s="75">
        <f>SUMIFS(Fev!$H$5:$H$605,Fev!$R$5:$R$605,"Despesa",Fev!$F$5:$F$605,CPagar!$D142,Fev!$I$5:$I$605,"Não Pago")</f>
        <v>0</v>
      </c>
      <c r="G142" s="75">
        <f>SUMIFS(Mar!$H$5:$H$605,Mar!$R$5:$R$605,"Despesa",Mar!$F$5:$F$605,CPagar!$D142,Mar!$I$5:$I$605,"Não Pago")</f>
        <v>0</v>
      </c>
      <c r="H142" s="75">
        <f>SUMIFS(Abr!$H$5:$H$605,Abr!$R$5:$R$605,"Despesa",Abr!$F$5:$F$605,CPagar!$D142,Abr!$I$5:$I$605,"Não Pago")</f>
        <v>0</v>
      </c>
      <c r="I142" s="75">
        <f>SUMIFS(Mai!$H$5:$H$605,Mai!$R$5:$R$605,"Despesa",Mai!$F$5:$F$605,CPagar!$D142,Mai!$I$5:$I$605,"Não Pago")</f>
        <v>0</v>
      </c>
      <c r="J142" s="75">
        <f>SUMIFS(Jun!$H$5:$H$605,Jun!$R$5:$R$605,"Despesa",Jun!$F$5:$F$605,CPagar!$D142,Jun!$I$5:$I$605,"Não Pago")</f>
        <v>0</v>
      </c>
      <c r="K142" s="75">
        <f>SUMIFS(Jul!$H$5:$H$605,Jul!$R$5:$R$605,"Despesa",Jul!$F$5:$F$605,CPagar!$D142,Jul!$I$5:$I$605,"Não Pago")</f>
        <v>0</v>
      </c>
      <c r="L142" s="75">
        <f>SUMIFS(Ago!$H$5:$H$605,Ago!$R$5:$R$605,"Despesa",Ago!$F$5:$F$605,CPagar!$D142,Ago!$I$5:$I$605,"Não Pago")</f>
        <v>0</v>
      </c>
      <c r="M142" s="75">
        <f>SUMIFS(Set!$H$5:$H$605,Set!$R$5:$R$605,"Despesa",Set!$F$5:$F$605,CPagar!$D142,Set!$I$5:$I$605,"Não Pago")</f>
        <v>0</v>
      </c>
      <c r="N142" s="75">
        <f>SUMIFS(Out!$H$5:$H$605,Out!$R$5:$R$605,"Despesa",Out!$F$5:$F$605,CPagar!$D142,Out!$I$5:$I$605,"Não Pago")</f>
        <v>0</v>
      </c>
      <c r="O142" s="75">
        <f>SUMIFS(Nov!$H$5:$H$605,Nov!$R$5:$R$605,"Despesa",Nov!$F$5:$F$605,CPagar!$D142,Nov!$I$5:$I$605,"Não Pago")</f>
        <v>0</v>
      </c>
      <c r="P142" s="75">
        <f>SUMIFS(Dez!$H$5:$H$605,Dez!$R$5:$R$605,"Despesa",Dez!$F$5:$F$605,CPagar!$D142,Dez!$I$5:$I$605,"Não Pago")</f>
        <v>0</v>
      </c>
      <c r="Q142" s="49">
        <f t="shared" si="5"/>
        <v>0</v>
      </c>
    </row>
    <row r="143" spans="3:17" ht="28.5" customHeight="1" thickTop="1" thickBot="1">
      <c r="C143" s="65" t="str">
        <f>'PC Despesas'!F39</f>
        <v>5.2.35</v>
      </c>
      <c r="D143" s="66" t="str">
        <f>VLOOKUP(C143,'PC Despesas'!$F$4:$G$103,2,FALSE)</f>
        <v>-</v>
      </c>
      <c r="E143" s="75">
        <f>SUMIFS(Jan!$H$5:$H$605,Jan!$R$5:$R$605,"Despesa",Jan!$F$5:$F$605,CPagar!$D143,Jan!$I$5:$I$605,"Não Pago")</f>
        <v>0</v>
      </c>
      <c r="F143" s="75">
        <f>SUMIFS(Fev!$H$5:$H$605,Fev!$R$5:$R$605,"Despesa",Fev!$F$5:$F$605,CPagar!$D143,Fev!$I$5:$I$605,"Não Pago")</f>
        <v>0</v>
      </c>
      <c r="G143" s="75">
        <f>SUMIFS(Mar!$H$5:$H$605,Mar!$R$5:$R$605,"Despesa",Mar!$F$5:$F$605,CPagar!$D143,Mar!$I$5:$I$605,"Não Pago")</f>
        <v>0</v>
      </c>
      <c r="H143" s="75">
        <f>SUMIFS(Abr!$H$5:$H$605,Abr!$R$5:$R$605,"Despesa",Abr!$F$5:$F$605,CPagar!$D143,Abr!$I$5:$I$605,"Não Pago")</f>
        <v>0</v>
      </c>
      <c r="I143" s="75">
        <f>SUMIFS(Mai!$H$5:$H$605,Mai!$R$5:$R$605,"Despesa",Mai!$F$5:$F$605,CPagar!$D143,Mai!$I$5:$I$605,"Não Pago")</f>
        <v>0</v>
      </c>
      <c r="J143" s="75">
        <f>SUMIFS(Jun!$H$5:$H$605,Jun!$R$5:$R$605,"Despesa",Jun!$F$5:$F$605,CPagar!$D143,Jun!$I$5:$I$605,"Não Pago")</f>
        <v>0</v>
      </c>
      <c r="K143" s="75">
        <f>SUMIFS(Jul!$H$5:$H$605,Jul!$R$5:$R$605,"Despesa",Jul!$F$5:$F$605,CPagar!$D143,Jul!$I$5:$I$605,"Não Pago")</f>
        <v>0</v>
      </c>
      <c r="L143" s="75">
        <f>SUMIFS(Ago!$H$5:$H$605,Ago!$R$5:$R$605,"Despesa",Ago!$F$5:$F$605,CPagar!$D143,Ago!$I$5:$I$605,"Não Pago")</f>
        <v>0</v>
      </c>
      <c r="M143" s="75">
        <f>SUMIFS(Set!$H$5:$H$605,Set!$R$5:$R$605,"Despesa",Set!$F$5:$F$605,CPagar!$D143,Set!$I$5:$I$605,"Não Pago")</f>
        <v>0</v>
      </c>
      <c r="N143" s="75">
        <f>SUMIFS(Out!$H$5:$H$605,Out!$R$5:$R$605,"Despesa",Out!$F$5:$F$605,CPagar!$D143,Out!$I$5:$I$605,"Não Pago")</f>
        <v>0</v>
      </c>
      <c r="O143" s="75">
        <f>SUMIFS(Nov!$H$5:$H$605,Nov!$R$5:$R$605,"Despesa",Nov!$F$5:$F$605,CPagar!$D143,Nov!$I$5:$I$605,"Não Pago")</f>
        <v>0</v>
      </c>
      <c r="P143" s="75">
        <f>SUMIFS(Dez!$H$5:$H$605,Dez!$R$5:$R$605,"Despesa",Dez!$F$5:$F$605,CPagar!$D143,Dez!$I$5:$I$605,"Não Pago")</f>
        <v>0</v>
      </c>
      <c r="Q143" s="49">
        <f t="shared" si="5"/>
        <v>0</v>
      </c>
    </row>
    <row r="144" spans="3:17" ht="28.5" customHeight="1" thickTop="1" thickBot="1">
      <c r="C144" s="65" t="str">
        <f>'PC Despesas'!F40</f>
        <v>5.2.36</v>
      </c>
      <c r="D144" s="66" t="str">
        <f>VLOOKUP(C144,'PC Despesas'!$F$4:$G$103,2,FALSE)</f>
        <v>-</v>
      </c>
      <c r="E144" s="75">
        <f>SUMIFS(Jan!$H$5:$H$605,Jan!$R$5:$R$605,"Despesa",Jan!$F$5:$F$605,CPagar!$D144,Jan!$I$5:$I$605,"Não Pago")</f>
        <v>0</v>
      </c>
      <c r="F144" s="75">
        <f>SUMIFS(Fev!$H$5:$H$605,Fev!$R$5:$R$605,"Despesa",Fev!$F$5:$F$605,CPagar!$D144,Fev!$I$5:$I$605,"Não Pago")</f>
        <v>0</v>
      </c>
      <c r="G144" s="75">
        <f>SUMIFS(Mar!$H$5:$H$605,Mar!$R$5:$R$605,"Despesa",Mar!$F$5:$F$605,CPagar!$D144,Mar!$I$5:$I$605,"Não Pago")</f>
        <v>0</v>
      </c>
      <c r="H144" s="75">
        <f>SUMIFS(Abr!$H$5:$H$605,Abr!$R$5:$R$605,"Despesa",Abr!$F$5:$F$605,CPagar!$D144,Abr!$I$5:$I$605,"Não Pago")</f>
        <v>0</v>
      </c>
      <c r="I144" s="75">
        <f>SUMIFS(Mai!$H$5:$H$605,Mai!$R$5:$R$605,"Despesa",Mai!$F$5:$F$605,CPagar!$D144,Mai!$I$5:$I$605,"Não Pago")</f>
        <v>0</v>
      </c>
      <c r="J144" s="75">
        <f>SUMIFS(Jun!$H$5:$H$605,Jun!$R$5:$R$605,"Despesa",Jun!$F$5:$F$605,CPagar!$D144,Jun!$I$5:$I$605,"Não Pago")</f>
        <v>0</v>
      </c>
      <c r="K144" s="75">
        <f>SUMIFS(Jul!$H$5:$H$605,Jul!$R$5:$R$605,"Despesa",Jul!$F$5:$F$605,CPagar!$D144,Jul!$I$5:$I$605,"Não Pago")</f>
        <v>0</v>
      </c>
      <c r="L144" s="75">
        <f>SUMIFS(Ago!$H$5:$H$605,Ago!$R$5:$R$605,"Despesa",Ago!$F$5:$F$605,CPagar!$D144,Ago!$I$5:$I$605,"Não Pago")</f>
        <v>0</v>
      </c>
      <c r="M144" s="75">
        <f>SUMIFS(Set!$H$5:$H$605,Set!$R$5:$R$605,"Despesa",Set!$F$5:$F$605,CPagar!$D144,Set!$I$5:$I$605,"Não Pago")</f>
        <v>0</v>
      </c>
      <c r="N144" s="75">
        <f>SUMIFS(Out!$H$5:$H$605,Out!$R$5:$R$605,"Despesa",Out!$F$5:$F$605,CPagar!$D144,Out!$I$5:$I$605,"Não Pago")</f>
        <v>0</v>
      </c>
      <c r="O144" s="75">
        <f>SUMIFS(Nov!$H$5:$H$605,Nov!$R$5:$R$605,"Despesa",Nov!$F$5:$F$605,CPagar!$D144,Nov!$I$5:$I$605,"Não Pago")</f>
        <v>0</v>
      </c>
      <c r="P144" s="75">
        <f>SUMIFS(Dez!$H$5:$H$605,Dez!$R$5:$R$605,"Despesa",Dez!$F$5:$F$605,CPagar!$D144,Dez!$I$5:$I$605,"Não Pago")</f>
        <v>0</v>
      </c>
      <c r="Q144" s="49">
        <f t="shared" si="5"/>
        <v>0</v>
      </c>
    </row>
    <row r="145" spans="3:17" ht="28.5" customHeight="1" thickTop="1" thickBot="1">
      <c r="C145" s="65" t="str">
        <f>'PC Despesas'!F41</f>
        <v>5.2.37</v>
      </c>
      <c r="D145" s="66" t="str">
        <f>VLOOKUP(C145,'PC Despesas'!$F$4:$G$103,2,FALSE)</f>
        <v>-</v>
      </c>
      <c r="E145" s="75">
        <f>SUMIFS(Jan!$H$5:$H$605,Jan!$R$5:$R$605,"Despesa",Jan!$F$5:$F$605,CPagar!$D145,Jan!$I$5:$I$605,"Não Pago")</f>
        <v>0</v>
      </c>
      <c r="F145" s="75">
        <f>SUMIFS(Fev!$H$5:$H$605,Fev!$R$5:$R$605,"Despesa",Fev!$F$5:$F$605,CPagar!$D145,Fev!$I$5:$I$605,"Não Pago")</f>
        <v>0</v>
      </c>
      <c r="G145" s="75">
        <f>SUMIFS(Mar!$H$5:$H$605,Mar!$R$5:$R$605,"Despesa",Mar!$F$5:$F$605,CPagar!$D145,Mar!$I$5:$I$605,"Não Pago")</f>
        <v>0</v>
      </c>
      <c r="H145" s="75">
        <f>SUMIFS(Abr!$H$5:$H$605,Abr!$R$5:$R$605,"Despesa",Abr!$F$5:$F$605,CPagar!$D145,Abr!$I$5:$I$605,"Não Pago")</f>
        <v>0</v>
      </c>
      <c r="I145" s="75">
        <f>SUMIFS(Mai!$H$5:$H$605,Mai!$R$5:$R$605,"Despesa",Mai!$F$5:$F$605,CPagar!$D145,Mai!$I$5:$I$605,"Não Pago")</f>
        <v>0</v>
      </c>
      <c r="J145" s="75">
        <f>SUMIFS(Jun!$H$5:$H$605,Jun!$R$5:$R$605,"Despesa",Jun!$F$5:$F$605,CPagar!$D145,Jun!$I$5:$I$605,"Não Pago")</f>
        <v>0</v>
      </c>
      <c r="K145" s="75">
        <f>SUMIFS(Jul!$H$5:$H$605,Jul!$R$5:$R$605,"Despesa",Jul!$F$5:$F$605,CPagar!$D145,Jul!$I$5:$I$605,"Não Pago")</f>
        <v>0</v>
      </c>
      <c r="L145" s="75">
        <f>SUMIFS(Ago!$H$5:$H$605,Ago!$R$5:$R$605,"Despesa",Ago!$F$5:$F$605,CPagar!$D145,Ago!$I$5:$I$605,"Não Pago")</f>
        <v>0</v>
      </c>
      <c r="M145" s="75">
        <f>SUMIFS(Set!$H$5:$H$605,Set!$R$5:$R$605,"Despesa",Set!$F$5:$F$605,CPagar!$D145,Set!$I$5:$I$605,"Não Pago")</f>
        <v>0</v>
      </c>
      <c r="N145" s="75">
        <f>SUMIFS(Out!$H$5:$H$605,Out!$R$5:$R$605,"Despesa",Out!$F$5:$F$605,CPagar!$D145,Out!$I$5:$I$605,"Não Pago")</f>
        <v>0</v>
      </c>
      <c r="O145" s="75">
        <f>SUMIFS(Nov!$H$5:$H$605,Nov!$R$5:$R$605,"Despesa",Nov!$F$5:$F$605,CPagar!$D145,Nov!$I$5:$I$605,"Não Pago")</f>
        <v>0</v>
      </c>
      <c r="P145" s="75">
        <f>SUMIFS(Dez!$H$5:$H$605,Dez!$R$5:$R$605,"Despesa",Dez!$F$5:$F$605,CPagar!$D145,Dez!$I$5:$I$605,"Não Pago")</f>
        <v>0</v>
      </c>
      <c r="Q145" s="49">
        <f t="shared" si="5"/>
        <v>0</v>
      </c>
    </row>
    <row r="146" spans="3:17" ht="28.5" customHeight="1" thickTop="1" thickBot="1">
      <c r="C146" s="65" t="str">
        <f>'PC Despesas'!F42</f>
        <v>5.2.38</v>
      </c>
      <c r="D146" s="66" t="str">
        <f>VLOOKUP(C146,'PC Despesas'!$F$4:$G$103,2,FALSE)</f>
        <v>-</v>
      </c>
      <c r="E146" s="75">
        <f>SUMIFS(Jan!$H$5:$H$605,Jan!$R$5:$R$605,"Despesa",Jan!$F$5:$F$605,CPagar!$D146,Jan!$I$5:$I$605,"Não Pago")</f>
        <v>0</v>
      </c>
      <c r="F146" s="75">
        <f>SUMIFS(Fev!$H$5:$H$605,Fev!$R$5:$R$605,"Despesa",Fev!$F$5:$F$605,CPagar!$D146,Fev!$I$5:$I$605,"Não Pago")</f>
        <v>0</v>
      </c>
      <c r="G146" s="75">
        <f>SUMIFS(Mar!$H$5:$H$605,Mar!$R$5:$R$605,"Despesa",Mar!$F$5:$F$605,CPagar!$D146,Mar!$I$5:$I$605,"Não Pago")</f>
        <v>0</v>
      </c>
      <c r="H146" s="75">
        <f>SUMIFS(Abr!$H$5:$H$605,Abr!$R$5:$R$605,"Despesa",Abr!$F$5:$F$605,CPagar!$D146,Abr!$I$5:$I$605,"Não Pago")</f>
        <v>0</v>
      </c>
      <c r="I146" s="75">
        <f>SUMIFS(Mai!$H$5:$H$605,Mai!$R$5:$R$605,"Despesa",Mai!$F$5:$F$605,CPagar!$D146,Mai!$I$5:$I$605,"Não Pago")</f>
        <v>0</v>
      </c>
      <c r="J146" s="75">
        <f>SUMIFS(Jun!$H$5:$H$605,Jun!$R$5:$R$605,"Despesa",Jun!$F$5:$F$605,CPagar!$D146,Jun!$I$5:$I$605,"Não Pago")</f>
        <v>0</v>
      </c>
      <c r="K146" s="75">
        <f>SUMIFS(Jul!$H$5:$H$605,Jul!$R$5:$R$605,"Despesa",Jul!$F$5:$F$605,CPagar!$D146,Jul!$I$5:$I$605,"Não Pago")</f>
        <v>0</v>
      </c>
      <c r="L146" s="75">
        <f>SUMIFS(Ago!$H$5:$H$605,Ago!$R$5:$R$605,"Despesa",Ago!$F$5:$F$605,CPagar!$D146,Ago!$I$5:$I$605,"Não Pago")</f>
        <v>0</v>
      </c>
      <c r="M146" s="75">
        <f>SUMIFS(Set!$H$5:$H$605,Set!$R$5:$R$605,"Despesa",Set!$F$5:$F$605,CPagar!$D146,Set!$I$5:$I$605,"Não Pago")</f>
        <v>0</v>
      </c>
      <c r="N146" s="75">
        <f>SUMIFS(Out!$H$5:$H$605,Out!$R$5:$R$605,"Despesa",Out!$F$5:$F$605,CPagar!$D146,Out!$I$5:$I$605,"Não Pago")</f>
        <v>0</v>
      </c>
      <c r="O146" s="75">
        <f>SUMIFS(Nov!$H$5:$H$605,Nov!$R$5:$R$605,"Despesa",Nov!$F$5:$F$605,CPagar!$D146,Nov!$I$5:$I$605,"Não Pago")</f>
        <v>0</v>
      </c>
      <c r="P146" s="75">
        <f>SUMIFS(Dez!$H$5:$H$605,Dez!$R$5:$R$605,"Despesa",Dez!$F$5:$F$605,CPagar!$D146,Dez!$I$5:$I$605,"Não Pago")</f>
        <v>0</v>
      </c>
      <c r="Q146" s="49">
        <f t="shared" si="5"/>
        <v>0</v>
      </c>
    </row>
    <row r="147" spans="3:17" ht="28.5" customHeight="1" thickTop="1" thickBot="1">
      <c r="C147" s="65" t="str">
        <f>'PC Despesas'!F43</f>
        <v>5.2.39</v>
      </c>
      <c r="D147" s="66" t="str">
        <f>VLOOKUP(C147,'PC Despesas'!$F$4:$G$103,2,FALSE)</f>
        <v>-</v>
      </c>
      <c r="E147" s="75">
        <f>SUMIFS(Jan!$H$5:$H$605,Jan!$R$5:$R$605,"Despesa",Jan!$F$5:$F$605,CPagar!$D147,Jan!$I$5:$I$605,"Não Pago")</f>
        <v>0</v>
      </c>
      <c r="F147" s="75">
        <f>SUMIFS(Fev!$H$5:$H$605,Fev!$R$5:$R$605,"Despesa",Fev!$F$5:$F$605,CPagar!$D147,Fev!$I$5:$I$605,"Não Pago")</f>
        <v>0</v>
      </c>
      <c r="G147" s="75">
        <f>SUMIFS(Mar!$H$5:$H$605,Mar!$R$5:$R$605,"Despesa",Mar!$F$5:$F$605,CPagar!$D147,Mar!$I$5:$I$605,"Não Pago")</f>
        <v>0</v>
      </c>
      <c r="H147" s="75">
        <f>SUMIFS(Abr!$H$5:$H$605,Abr!$R$5:$R$605,"Despesa",Abr!$F$5:$F$605,CPagar!$D147,Abr!$I$5:$I$605,"Não Pago")</f>
        <v>0</v>
      </c>
      <c r="I147" s="75">
        <f>SUMIFS(Mai!$H$5:$H$605,Mai!$R$5:$R$605,"Despesa",Mai!$F$5:$F$605,CPagar!$D147,Mai!$I$5:$I$605,"Não Pago")</f>
        <v>0</v>
      </c>
      <c r="J147" s="75">
        <f>SUMIFS(Jun!$H$5:$H$605,Jun!$R$5:$R$605,"Despesa",Jun!$F$5:$F$605,CPagar!$D147,Jun!$I$5:$I$605,"Não Pago")</f>
        <v>0</v>
      </c>
      <c r="K147" s="75">
        <f>SUMIFS(Jul!$H$5:$H$605,Jul!$R$5:$R$605,"Despesa",Jul!$F$5:$F$605,CPagar!$D147,Jul!$I$5:$I$605,"Não Pago")</f>
        <v>0</v>
      </c>
      <c r="L147" s="75">
        <f>SUMIFS(Ago!$H$5:$H$605,Ago!$R$5:$R$605,"Despesa",Ago!$F$5:$F$605,CPagar!$D147,Ago!$I$5:$I$605,"Não Pago")</f>
        <v>0</v>
      </c>
      <c r="M147" s="75">
        <f>SUMIFS(Set!$H$5:$H$605,Set!$R$5:$R$605,"Despesa",Set!$F$5:$F$605,CPagar!$D147,Set!$I$5:$I$605,"Não Pago")</f>
        <v>0</v>
      </c>
      <c r="N147" s="75">
        <f>SUMIFS(Out!$H$5:$H$605,Out!$R$5:$R$605,"Despesa",Out!$F$5:$F$605,CPagar!$D147,Out!$I$5:$I$605,"Não Pago")</f>
        <v>0</v>
      </c>
      <c r="O147" s="75">
        <f>SUMIFS(Nov!$H$5:$H$605,Nov!$R$5:$R$605,"Despesa",Nov!$F$5:$F$605,CPagar!$D147,Nov!$I$5:$I$605,"Não Pago")</f>
        <v>0</v>
      </c>
      <c r="P147" s="75">
        <f>SUMIFS(Dez!$H$5:$H$605,Dez!$R$5:$R$605,"Despesa",Dez!$F$5:$F$605,CPagar!$D147,Dez!$I$5:$I$605,"Não Pago")</f>
        <v>0</v>
      </c>
      <c r="Q147" s="49">
        <f t="shared" si="5"/>
        <v>0</v>
      </c>
    </row>
    <row r="148" spans="3:17" ht="28.5" customHeight="1" thickTop="1" thickBot="1">
      <c r="C148" s="65" t="str">
        <f>'PC Despesas'!F44</f>
        <v>5.2.40</v>
      </c>
      <c r="D148" s="66" t="str">
        <f>VLOOKUP(C148,'PC Despesas'!$F$4:$G$103,2,FALSE)</f>
        <v>-</v>
      </c>
      <c r="E148" s="75">
        <f>SUMIFS(Jan!$H$5:$H$605,Jan!$R$5:$R$605,"Despesa",Jan!$F$5:$F$605,CPagar!$D148,Jan!$I$5:$I$605,"Não Pago")</f>
        <v>0</v>
      </c>
      <c r="F148" s="75">
        <f>SUMIFS(Fev!$H$5:$H$605,Fev!$R$5:$R$605,"Despesa",Fev!$F$5:$F$605,CPagar!$D148,Fev!$I$5:$I$605,"Não Pago")</f>
        <v>0</v>
      </c>
      <c r="G148" s="75">
        <f>SUMIFS(Mar!$H$5:$H$605,Mar!$R$5:$R$605,"Despesa",Mar!$F$5:$F$605,CPagar!$D148,Mar!$I$5:$I$605,"Não Pago")</f>
        <v>0</v>
      </c>
      <c r="H148" s="75">
        <f>SUMIFS(Abr!$H$5:$H$605,Abr!$R$5:$R$605,"Despesa",Abr!$F$5:$F$605,CPagar!$D148,Abr!$I$5:$I$605,"Não Pago")</f>
        <v>0</v>
      </c>
      <c r="I148" s="75">
        <f>SUMIFS(Mai!$H$5:$H$605,Mai!$R$5:$R$605,"Despesa",Mai!$F$5:$F$605,CPagar!$D148,Mai!$I$5:$I$605,"Não Pago")</f>
        <v>0</v>
      </c>
      <c r="J148" s="75">
        <f>SUMIFS(Jun!$H$5:$H$605,Jun!$R$5:$R$605,"Despesa",Jun!$F$5:$F$605,CPagar!$D148,Jun!$I$5:$I$605,"Não Pago")</f>
        <v>0</v>
      </c>
      <c r="K148" s="75">
        <f>SUMIFS(Jul!$H$5:$H$605,Jul!$R$5:$R$605,"Despesa",Jul!$F$5:$F$605,CPagar!$D148,Jul!$I$5:$I$605,"Não Pago")</f>
        <v>0</v>
      </c>
      <c r="L148" s="75">
        <f>SUMIFS(Ago!$H$5:$H$605,Ago!$R$5:$R$605,"Despesa",Ago!$F$5:$F$605,CPagar!$D148,Ago!$I$5:$I$605,"Não Pago")</f>
        <v>0</v>
      </c>
      <c r="M148" s="75">
        <f>SUMIFS(Set!$H$5:$H$605,Set!$R$5:$R$605,"Despesa",Set!$F$5:$F$605,CPagar!$D148,Set!$I$5:$I$605,"Não Pago")</f>
        <v>0</v>
      </c>
      <c r="N148" s="75">
        <f>SUMIFS(Out!$H$5:$H$605,Out!$R$5:$R$605,"Despesa",Out!$F$5:$F$605,CPagar!$D148,Out!$I$5:$I$605,"Não Pago")</f>
        <v>0</v>
      </c>
      <c r="O148" s="75">
        <f>SUMIFS(Nov!$H$5:$H$605,Nov!$R$5:$R$605,"Despesa",Nov!$F$5:$F$605,CPagar!$D148,Nov!$I$5:$I$605,"Não Pago")</f>
        <v>0</v>
      </c>
      <c r="P148" s="75">
        <f>SUMIFS(Dez!$H$5:$H$605,Dez!$R$5:$R$605,"Despesa",Dez!$F$5:$F$605,CPagar!$D148,Dez!$I$5:$I$605,"Não Pago")</f>
        <v>0</v>
      </c>
      <c r="Q148" s="49">
        <f t="shared" si="5"/>
        <v>0</v>
      </c>
    </row>
    <row r="149" spans="3:17" ht="28.5" customHeight="1" thickTop="1" thickBot="1">
      <c r="C149" s="65" t="str">
        <f>'PC Despesas'!F45</f>
        <v>5.2.41</v>
      </c>
      <c r="D149" s="66" t="str">
        <f>VLOOKUP(C149,'PC Despesas'!$F$4:$G$103,2,FALSE)</f>
        <v>-</v>
      </c>
      <c r="E149" s="75">
        <f>SUMIFS(Jan!$H$5:$H$605,Jan!$R$5:$R$605,"Despesa",Jan!$F$5:$F$605,CPagar!$D149,Jan!$I$5:$I$605,"Não Pago")</f>
        <v>0</v>
      </c>
      <c r="F149" s="75">
        <f>SUMIFS(Fev!$H$5:$H$605,Fev!$R$5:$R$605,"Despesa",Fev!$F$5:$F$605,CPagar!$D149,Fev!$I$5:$I$605,"Não Pago")</f>
        <v>0</v>
      </c>
      <c r="G149" s="75">
        <f>SUMIFS(Mar!$H$5:$H$605,Mar!$R$5:$R$605,"Despesa",Mar!$F$5:$F$605,CPagar!$D149,Mar!$I$5:$I$605,"Não Pago")</f>
        <v>0</v>
      </c>
      <c r="H149" s="75">
        <f>SUMIFS(Abr!$H$5:$H$605,Abr!$R$5:$R$605,"Despesa",Abr!$F$5:$F$605,CPagar!$D149,Abr!$I$5:$I$605,"Não Pago")</f>
        <v>0</v>
      </c>
      <c r="I149" s="75">
        <f>SUMIFS(Mai!$H$5:$H$605,Mai!$R$5:$R$605,"Despesa",Mai!$F$5:$F$605,CPagar!$D149,Mai!$I$5:$I$605,"Não Pago")</f>
        <v>0</v>
      </c>
      <c r="J149" s="75">
        <f>SUMIFS(Jun!$H$5:$H$605,Jun!$R$5:$R$605,"Despesa",Jun!$F$5:$F$605,CPagar!$D149,Jun!$I$5:$I$605,"Não Pago")</f>
        <v>0</v>
      </c>
      <c r="K149" s="75">
        <f>SUMIFS(Jul!$H$5:$H$605,Jul!$R$5:$R$605,"Despesa",Jul!$F$5:$F$605,CPagar!$D149,Jul!$I$5:$I$605,"Não Pago")</f>
        <v>0</v>
      </c>
      <c r="L149" s="75">
        <f>SUMIFS(Ago!$H$5:$H$605,Ago!$R$5:$R$605,"Despesa",Ago!$F$5:$F$605,CPagar!$D149,Ago!$I$5:$I$605,"Não Pago")</f>
        <v>0</v>
      </c>
      <c r="M149" s="75">
        <f>SUMIFS(Set!$H$5:$H$605,Set!$R$5:$R$605,"Despesa",Set!$F$5:$F$605,CPagar!$D149,Set!$I$5:$I$605,"Não Pago")</f>
        <v>0</v>
      </c>
      <c r="N149" s="75">
        <f>SUMIFS(Out!$H$5:$H$605,Out!$R$5:$R$605,"Despesa",Out!$F$5:$F$605,CPagar!$D149,Out!$I$5:$I$605,"Não Pago")</f>
        <v>0</v>
      </c>
      <c r="O149" s="75">
        <f>SUMIFS(Nov!$H$5:$H$605,Nov!$R$5:$R$605,"Despesa",Nov!$F$5:$F$605,CPagar!$D149,Nov!$I$5:$I$605,"Não Pago")</f>
        <v>0</v>
      </c>
      <c r="P149" s="75">
        <f>SUMIFS(Dez!$H$5:$H$605,Dez!$R$5:$R$605,"Despesa",Dez!$F$5:$F$605,CPagar!$D149,Dez!$I$5:$I$605,"Não Pago")</f>
        <v>0</v>
      </c>
      <c r="Q149" s="49">
        <f t="shared" si="5"/>
        <v>0</v>
      </c>
    </row>
    <row r="150" spans="3:17" ht="28.5" customHeight="1" thickTop="1" thickBot="1">
      <c r="C150" s="65" t="str">
        <f>'PC Despesas'!F46</f>
        <v>5.2.42</v>
      </c>
      <c r="D150" s="66" t="str">
        <f>VLOOKUP(C150,'PC Despesas'!$F$4:$G$103,2,FALSE)</f>
        <v>-</v>
      </c>
      <c r="E150" s="75">
        <f>SUMIFS(Jan!$H$5:$H$605,Jan!$R$5:$R$605,"Despesa",Jan!$F$5:$F$605,CPagar!$D150,Jan!$I$5:$I$605,"Não Pago")</f>
        <v>0</v>
      </c>
      <c r="F150" s="75">
        <f>SUMIFS(Fev!$H$5:$H$605,Fev!$R$5:$R$605,"Despesa",Fev!$F$5:$F$605,CPagar!$D150,Fev!$I$5:$I$605,"Não Pago")</f>
        <v>0</v>
      </c>
      <c r="G150" s="75">
        <f>SUMIFS(Mar!$H$5:$H$605,Mar!$R$5:$R$605,"Despesa",Mar!$F$5:$F$605,CPagar!$D150,Mar!$I$5:$I$605,"Não Pago")</f>
        <v>0</v>
      </c>
      <c r="H150" s="75">
        <f>SUMIFS(Abr!$H$5:$H$605,Abr!$R$5:$R$605,"Despesa",Abr!$F$5:$F$605,CPagar!$D150,Abr!$I$5:$I$605,"Não Pago")</f>
        <v>0</v>
      </c>
      <c r="I150" s="75">
        <f>SUMIFS(Mai!$H$5:$H$605,Mai!$R$5:$R$605,"Despesa",Mai!$F$5:$F$605,CPagar!$D150,Mai!$I$5:$I$605,"Não Pago")</f>
        <v>0</v>
      </c>
      <c r="J150" s="75">
        <f>SUMIFS(Jun!$H$5:$H$605,Jun!$R$5:$R$605,"Despesa",Jun!$F$5:$F$605,CPagar!$D150,Jun!$I$5:$I$605,"Não Pago")</f>
        <v>0</v>
      </c>
      <c r="K150" s="75">
        <f>SUMIFS(Jul!$H$5:$H$605,Jul!$R$5:$R$605,"Despesa",Jul!$F$5:$F$605,CPagar!$D150,Jul!$I$5:$I$605,"Não Pago")</f>
        <v>0</v>
      </c>
      <c r="L150" s="75">
        <f>SUMIFS(Ago!$H$5:$H$605,Ago!$R$5:$R$605,"Despesa",Ago!$F$5:$F$605,CPagar!$D150,Ago!$I$5:$I$605,"Não Pago")</f>
        <v>0</v>
      </c>
      <c r="M150" s="75">
        <f>SUMIFS(Set!$H$5:$H$605,Set!$R$5:$R$605,"Despesa",Set!$F$5:$F$605,CPagar!$D150,Set!$I$5:$I$605,"Não Pago")</f>
        <v>0</v>
      </c>
      <c r="N150" s="75">
        <f>SUMIFS(Out!$H$5:$H$605,Out!$R$5:$R$605,"Despesa",Out!$F$5:$F$605,CPagar!$D150,Out!$I$5:$I$605,"Não Pago")</f>
        <v>0</v>
      </c>
      <c r="O150" s="75">
        <f>SUMIFS(Nov!$H$5:$H$605,Nov!$R$5:$R$605,"Despesa",Nov!$F$5:$F$605,CPagar!$D150,Nov!$I$5:$I$605,"Não Pago")</f>
        <v>0</v>
      </c>
      <c r="P150" s="75">
        <f>SUMIFS(Dez!$H$5:$H$605,Dez!$R$5:$R$605,"Despesa",Dez!$F$5:$F$605,CPagar!$D150,Dez!$I$5:$I$605,"Não Pago")</f>
        <v>0</v>
      </c>
      <c r="Q150" s="49">
        <f t="shared" si="5"/>
        <v>0</v>
      </c>
    </row>
    <row r="151" spans="3:17" ht="28.5" customHeight="1" thickTop="1" thickBot="1">
      <c r="C151" s="65" t="str">
        <f>'PC Despesas'!F47</f>
        <v>5.2.43</v>
      </c>
      <c r="D151" s="66" t="str">
        <f>VLOOKUP(C151,'PC Despesas'!$F$4:$G$103,2,FALSE)</f>
        <v>-</v>
      </c>
      <c r="E151" s="75">
        <f>SUMIFS(Jan!$H$5:$H$605,Jan!$R$5:$R$605,"Despesa",Jan!$F$5:$F$605,CPagar!$D151,Jan!$I$5:$I$605,"Não Pago")</f>
        <v>0</v>
      </c>
      <c r="F151" s="75">
        <f>SUMIFS(Fev!$H$5:$H$605,Fev!$R$5:$R$605,"Despesa",Fev!$F$5:$F$605,CPagar!$D151,Fev!$I$5:$I$605,"Não Pago")</f>
        <v>0</v>
      </c>
      <c r="G151" s="75">
        <f>SUMIFS(Mar!$H$5:$H$605,Mar!$R$5:$R$605,"Despesa",Mar!$F$5:$F$605,CPagar!$D151,Mar!$I$5:$I$605,"Não Pago")</f>
        <v>0</v>
      </c>
      <c r="H151" s="75">
        <f>SUMIFS(Abr!$H$5:$H$605,Abr!$R$5:$R$605,"Despesa",Abr!$F$5:$F$605,CPagar!$D151,Abr!$I$5:$I$605,"Não Pago")</f>
        <v>0</v>
      </c>
      <c r="I151" s="75">
        <f>SUMIFS(Mai!$H$5:$H$605,Mai!$R$5:$R$605,"Despesa",Mai!$F$5:$F$605,CPagar!$D151,Mai!$I$5:$I$605,"Não Pago")</f>
        <v>0</v>
      </c>
      <c r="J151" s="75">
        <f>SUMIFS(Jun!$H$5:$H$605,Jun!$R$5:$R$605,"Despesa",Jun!$F$5:$F$605,CPagar!$D151,Jun!$I$5:$I$605,"Não Pago")</f>
        <v>0</v>
      </c>
      <c r="K151" s="75">
        <f>SUMIFS(Jul!$H$5:$H$605,Jul!$R$5:$R$605,"Despesa",Jul!$F$5:$F$605,CPagar!$D151,Jul!$I$5:$I$605,"Não Pago")</f>
        <v>0</v>
      </c>
      <c r="L151" s="75">
        <f>SUMIFS(Ago!$H$5:$H$605,Ago!$R$5:$R$605,"Despesa",Ago!$F$5:$F$605,CPagar!$D151,Ago!$I$5:$I$605,"Não Pago")</f>
        <v>0</v>
      </c>
      <c r="M151" s="75">
        <f>SUMIFS(Set!$H$5:$H$605,Set!$R$5:$R$605,"Despesa",Set!$F$5:$F$605,CPagar!$D151,Set!$I$5:$I$605,"Não Pago")</f>
        <v>0</v>
      </c>
      <c r="N151" s="75">
        <f>SUMIFS(Out!$H$5:$H$605,Out!$R$5:$R$605,"Despesa",Out!$F$5:$F$605,CPagar!$D151,Out!$I$5:$I$605,"Não Pago")</f>
        <v>0</v>
      </c>
      <c r="O151" s="75">
        <f>SUMIFS(Nov!$H$5:$H$605,Nov!$R$5:$R$605,"Despesa",Nov!$F$5:$F$605,CPagar!$D151,Nov!$I$5:$I$605,"Não Pago")</f>
        <v>0</v>
      </c>
      <c r="P151" s="75">
        <f>SUMIFS(Dez!$H$5:$H$605,Dez!$R$5:$R$605,"Despesa",Dez!$F$5:$F$605,CPagar!$D151,Dez!$I$5:$I$605,"Não Pago")</f>
        <v>0</v>
      </c>
      <c r="Q151" s="49">
        <f t="shared" si="5"/>
        <v>0</v>
      </c>
    </row>
    <row r="152" spans="3:17" ht="28.5" customHeight="1" thickTop="1" thickBot="1">
      <c r="C152" s="65" t="str">
        <f>'PC Despesas'!F48</f>
        <v>5.2.44</v>
      </c>
      <c r="D152" s="66" t="str">
        <f>VLOOKUP(C152,'PC Despesas'!$F$4:$G$103,2,FALSE)</f>
        <v>-</v>
      </c>
      <c r="E152" s="75">
        <f>SUMIFS(Jan!$H$5:$H$605,Jan!$R$5:$R$605,"Despesa",Jan!$F$5:$F$605,CPagar!$D152,Jan!$I$5:$I$605,"Não Pago")</f>
        <v>0</v>
      </c>
      <c r="F152" s="75">
        <f>SUMIFS(Fev!$H$5:$H$605,Fev!$R$5:$R$605,"Despesa",Fev!$F$5:$F$605,CPagar!$D152,Fev!$I$5:$I$605,"Não Pago")</f>
        <v>0</v>
      </c>
      <c r="G152" s="75">
        <f>SUMIFS(Mar!$H$5:$H$605,Mar!$R$5:$R$605,"Despesa",Mar!$F$5:$F$605,CPagar!$D152,Mar!$I$5:$I$605,"Não Pago")</f>
        <v>0</v>
      </c>
      <c r="H152" s="75">
        <f>SUMIFS(Abr!$H$5:$H$605,Abr!$R$5:$R$605,"Despesa",Abr!$F$5:$F$605,CPagar!$D152,Abr!$I$5:$I$605,"Não Pago")</f>
        <v>0</v>
      </c>
      <c r="I152" s="75">
        <f>SUMIFS(Mai!$H$5:$H$605,Mai!$R$5:$R$605,"Despesa",Mai!$F$5:$F$605,CPagar!$D152,Mai!$I$5:$I$605,"Não Pago")</f>
        <v>0</v>
      </c>
      <c r="J152" s="75">
        <f>SUMIFS(Jun!$H$5:$H$605,Jun!$R$5:$R$605,"Despesa",Jun!$F$5:$F$605,CPagar!$D152,Jun!$I$5:$I$605,"Não Pago")</f>
        <v>0</v>
      </c>
      <c r="K152" s="75">
        <f>SUMIFS(Jul!$H$5:$H$605,Jul!$R$5:$R$605,"Despesa",Jul!$F$5:$F$605,CPagar!$D152,Jul!$I$5:$I$605,"Não Pago")</f>
        <v>0</v>
      </c>
      <c r="L152" s="75">
        <f>SUMIFS(Ago!$H$5:$H$605,Ago!$R$5:$R$605,"Despesa",Ago!$F$5:$F$605,CPagar!$D152,Ago!$I$5:$I$605,"Não Pago")</f>
        <v>0</v>
      </c>
      <c r="M152" s="75">
        <f>SUMIFS(Set!$H$5:$H$605,Set!$R$5:$R$605,"Despesa",Set!$F$5:$F$605,CPagar!$D152,Set!$I$5:$I$605,"Não Pago")</f>
        <v>0</v>
      </c>
      <c r="N152" s="75">
        <f>SUMIFS(Out!$H$5:$H$605,Out!$R$5:$R$605,"Despesa",Out!$F$5:$F$605,CPagar!$D152,Out!$I$5:$I$605,"Não Pago")</f>
        <v>0</v>
      </c>
      <c r="O152" s="75">
        <f>SUMIFS(Nov!$H$5:$H$605,Nov!$R$5:$R$605,"Despesa",Nov!$F$5:$F$605,CPagar!$D152,Nov!$I$5:$I$605,"Não Pago")</f>
        <v>0</v>
      </c>
      <c r="P152" s="75">
        <f>SUMIFS(Dez!$H$5:$H$605,Dez!$R$5:$R$605,"Despesa",Dez!$F$5:$F$605,CPagar!$D152,Dez!$I$5:$I$605,"Não Pago")</f>
        <v>0</v>
      </c>
      <c r="Q152" s="49">
        <f t="shared" si="5"/>
        <v>0</v>
      </c>
    </row>
    <row r="153" spans="3:17" ht="28.5" customHeight="1" thickTop="1" thickBot="1">
      <c r="C153" s="65" t="str">
        <f>'PC Despesas'!F49</f>
        <v>5.2.45</v>
      </c>
      <c r="D153" s="66" t="str">
        <f>VLOOKUP(C153,'PC Despesas'!$F$4:$G$103,2,FALSE)</f>
        <v>-</v>
      </c>
      <c r="E153" s="75">
        <f>SUMIFS(Jan!$H$5:$H$605,Jan!$R$5:$R$605,"Despesa",Jan!$F$5:$F$605,CPagar!$D153,Jan!$I$5:$I$605,"Não Pago")</f>
        <v>0</v>
      </c>
      <c r="F153" s="75">
        <f>SUMIFS(Fev!$H$5:$H$605,Fev!$R$5:$R$605,"Despesa",Fev!$F$5:$F$605,CPagar!$D153,Fev!$I$5:$I$605,"Não Pago")</f>
        <v>0</v>
      </c>
      <c r="G153" s="75">
        <f>SUMIFS(Mar!$H$5:$H$605,Mar!$R$5:$R$605,"Despesa",Mar!$F$5:$F$605,CPagar!$D153,Mar!$I$5:$I$605,"Não Pago")</f>
        <v>0</v>
      </c>
      <c r="H153" s="75">
        <f>SUMIFS(Abr!$H$5:$H$605,Abr!$R$5:$R$605,"Despesa",Abr!$F$5:$F$605,CPagar!$D153,Abr!$I$5:$I$605,"Não Pago")</f>
        <v>0</v>
      </c>
      <c r="I153" s="75">
        <f>SUMIFS(Mai!$H$5:$H$605,Mai!$R$5:$R$605,"Despesa",Mai!$F$5:$F$605,CPagar!$D153,Mai!$I$5:$I$605,"Não Pago")</f>
        <v>0</v>
      </c>
      <c r="J153" s="75">
        <f>SUMIFS(Jun!$H$5:$H$605,Jun!$R$5:$R$605,"Despesa",Jun!$F$5:$F$605,CPagar!$D153,Jun!$I$5:$I$605,"Não Pago")</f>
        <v>0</v>
      </c>
      <c r="K153" s="75">
        <f>SUMIFS(Jul!$H$5:$H$605,Jul!$R$5:$R$605,"Despesa",Jul!$F$5:$F$605,CPagar!$D153,Jul!$I$5:$I$605,"Não Pago")</f>
        <v>0</v>
      </c>
      <c r="L153" s="75">
        <f>SUMIFS(Ago!$H$5:$H$605,Ago!$R$5:$R$605,"Despesa",Ago!$F$5:$F$605,CPagar!$D153,Ago!$I$5:$I$605,"Não Pago")</f>
        <v>0</v>
      </c>
      <c r="M153" s="75">
        <f>SUMIFS(Set!$H$5:$H$605,Set!$R$5:$R$605,"Despesa",Set!$F$5:$F$605,CPagar!$D153,Set!$I$5:$I$605,"Não Pago")</f>
        <v>0</v>
      </c>
      <c r="N153" s="75">
        <f>SUMIFS(Out!$H$5:$H$605,Out!$R$5:$R$605,"Despesa",Out!$F$5:$F$605,CPagar!$D153,Out!$I$5:$I$605,"Não Pago")</f>
        <v>0</v>
      </c>
      <c r="O153" s="75">
        <f>SUMIFS(Nov!$H$5:$H$605,Nov!$R$5:$R$605,"Despesa",Nov!$F$5:$F$605,CPagar!$D153,Nov!$I$5:$I$605,"Não Pago")</f>
        <v>0</v>
      </c>
      <c r="P153" s="75">
        <f>SUMIFS(Dez!$H$5:$H$605,Dez!$R$5:$R$605,"Despesa",Dez!$F$5:$F$605,CPagar!$D153,Dez!$I$5:$I$605,"Não Pago")</f>
        <v>0</v>
      </c>
      <c r="Q153" s="49">
        <f t="shared" si="5"/>
        <v>0</v>
      </c>
    </row>
    <row r="154" spans="3:17" ht="28.5" customHeight="1" thickTop="1" thickBot="1">
      <c r="C154" s="65" t="str">
        <f>'PC Despesas'!F50</f>
        <v>5.2.46</v>
      </c>
      <c r="D154" s="66" t="str">
        <f>VLOOKUP(C154,'PC Despesas'!$F$4:$G$103,2,FALSE)</f>
        <v>-</v>
      </c>
      <c r="E154" s="75">
        <f>SUMIFS(Jan!$H$5:$H$605,Jan!$R$5:$R$605,"Despesa",Jan!$F$5:$F$605,CPagar!$D154,Jan!$I$5:$I$605,"Não Pago")</f>
        <v>0</v>
      </c>
      <c r="F154" s="75">
        <f>SUMIFS(Fev!$H$5:$H$605,Fev!$R$5:$R$605,"Despesa",Fev!$F$5:$F$605,CPagar!$D154,Fev!$I$5:$I$605,"Não Pago")</f>
        <v>0</v>
      </c>
      <c r="G154" s="75">
        <f>SUMIFS(Mar!$H$5:$H$605,Mar!$R$5:$R$605,"Despesa",Mar!$F$5:$F$605,CPagar!$D154,Mar!$I$5:$I$605,"Não Pago")</f>
        <v>0</v>
      </c>
      <c r="H154" s="75">
        <f>SUMIFS(Abr!$H$5:$H$605,Abr!$R$5:$R$605,"Despesa",Abr!$F$5:$F$605,CPagar!$D154,Abr!$I$5:$I$605,"Não Pago")</f>
        <v>0</v>
      </c>
      <c r="I154" s="75">
        <f>SUMIFS(Mai!$H$5:$H$605,Mai!$R$5:$R$605,"Despesa",Mai!$F$5:$F$605,CPagar!$D154,Mai!$I$5:$I$605,"Não Pago")</f>
        <v>0</v>
      </c>
      <c r="J154" s="75">
        <f>SUMIFS(Jun!$H$5:$H$605,Jun!$R$5:$R$605,"Despesa",Jun!$F$5:$F$605,CPagar!$D154,Jun!$I$5:$I$605,"Não Pago")</f>
        <v>0</v>
      </c>
      <c r="K154" s="75">
        <f>SUMIFS(Jul!$H$5:$H$605,Jul!$R$5:$R$605,"Despesa",Jul!$F$5:$F$605,CPagar!$D154,Jul!$I$5:$I$605,"Não Pago")</f>
        <v>0</v>
      </c>
      <c r="L154" s="75">
        <f>SUMIFS(Ago!$H$5:$H$605,Ago!$R$5:$R$605,"Despesa",Ago!$F$5:$F$605,CPagar!$D154,Ago!$I$5:$I$605,"Não Pago")</f>
        <v>0</v>
      </c>
      <c r="M154" s="75">
        <f>SUMIFS(Set!$H$5:$H$605,Set!$R$5:$R$605,"Despesa",Set!$F$5:$F$605,CPagar!$D154,Set!$I$5:$I$605,"Não Pago")</f>
        <v>0</v>
      </c>
      <c r="N154" s="75">
        <f>SUMIFS(Out!$H$5:$H$605,Out!$R$5:$R$605,"Despesa",Out!$F$5:$F$605,CPagar!$D154,Out!$I$5:$I$605,"Não Pago")</f>
        <v>0</v>
      </c>
      <c r="O154" s="75">
        <f>SUMIFS(Nov!$H$5:$H$605,Nov!$R$5:$R$605,"Despesa",Nov!$F$5:$F$605,CPagar!$D154,Nov!$I$5:$I$605,"Não Pago")</f>
        <v>0</v>
      </c>
      <c r="P154" s="75">
        <f>SUMIFS(Dez!$H$5:$H$605,Dez!$R$5:$R$605,"Despesa",Dez!$F$5:$F$605,CPagar!$D154,Dez!$I$5:$I$605,"Não Pago")</f>
        <v>0</v>
      </c>
      <c r="Q154" s="49">
        <f t="shared" si="5"/>
        <v>0</v>
      </c>
    </row>
    <row r="155" spans="3:17" ht="28.5" customHeight="1" thickTop="1" thickBot="1">
      <c r="C155" s="65" t="str">
        <f>'PC Despesas'!F51</f>
        <v>5.2.47</v>
      </c>
      <c r="D155" s="66" t="str">
        <f>VLOOKUP(C155,'PC Despesas'!$F$4:$G$103,2,FALSE)</f>
        <v>-</v>
      </c>
      <c r="E155" s="75">
        <f>SUMIFS(Jan!$H$5:$H$605,Jan!$R$5:$R$605,"Despesa",Jan!$F$5:$F$605,CPagar!$D155,Jan!$I$5:$I$605,"Não Pago")</f>
        <v>0</v>
      </c>
      <c r="F155" s="75">
        <f>SUMIFS(Fev!$H$5:$H$605,Fev!$R$5:$R$605,"Despesa",Fev!$F$5:$F$605,CPagar!$D155,Fev!$I$5:$I$605,"Não Pago")</f>
        <v>0</v>
      </c>
      <c r="G155" s="75">
        <f>SUMIFS(Mar!$H$5:$H$605,Mar!$R$5:$R$605,"Despesa",Mar!$F$5:$F$605,CPagar!$D155,Mar!$I$5:$I$605,"Não Pago")</f>
        <v>0</v>
      </c>
      <c r="H155" s="75">
        <f>SUMIFS(Abr!$H$5:$H$605,Abr!$R$5:$R$605,"Despesa",Abr!$F$5:$F$605,CPagar!$D155,Abr!$I$5:$I$605,"Não Pago")</f>
        <v>0</v>
      </c>
      <c r="I155" s="75">
        <f>SUMIFS(Mai!$H$5:$H$605,Mai!$R$5:$R$605,"Despesa",Mai!$F$5:$F$605,CPagar!$D155,Mai!$I$5:$I$605,"Não Pago")</f>
        <v>0</v>
      </c>
      <c r="J155" s="75">
        <f>SUMIFS(Jun!$H$5:$H$605,Jun!$R$5:$R$605,"Despesa",Jun!$F$5:$F$605,CPagar!$D155,Jun!$I$5:$I$605,"Não Pago")</f>
        <v>0</v>
      </c>
      <c r="K155" s="75">
        <f>SUMIFS(Jul!$H$5:$H$605,Jul!$R$5:$R$605,"Despesa",Jul!$F$5:$F$605,CPagar!$D155,Jul!$I$5:$I$605,"Não Pago")</f>
        <v>0</v>
      </c>
      <c r="L155" s="75">
        <f>SUMIFS(Ago!$H$5:$H$605,Ago!$R$5:$R$605,"Despesa",Ago!$F$5:$F$605,CPagar!$D155,Ago!$I$5:$I$605,"Não Pago")</f>
        <v>0</v>
      </c>
      <c r="M155" s="75">
        <f>SUMIFS(Set!$H$5:$H$605,Set!$R$5:$R$605,"Despesa",Set!$F$5:$F$605,CPagar!$D155,Set!$I$5:$I$605,"Não Pago")</f>
        <v>0</v>
      </c>
      <c r="N155" s="75">
        <f>SUMIFS(Out!$H$5:$H$605,Out!$R$5:$R$605,"Despesa",Out!$F$5:$F$605,CPagar!$D155,Out!$I$5:$I$605,"Não Pago")</f>
        <v>0</v>
      </c>
      <c r="O155" s="75">
        <f>SUMIFS(Nov!$H$5:$H$605,Nov!$R$5:$R$605,"Despesa",Nov!$F$5:$F$605,CPagar!$D155,Nov!$I$5:$I$605,"Não Pago")</f>
        <v>0</v>
      </c>
      <c r="P155" s="75">
        <f>SUMIFS(Dez!$H$5:$H$605,Dez!$R$5:$R$605,"Despesa",Dez!$F$5:$F$605,CPagar!$D155,Dez!$I$5:$I$605,"Não Pago")</f>
        <v>0</v>
      </c>
      <c r="Q155" s="49">
        <f t="shared" si="5"/>
        <v>0</v>
      </c>
    </row>
    <row r="156" spans="3:17" ht="28.5" customHeight="1" thickTop="1" thickBot="1">
      <c r="C156" s="65" t="str">
        <f>'PC Despesas'!F52</f>
        <v>5.2.48</v>
      </c>
      <c r="D156" s="66" t="str">
        <f>VLOOKUP(C156,'PC Despesas'!$F$4:$G$103,2,FALSE)</f>
        <v>-</v>
      </c>
      <c r="E156" s="75">
        <f>SUMIFS(Jan!$H$5:$H$605,Jan!$R$5:$R$605,"Despesa",Jan!$F$5:$F$605,CPagar!$D156,Jan!$I$5:$I$605,"Não Pago")</f>
        <v>0</v>
      </c>
      <c r="F156" s="75">
        <f>SUMIFS(Fev!$H$5:$H$605,Fev!$R$5:$R$605,"Despesa",Fev!$F$5:$F$605,CPagar!$D156,Fev!$I$5:$I$605,"Não Pago")</f>
        <v>0</v>
      </c>
      <c r="G156" s="75">
        <f>SUMIFS(Mar!$H$5:$H$605,Mar!$R$5:$R$605,"Despesa",Mar!$F$5:$F$605,CPagar!$D156,Mar!$I$5:$I$605,"Não Pago")</f>
        <v>0</v>
      </c>
      <c r="H156" s="75">
        <f>SUMIFS(Abr!$H$5:$H$605,Abr!$R$5:$R$605,"Despesa",Abr!$F$5:$F$605,CPagar!$D156,Abr!$I$5:$I$605,"Não Pago")</f>
        <v>0</v>
      </c>
      <c r="I156" s="75">
        <f>SUMIFS(Mai!$H$5:$H$605,Mai!$R$5:$R$605,"Despesa",Mai!$F$5:$F$605,CPagar!$D156,Mai!$I$5:$I$605,"Não Pago")</f>
        <v>0</v>
      </c>
      <c r="J156" s="75">
        <f>SUMIFS(Jun!$H$5:$H$605,Jun!$R$5:$R$605,"Despesa",Jun!$F$5:$F$605,CPagar!$D156,Jun!$I$5:$I$605,"Não Pago")</f>
        <v>0</v>
      </c>
      <c r="K156" s="75">
        <f>SUMIFS(Jul!$H$5:$H$605,Jul!$R$5:$R$605,"Despesa",Jul!$F$5:$F$605,CPagar!$D156,Jul!$I$5:$I$605,"Não Pago")</f>
        <v>0</v>
      </c>
      <c r="L156" s="75">
        <f>SUMIFS(Ago!$H$5:$H$605,Ago!$R$5:$R$605,"Despesa",Ago!$F$5:$F$605,CPagar!$D156,Ago!$I$5:$I$605,"Não Pago")</f>
        <v>0</v>
      </c>
      <c r="M156" s="75">
        <f>SUMIFS(Set!$H$5:$H$605,Set!$R$5:$R$605,"Despesa",Set!$F$5:$F$605,CPagar!$D156,Set!$I$5:$I$605,"Não Pago")</f>
        <v>0</v>
      </c>
      <c r="N156" s="75">
        <f>SUMIFS(Out!$H$5:$H$605,Out!$R$5:$R$605,"Despesa",Out!$F$5:$F$605,CPagar!$D156,Out!$I$5:$I$605,"Não Pago")</f>
        <v>0</v>
      </c>
      <c r="O156" s="75">
        <f>SUMIFS(Nov!$H$5:$H$605,Nov!$R$5:$R$605,"Despesa",Nov!$F$5:$F$605,CPagar!$D156,Nov!$I$5:$I$605,"Não Pago")</f>
        <v>0</v>
      </c>
      <c r="P156" s="75">
        <f>SUMIFS(Dez!$H$5:$H$605,Dez!$R$5:$R$605,"Despesa",Dez!$F$5:$F$605,CPagar!$D156,Dez!$I$5:$I$605,"Não Pago")</f>
        <v>0</v>
      </c>
      <c r="Q156" s="49">
        <f t="shared" si="5"/>
        <v>0</v>
      </c>
    </row>
    <row r="157" spans="3:17" ht="28.5" customHeight="1" thickTop="1" thickBot="1">
      <c r="C157" s="65" t="str">
        <f>'PC Despesas'!F53</f>
        <v>5.2.49</v>
      </c>
      <c r="D157" s="66" t="str">
        <f>VLOOKUP(C157,'PC Despesas'!$F$4:$G$103,2,FALSE)</f>
        <v>-</v>
      </c>
      <c r="E157" s="75">
        <f>SUMIFS(Jan!$H$5:$H$605,Jan!$R$5:$R$605,"Despesa",Jan!$F$5:$F$605,CPagar!$D157,Jan!$I$5:$I$605,"Não Pago")</f>
        <v>0</v>
      </c>
      <c r="F157" s="75">
        <f>SUMIFS(Fev!$H$5:$H$605,Fev!$R$5:$R$605,"Despesa",Fev!$F$5:$F$605,CPagar!$D157,Fev!$I$5:$I$605,"Não Pago")</f>
        <v>0</v>
      </c>
      <c r="G157" s="75">
        <f>SUMIFS(Mar!$H$5:$H$605,Mar!$R$5:$R$605,"Despesa",Mar!$F$5:$F$605,CPagar!$D157,Mar!$I$5:$I$605,"Não Pago")</f>
        <v>0</v>
      </c>
      <c r="H157" s="75">
        <f>SUMIFS(Abr!$H$5:$H$605,Abr!$R$5:$R$605,"Despesa",Abr!$F$5:$F$605,CPagar!$D157,Abr!$I$5:$I$605,"Não Pago")</f>
        <v>0</v>
      </c>
      <c r="I157" s="75">
        <f>SUMIFS(Mai!$H$5:$H$605,Mai!$R$5:$R$605,"Despesa",Mai!$F$5:$F$605,CPagar!$D157,Mai!$I$5:$I$605,"Não Pago")</f>
        <v>0</v>
      </c>
      <c r="J157" s="75">
        <f>SUMIFS(Jun!$H$5:$H$605,Jun!$R$5:$R$605,"Despesa",Jun!$F$5:$F$605,CPagar!$D157,Jun!$I$5:$I$605,"Não Pago")</f>
        <v>0</v>
      </c>
      <c r="K157" s="75">
        <f>SUMIFS(Jul!$H$5:$H$605,Jul!$R$5:$R$605,"Despesa",Jul!$F$5:$F$605,CPagar!$D157,Jul!$I$5:$I$605,"Não Pago")</f>
        <v>0</v>
      </c>
      <c r="L157" s="75">
        <f>SUMIFS(Ago!$H$5:$H$605,Ago!$R$5:$R$605,"Despesa",Ago!$F$5:$F$605,CPagar!$D157,Ago!$I$5:$I$605,"Não Pago")</f>
        <v>0</v>
      </c>
      <c r="M157" s="75">
        <f>SUMIFS(Set!$H$5:$H$605,Set!$R$5:$R$605,"Despesa",Set!$F$5:$F$605,CPagar!$D157,Set!$I$5:$I$605,"Não Pago")</f>
        <v>0</v>
      </c>
      <c r="N157" s="75">
        <f>SUMIFS(Out!$H$5:$H$605,Out!$R$5:$R$605,"Despesa",Out!$F$5:$F$605,CPagar!$D157,Out!$I$5:$I$605,"Não Pago")</f>
        <v>0</v>
      </c>
      <c r="O157" s="75">
        <f>SUMIFS(Nov!$H$5:$H$605,Nov!$R$5:$R$605,"Despesa",Nov!$F$5:$F$605,CPagar!$D157,Nov!$I$5:$I$605,"Não Pago")</f>
        <v>0</v>
      </c>
      <c r="P157" s="75">
        <f>SUMIFS(Dez!$H$5:$H$605,Dez!$R$5:$R$605,"Despesa",Dez!$F$5:$F$605,CPagar!$D157,Dez!$I$5:$I$605,"Não Pago")</f>
        <v>0</v>
      </c>
      <c r="Q157" s="49">
        <f t="shared" si="5"/>
        <v>0</v>
      </c>
    </row>
    <row r="158" spans="3:17" ht="28.5" customHeight="1" thickTop="1" thickBot="1">
      <c r="C158" s="65" t="str">
        <f>'PC Despesas'!F54</f>
        <v>5.2.50</v>
      </c>
      <c r="D158" s="66" t="str">
        <f>VLOOKUP(C158,'PC Despesas'!$F$4:$G$103,2,FALSE)</f>
        <v>-</v>
      </c>
      <c r="E158" s="75">
        <f>SUMIFS(Jan!$H$5:$H$605,Jan!$R$5:$R$605,"Despesa",Jan!$F$5:$F$605,CPagar!$D158,Jan!$I$5:$I$605,"Não Pago")</f>
        <v>0</v>
      </c>
      <c r="F158" s="75">
        <f>SUMIFS(Fev!$H$5:$H$605,Fev!$R$5:$R$605,"Despesa",Fev!$F$5:$F$605,CPagar!$D158,Fev!$I$5:$I$605,"Não Pago")</f>
        <v>0</v>
      </c>
      <c r="G158" s="75">
        <f>SUMIFS(Mar!$H$5:$H$605,Mar!$R$5:$R$605,"Despesa",Mar!$F$5:$F$605,CPagar!$D158,Mar!$I$5:$I$605,"Não Pago")</f>
        <v>0</v>
      </c>
      <c r="H158" s="75">
        <f>SUMIFS(Abr!$H$5:$H$605,Abr!$R$5:$R$605,"Despesa",Abr!$F$5:$F$605,CPagar!$D158,Abr!$I$5:$I$605,"Não Pago")</f>
        <v>0</v>
      </c>
      <c r="I158" s="75">
        <f>SUMIFS(Mai!$H$5:$H$605,Mai!$R$5:$R$605,"Despesa",Mai!$F$5:$F$605,CPagar!$D158,Mai!$I$5:$I$605,"Não Pago")</f>
        <v>0</v>
      </c>
      <c r="J158" s="75">
        <f>SUMIFS(Jun!$H$5:$H$605,Jun!$R$5:$R$605,"Despesa",Jun!$F$5:$F$605,CPagar!$D158,Jun!$I$5:$I$605,"Não Pago")</f>
        <v>0</v>
      </c>
      <c r="K158" s="75">
        <f>SUMIFS(Jul!$H$5:$H$605,Jul!$R$5:$R$605,"Despesa",Jul!$F$5:$F$605,CPagar!$D158,Jul!$I$5:$I$605,"Não Pago")</f>
        <v>0</v>
      </c>
      <c r="L158" s="75">
        <f>SUMIFS(Ago!$H$5:$H$605,Ago!$R$5:$R$605,"Despesa",Ago!$F$5:$F$605,CPagar!$D158,Ago!$I$5:$I$605,"Não Pago")</f>
        <v>0</v>
      </c>
      <c r="M158" s="75">
        <f>SUMIFS(Set!$H$5:$H$605,Set!$R$5:$R$605,"Despesa",Set!$F$5:$F$605,CPagar!$D158,Set!$I$5:$I$605,"Não Pago")</f>
        <v>0</v>
      </c>
      <c r="N158" s="75">
        <f>SUMIFS(Out!$H$5:$H$605,Out!$R$5:$R$605,"Despesa",Out!$F$5:$F$605,CPagar!$D158,Out!$I$5:$I$605,"Não Pago")</f>
        <v>0</v>
      </c>
      <c r="O158" s="75">
        <f>SUMIFS(Nov!$H$5:$H$605,Nov!$R$5:$R$605,"Despesa",Nov!$F$5:$F$605,CPagar!$D158,Nov!$I$5:$I$605,"Não Pago")</f>
        <v>0</v>
      </c>
      <c r="P158" s="75">
        <f>SUMIFS(Dez!$H$5:$H$605,Dez!$R$5:$R$605,"Despesa",Dez!$F$5:$F$605,CPagar!$D158,Dez!$I$5:$I$605,"Não Pago")</f>
        <v>0</v>
      </c>
      <c r="Q158" s="49">
        <f t="shared" si="5"/>
        <v>0</v>
      </c>
    </row>
    <row r="159" spans="3:17" ht="28.5" customHeight="1" thickTop="1" thickBot="1">
      <c r="C159" s="65" t="str">
        <f>'PC Despesas'!F55</f>
        <v>5.2.51</v>
      </c>
      <c r="D159" s="66" t="str">
        <f>VLOOKUP(C159,'PC Despesas'!$F$4:$G$103,2,FALSE)</f>
        <v>-</v>
      </c>
      <c r="E159" s="75">
        <f>SUMIFS(Jan!$H$5:$H$605,Jan!$R$5:$R$605,"Despesa",Jan!$F$5:$F$605,CPagar!$D159,Jan!$I$5:$I$605,"Não Pago")</f>
        <v>0</v>
      </c>
      <c r="F159" s="75">
        <f>SUMIFS(Fev!$H$5:$H$605,Fev!$R$5:$R$605,"Despesa",Fev!$F$5:$F$605,CPagar!$D159,Fev!$I$5:$I$605,"Não Pago")</f>
        <v>0</v>
      </c>
      <c r="G159" s="75">
        <f>SUMIFS(Mar!$H$5:$H$605,Mar!$R$5:$R$605,"Despesa",Mar!$F$5:$F$605,CPagar!$D159,Mar!$I$5:$I$605,"Não Pago")</f>
        <v>0</v>
      </c>
      <c r="H159" s="75">
        <f>SUMIFS(Abr!$H$5:$H$605,Abr!$R$5:$R$605,"Despesa",Abr!$F$5:$F$605,CPagar!$D159,Abr!$I$5:$I$605,"Não Pago")</f>
        <v>0</v>
      </c>
      <c r="I159" s="75">
        <f>SUMIFS(Mai!$H$5:$H$605,Mai!$R$5:$R$605,"Despesa",Mai!$F$5:$F$605,CPagar!$D159,Mai!$I$5:$I$605,"Não Pago")</f>
        <v>0</v>
      </c>
      <c r="J159" s="75">
        <f>SUMIFS(Jun!$H$5:$H$605,Jun!$R$5:$R$605,"Despesa",Jun!$F$5:$F$605,CPagar!$D159,Jun!$I$5:$I$605,"Não Pago")</f>
        <v>0</v>
      </c>
      <c r="K159" s="75">
        <f>SUMIFS(Jul!$H$5:$H$605,Jul!$R$5:$R$605,"Despesa",Jul!$F$5:$F$605,CPagar!$D159,Jul!$I$5:$I$605,"Não Pago")</f>
        <v>0</v>
      </c>
      <c r="L159" s="75">
        <f>SUMIFS(Ago!$H$5:$H$605,Ago!$R$5:$R$605,"Despesa",Ago!$F$5:$F$605,CPagar!$D159,Ago!$I$5:$I$605,"Não Pago")</f>
        <v>0</v>
      </c>
      <c r="M159" s="75">
        <f>SUMIFS(Set!$H$5:$H$605,Set!$R$5:$R$605,"Despesa",Set!$F$5:$F$605,CPagar!$D159,Set!$I$5:$I$605,"Não Pago")</f>
        <v>0</v>
      </c>
      <c r="N159" s="75">
        <f>SUMIFS(Out!$H$5:$H$605,Out!$R$5:$R$605,"Despesa",Out!$F$5:$F$605,CPagar!$D159,Out!$I$5:$I$605,"Não Pago")</f>
        <v>0</v>
      </c>
      <c r="O159" s="75">
        <f>SUMIFS(Nov!$H$5:$H$605,Nov!$R$5:$R$605,"Despesa",Nov!$F$5:$F$605,CPagar!$D159,Nov!$I$5:$I$605,"Não Pago")</f>
        <v>0</v>
      </c>
      <c r="P159" s="75">
        <f>SUMIFS(Dez!$H$5:$H$605,Dez!$R$5:$R$605,"Despesa",Dez!$F$5:$F$605,CPagar!$D159,Dez!$I$5:$I$605,"Não Pago")</f>
        <v>0</v>
      </c>
      <c r="Q159" s="49">
        <f t="shared" si="5"/>
        <v>0</v>
      </c>
    </row>
    <row r="160" spans="3:17" ht="28.5" customHeight="1" thickTop="1" thickBot="1">
      <c r="C160" s="65" t="str">
        <f>'PC Despesas'!F56</f>
        <v>5.2.52</v>
      </c>
      <c r="D160" s="66" t="str">
        <f>VLOOKUP(C160,'PC Despesas'!$F$4:$G$103,2,FALSE)</f>
        <v>-</v>
      </c>
      <c r="E160" s="75">
        <f>SUMIFS(Jan!$H$5:$H$605,Jan!$R$5:$R$605,"Despesa",Jan!$F$5:$F$605,CPagar!$D160,Jan!$I$5:$I$605,"Não Pago")</f>
        <v>0</v>
      </c>
      <c r="F160" s="75">
        <f>SUMIFS(Fev!$H$5:$H$605,Fev!$R$5:$R$605,"Despesa",Fev!$F$5:$F$605,CPagar!$D160,Fev!$I$5:$I$605,"Não Pago")</f>
        <v>0</v>
      </c>
      <c r="G160" s="75">
        <f>SUMIFS(Mar!$H$5:$H$605,Mar!$R$5:$R$605,"Despesa",Mar!$F$5:$F$605,CPagar!$D160,Mar!$I$5:$I$605,"Não Pago")</f>
        <v>0</v>
      </c>
      <c r="H160" s="75">
        <f>SUMIFS(Abr!$H$5:$H$605,Abr!$R$5:$R$605,"Despesa",Abr!$F$5:$F$605,CPagar!$D160,Abr!$I$5:$I$605,"Não Pago")</f>
        <v>0</v>
      </c>
      <c r="I160" s="75">
        <f>SUMIFS(Mai!$H$5:$H$605,Mai!$R$5:$R$605,"Despesa",Mai!$F$5:$F$605,CPagar!$D160,Mai!$I$5:$I$605,"Não Pago")</f>
        <v>0</v>
      </c>
      <c r="J160" s="75">
        <f>SUMIFS(Jun!$H$5:$H$605,Jun!$R$5:$R$605,"Despesa",Jun!$F$5:$F$605,CPagar!$D160,Jun!$I$5:$I$605,"Não Pago")</f>
        <v>0</v>
      </c>
      <c r="K160" s="75">
        <f>SUMIFS(Jul!$H$5:$H$605,Jul!$R$5:$R$605,"Despesa",Jul!$F$5:$F$605,CPagar!$D160,Jul!$I$5:$I$605,"Não Pago")</f>
        <v>0</v>
      </c>
      <c r="L160" s="75">
        <f>SUMIFS(Ago!$H$5:$H$605,Ago!$R$5:$R$605,"Despesa",Ago!$F$5:$F$605,CPagar!$D160,Ago!$I$5:$I$605,"Não Pago")</f>
        <v>0</v>
      </c>
      <c r="M160" s="75">
        <f>SUMIFS(Set!$H$5:$H$605,Set!$R$5:$R$605,"Despesa",Set!$F$5:$F$605,CPagar!$D160,Set!$I$5:$I$605,"Não Pago")</f>
        <v>0</v>
      </c>
      <c r="N160" s="75">
        <f>SUMIFS(Out!$H$5:$H$605,Out!$R$5:$R$605,"Despesa",Out!$F$5:$F$605,CPagar!$D160,Out!$I$5:$I$605,"Não Pago")</f>
        <v>0</v>
      </c>
      <c r="O160" s="75">
        <f>SUMIFS(Nov!$H$5:$H$605,Nov!$R$5:$R$605,"Despesa",Nov!$F$5:$F$605,CPagar!$D160,Nov!$I$5:$I$605,"Não Pago")</f>
        <v>0</v>
      </c>
      <c r="P160" s="75">
        <f>SUMIFS(Dez!$H$5:$H$605,Dez!$R$5:$R$605,"Despesa",Dez!$F$5:$F$605,CPagar!$D160,Dez!$I$5:$I$605,"Não Pago")</f>
        <v>0</v>
      </c>
      <c r="Q160" s="49">
        <f t="shared" si="5"/>
        <v>0</v>
      </c>
    </row>
    <row r="161" spans="3:17" ht="28.5" customHeight="1" thickTop="1" thickBot="1">
      <c r="C161" s="65" t="str">
        <f>'PC Despesas'!F57</f>
        <v>5.2.53</v>
      </c>
      <c r="D161" s="66" t="str">
        <f>VLOOKUP(C161,'PC Despesas'!$F$4:$G$103,2,FALSE)</f>
        <v>-</v>
      </c>
      <c r="E161" s="75">
        <f>SUMIFS(Jan!$H$5:$H$605,Jan!$R$5:$R$605,"Despesa",Jan!$F$5:$F$605,CPagar!$D161,Jan!$I$5:$I$605,"Não Pago")</f>
        <v>0</v>
      </c>
      <c r="F161" s="75">
        <f>SUMIFS(Fev!$H$5:$H$605,Fev!$R$5:$R$605,"Despesa",Fev!$F$5:$F$605,CPagar!$D161,Fev!$I$5:$I$605,"Não Pago")</f>
        <v>0</v>
      </c>
      <c r="G161" s="75">
        <f>SUMIFS(Mar!$H$5:$H$605,Mar!$R$5:$R$605,"Despesa",Mar!$F$5:$F$605,CPagar!$D161,Mar!$I$5:$I$605,"Não Pago")</f>
        <v>0</v>
      </c>
      <c r="H161" s="75">
        <f>SUMIFS(Abr!$H$5:$H$605,Abr!$R$5:$R$605,"Despesa",Abr!$F$5:$F$605,CPagar!$D161,Abr!$I$5:$I$605,"Não Pago")</f>
        <v>0</v>
      </c>
      <c r="I161" s="75">
        <f>SUMIFS(Mai!$H$5:$H$605,Mai!$R$5:$R$605,"Despesa",Mai!$F$5:$F$605,CPagar!$D161,Mai!$I$5:$I$605,"Não Pago")</f>
        <v>0</v>
      </c>
      <c r="J161" s="75">
        <f>SUMIFS(Jun!$H$5:$H$605,Jun!$R$5:$R$605,"Despesa",Jun!$F$5:$F$605,CPagar!$D161,Jun!$I$5:$I$605,"Não Pago")</f>
        <v>0</v>
      </c>
      <c r="K161" s="75">
        <f>SUMIFS(Jul!$H$5:$H$605,Jul!$R$5:$R$605,"Despesa",Jul!$F$5:$F$605,CPagar!$D161,Jul!$I$5:$I$605,"Não Pago")</f>
        <v>0</v>
      </c>
      <c r="L161" s="75">
        <f>SUMIFS(Ago!$H$5:$H$605,Ago!$R$5:$R$605,"Despesa",Ago!$F$5:$F$605,CPagar!$D161,Ago!$I$5:$I$605,"Não Pago")</f>
        <v>0</v>
      </c>
      <c r="M161" s="75">
        <f>SUMIFS(Set!$H$5:$H$605,Set!$R$5:$R$605,"Despesa",Set!$F$5:$F$605,CPagar!$D161,Set!$I$5:$I$605,"Não Pago")</f>
        <v>0</v>
      </c>
      <c r="N161" s="75">
        <f>SUMIFS(Out!$H$5:$H$605,Out!$R$5:$R$605,"Despesa",Out!$F$5:$F$605,CPagar!$D161,Out!$I$5:$I$605,"Não Pago")</f>
        <v>0</v>
      </c>
      <c r="O161" s="75">
        <f>SUMIFS(Nov!$H$5:$H$605,Nov!$R$5:$R$605,"Despesa",Nov!$F$5:$F$605,CPagar!$D161,Nov!$I$5:$I$605,"Não Pago")</f>
        <v>0</v>
      </c>
      <c r="P161" s="75">
        <f>SUMIFS(Dez!$H$5:$H$605,Dez!$R$5:$R$605,"Despesa",Dez!$F$5:$F$605,CPagar!$D161,Dez!$I$5:$I$605,"Não Pago")</f>
        <v>0</v>
      </c>
      <c r="Q161" s="49">
        <f t="shared" si="5"/>
        <v>0</v>
      </c>
    </row>
    <row r="162" spans="3:17" ht="28.5" customHeight="1" thickTop="1" thickBot="1">
      <c r="C162" s="65" t="str">
        <f>'PC Despesas'!F58</f>
        <v>5.2.54</v>
      </c>
      <c r="D162" s="66" t="str">
        <f>VLOOKUP(C162,'PC Despesas'!$F$4:$G$103,2,FALSE)</f>
        <v>-</v>
      </c>
      <c r="E162" s="75">
        <f>SUMIFS(Jan!$H$5:$H$605,Jan!$R$5:$R$605,"Despesa",Jan!$F$5:$F$605,CPagar!$D162,Jan!$I$5:$I$605,"Não Pago")</f>
        <v>0</v>
      </c>
      <c r="F162" s="75">
        <f>SUMIFS(Fev!$H$5:$H$605,Fev!$R$5:$R$605,"Despesa",Fev!$F$5:$F$605,CPagar!$D162,Fev!$I$5:$I$605,"Não Pago")</f>
        <v>0</v>
      </c>
      <c r="G162" s="75">
        <f>SUMIFS(Mar!$H$5:$H$605,Mar!$R$5:$R$605,"Despesa",Mar!$F$5:$F$605,CPagar!$D162,Mar!$I$5:$I$605,"Não Pago")</f>
        <v>0</v>
      </c>
      <c r="H162" s="75">
        <f>SUMIFS(Abr!$H$5:$H$605,Abr!$R$5:$R$605,"Despesa",Abr!$F$5:$F$605,CPagar!$D162,Abr!$I$5:$I$605,"Não Pago")</f>
        <v>0</v>
      </c>
      <c r="I162" s="75">
        <f>SUMIFS(Mai!$H$5:$H$605,Mai!$R$5:$R$605,"Despesa",Mai!$F$5:$F$605,CPagar!$D162,Mai!$I$5:$I$605,"Não Pago")</f>
        <v>0</v>
      </c>
      <c r="J162" s="75">
        <f>SUMIFS(Jun!$H$5:$H$605,Jun!$R$5:$R$605,"Despesa",Jun!$F$5:$F$605,CPagar!$D162,Jun!$I$5:$I$605,"Não Pago")</f>
        <v>0</v>
      </c>
      <c r="K162" s="75">
        <f>SUMIFS(Jul!$H$5:$H$605,Jul!$R$5:$R$605,"Despesa",Jul!$F$5:$F$605,CPagar!$D162,Jul!$I$5:$I$605,"Não Pago")</f>
        <v>0</v>
      </c>
      <c r="L162" s="75">
        <f>SUMIFS(Ago!$H$5:$H$605,Ago!$R$5:$R$605,"Despesa",Ago!$F$5:$F$605,CPagar!$D162,Ago!$I$5:$I$605,"Não Pago")</f>
        <v>0</v>
      </c>
      <c r="M162" s="75">
        <f>SUMIFS(Set!$H$5:$H$605,Set!$R$5:$R$605,"Despesa",Set!$F$5:$F$605,CPagar!$D162,Set!$I$5:$I$605,"Não Pago")</f>
        <v>0</v>
      </c>
      <c r="N162" s="75">
        <f>SUMIFS(Out!$H$5:$H$605,Out!$R$5:$R$605,"Despesa",Out!$F$5:$F$605,CPagar!$D162,Out!$I$5:$I$605,"Não Pago")</f>
        <v>0</v>
      </c>
      <c r="O162" s="75">
        <f>SUMIFS(Nov!$H$5:$H$605,Nov!$R$5:$R$605,"Despesa",Nov!$F$5:$F$605,CPagar!$D162,Nov!$I$5:$I$605,"Não Pago")</f>
        <v>0</v>
      </c>
      <c r="P162" s="75">
        <f>SUMIFS(Dez!$H$5:$H$605,Dez!$R$5:$R$605,"Despesa",Dez!$F$5:$F$605,CPagar!$D162,Dez!$I$5:$I$605,"Não Pago")</f>
        <v>0</v>
      </c>
      <c r="Q162" s="49">
        <f t="shared" si="5"/>
        <v>0</v>
      </c>
    </row>
    <row r="163" spans="3:17" ht="28.5" customHeight="1" thickTop="1" thickBot="1">
      <c r="C163" s="65" t="str">
        <f>'PC Despesas'!F59</f>
        <v>5.2.55</v>
      </c>
      <c r="D163" s="66" t="str">
        <f>VLOOKUP(C163,'PC Despesas'!$F$4:$G$103,2,FALSE)</f>
        <v>-</v>
      </c>
      <c r="E163" s="75">
        <f>SUMIFS(Jan!$H$5:$H$605,Jan!$R$5:$R$605,"Despesa",Jan!$F$5:$F$605,CPagar!$D163,Jan!$I$5:$I$605,"Não Pago")</f>
        <v>0</v>
      </c>
      <c r="F163" s="75">
        <f>SUMIFS(Fev!$H$5:$H$605,Fev!$R$5:$R$605,"Despesa",Fev!$F$5:$F$605,CPagar!$D163,Fev!$I$5:$I$605,"Não Pago")</f>
        <v>0</v>
      </c>
      <c r="G163" s="75">
        <f>SUMIFS(Mar!$H$5:$H$605,Mar!$R$5:$R$605,"Despesa",Mar!$F$5:$F$605,CPagar!$D163,Mar!$I$5:$I$605,"Não Pago")</f>
        <v>0</v>
      </c>
      <c r="H163" s="75">
        <f>SUMIFS(Abr!$H$5:$H$605,Abr!$R$5:$R$605,"Despesa",Abr!$F$5:$F$605,CPagar!$D163,Abr!$I$5:$I$605,"Não Pago")</f>
        <v>0</v>
      </c>
      <c r="I163" s="75">
        <f>SUMIFS(Mai!$H$5:$H$605,Mai!$R$5:$R$605,"Despesa",Mai!$F$5:$F$605,CPagar!$D163,Mai!$I$5:$I$605,"Não Pago")</f>
        <v>0</v>
      </c>
      <c r="J163" s="75">
        <f>SUMIFS(Jun!$H$5:$H$605,Jun!$R$5:$R$605,"Despesa",Jun!$F$5:$F$605,CPagar!$D163,Jun!$I$5:$I$605,"Não Pago")</f>
        <v>0</v>
      </c>
      <c r="K163" s="75">
        <f>SUMIFS(Jul!$H$5:$H$605,Jul!$R$5:$R$605,"Despesa",Jul!$F$5:$F$605,CPagar!$D163,Jul!$I$5:$I$605,"Não Pago")</f>
        <v>0</v>
      </c>
      <c r="L163" s="75">
        <f>SUMIFS(Ago!$H$5:$H$605,Ago!$R$5:$R$605,"Despesa",Ago!$F$5:$F$605,CPagar!$D163,Ago!$I$5:$I$605,"Não Pago")</f>
        <v>0</v>
      </c>
      <c r="M163" s="75">
        <f>SUMIFS(Set!$H$5:$H$605,Set!$R$5:$R$605,"Despesa",Set!$F$5:$F$605,CPagar!$D163,Set!$I$5:$I$605,"Não Pago")</f>
        <v>0</v>
      </c>
      <c r="N163" s="75">
        <f>SUMIFS(Out!$H$5:$H$605,Out!$R$5:$R$605,"Despesa",Out!$F$5:$F$605,CPagar!$D163,Out!$I$5:$I$605,"Não Pago")</f>
        <v>0</v>
      </c>
      <c r="O163" s="75">
        <f>SUMIFS(Nov!$H$5:$H$605,Nov!$R$5:$R$605,"Despesa",Nov!$F$5:$F$605,CPagar!$D163,Nov!$I$5:$I$605,"Não Pago")</f>
        <v>0</v>
      </c>
      <c r="P163" s="75">
        <f>SUMIFS(Dez!$H$5:$H$605,Dez!$R$5:$R$605,"Despesa",Dez!$F$5:$F$605,CPagar!$D163,Dez!$I$5:$I$605,"Não Pago")</f>
        <v>0</v>
      </c>
      <c r="Q163" s="49">
        <f t="shared" si="5"/>
        <v>0</v>
      </c>
    </row>
    <row r="164" spans="3:17" ht="28.5" customHeight="1" thickTop="1" thickBot="1">
      <c r="C164" s="65" t="str">
        <f>'PC Despesas'!F60</f>
        <v>5.2.56</v>
      </c>
      <c r="D164" s="66" t="str">
        <f>VLOOKUP(C164,'PC Despesas'!$F$4:$G$103,2,FALSE)</f>
        <v>-</v>
      </c>
      <c r="E164" s="75">
        <f>SUMIFS(Jan!$H$5:$H$605,Jan!$R$5:$R$605,"Despesa",Jan!$F$5:$F$605,CPagar!$D164,Jan!$I$5:$I$605,"Não Pago")</f>
        <v>0</v>
      </c>
      <c r="F164" s="75">
        <f>SUMIFS(Fev!$H$5:$H$605,Fev!$R$5:$R$605,"Despesa",Fev!$F$5:$F$605,CPagar!$D164,Fev!$I$5:$I$605,"Não Pago")</f>
        <v>0</v>
      </c>
      <c r="G164" s="75">
        <f>SUMIFS(Mar!$H$5:$H$605,Mar!$R$5:$R$605,"Despesa",Mar!$F$5:$F$605,CPagar!$D164,Mar!$I$5:$I$605,"Não Pago")</f>
        <v>0</v>
      </c>
      <c r="H164" s="75">
        <f>SUMIFS(Abr!$H$5:$H$605,Abr!$R$5:$R$605,"Despesa",Abr!$F$5:$F$605,CPagar!$D164,Abr!$I$5:$I$605,"Não Pago")</f>
        <v>0</v>
      </c>
      <c r="I164" s="75">
        <f>SUMIFS(Mai!$H$5:$H$605,Mai!$R$5:$R$605,"Despesa",Mai!$F$5:$F$605,CPagar!$D164,Mai!$I$5:$I$605,"Não Pago")</f>
        <v>0</v>
      </c>
      <c r="J164" s="75">
        <f>SUMIFS(Jun!$H$5:$H$605,Jun!$R$5:$R$605,"Despesa",Jun!$F$5:$F$605,CPagar!$D164,Jun!$I$5:$I$605,"Não Pago")</f>
        <v>0</v>
      </c>
      <c r="K164" s="75">
        <f>SUMIFS(Jul!$H$5:$H$605,Jul!$R$5:$R$605,"Despesa",Jul!$F$5:$F$605,CPagar!$D164,Jul!$I$5:$I$605,"Não Pago")</f>
        <v>0</v>
      </c>
      <c r="L164" s="75">
        <f>SUMIFS(Ago!$H$5:$H$605,Ago!$R$5:$R$605,"Despesa",Ago!$F$5:$F$605,CPagar!$D164,Ago!$I$5:$I$605,"Não Pago")</f>
        <v>0</v>
      </c>
      <c r="M164" s="75">
        <f>SUMIFS(Set!$H$5:$H$605,Set!$R$5:$R$605,"Despesa",Set!$F$5:$F$605,CPagar!$D164,Set!$I$5:$I$605,"Não Pago")</f>
        <v>0</v>
      </c>
      <c r="N164" s="75">
        <f>SUMIFS(Out!$H$5:$H$605,Out!$R$5:$R$605,"Despesa",Out!$F$5:$F$605,CPagar!$D164,Out!$I$5:$I$605,"Não Pago")</f>
        <v>0</v>
      </c>
      <c r="O164" s="75">
        <f>SUMIFS(Nov!$H$5:$H$605,Nov!$R$5:$R$605,"Despesa",Nov!$F$5:$F$605,CPagar!$D164,Nov!$I$5:$I$605,"Não Pago")</f>
        <v>0</v>
      </c>
      <c r="P164" s="75">
        <f>SUMIFS(Dez!$H$5:$H$605,Dez!$R$5:$R$605,"Despesa",Dez!$F$5:$F$605,CPagar!$D164,Dez!$I$5:$I$605,"Não Pago")</f>
        <v>0</v>
      </c>
      <c r="Q164" s="49">
        <f t="shared" si="5"/>
        <v>0</v>
      </c>
    </row>
    <row r="165" spans="3:17" ht="28.5" customHeight="1" thickTop="1" thickBot="1">
      <c r="C165" s="65" t="str">
        <f>'PC Despesas'!F61</f>
        <v>5.2.57</v>
      </c>
      <c r="D165" s="66" t="str">
        <f>VLOOKUP(C165,'PC Despesas'!$F$4:$G$103,2,FALSE)</f>
        <v>-</v>
      </c>
      <c r="E165" s="75">
        <f>SUMIFS(Jan!$H$5:$H$605,Jan!$R$5:$R$605,"Despesa",Jan!$F$5:$F$605,CPagar!$D165,Jan!$I$5:$I$605,"Não Pago")</f>
        <v>0</v>
      </c>
      <c r="F165" s="75">
        <f>SUMIFS(Fev!$H$5:$H$605,Fev!$R$5:$R$605,"Despesa",Fev!$F$5:$F$605,CPagar!$D165,Fev!$I$5:$I$605,"Não Pago")</f>
        <v>0</v>
      </c>
      <c r="G165" s="75">
        <f>SUMIFS(Mar!$H$5:$H$605,Mar!$R$5:$R$605,"Despesa",Mar!$F$5:$F$605,CPagar!$D165,Mar!$I$5:$I$605,"Não Pago")</f>
        <v>0</v>
      </c>
      <c r="H165" s="75">
        <f>SUMIFS(Abr!$H$5:$H$605,Abr!$R$5:$R$605,"Despesa",Abr!$F$5:$F$605,CPagar!$D165,Abr!$I$5:$I$605,"Não Pago")</f>
        <v>0</v>
      </c>
      <c r="I165" s="75">
        <f>SUMIFS(Mai!$H$5:$H$605,Mai!$R$5:$R$605,"Despesa",Mai!$F$5:$F$605,CPagar!$D165,Mai!$I$5:$I$605,"Não Pago")</f>
        <v>0</v>
      </c>
      <c r="J165" s="75">
        <f>SUMIFS(Jun!$H$5:$H$605,Jun!$R$5:$R$605,"Despesa",Jun!$F$5:$F$605,CPagar!$D165,Jun!$I$5:$I$605,"Não Pago")</f>
        <v>0</v>
      </c>
      <c r="K165" s="75">
        <f>SUMIFS(Jul!$H$5:$H$605,Jul!$R$5:$R$605,"Despesa",Jul!$F$5:$F$605,CPagar!$D165,Jul!$I$5:$I$605,"Não Pago")</f>
        <v>0</v>
      </c>
      <c r="L165" s="75">
        <f>SUMIFS(Ago!$H$5:$H$605,Ago!$R$5:$R$605,"Despesa",Ago!$F$5:$F$605,CPagar!$D165,Ago!$I$5:$I$605,"Não Pago")</f>
        <v>0</v>
      </c>
      <c r="M165" s="75">
        <f>SUMIFS(Set!$H$5:$H$605,Set!$R$5:$R$605,"Despesa",Set!$F$5:$F$605,CPagar!$D165,Set!$I$5:$I$605,"Não Pago")</f>
        <v>0</v>
      </c>
      <c r="N165" s="75">
        <f>SUMIFS(Out!$H$5:$H$605,Out!$R$5:$R$605,"Despesa",Out!$F$5:$F$605,CPagar!$D165,Out!$I$5:$I$605,"Não Pago")</f>
        <v>0</v>
      </c>
      <c r="O165" s="75">
        <f>SUMIFS(Nov!$H$5:$H$605,Nov!$R$5:$R$605,"Despesa",Nov!$F$5:$F$605,CPagar!$D165,Nov!$I$5:$I$605,"Não Pago")</f>
        <v>0</v>
      </c>
      <c r="P165" s="75">
        <f>SUMIFS(Dez!$H$5:$H$605,Dez!$R$5:$R$605,"Despesa",Dez!$F$5:$F$605,CPagar!$D165,Dez!$I$5:$I$605,"Não Pago")</f>
        <v>0</v>
      </c>
      <c r="Q165" s="49">
        <f t="shared" si="5"/>
        <v>0</v>
      </c>
    </row>
    <row r="166" spans="3:17" ht="28.5" customHeight="1" thickTop="1" thickBot="1">
      <c r="C166" s="65" t="str">
        <f>'PC Despesas'!F62</f>
        <v>5.2.58</v>
      </c>
      <c r="D166" s="66" t="str">
        <f>VLOOKUP(C166,'PC Despesas'!$F$4:$G$103,2,FALSE)</f>
        <v>-</v>
      </c>
      <c r="E166" s="75">
        <f>SUMIFS(Jan!$H$5:$H$605,Jan!$R$5:$R$605,"Despesa",Jan!$F$5:$F$605,CPagar!$D166,Jan!$I$5:$I$605,"Não Pago")</f>
        <v>0</v>
      </c>
      <c r="F166" s="75">
        <f>SUMIFS(Fev!$H$5:$H$605,Fev!$R$5:$R$605,"Despesa",Fev!$F$5:$F$605,CPagar!$D166,Fev!$I$5:$I$605,"Não Pago")</f>
        <v>0</v>
      </c>
      <c r="G166" s="75">
        <f>SUMIFS(Mar!$H$5:$H$605,Mar!$R$5:$R$605,"Despesa",Mar!$F$5:$F$605,CPagar!$D166,Mar!$I$5:$I$605,"Não Pago")</f>
        <v>0</v>
      </c>
      <c r="H166" s="75">
        <f>SUMIFS(Abr!$H$5:$H$605,Abr!$R$5:$R$605,"Despesa",Abr!$F$5:$F$605,CPagar!$D166,Abr!$I$5:$I$605,"Não Pago")</f>
        <v>0</v>
      </c>
      <c r="I166" s="75">
        <f>SUMIFS(Mai!$H$5:$H$605,Mai!$R$5:$R$605,"Despesa",Mai!$F$5:$F$605,CPagar!$D166,Mai!$I$5:$I$605,"Não Pago")</f>
        <v>0</v>
      </c>
      <c r="J166" s="75">
        <f>SUMIFS(Jun!$H$5:$H$605,Jun!$R$5:$R$605,"Despesa",Jun!$F$5:$F$605,CPagar!$D166,Jun!$I$5:$I$605,"Não Pago")</f>
        <v>0</v>
      </c>
      <c r="K166" s="75">
        <f>SUMIFS(Jul!$H$5:$H$605,Jul!$R$5:$R$605,"Despesa",Jul!$F$5:$F$605,CPagar!$D166,Jul!$I$5:$I$605,"Não Pago")</f>
        <v>0</v>
      </c>
      <c r="L166" s="75">
        <f>SUMIFS(Ago!$H$5:$H$605,Ago!$R$5:$R$605,"Despesa",Ago!$F$5:$F$605,CPagar!$D166,Ago!$I$5:$I$605,"Não Pago")</f>
        <v>0</v>
      </c>
      <c r="M166" s="75">
        <f>SUMIFS(Set!$H$5:$H$605,Set!$R$5:$R$605,"Despesa",Set!$F$5:$F$605,CPagar!$D166,Set!$I$5:$I$605,"Não Pago")</f>
        <v>0</v>
      </c>
      <c r="N166" s="75">
        <f>SUMIFS(Out!$H$5:$H$605,Out!$R$5:$R$605,"Despesa",Out!$F$5:$F$605,CPagar!$D166,Out!$I$5:$I$605,"Não Pago")</f>
        <v>0</v>
      </c>
      <c r="O166" s="75">
        <f>SUMIFS(Nov!$H$5:$H$605,Nov!$R$5:$R$605,"Despesa",Nov!$F$5:$F$605,CPagar!$D166,Nov!$I$5:$I$605,"Não Pago")</f>
        <v>0</v>
      </c>
      <c r="P166" s="75">
        <f>SUMIFS(Dez!$H$5:$H$605,Dez!$R$5:$R$605,"Despesa",Dez!$F$5:$F$605,CPagar!$D166,Dez!$I$5:$I$605,"Não Pago")</f>
        <v>0</v>
      </c>
      <c r="Q166" s="49">
        <f t="shared" si="5"/>
        <v>0</v>
      </c>
    </row>
    <row r="167" spans="3:17" ht="28.5" customHeight="1" thickTop="1" thickBot="1">
      <c r="C167" s="65" t="str">
        <f>'PC Despesas'!F63</f>
        <v>5.2.59</v>
      </c>
      <c r="D167" s="66" t="str">
        <f>VLOOKUP(C167,'PC Despesas'!$F$4:$G$103,2,FALSE)</f>
        <v>-</v>
      </c>
      <c r="E167" s="75">
        <f>SUMIFS(Jan!$H$5:$H$605,Jan!$R$5:$R$605,"Despesa",Jan!$F$5:$F$605,CPagar!$D167,Jan!$I$5:$I$605,"Não Pago")</f>
        <v>0</v>
      </c>
      <c r="F167" s="75">
        <f>SUMIFS(Fev!$H$5:$H$605,Fev!$R$5:$R$605,"Despesa",Fev!$F$5:$F$605,CPagar!$D167,Fev!$I$5:$I$605,"Não Pago")</f>
        <v>0</v>
      </c>
      <c r="G167" s="75">
        <f>SUMIFS(Mar!$H$5:$H$605,Mar!$R$5:$R$605,"Despesa",Mar!$F$5:$F$605,CPagar!$D167,Mar!$I$5:$I$605,"Não Pago")</f>
        <v>0</v>
      </c>
      <c r="H167" s="75">
        <f>SUMIFS(Abr!$H$5:$H$605,Abr!$R$5:$R$605,"Despesa",Abr!$F$5:$F$605,CPagar!$D167,Abr!$I$5:$I$605,"Não Pago")</f>
        <v>0</v>
      </c>
      <c r="I167" s="75">
        <f>SUMIFS(Mai!$H$5:$H$605,Mai!$R$5:$R$605,"Despesa",Mai!$F$5:$F$605,CPagar!$D167,Mai!$I$5:$I$605,"Não Pago")</f>
        <v>0</v>
      </c>
      <c r="J167" s="75">
        <f>SUMIFS(Jun!$H$5:$H$605,Jun!$R$5:$R$605,"Despesa",Jun!$F$5:$F$605,CPagar!$D167,Jun!$I$5:$I$605,"Não Pago")</f>
        <v>0</v>
      </c>
      <c r="K167" s="75">
        <f>SUMIFS(Jul!$H$5:$H$605,Jul!$R$5:$R$605,"Despesa",Jul!$F$5:$F$605,CPagar!$D167,Jul!$I$5:$I$605,"Não Pago")</f>
        <v>0</v>
      </c>
      <c r="L167" s="75">
        <f>SUMIFS(Ago!$H$5:$H$605,Ago!$R$5:$R$605,"Despesa",Ago!$F$5:$F$605,CPagar!$D167,Ago!$I$5:$I$605,"Não Pago")</f>
        <v>0</v>
      </c>
      <c r="M167" s="75">
        <f>SUMIFS(Set!$H$5:$H$605,Set!$R$5:$R$605,"Despesa",Set!$F$5:$F$605,CPagar!$D167,Set!$I$5:$I$605,"Não Pago")</f>
        <v>0</v>
      </c>
      <c r="N167" s="75">
        <f>SUMIFS(Out!$H$5:$H$605,Out!$R$5:$R$605,"Despesa",Out!$F$5:$F$605,CPagar!$D167,Out!$I$5:$I$605,"Não Pago")</f>
        <v>0</v>
      </c>
      <c r="O167" s="75">
        <f>SUMIFS(Nov!$H$5:$H$605,Nov!$R$5:$R$605,"Despesa",Nov!$F$5:$F$605,CPagar!$D167,Nov!$I$5:$I$605,"Não Pago")</f>
        <v>0</v>
      </c>
      <c r="P167" s="75">
        <f>SUMIFS(Dez!$H$5:$H$605,Dez!$R$5:$R$605,"Despesa",Dez!$F$5:$F$605,CPagar!$D167,Dez!$I$5:$I$605,"Não Pago")</f>
        <v>0</v>
      </c>
      <c r="Q167" s="49">
        <f t="shared" si="5"/>
        <v>0</v>
      </c>
    </row>
    <row r="168" spans="3:17" ht="28.5" customHeight="1" thickTop="1" thickBot="1">
      <c r="C168" s="65" t="str">
        <f>'PC Despesas'!F64</f>
        <v>5.2.60</v>
      </c>
      <c r="D168" s="66" t="str">
        <f>VLOOKUP(C168,'PC Despesas'!$F$4:$G$103,2,FALSE)</f>
        <v>-</v>
      </c>
      <c r="E168" s="75">
        <f>SUMIFS(Jan!$H$5:$H$605,Jan!$R$5:$R$605,"Despesa",Jan!$F$5:$F$605,CPagar!$D168,Jan!$I$5:$I$605,"Não Pago")</f>
        <v>0</v>
      </c>
      <c r="F168" s="75">
        <f>SUMIFS(Fev!$H$5:$H$605,Fev!$R$5:$R$605,"Despesa",Fev!$F$5:$F$605,CPagar!$D168,Fev!$I$5:$I$605,"Não Pago")</f>
        <v>0</v>
      </c>
      <c r="G168" s="75">
        <f>SUMIFS(Mar!$H$5:$H$605,Mar!$R$5:$R$605,"Despesa",Mar!$F$5:$F$605,CPagar!$D168,Mar!$I$5:$I$605,"Não Pago")</f>
        <v>0</v>
      </c>
      <c r="H168" s="75">
        <f>SUMIFS(Abr!$H$5:$H$605,Abr!$R$5:$R$605,"Despesa",Abr!$F$5:$F$605,CPagar!$D168,Abr!$I$5:$I$605,"Não Pago")</f>
        <v>0</v>
      </c>
      <c r="I168" s="75">
        <f>SUMIFS(Mai!$H$5:$H$605,Mai!$R$5:$R$605,"Despesa",Mai!$F$5:$F$605,CPagar!$D168,Mai!$I$5:$I$605,"Não Pago")</f>
        <v>0</v>
      </c>
      <c r="J168" s="75">
        <f>SUMIFS(Jun!$H$5:$H$605,Jun!$R$5:$R$605,"Despesa",Jun!$F$5:$F$605,CPagar!$D168,Jun!$I$5:$I$605,"Não Pago")</f>
        <v>0</v>
      </c>
      <c r="K168" s="75">
        <f>SUMIFS(Jul!$H$5:$H$605,Jul!$R$5:$R$605,"Despesa",Jul!$F$5:$F$605,CPagar!$D168,Jul!$I$5:$I$605,"Não Pago")</f>
        <v>0</v>
      </c>
      <c r="L168" s="75">
        <f>SUMIFS(Ago!$H$5:$H$605,Ago!$R$5:$R$605,"Despesa",Ago!$F$5:$F$605,CPagar!$D168,Ago!$I$5:$I$605,"Não Pago")</f>
        <v>0</v>
      </c>
      <c r="M168" s="75">
        <f>SUMIFS(Set!$H$5:$H$605,Set!$R$5:$R$605,"Despesa",Set!$F$5:$F$605,CPagar!$D168,Set!$I$5:$I$605,"Não Pago")</f>
        <v>0</v>
      </c>
      <c r="N168" s="75">
        <f>SUMIFS(Out!$H$5:$H$605,Out!$R$5:$R$605,"Despesa",Out!$F$5:$F$605,CPagar!$D168,Out!$I$5:$I$605,"Não Pago")</f>
        <v>0</v>
      </c>
      <c r="O168" s="75">
        <f>SUMIFS(Nov!$H$5:$H$605,Nov!$R$5:$R$605,"Despesa",Nov!$F$5:$F$605,CPagar!$D168,Nov!$I$5:$I$605,"Não Pago")</f>
        <v>0</v>
      </c>
      <c r="P168" s="75">
        <f>SUMIFS(Dez!$H$5:$H$605,Dez!$R$5:$R$605,"Despesa",Dez!$F$5:$F$605,CPagar!$D168,Dez!$I$5:$I$605,"Não Pago")</f>
        <v>0</v>
      </c>
      <c r="Q168" s="49">
        <f t="shared" si="5"/>
        <v>0</v>
      </c>
    </row>
    <row r="169" spans="3:17" ht="28.5" customHeight="1" thickTop="1" thickBot="1">
      <c r="C169" s="65" t="str">
        <f>'PC Despesas'!F65</f>
        <v>5.2.61</v>
      </c>
      <c r="D169" s="66" t="str">
        <f>VLOOKUP(C169,'PC Despesas'!$F$4:$G$103,2,FALSE)</f>
        <v>-</v>
      </c>
      <c r="E169" s="75">
        <f>SUMIFS(Jan!$H$5:$H$605,Jan!$R$5:$R$605,"Despesa",Jan!$F$5:$F$605,CPagar!$D169,Jan!$I$5:$I$605,"Não Pago")</f>
        <v>0</v>
      </c>
      <c r="F169" s="75">
        <f>SUMIFS(Fev!$H$5:$H$605,Fev!$R$5:$R$605,"Despesa",Fev!$F$5:$F$605,CPagar!$D169,Fev!$I$5:$I$605,"Não Pago")</f>
        <v>0</v>
      </c>
      <c r="G169" s="75">
        <f>SUMIFS(Mar!$H$5:$H$605,Mar!$R$5:$R$605,"Despesa",Mar!$F$5:$F$605,CPagar!$D169,Mar!$I$5:$I$605,"Não Pago")</f>
        <v>0</v>
      </c>
      <c r="H169" s="75">
        <f>SUMIFS(Abr!$H$5:$H$605,Abr!$R$5:$R$605,"Despesa",Abr!$F$5:$F$605,CPagar!$D169,Abr!$I$5:$I$605,"Não Pago")</f>
        <v>0</v>
      </c>
      <c r="I169" s="75">
        <f>SUMIFS(Mai!$H$5:$H$605,Mai!$R$5:$R$605,"Despesa",Mai!$F$5:$F$605,CPagar!$D169,Mai!$I$5:$I$605,"Não Pago")</f>
        <v>0</v>
      </c>
      <c r="J169" s="75">
        <f>SUMIFS(Jun!$H$5:$H$605,Jun!$R$5:$R$605,"Despesa",Jun!$F$5:$F$605,CPagar!$D169,Jun!$I$5:$I$605,"Não Pago")</f>
        <v>0</v>
      </c>
      <c r="K169" s="75">
        <f>SUMIFS(Jul!$H$5:$H$605,Jul!$R$5:$R$605,"Despesa",Jul!$F$5:$F$605,CPagar!$D169,Jul!$I$5:$I$605,"Não Pago")</f>
        <v>0</v>
      </c>
      <c r="L169" s="75">
        <f>SUMIFS(Ago!$H$5:$H$605,Ago!$R$5:$R$605,"Despesa",Ago!$F$5:$F$605,CPagar!$D169,Ago!$I$5:$I$605,"Não Pago")</f>
        <v>0</v>
      </c>
      <c r="M169" s="75">
        <f>SUMIFS(Set!$H$5:$H$605,Set!$R$5:$R$605,"Despesa",Set!$F$5:$F$605,CPagar!$D169,Set!$I$5:$I$605,"Não Pago")</f>
        <v>0</v>
      </c>
      <c r="N169" s="75">
        <f>SUMIFS(Out!$H$5:$H$605,Out!$R$5:$R$605,"Despesa",Out!$F$5:$F$605,CPagar!$D169,Out!$I$5:$I$605,"Não Pago")</f>
        <v>0</v>
      </c>
      <c r="O169" s="75">
        <f>SUMIFS(Nov!$H$5:$H$605,Nov!$R$5:$R$605,"Despesa",Nov!$F$5:$F$605,CPagar!$D169,Nov!$I$5:$I$605,"Não Pago")</f>
        <v>0</v>
      </c>
      <c r="P169" s="75">
        <f>SUMIFS(Dez!$H$5:$H$605,Dez!$R$5:$R$605,"Despesa",Dez!$F$5:$F$605,CPagar!$D169,Dez!$I$5:$I$605,"Não Pago")</f>
        <v>0</v>
      </c>
      <c r="Q169" s="49">
        <f t="shared" si="5"/>
        <v>0</v>
      </c>
    </row>
    <row r="170" spans="3:17" ht="28.5" customHeight="1" thickTop="1" thickBot="1">
      <c r="C170" s="65" t="str">
        <f>'PC Despesas'!F66</f>
        <v>5.2.62</v>
      </c>
      <c r="D170" s="66" t="str">
        <f>VLOOKUP(C170,'PC Despesas'!$F$4:$G$103,2,FALSE)</f>
        <v>-</v>
      </c>
      <c r="E170" s="75">
        <f>SUMIFS(Jan!$H$5:$H$605,Jan!$R$5:$R$605,"Despesa",Jan!$F$5:$F$605,CPagar!$D170,Jan!$I$5:$I$605,"Não Pago")</f>
        <v>0</v>
      </c>
      <c r="F170" s="75">
        <f>SUMIFS(Fev!$H$5:$H$605,Fev!$R$5:$R$605,"Despesa",Fev!$F$5:$F$605,CPagar!$D170,Fev!$I$5:$I$605,"Não Pago")</f>
        <v>0</v>
      </c>
      <c r="G170" s="75">
        <f>SUMIFS(Mar!$H$5:$H$605,Mar!$R$5:$R$605,"Despesa",Mar!$F$5:$F$605,CPagar!$D170,Mar!$I$5:$I$605,"Não Pago")</f>
        <v>0</v>
      </c>
      <c r="H170" s="75">
        <f>SUMIFS(Abr!$H$5:$H$605,Abr!$R$5:$R$605,"Despesa",Abr!$F$5:$F$605,CPagar!$D170,Abr!$I$5:$I$605,"Não Pago")</f>
        <v>0</v>
      </c>
      <c r="I170" s="75">
        <f>SUMIFS(Mai!$H$5:$H$605,Mai!$R$5:$R$605,"Despesa",Mai!$F$5:$F$605,CPagar!$D170,Mai!$I$5:$I$605,"Não Pago")</f>
        <v>0</v>
      </c>
      <c r="J170" s="75">
        <f>SUMIFS(Jun!$H$5:$H$605,Jun!$R$5:$R$605,"Despesa",Jun!$F$5:$F$605,CPagar!$D170,Jun!$I$5:$I$605,"Não Pago")</f>
        <v>0</v>
      </c>
      <c r="K170" s="75">
        <f>SUMIFS(Jul!$H$5:$H$605,Jul!$R$5:$R$605,"Despesa",Jul!$F$5:$F$605,CPagar!$D170,Jul!$I$5:$I$605,"Não Pago")</f>
        <v>0</v>
      </c>
      <c r="L170" s="75">
        <f>SUMIFS(Ago!$H$5:$H$605,Ago!$R$5:$R$605,"Despesa",Ago!$F$5:$F$605,CPagar!$D170,Ago!$I$5:$I$605,"Não Pago")</f>
        <v>0</v>
      </c>
      <c r="M170" s="75">
        <f>SUMIFS(Set!$H$5:$H$605,Set!$R$5:$R$605,"Despesa",Set!$F$5:$F$605,CPagar!$D170,Set!$I$5:$I$605,"Não Pago")</f>
        <v>0</v>
      </c>
      <c r="N170" s="75">
        <f>SUMIFS(Out!$H$5:$H$605,Out!$R$5:$R$605,"Despesa",Out!$F$5:$F$605,CPagar!$D170,Out!$I$5:$I$605,"Não Pago")</f>
        <v>0</v>
      </c>
      <c r="O170" s="75">
        <f>SUMIFS(Nov!$H$5:$H$605,Nov!$R$5:$R$605,"Despesa",Nov!$F$5:$F$605,CPagar!$D170,Nov!$I$5:$I$605,"Não Pago")</f>
        <v>0</v>
      </c>
      <c r="P170" s="75">
        <f>SUMIFS(Dez!$H$5:$H$605,Dez!$R$5:$R$605,"Despesa",Dez!$F$5:$F$605,CPagar!$D170,Dez!$I$5:$I$605,"Não Pago")</f>
        <v>0</v>
      </c>
      <c r="Q170" s="49">
        <f t="shared" si="5"/>
        <v>0</v>
      </c>
    </row>
    <row r="171" spans="3:17" ht="28.5" customHeight="1" thickTop="1" thickBot="1">
      <c r="C171" s="65" t="str">
        <f>'PC Despesas'!F67</f>
        <v>5.2.63</v>
      </c>
      <c r="D171" s="66" t="str">
        <f>VLOOKUP(C171,'PC Despesas'!$F$4:$G$103,2,FALSE)</f>
        <v>-</v>
      </c>
      <c r="E171" s="75">
        <f>SUMIFS(Jan!$H$5:$H$605,Jan!$R$5:$R$605,"Despesa",Jan!$F$5:$F$605,CPagar!$D171,Jan!$I$5:$I$605,"Não Pago")</f>
        <v>0</v>
      </c>
      <c r="F171" s="75">
        <f>SUMIFS(Fev!$H$5:$H$605,Fev!$R$5:$R$605,"Despesa",Fev!$F$5:$F$605,CPagar!$D171,Fev!$I$5:$I$605,"Não Pago")</f>
        <v>0</v>
      </c>
      <c r="G171" s="75">
        <f>SUMIFS(Mar!$H$5:$H$605,Mar!$R$5:$R$605,"Despesa",Mar!$F$5:$F$605,CPagar!$D171,Mar!$I$5:$I$605,"Não Pago")</f>
        <v>0</v>
      </c>
      <c r="H171" s="75">
        <f>SUMIFS(Abr!$H$5:$H$605,Abr!$R$5:$R$605,"Despesa",Abr!$F$5:$F$605,CPagar!$D171,Abr!$I$5:$I$605,"Não Pago")</f>
        <v>0</v>
      </c>
      <c r="I171" s="75">
        <f>SUMIFS(Mai!$H$5:$H$605,Mai!$R$5:$R$605,"Despesa",Mai!$F$5:$F$605,CPagar!$D171,Mai!$I$5:$I$605,"Não Pago")</f>
        <v>0</v>
      </c>
      <c r="J171" s="75">
        <f>SUMIFS(Jun!$H$5:$H$605,Jun!$R$5:$R$605,"Despesa",Jun!$F$5:$F$605,CPagar!$D171,Jun!$I$5:$I$605,"Não Pago")</f>
        <v>0</v>
      </c>
      <c r="K171" s="75">
        <f>SUMIFS(Jul!$H$5:$H$605,Jul!$R$5:$R$605,"Despesa",Jul!$F$5:$F$605,CPagar!$D171,Jul!$I$5:$I$605,"Não Pago")</f>
        <v>0</v>
      </c>
      <c r="L171" s="75">
        <f>SUMIFS(Ago!$H$5:$H$605,Ago!$R$5:$R$605,"Despesa",Ago!$F$5:$F$605,CPagar!$D171,Ago!$I$5:$I$605,"Não Pago")</f>
        <v>0</v>
      </c>
      <c r="M171" s="75">
        <f>SUMIFS(Set!$H$5:$H$605,Set!$R$5:$R$605,"Despesa",Set!$F$5:$F$605,CPagar!$D171,Set!$I$5:$I$605,"Não Pago")</f>
        <v>0</v>
      </c>
      <c r="N171" s="75">
        <f>SUMIFS(Out!$H$5:$H$605,Out!$R$5:$R$605,"Despesa",Out!$F$5:$F$605,CPagar!$D171,Out!$I$5:$I$605,"Não Pago")</f>
        <v>0</v>
      </c>
      <c r="O171" s="75">
        <f>SUMIFS(Nov!$H$5:$H$605,Nov!$R$5:$R$605,"Despesa",Nov!$F$5:$F$605,CPagar!$D171,Nov!$I$5:$I$605,"Não Pago")</f>
        <v>0</v>
      </c>
      <c r="P171" s="75">
        <f>SUMIFS(Dez!$H$5:$H$605,Dez!$R$5:$R$605,"Despesa",Dez!$F$5:$F$605,CPagar!$D171,Dez!$I$5:$I$605,"Não Pago")</f>
        <v>0</v>
      </c>
      <c r="Q171" s="49">
        <f t="shared" si="5"/>
        <v>0</v>
      </c>
    </row>
    <row r="172" spans="3:17" ht="28.5" customHeight="1" thickTop="1" thickBot="1">
      <c r="C172" s="65" t="str">
        <f>'PC Despesas'!F68</f>
        <v>5.2.64</v>
      </c>
      <c r="D172" s="66" t="str">
        <f>VLOOKUP(C172,'PC Despesas'!$F$4:$G$103,2,FALSE)</f>
        <v>-</v>
      </c>
      <c r="E172" s="75">
        <f>SUMIFS(Jan!$H$5:$H$605,Jan!$R$5:$R$605,"Despesa",Jan!$F$5:$F$605,CPagar!$D172,Jan!$I$5:$I$605,"Não Pago")</f>
        <v>0</v>
      </c>
      <c r="F172" s="75">
        <f>SUMIFS(Fev!$H$5:$H$605,Fev!$R$5:$R$605,"Despesa",Fev!$F$5:$F$605,CPagar!$D172,Fev!$I$5:$I$605,"Não Pago")</f>
        <v>0</v>
      </c>
      <c r="G172" s="75">
        <f>SUMIFS(Mar!$H$5:$H$605,Mar!$R$5:$R$605,"Despesa",Mar!$F$5:$F$605,CPagar!$D172,Mar!$I$5:$I$605,"Não Pago")</f>
        <v>0</v>
      </c>
      <c r="H172" s="75">
        <f>SUMIFS(Abr!$H$5:$H$605,Abr!$R$5:$R$605,"Despesa",Abr!$F$5:$F$605,CPagar!$D172,Abr!$I$5:$I$605,"Não Pago")</f>
        <v>0</v>
      </c>
      <c r="I172" s="75">
        <f>SUMIFS(Mai!$H$5:$H$605,Mai!$R$5:$R$605,"Despesa",Mai!$F$5:$F$605,CPagar!$D172,Mai!$I$5:$I$605,"Não Pago")</f>
        <v>0</v>
      </c>
      <c r="J172" s="75">
        <f>SUMIFS(Jun!$H$5:$H$605,Jun!$R$5:$R$605,"Despesa",Jun!$F$5:$F$605,CPagar!$D172,Jun!$I$5:$I$605,"Não Pago")</f>
        <v>0</v>
      </c>
      <c r="K172" s="75">
        <f>SUMIFS(Jul!$H$5:$H$605,Jul!$R$5:$R$605,"Despesa",Jul!$F$5:$F$605,CPagar!$D172,Jul!$I$5:$I$605,"Não Pago")</f>
        <v>0</v>
      </c>
      <c r="L172" s="75">
        <f>SUMIFS(Ago!$H$5:$H$605,Ago!$R$5:$R$605,"Despesa",Ago!$F$5:$F$605,CPagar!$D172,Ago!$I$5:$I$605,"Não Pago")</f>
        <v>0</v>
      </c>
      <c r="M172" s="75">
        <f>SUMIFS(Set!$H$5:$H$605,Set!$R$5:$R$605,"Despesa",Set!$F$5:$F$605,CPagar!$D172,Set!$I$5:$I$605,"Não Pago")</f>
        <v>0</v>
      </c>
      <c r="N172" s="75">
        <f>SUMIFS(Out!$H$5:$H$605,Out!$R$5:$R$605,"Despesa",Out!$F$5:$F$605,CPagar!$D172,Out!$I$5:$I$605,"Não Pago")</f>
        <v>0</v>
      </c>
      <c r="O172" s="75">
        <f>SUMIFS(Nov!$H$5:$H$605,Nov!$R$5:$R$605,"Despesa",Nov!$F$5:$F$605,CPagar!$D172,Nov!$I$5:$I$605,"Não Pago")</f>
        <v>0</v>
      </c>
      <c r="P172" s="75">
        <f>SUMIFS(Dez!$H$5:$H$605,Dez!$R$5:$R$605,"Despesa",Dez!$F$5:$F$605,CPagar!$D172,Dez!$I$5:$I$605,"Não Pago")</f>
        <v>0</v>
      </c>
      <c r="Q172" s="49">
        <f t="shared" si="5"/>
        <v>0</v>
      </c>
    </row>
    <row r="173" spans="3:17" ht="28.5" customHeight="1" thickTop="1" thickBot="1">
      <c r="C173" s="65" t="str">
        <f>'PC Despesas'!F69</f>
        <v>5.2.65</v>
      </c>
      <c r="D173" s="66" t="str">
        <f>VLOOKUP(C173,'PC Despesas'!$F$4:$G$103,2,FALSE)</f>
        <v>-</v>
      </c>
      <c r="E173" s="75">
        <f>SUMIFS(Jan!$H$5:$H$605,Jan!$R$5:$R$605,"Despesa",Jan!$F$5:$F$605,CPagar!$D173,Jan!$I$5:$I$605,"Não Pago")</f>
        <v>0</v>
      </c>
      <c r="F173" s="75">
        <f>SUMIFS(Fev!$H$5:$H$605,Fev!$R$5:$R$605,"Despesa",Fev!$F$5:$F$605,CPagar!$D173,Fev!$I$5:$I$605,"Não Pago")</f>
        <v>0</v>
      </c>
      <c r="G173" s="75">
        <f>SUMIFS(Mar!$H$5:$H$605,Mar!$R$5:$R$605,"Despesa",Mar!$F$5:$F$605,CPagar!$D173,Mar!$I$5:$I$605,"Não Pago")</f>
        <v>0</v>
      </c>
      <c r="H173" s="75">
        <f>SUMIFS(Abr!$H$5:$H$605,Abr!$R$5:$R$605,"Despesa",Abr!$F$5:$F$605,CPagar!$D173,Abr!$I$5:$I$605,"Não Pago")</f>
        <v>0</v>
      </c>
      <c r="I173" s="75">
        <f>SUMIFS(Mai!$H$5:$H$605,Mai!$R$5:$R$605,"Despesa",Mai!$F$5:$F$605,CPagar!$D173,Mai!$I$5:$I$605,"Não Pago")</f>
        <v>0</v>
      </c>
      <c r="J173" s="75">
        <f>SUMIFS(Jun!$H$5:$H$605,Jun!$R$5:$R$605,"Despesa",Jun!$F$5:$F$605,CPagar!$D173,Jun!$I$5:$I$605,"Não Pago")</f>
        <v>0</v>
      </c>
      <c r="K173" s="75">
        <f>SUMIFS(Jul!$H$5:$H$605,Jul!$R$5:$R$605,"Despesa",Jul!$F$5:$F$605,CPagar!$D173,Jul!$I$5:$I$605,"Não Pago")</f>
        <v>0</v>
      </c>
      <c r="L173" s="75">
        <f>SUMIFS(Ago!$H$5:$H$605,Ago!$R$5:$R$605,"Despesa",Ago!$F$5:$F$605,CPagar!$D173,Ago!$I$5:$I$605,"Não Pago")</f>
        <v>0</v>
      </c>
      <c r="M173" s="75">
        <f>SUMIFS(Set!$H$5:$H$605,Set!$R$5:$R$605,"Despesa",Set!$F$5:$F$605,CPagar!$D173,Set!$I$5:$I$605,"Não Pago")</f>
        <v>0</v>
      </c>
      <c r="N173" s="75">
        <f>SUMIFS(Out!$H$5:$H$605,Out!$R$5:$R$605,"Despesa",Out!$F$5:$F$605,CPagar!$D173,Out!$I$5:$I$605,"Não Pago")</f>
        <v>0</v>
      </c>
      <c r="O173" s="75">
        <f>SUMIFS(Nov!$H$5:$H$605,Nov!$R$5:$R$605,"Despesa",Nov!$F$5:$F$605,CPagar!$D173,Nov!$I$5:$I$605,"Não Pago")</f>
        <v>0</v>
      </c>
      <c r="P173" s="75">
        <f>SUMIFS(Dez!$H$5:$H$605,Dez!$R$5:$R$605,"Despesa",Dez!$F$5:$F$605,CPagar!$D173,Dez!$I$5:$I$605,"Não Pago")</f>
        <v>0</v>
      </c>
      <c r="Q173" s="49">
        <f t="shared" si="5"/>
        <v>0</v>
      </c>
    </row>
    <row r="174" spans="3:17" ht="28.5" customHeight="1" thickTop="1" thickBot="1">
      <c r="C174" s="65" t="str">
        <f>'PC Despesas'!F70</f>
        <v>5.2.66</v>
      </c>
      <c r="D174" s="66" t="str">
        <f>VLOOKUP(C174,'PC Despesas'!$F$4:$G$103,2,FALSE)</f>
        <v>-</v>
      </c>
      <c r="E174" s="75">
        <f>SUMIFS(Jan!$H$5:$H$605,Jan!$R$5:$R$605,"Despesa",Jan!$F$5:$F$605,CPagar!$D174,Jan!$I$5:$I$605,"Não Pago")</f>
        <v>0</v>
      </c>
      <c r="F174" s="75">
        <f>SUMIFS(Fev!$H$5:$H$605,Fev!$R$5:$R$605,"Despesa",Fev!$F$5:$F$605,CPagar!$D174,Fev!$I$5:$I$605,"Não Pago")</f>
        <v>0</v>
      </c>
      <c r="G174" s="75">
        <f>SUMIFS(Mar!$H$5:$H$605,Mar!$R$5:$R$605,"Despesa",Mar!$F$5:$F$605,CPagar!$D174,Mar!$I$5:$I$605,"Não Pago")</f>
        <v>0</v>
      </c>
      <c r="H174" s="75">
        <f>SUMIFS(Abr!$H$5:$H$605,Abr!$R$5:$R$605,"Despesa",Abr!$F$5:$F$605,CPagar!$D174,Abr!$I$5:$I$605,"Não Pago")</f>
        <v>0</v>
      </c>
      <c r="I174" s="75">
        <f>SUMIFS(Mai!$H$5:$H$605,Mai!$R$5:$R$605,"Despesa",Mai!$F$5:$F$605,CPagar!$D174,Mai!$I$5:$I$605,"Não Pago")</f>
        <v>0</v>
      </c>
      <c r="J174" s="75">
        <f>SUMIFS(Jun!$H$5:$H$605,Jun!$R$5:$R$605,"Despesa",Jun!$F$5:$F$605,CPagar!$D174,Jun!$I$5:$I$605,"Não Pago")</f>
        <v>0</v>
      </c>
      <c r="K174" s="75">
        <f>SUMIFS(Jul!$H$5:$H$605,Jul!$R$5:$R$605,"Despesa",Jul!$F$5:$F$605,CPagar!$D174,Jul!$I$5:$I$605,"Não Pago")</f>
        <v>0</v>
      </c>
      <c r="L174" s="75">
        <f>SUMIFS(Ago!$H$5:$H$605,Ago!$R$5:$R$605,"Despesa",Ago!$F$5:$F$605,CPagar!$D174,Ago!$I$5:$I$605,"Não Pago")</f>
        <v>0</v>
      </c>
      <c r="M174" s="75">
        <f>SUMIFS(Set!$H$5:$H$605,Set!$R$5:$R$605,"Despesa",Set!$F$5:$F$605,CPagar!$D174,Set!$I$5:$I$605,"Não Pago")</f>
        <v>0</v>
      </c>
      <c r="N174" s="75">
        <f>SUMIFS(Out!$H$5:$H$605,Out!$R$5:$R$605,"Despesa",Out!$F$5:$F$605,CPagar!$D174,Out!$I$5:$I$605,"Não Pago")</f>
        <v>0</v>
      </c>
      <c r="O174" s="75">
        <f>SUMIFS(Nov!$H$5:$H$605,Nov!$R$5:$R$605,"Despesa",Nov!$F$5:$F$605,CPagar!$D174,Nov!$I$5:$I$605,"Não Pago")</f>
        <v>0</v>
      </c>
      <c r="P174" s="75">
        <f>SUMIFS(Dez!$H$5:$H$605,Dez!$R$5:$R$605,"Despesa",Dez!$F$5:$F$605,CPagar!$D174,Dez!$I$5:$I$605,"Não Pago")</f>
        <v>0</v>
      </c>
      <c r="Q174" s="49">
        <f t="shared" ref="Q174:Q207" si="6">SUM(E174:P174)</f>
        <v>0</v>
      </c>
    </row>
    <row r="175" spans="3:17" ht="28.5" customHeight="1" thickTop="1" thickBot="1">
      <c r="C175" s="65" t="str">
        <f>'PC Despesas'!F71</f>
        <v>5.2.67</v>
      </c>
      <c r="D175" s="66" t="str">
        <f>VLOOKUP(C175,'PC Despesas'!$F$4:$G$103,2,FALSE)</f>
        <v>-</v>
      </c>
      <c r="E175" s="75">
        <f>SUMIFS(Jan!$H$5:$H$605,Jan!$R$5:$R$605,"Despesa",Jan!$F$5:$F$605,CPagar!$D175,Jan!$I$5:$I$605,"Não Pago")</f>
        <v>0</v>
      </c>
      <c r="F175" s="75">
        <f>SUMIFS(Fev!$H$5:$H$605,Fev!$R$5:$R$605,"Despesa",Fev!$F$5:$F$605,CPagar!$D175,Fev!$I$5:$I$605,"Não Pago")</f>
        <v>0</v>
      </c>
      <c r="G175" s="75">
        <f>SUMIFS(Mar!$H$5:$H$605,Mar!$R$5:$R$605,"Despesa",Mar!$F$5:$F$605,CPagar!$D175,Mar!$I$5:$I$605,"Não Pago")</f>
        <v>0</v>
      </c>
      <c r="H175" s="75">
        <f>SUMIFS(Abr!$H$5:$H$605,Abr!$R$5:$R$605,"Despesa",Abr!$F$5:$F$605,CPagar!$D175,Abr!$I$5:$I$605,"Não Pago")</f>
        <v>0</v>
      </c>
      <c r="I175" s="75">
        <f>SUMIFS(Mai!$H$5:$H$605,Mai!$R$5:$R$605,"Despesa",Mai!$F$5:$F$605,CPagar!$D175,Mai!$I$5:$I$605,"Não Pago")</f>
        <v>0</v>
      </c>
      <c r="J175" s="75">
        <f>SUMIFS(Jun!$H$5:$H$605,Jun!$R$5:$R$605,"Despesa",Jun!$F$5:$F$605,CPagar!$D175,Jun!$I$5:$I$605,"Não Pago")</f>
        <v>0</v>
      </c>
      <c r="K175" s="75">
        <f>SUMIFS(Jul!$H$5:$H$605,Jul!$R$5:$R$605,"Despesa",Jul!$F$5:$F$605,CPagar!$D175,Jul!$I$5:$I$605,"Não Pago")</f>
        <v>0</v>
      </c>
      <c r="L175" s="75">
        <f>SUMIFS(Ago!$H$5:$H$605,Ago!$R$5:$R$605,"Despesa",Ago!$F$5:$F$605,CPagar!$D175,Ago!$I$5:$I$605,"Não Pago")</f>
        <v>0</v>
      </c>
      <c r="M175" s="75">
        <f>SUMIFS(Set!$H$5:$H$605,Set!$R$5:$R$605,"Despesa",Set!$F$5:$F$605,CPagar!$D175,Set!$I$5:$I$605,"Não Pago")</f>
        <v>0</v>
      </c>
      <c r="N175" s="75">
        <f>SUMIFS(Out!$H$5:$H$605,Out!$R$5:$R$605,"Despesa",Out!$F$5:$F$605,CPagar!$D175,Out!$I$5:$I$605,"Não Pago")</f>
        <v>0</v>
      </c>
      <c r="O175" s="75">
        <f>SUMIFS(Nov!$H$5:$H$605,Nov!$R$5:$R$605,"Despesa",Nov!$F$5:$F$605,CPagar!$D175,Nov!$I$5:$I$605,"Não Pago")</f>
        <v>0</v>
      </c>
      <c r="P175" s="75">
        <f>SUMIFS(Dez!$H$5:$H$605,Dez!$R$5:$R$605,"Despesa",Dez!$F$5:$F$605,CPagar!$D175,Dez!$I$5:$I$605,"Não Pago")</f>
        <v>0</v>
      </c>
      <c r="Q175" s="49">
        <f t="shared" si="6"/>
        <v>0</v>
      </c>
    </row>
    <row r="176" spans="3:17" ht="28.5" customHeight="1" thickTop="1" thickBot="1">
      <c r="C176" s="65" t="str">
        <f>'PC Despesas'!F72</f>
        <v>5.2.68</v>
      </c>
      <c r="D176" s="66" t="str">
        <f>VLOOKUP(C176,'PC Despesas'!$F$4:$G$103,2,FALSE)</f>
        <v>-</v>
      </c>
      <c r="E176" s="75">
        <f>SUMIFS(Jan!$H$5:$H$605,Jan!$R$5:$R$605,"Despesa",Jan!$F$5:$F$605,CPagar!$D176,Jan!$I$5:$I$605,"Não Pago")</f>
        <v>0</v>
      </c>
      <c r="F176" s="75">
        <f>SUMIFS(Fev!$H$5:$H$605,Fev!$R$5:$R$605,"Despesa",Fev!$F$5:$F$605,CPagar!$D176,Fev!$I$5:$I$605,"Não Pago")</f>
        <v>0</v>
      </c>
      <c r="G176" s="75">
        <f>SUMIFS(Mar!$H$5:$H$605,Mar!$R$5:$R$605,"Despesa",Mar!$F$5:$F$605,CPagar!$D176,Mar!$I$5:$I$605,"Não Pago")</f>
        <v>0</v>
      </c>
      <c r="H176" s="75">
        <f>SUMIFS(Abr!$H$5:$H$605,Abr!$R$5:$R$605,"Despesa",Abr!$F$5:$F$605,CPagar!$D176,Abr!$I$5:$I$605,"Não Pago")</f>
        <v>0</v>
      </c>
      <c r="I176" s="75">
        <f>SUMIFS(Mai!$H$5:$H$605,Mai!$R$5:$R$605,"Despesa",Mai!$F$5:$F$605,CPagar!$D176,Mai!$I$5:$I$605,"Não Pago")</f>
        <v>0</v>
      </c>
      <c r="J176" s="75">
        <f>SUMIFS(Jun!$H$5:$H$605,Jun!$R$5:$R$605,"Despesa",Jun!$F$5:$F$605,CPagar!$D176,Jun!$I$5:$I$605,"Não Pago")</f>
        <v>0</v>
      </c>
      <c r="K176" s="75">
        <f>SUMIFS(Jul!$H$5:$H$605,Jul!$R$5:$R$605,"Despesa",Jul!$F$5:$F$605,CPagar!$D176,Jul!$I$5:$I$605,"Não Pago")</f>
        <v>0</v>
      </c>
      <c r="L176" s="75">
        <f>SUMIFS(Ago!$H$5:$H$605,Ago!$R$5:$R$605,"Despesa",Ago!$F$5:$F$605,CPagar!$D176,Ago!$I$5:$I$605,"Não Pago")</f>
        <v>0</v>
      </c>
      <c r="M176" s="75">
        <f>SUMIFS(Set!$H$5:$H$605,Set!$R$5:$R$605,"Despesa",Set!$F$5:$F$605,CPagar!$D176,Set!$I$5:$I$605,"Não Pago")</f>
        <v>0</v>
      </c>
      <c r="N176" s="75">
        <f>SUMIFS(Out!$H$5:$H$605,Out!$R$5:$R$605,"Despesa",Out!$F$5:$F$605,CPagar!$D176,Out!$I$5:$I$605,"Não Pago")</f>
        <v>0</v>
      </c>
      <c r="O176" s="75">
        <f>SUMIFS(Nov!$H$5:$H$605,Nov!$R$5:$R$605,"Despesa",Nov!$F$5:$F$605,CPagar!$D176,Nov!$I$5:$I$605,"Não Pago")</f>
        <v>0</v>
      </c>
      <c r="P176" s="75">
        <f>SUMIFS(Dez!$H$5:$H$605,Dez!$R$5:$R$605,"Despesa",Dez!$F$5:$F$605,CPagar!$D176,Dez!$I$5:$I$605,"Não Pago")</f>
        <v>0</v>
      </c>
      <c r="Q176" s="49">
        <f t="shared" si="6"/>
        <v>0</v>
      </c>
    </row>
    <row r="177" spans="3:17" ht="28.5" customHeight="1" thickTop="1" thickBot="1">
      <c r="C177" s="65" t="str">
        <f>'PC Despesas'!F73</f>
        <v>5.2.69</v>
      </c>
      <c r="D177" s="66" t="str">
        <f>VLOOKUP(C177,'PC Despesas'!$F$4:$G$103,2,FALSE)</f>
        <v>-</v>
      </c>
      <c r="E177" s="75">
        <f>SUMIFS(Jan!$H$5:$H$605,Jan!$R$5:$R$605,"Despesa",Jan!$F$5:$F$605,CPagar!$D177,Jan!$I$5:$I$605,"Não Pago")</f>
        <v>0</v>
      </c>
      <c r="F177" s="75">
        <f>SUMIFS(Fev!$H$5:$H$605,Fev!$R$5:$R$605,"Despesa",Fev!$F$5:$F$605,CPagar!$D177,Fev!$I$5:$I$605,"Não Pago")</f>
        <v>0</v>
      </c>
      <c r="G177" s="75">
        <f>SUMIFS(Mar!$H$5:$H$605,Mar!$R$5:$R$605,"Despesa",Mar!$F$5:$F$605,CPagar!$D177,Mar!$I$5:$I$605,"Não Pago")</f>
        <v>0</v>
      </c>
      <c r="H177" s="75">
        <f>SUMIFS(Abr!$H$5:$H$605,Abr!$R$5:$R$605,"Despesa",Abr!$F$5:$F$605,CPagar!$D177,Abr!$I$5:$I$605,"Não Pago")</f>
        <v>0</v>
      </c>
      <c r="I177" s="75">
        <f>SUMIFS(Mai!$H$5:$H$605,Mai!$R$5:$R$605,"Despesa",Mai!$F$5:$F$605,CPagar!$D177,Mai!$I$5:$I$605,"Não Pago")</f>
        <v>0</v>
      </c>
      <c r="J177" s="75">
        <f>SUMIFS(Jun!$H$5:$H$605,Jun!$R$5:$R$605,"Despesa",Jun!$F$5:$F$605,CPagar!$D177,Jun!$I$5:$I$605,"Não Pago")</f>
        <v>0</v>
      </c>
      <c r="K177" s="75">
        <f>SUMIFS(Jul!$H$5:$H$605,Jul!$R$5:$R$605,"Despesa",Jul!$F$5:$F$605,CPagar!$D177,Jul!$I$5:$I$605,"Não Pago")</f>
        <v>0</v>
      </c>
      <c r="L177" s="75">
        <f>SUMIFS(Ago!$H$5:$H$605,Ago!$R$5:$R$605,"Despesa",Ago!$F$5:$F$605,CPagar!$D177,Ago!$I$5:$I$605,"Não Pago")</f>
        <v>0</v>
      </c>
      <c r="M177" s="75">
        <f>SUMIFS(Set!$H$5:$H$605,Set!$R$5:$R$605,"Despesa",Set!$F$5:$F$605,CPagar!$D177,Set!$I$5:$I$605,"Não Pago")</f>
        <v>0</v>
      </c>
      <c r="N177" s="75">
        <f>SUMIFS(Out!$H$5:$H$605,Out!$R$5:$R$605,"Despesa",Out!$F$5:$F$605,CPagar!$D177,Out!$I$5:$I$605,"Não Pago")</f>
        <v>0</v>
      </c>
      <c r="O177" s="75">
        <f>SUMIFS(Nov!$H$5:$H$605,Nov!$R$5:$R$605,"Despesa",Nov!$F$5:$F$605,CPagar!$D177,Nov!$I$5:$I$605,"Não Pago")</f>
        <v>0</v>
      </c>
      <c r="P177" s="75">
        <f>SUMIFS(Dez!$H$5:$H$605,Dez!$R$5:$R$605,"Despesa",Dez!$F$5:$F$605,CPagar!$D177,Dez!$I$5:$I$605,"Não Pago")</f>
        <v>0</v>
      </c>
      <c r="Q177" s="49">
        <f t="shared" si="6"/>
        <v>0</v>
      </c>
    </row>
    <row r="178" spans="3:17" ht="28.5" customHeight="1" thickTop="1" thickBot="1">
      <c r="C178" s="65" t="str">
        <f>'PC Despesas'!F74</f>
        <v>5.2.70</v>
      </c>
      <c r="D178" s="66" t="str">
        <f>VLOOKUP(C178,'PC Despesas'!$F$4:$G$103,2,FALSE)</f>
        <v>-</v>
      </c>
      <c r="E178" s="75">
        <f>SUMIFS(Jan!$H$5:$H$605,Jan!$R$5:$R$605,"Despesa",Jan!$F$5:$F$605,CPagar!$D178,Jan!$I$5:$I$605,"Não Pago")</f>
        <v>0</v>
      </c>
      <c r="F178" s="75">
        <f>SUMIFS(Fev!$H$5:$H$605,Fev!$R$5:$R$605,"Despesa",Fev!$F$5:$F$605,CPagar!$D178,Fev!$I$5:$I$605,"Não Pago")</f>
        <v>0</v>
      </c>
      <c r="G178" s="75">
        <f>SUMIFS(Mar!$H$5:$H$605,Mar!$R$5:$R$605,"Despesa",Mar!$F$5:$F$605,CPagar!$D178,Mar!$I$5:$I$605,"Não Pago")</f>
        <v>0</v>
      </c>
      <c r="H178" s="75">
        <f>SUMIFS(Abr!$H$5:$H$605,Abr!$R$5:$R$605,"Despesa",Abr!$F$5:$F$605,CPagar!$D178,Abr!$I$5:$I$605,"Não Pago")</f>
        <v>0</v>
      </c>
      <c r="I178" s="75">
        <f>SUMIFS(Mai!$H$5:$H$605,Mai!$R$5:$R$605,"Despesa",Mai!$F$5:$F$605,CPagar!$D178,Mai!$I$5:$I$605,"Não Pago")</f>
        <v>0</v>
      </c>
      <c r="J178" s="75">
        <f>SUMIFS(Jun!$H$5:$H$605,Jun!$R$5:$R$605,"Despesa",Jun!$F$5:$F$605,CPagar!$D178,Jun!$I$5:$I$605,"Não Pago")</f>
        <v>0</v>
      </c>
      <c r="K178" s="75">
        <f>SUMIFS(Jul!$H$5:$H$605,Jul!$R$5:$R$605,"Despesa",Jul!$F$5:$F$605,CPagar!$D178,Jul!$I$5:$I$605,"Não Pago")</f>
        <v>0</v>
      </c>
      <c r="L178" s="75">
        <f>SUMIFS(Ago!$H$5:$H$605,Ago!$R$5:$R$605,"Despesa",Ago!$F$5:$F$605,CPagar!$D178,Ago!$I$5:$I$605,"Não Pago")</f>
        <v>0</v>
      </c>
      <c r="M178" s="75">
        <f>SUMIFS(Set!$H$5:$H$605,Set!$R$5:$R$605,"Despesa",Set!$F$5:$F$605,CPagar!$D178,Set!$I$5:$I$605,"Não Pago")</f>
        <v>0</v>
      </c>
      <c r="N178" s="75">
        <f>SUMIFS(Out!$H$5:$H$605,Out!$R$5:$R$605,"Despesa",Out!$F$5:$F$605,CPagar!$D178,Out!$I$5:$I$605,"Não Pago")</f>
        <v>0</v>
      </c>
      <c r="O178" s="75">
        <f>SUMIFS(Nov!$H$5:$H$605,Nov!$R$5:$R$605,"Despesa",Nov!$F$5:$F$605,CPagar!$D178,Nov!$I$5:$I$605,"Não Pago")</f>
        <v>0</v>
      </c>
      <c r="P178" s="75">
        <f>SUMIFS(Dez!$H$5:$H$605,Dez!$R$5:$R$605,"Despesa",Dez!$F$5:$F$605,CPagar!$D178,Dez!$I$5:$I$605,"Não Pago")</f>
        <v>0</v>
      </c>
      <c r="Q178" s="49">
        <f t="shared" si="6"/>
        <v>0</v>
      </c>
    </row>
    <row r="179" spans="3:17" ht="28.5" customHeight="1" thickTop="1" thickBot="1">
      <c r="C179" s="65" t="str">
        <f>'PC Despesas'!F75</f>
        <v>5.2.71</v>
      </c>
      <c r="D179" s="66" t="str">
        <f>VLOOKUP(C179,'PC Despesas'!$F$4:$G$103,2,FALSE)</f>
        <v>-</v>
      </c>
      <c r="E179" s="75">
        <f>SUMIFS(Jan!$H$5:$H$605,Jan!$R$5:$R$605,"Despesa",Jan!$F$5:$F$605,CPagar!$D179,Jan!$I$5:$I$605,"Não Pago")</f>
        <v>0</v>
      </c>
      <c r="F179" s="75">
        <f>SUMIFS(Fev!$H$5:$H$605,Fev!$R$5:$R$605,"Despesa",Fev!$F$5:$F$605,CPagar!$D179,Fev!$I$5:$I$605,"Não Pago")</f>
        <v>0</v>
      </c>
      <c r="G179" s="75">
        <f>SUMIFS(Mar!$H$5:$H$605,Mar!$R$5:$R$605,"Despesa",Mar!$F$5:$F$605,CPagar!$D179,Mar!$I$5:$I$605,"Não Pago")</f>
        <v>0</v>
      </c>
      <c r="H179" s="75">
        <f>SUMIFS(Abr!$H$5:$H$605,Abr!$R$5:$R$605,"Despesa",Abr!$F$5:$F$605,CPagar!$D179,Abr!$I$5:$I$605,"Não Pago")</f>
        <v>0</v>
      </c>
      <c r="I179" s="75">
        <f>SUMIFS(Mai!$H$5:$H$605,Mai!$R$5:$R$605,"Despesa",Mai!$F$5:$F$605,CPagar!$D179,Mai!$I$5:$I$605,"Não Pago")</f>
        <v>0</v>
      </c>
      <c r="J179" s="75">
        <f>SUMIFS(Jun!$H$5:$H$605,Jun!$R$5:$R$605,"Despesa",Jun!$F$5:$F$605,CPagar!$D179,Jun!$I$5:$I$605,"Não Pago")</f>
        <v>0</v>
      </c>
      <c r="K179" s="75">
        <f>SUMIFS(Jul!$H$5:$H$605,Jul!$R$5:$R$605,"Despesa",Jul!$F$5:$F$605,CPagar!$D179,Jul!$I$5:$I$605,"Não Pago")</f>
        <v>0</v>
      </c>
      <c r="L179" s="75">
        <f>SUMIFS(Ago!$H$5:$H$605,Ago!$R$5:$R$605,"Despesa",Ago!$F$5:$F$605,CPagar!$D179,Ago!$I$5:$I$605,"Não Pago")</f>
        <v>0</v>
      </c>
      <c r="M179" s="75">
        <f>SUMIFS(Set!$H$5:$H$605,Set!$R$5:$R$605,"Despesa",Set!$F$5:$F$605,CPagar!$D179,Set!$I$5:$I$605,"Não Pago")</f>
        <v>0</v>
      </c>
      <c r="N179" s="75">
        <f>SUMIFS(Out!$H$5:$H$605,Out!$R$5:$R$605,"Despesa",Out!$F$5:$F$605,CPagar!$D179,Out!$I$5:$I$605,"Não Pago")</f>
        <v>0</v>
      </c>
      <c r="O179" s="75">
        <f>SUMIFS(Nov!$H$5:$H$605,Nov!$R$5:$R$605,"Despesa",Nov!$F$5:$F$605,CPagar!$D179,Nov!$I$5:$I$605,"Não Pago")</f>
        <v>0</v>
      </c>
      <c r="P179" s="75">
        <f>SUMIFS(Dez!$H$5:$H$605,Dez!$R$5:$R$605,"Despesa",Dez!$F$5:$F$605,CPagar!$D179,Dez!$I$5:$I$605,"Não Pago")</f>
        <v>0</v>
      </c>
      <c r="Q179" s="49">
        <f t="shared" si="6"/>
        <v>0</v>
      </c>
    </row>
    <row r="180" spans="3:17" ht="28.5" customHeight="1" thickTop="1" thickBot="1">
      <c r="C180" s="65" t="str">
        <f>'PC Despesas'!F76</f>
        <v>5.2.72</v>
      </c>
      <c r="D180" s="66" t="str">
        <f>VLOOKUP(C180,'PC Despesas'!$F$4:$G$103,2,FALSE)</f>
        <v>-</v>
      </c>
      <c r="E180" s="75">
        <f>SUMIFS(Jan!$H$5:$H$605,Jan!$R$5:$R$605,"Despesa",Jan!$F$5:$F$605,CPagar!$D180,Jan!$I$5:$I$605,"Não Pago")</f>
        <v>0</v>
      </c>
      <c r="F180" s="75">
        <f>SUMIFS(Fev!$H$5:$H$605,Fev!$R$5:$R$605,"Despesa",Fev!$F$5:$F$605,CPagar!$D180,Fev!$I$5:$I$605,"Não Pago")</f>
        <v>0</v>
      </c>
      <c r="G180" s="75">
        <f>SUMIFS(Mar!$H$5:$H$605,Mar!$R$5:$R$605,"Despesa",Mar!$F$5:$F$605,CPagar!$D180,Mar!$I$5:$I$605,"Não Pago")</f>
        <v>0</v>
      </c>
      <c r="H180" s="75">
        <f>SUMIFS(Abr!$H$5:$H$605,Abr!$R$5:$R$605,"Despesa",Abr!$F$5:$F$605,CPagar!$D180,Abr!$I$5:$I$605,"Não Pago")</f>
        <v>0</v>
      </c>
      <c r="I180" s="75">
        <f>SUMIFS(Mai!$H$5:$H$605,Mai!$R$5:$R$605,"Despesa",Mai!$F$5:$F$605,CPagar!$D180,Mai!$I$5:$I$605,"Não Pago")</f>
        <v>0</v>
      </c>
      <c r="J180" s="75">
        <f>SUMIFS(Jun!$H$5:$H$605,Jun!$R$5:$R$605,"Despesa",Jun!$F$5:$F$605,CPagar!$D180,Jun!$I$5:$I$605,"Não Pago")</f>
        <v>0</v>
      </c>
      <c r="K180" s="75">
        <f>SUMIFS(Jul!$H$5:$H$605,Jul!$R$5:$R$605,"Despesa",Jul!$F$5:$F$605,CPagar!$D180,Jul!$I$5:$I$605,"Não Pago")</f>
        <v>0</v>
      </c>
      <c r="L180" s="75">
        <f>SUMIFS(Ago!$H$5:$H$605,Ago!$R$5:$R$605,"Despesa",Ago!$F$5:$F$605,CPagar!$D180,Ago!$I$5:$I$605,"Não Pago")</f>
        <v>0</v>
      </c>
      <c r="M180" s="75">
        <f>SUMIFS(Set!$H$5:$H$605,Set!$R$5:$R$605,"Despesa",Set!$F$5:$F$605,CPagar!$D180,Set!$I$5:$I$605,"Não Pago")</f>
        <v>0</v>
      </c>
      <c r="N180" s="75">
        <f>SUMIFS(Out!$H$5:$H$605,Out!$R$5:$R$605,"Despesa",Out!$F$5:$F$605,CPagar!$D180,Out!$I$5:$I$605,"Não Pago")</f>
        <v>0</v>
      </c>
      <c r="O180" s="75">
        <f>SUMIFS(Nov!$H$5:$H$605,Nov!$R$5:$R$605,"Despesa",Nov!$F$5:$F$605,CPagar!$D180,Nov!$I$5:$I$605,"Não Pago")</f>
        <v>0</v>
      </c>
      <c r="P180" s="75">
        <f>SUMIFS(Dez!$H$5:$H$605,Dez!$R$5:$R$605,"Despesa",Dez!$F$5:$F$605,CPagar!$D180,Dez!$I$5:$I$605,"Não Pago")</f>
        <v>0</v>
      </c>
      <c r="Q180" s="49">
        <f t="shared" si="6"/>
        <v>0</v>
      </c>
    </row>
    <row r="181" spans="3:17" ht="28.5" customHeight="1" thickTop="1" thickBot="1">
      <c r="C181" s="65" t="str">
        <f>'PC Despesas'!F77</f>
        <v>5.2.73</v>
      </c>
      <c r="D181" s="66" t="str">
        <f>VLOOKUP(C181,'PC Despesas'!$F$4:$G$103,2,FALSE)</f>
        <v>-</v>
      </c>
      <c r="E181" s="75">
        <f>SUMIFS(Jan!$H$5:$H$605,Jan!$R$5:$R$605,"Despesa",Jan!$F$5:$F$605,CPagar!$D181,Jan!$I$5:$I$605,"Não Pago")</f>
        <v>0</v>
      </c>
      <c r="F181" s="75">
        <f>SUMIFS(Fev!$H$5:$H$605,Fev!$R$5:$R$605,"Despesa",Fev!$F$5:$F$605,CPagar!$D181,Fev!$I$5:$I$605,"Não Pago")</f>
        <v>0</v>
      </c>
      <c r="G181" s="75">
        <f>SUMIFS(Mar!$H$5:$H$605,Mar!$R$5:$R$605,"Despesa",Mar!$F$5:$F$605,CPagar!$D181,Mar!$I$5:$I$605,"Não Pago")</f>
        <v>0</v>
      </c>
      <c r="H181" s="75">
        <f>SUMIFS(Abr!$H$5:$H$605,Abr!$R$5:$R$605,"Despesa",Abr!$F$5:$F$605,CPagar!$D181,Abr!$I$5:$I$605,"Não Pago")</f>
        <v>0</v>
      </c>
      <c r="I181" s="75">
        <f>SUMIFS(Mai!$H$5:$H$605,Mai!$R$5:$R$605,"Despesa",Mai!$F$5:$F$605,CPagar!$D181,Mai!$I$5:$I$605,"Não Pago")</f>
        <v>0</v>
      </c>
      <c r="J181" s="75">
        <f>SUMIFS(Jun!$H$5:$H$605,Jun!$R$5:$R$605,"Despesa",Jun!$F$5:$F$605,CPagar!$D181,Jun!$I$5:$I$605,"Não Pago")</f>
        <v>0</v>
      </c>
      <c r="K181" s="75">
        <f>SUMIFS(Jul!$H$5:$H$605,Jul!$R$5:$R$605,"Despesa",Jul!$F$5:$F$605,CPagar!$D181,Jul!$I$5:$I$605,"Não Pago")</f>
        <v>0</v>
      </c>
      <c r="L181" s="75">
        <f>SUMIFS(Ago!$H$5:$H$605,Ago!$R$5:$R$605,"Despesa",Ago!$F$5:$F$605,CPagar!$D181,Ago!$I$5:$I$605,"Não Pago")</f>
        <v>0</v>
      </c>
      <c r="M181" s="75">
        <f>SUMIFS(Set!$H$5:$H$605,Set!$R$5:$R$605,"Despesa",Set!$F$5:$F$605,CPagar!$D181,Set!$I$5:$I$605,"Não Pago")</f>
        <v>0</v>
      </c>
      <c r="N181" s="75">
        <f>SUMIFS(Out!$H$5:$H$605,Out!$R$5:$R$605,"Despesa",Out!$F$5:$F$605,CPagar!$D181,Out!$I$5:$I$605,"Não Pago")</f>
        <v>0</v>
      </c>
      <c r="O181" s="75">
        <f>SUMIFS(Nov!$H$5:$H$605,Nov!$R$5:$R$605,"Despesa",Nov!$F$5:$F$605,CPagar!$D181,Nov!$I$5:$I$605,"Não Pago")</f>
        <v>0</v>
      </c>
      <c r="P181" s="75">
        <f>SUMIFS(Dez!$H$5:$H$605,Dez!$R$5:$R$605,"Despesa",Dez!$F$5:$F$605,CPagar!$D181,Dez!$I$5:$I$605,"Não Pago")</f>
        <v>0</v>
      </c>
      <c r="Q181" s="49">
        <f t="shared" si="6"/>
        <v>0</v>
      </c>
    </row>
    <row r="182" spans="3:17" ht="28.5" customHeight="1" thickTop="1" thickBot="1">
      <c r="C182" s="65" t="str">
        <f>'PC Despesas'!F78</f>
        <v>5.2.74</v>
      </c>
      <c r="D182" s="66" t="str">
        <f>VLOOKUP(C182,'PC Despesas'!$F$4:$G$103,2,FALSE)</f>
        <v>-</v>
      </c>
      <c r="E182" s="75">
        <f>SUMIFS(Jan!$H$5:$H$605,Jan!$R$5:$R$605,"Despesa",Jan!$F$5:$F$605,CPagar!$D182,Jan!$I$5:$I$605,"Não Pago")</f>
        <v>0</v>
      </c>
      <c r="F182" s="75">
        <f>SUMIFS(Fev!$H$5:$H$605,Fev!$R$5:$R$605,"Despesa",Fev!$F$5:$F$605,CPagar!$D182,Fev!$I$5:$I$605,"Não Pago")</f>
        <v>0</v>
      </c>
      <c r="G182" s="75">
        <f>SUMIFS(Mar!$H$5:$H$605,Mar!$R$5:$R$605,"Despesa",Mar!$F$5:$F$605,CPagar!$D182,Mar!$I$5:$I$605,"Não Pago")</f>
        <v>0</v>
      </c>
      <c r="H182" s="75">
        <f>SUMIFS(Abr!$H$5:$H$605,Abr!$R$5:$R$605,"Despesa",Abr!$F$5:$F$605,CPagar!$D182,Abr!$I$5:$I$605,"Não Pago")</f>
        <v>0</v>
      </c>
      <c r="I182" s="75">
        <f>SUMIFS(Mai!$H$5:$H$605,Mai!$R$5:$R$605,"Despesa",Mai!$F$5:$F$605,CPagar!$D182,Mai!$I$5:$I$605,"Não Pago")</f>
        <v>0</v>
      </c>
      <c r="J182" s="75">
        <f>SUMIFS(Jun!$H$5:$H$605,Jun!$R$5:$R$605,"Despesa",Jun!$F$5:$F$605,CPagar!$D182,Jun!$I$5:$I$605,"Não Pago")</f>
        <v>0</v>
      </c>
      <c r="K182" s="75">
        <f>SUMIFS(Jul!$H$5:$H$605,Jul!$R$5:$R$605,"Despesa",Jul!$F$5:$F$605,CPagar!$D182,Jul!$I$5:$I$605,"Não Pago")</f>
        <v>0</v>
      </c>
      <c r="L182" s="75">
        <f>SUMIFS(Ago!$H$5:$H$605,Ago!$R$5:$R$605,"Despesa",Ago!$F$5:$F$605,CPagar!$D182,Ago!$I$5:$I$605,"Não Pago")</f>
        <v>0</v>
      </c>
      <c r="M182" s="75">
        <f>SUMIFS(Set!$H$5:$H$605,Set!$R$5:$R$605,"Despesa",Set!$F$5:$F$605,CPagar!$D182,Set!$I$5:$I$605,"Não Pago")</f>
        <v>0</v>
      </c>
      <c r="N182" s="75">
        <f>SUMIFS(Out!$H$5:$H$605,Out!$R$5:$R$605,"Despesa",Out!$F$5:$F$605,CPagar!$D182,Out!$I$5:$I$605,"Não Pago")</f>
        <v>0</v>
      </c>
      <c r="O182" s="75">
        <f>SUMIFS(Nov!$H$5:$H$605,Nov!$R$5:$R$605,"Despesa",Nov!$F$5:$F$605,CPagar!$D182,Nov!$I$5:$I$605,"Não Pago")</f>
        <v>0</v>
      </c>
      <c r="P182" s="75">
        <f>SUMIFS(Dez!$H$5:$H$605,Dez!$R$5:$R$605,"Despesa",Dez!$F$5:$F$605,CPagar!$D182,Dez!$I$5:$I$605,"Não Pago")</f>
        <v>0</v>
      </c>
      <c r="Q182" s="49">
        <f t="shared" si="6"/>
        <v>0</v>
      </c>
    </row>
    <row r="183" spans="3:17" ht="28.5" customHeight="1" thickTop="1" thickBot="1">
      <c r="C183" s="65" t="str">
        <f>'PC Despesas'!F79</f>
        <v>5.2.75</v>
      </c>
      <c r="D183" s="66" t="str">
        <f>VLOOKUP(C183,'PC Despesas'!$F$4:$G$103,2,FALSE)</f>
        <v>-</v>
      </c>
      <c r="E183" s="75">
        <f>SUMIFS(Jan!$H$5:$H$605,Jan!$R$5:$R$605,"Despesa",Jan!$F$5:$F$605,CPagar!$D183,Jan!$I$5:$I$605,"Não Pago")</f>
        <v>0</v>
      </c>
      <c r="F183" s="75">
        <f>SUMIFS(Fev!$H$5:$H$605,Fev!$R$5:$R$605,"Despesa",Fev!$F$5:$F$605,CPagar!$D183,Fev!$I$5:$I$605,"Não Pago")</f>
        <v>0</v>
      </c>
      <c r="G183" s="75">
        <f>SUMIFS(Mar!$H$5:$H$605,Mar!$R$5:$R$605,"Despesa",Mar!$F$5:$F$605,CPagar!$D183,Mar!$I$5:$I$605,"Não Pago")</f>
        <v>0</v>
      </c>
      <c r="H183" s="75">
        <f>SUMIFS(Abr!$H$5:$H$605,Abr!$R$5:$R$605,"Despesa",Abr!$F$5:$F$605,CPagar!$D183,Abr!$I$5:$I$605,"Não Pago")</f>
        <v>0</v>
      </c>
      <c r="I183" s="75">
        <f>SUMIFS(Mai!$H$5:$H$605,Mai!$R$5:$R$605,"Despesa",Mai!$F$5:$F$605,CPagar!$D183,Mai!$I$5:$I$605,"Não Pago")</f>
        <v>0</v>
      </c>
      <c r="J183" s="75">
        <f>SUMIFS(Jun!$H$5:$H$605,Jun!$R$5:$R$605,"Despesa",Jun!$F$5:$F$605,CPagar!$D183,Jun!$I$5:$I$605,"Não Pago")</f>
        <v>0</v>
      </c>
      <c r="K183" s="75">
        <f>SUMIFS(Jul!$H$5:$H$605,Jul!$R$5:$R$605,"Despesa",Jul!$F$5:$F$605,CPagar!$D183,Jul!$I$5:$I$605,"Não Pago")</f>
        <v>0</v>
      </c>
      <c r="L183" s="75">
        <f>SUMIFS(Ago!$H$5:$H$605,Ago!$R$5:$R$605,"Despesa",Ago!$F$5:$F$605,CPagar!$D183,Ago!$I$5:$I$605,"Não Pago")</f>
        <v>0</v>
      </c>
      <c r="M183" s="75">
        <f>SUMIFS(Set!$H$5:$H$605,Set!$R$5:$R$605,"Despesa",Set!$F$5:$F$605,CPagar!$D183,Set!$I$5:$I$605,"Não Pago")</f>
        <v>0</v>
      </c>
      <c r="N183" s="75">
        <f>SUMIFS(Out!$H$5:$H$605,Out!$R$5:$R$605,"Despesa",Out!$F$5:$F$605,CPagar!$D183,Out!$I$5:$I$605,"Não Pago")</f>
        <v>0</v>
      </c>
      <c r="O183" s="75">
        <f>SUMIFS(Nov!$H$5:$H$605,Nov!$R$5:$R$605,"Despesa",Nov!$F$5:$F$605,CPagar!$D183,Nov!$I$5:$I$605,"Não Pago")</f>
        <v>0</v>
      </c>
      <c r="P183" s="75">
        <f>SUMIFS(Dez!$H$5:$H$605,Dez!$R$5:$R$605,"Despesa",Dez!$F$5:$F$605,CPagar!$D183,Dez!$I$5:$I$605,"Não Pago")</f>
        <v>0</v>
      </c>
      <c r="Q183" s="49">
        <f t="shared" si="6"/>
        <v>0</v>
      </c>
    </row>
    <row r="184" spans="3:17" ht="28.5" customHeight="1" thickTop="1" thickBot="1">
      <c r="C184" s="65" t="str">
        <f>'PC Despesas'!F80</f>
        <v>5.2.76</v>
      </c>
      <c r="D184" s="66" t="str">
        <f>VLOOKUP(C184,'PC Despesas'!$F$4:$G$103,2,FALSE)</f>
        <v>-</v>
      </c>
      <c r="E184" s="75">
        <f>SUMIFS(Jan!$H$5:$H$605,Jan!$R$5:$R$605,"Despesa",Jan!$F$5:$F$605,CPagar!$D184,Jan!$I$5:$I$605,"Não Pago")</f>
        <v>0</v>
      </c>
      <c r="F184" s="75">
        <f>SUMIFS(Fev!$H$5:$H$605,Fev!$R$5:$R$605,"Despesa",Fev!$F$5:$F$605,CPagar!$D184,Fev!$I$5:$I$605,"Não Pago")</f>
        <v>0</v>
      </c>
      <c r="G184" s="75">
        <f>SUMIFS(Mar!$H$5:$H$605,Mar!$R$5:$R$605,"Despesa",Mar!$F$5:$F$605,CPagar!$D184,Mar!$I$5:$I$605,"Não Pago")</f>
        <v>0</v>
      </c>
      <c r="H184" s="75">
        <f>SUMIFS(Abr!$H$5:$H$605,Abr!$R$5:$R$605,"Despesa",Abr!$F$5:$F$605,CPagar!$D184,Abr!$I$5:$I$605,"Não Pago")</f>
        <v>0</v>
      </c>
      <c r="I184" s="75">
        <f>SUMIFS(Mai!$H$5:$H$605,Mai!$R$5:$R$605,"Despesa",Mai!$F$5:$F$605,CPagar!$D184,Mai!$I$5:$I$605,"Não Pago")</f>
        <v>0</v>
      </c>
      <c r="J184" s="75">
        <f>SUMIFS(Jun!$H$5:$H$605,Jun!$R$5:$R$605,"Despesa",Jun!$F$5:$F$605,CPagar!$D184,Jun!$I$5:$I$605,"Não Pago")</f>
        <v>0</v>
      </c>
      <c r="K184" s="75">
        <f>SUMIFS(Jul!$H$5:$H$605,Jul!$R$5:$R$605,"Despesa",Jul!$F$5:$F$605,CPagar!$D184,Jul!$I$5:$I$605,"Não Pago")</f>
        <v>0</v>
      </c>
      <c r="L184" s="75">
        <f>SUMIFS(Ago!$H$5:$H$605,Ago!$R$5:$R$605,"Despesa",Ago!$F$5:$F$605,CPagar!$D184,Ago!$I$5:$I$605,"Não Pago")</f>
        <v>0</v>
      </c>
      <c r="M184" s="75">
        <f>SUMIFS(Set!$H$5:$H$605,Set!$R$5:$R$605,"Despesa",Set!$F$5:$F$605,CPagar!$D184,Set!$I$5:$I$605,"Não Pago")</f>
        <v>0</v>
      </c>
      <c r="N184" s="75">
        <f>SUMIFS(Out!$H$5:$H$605,Out!$R$5:$R$605,"Despesa",Out!$F$5:$F$605,CPagar!$D184,Out!$I$5:$I$605,"Não Pago")</f>
        <v>0</v>
      </c>
      <c r="O184" s="75">
        <f>SUMIFS(Nov!$H$5:$H$605,Nov!$R$5:$R$605,"Despesa",Nov!$F$5:$F$605,CPagar!$D184,Nov!$I$5:$I$605,"Não Pago")</f>
        <v>0</v>
      </c>
      <c r="P184" s="75">
        <f>SUMIFS(Dez!$H$5:$H$605,Dez!$R$5:$R$605,"Despesa",Dez!$F$5:$F$605,CPagar!$D184,Dez!$I$5:$I$605,"Não Pago")</f>
        <v>0</v>
      </c>
      <c r="Q184" s="49">
        <f t="shared" si="6"/>
        <v>0</v>
      </c>
    </row>
    <row r="185" spans="3:17" ht="28.5" customHeight="1" thickTop="1" thickBot="1">
      <c r="C185" s="65" t="str">
        <f>'PC Despesas'!F81</f>
        <v>5.2.77</v>
      </c>
      <c r="D185" s="66" t="str">
        <f>VLOOKUP(C185,'PC Despesas'!$F$4:$G$103,2,FALSE)</f>
        <v>-</v>
      </c>
      <c r="E185" s="75">
        <f>SUMIFS(Jan!$H$5:$H$605,Jan!$R$5:$R$605,"Despesa",Jan!$F$5:$F$605,CPagar!$D185,Jan!$I$5:$I$605,"Não Pago")</f>
        <v>0</v>
      </c>
      <c r="F185" s="75">
        <f>SUMIFS(Fev!$H$5:$H$605,Fev!$R$5:$R$605,"Despesa",Fev!$F$5:$F$605,CPagar!$D185,Fev!$I$5:$I$605,"Não Pago")</f>
        <v>0</v>
      </c>
      <c r="G185" s="75">
        <f>SUMIFS(Mar!$H$5:$H$605,Mar!$R$5:$R$605,"Despesa",Mar!$F$5:$F$605,CPagar!$D185,Mar!$I$5:$I$605,"Não Pago")</f>
        <v>0</v>
      </c>
      <c r="H185" s="75">
        <f>SUMIFS(Abr!$H$5:$H$605,Abr!$R$5:$R$605,"Despesa",Abr!$F$5:$F$605,CPagar!$D185,Abr!$I$5:$I$605,"Não Pago")</f>
        <v>0</v>
      </c>
      <c r="I185" s="75">
        <f>SUMIFS(Mai!$H$5:$H$605,Mai!$R$5:$R$605,"Despesa",Mai!$F$5:$F$605,CPagar!$D185,Mai!$I$5:$I$605,"Não Pago")</f>
        <v>0</v>
      </c>
      <c r="J185" s="75">
        <f>SUMIFS(Jun!$H$5:$H$605,Jun!$R$5:$R$605,"Despesa",Jun!$F$5:$F$605,CPagar!$D185,Jun!$I$5:$I$605,"Não Pago")</f>
        <v>0</v>
      </c>
      <c r="K185" s="75">
        <f>SUMIFS(Jul!$H$5:$H$605,Jul!$R$5:$R$605,"Despesa",Jul!$F$5:$F$605,CPagar!$D185,Jul!$I$5:$I$605,"Não Pago")</f>
        <v>0</v>
      </c>
      <c r="L185" s="75">
        <f>SUMIFS(Ago!$H$5:$H$605,Ago!$R$5:$R$605,"Despesa",Ago!$F$5:$F$605,CPagar!$D185,Ago!$I$5:$I$605,"Não Pago")</f>
        <v>0</v>
      </c>
      <c r="M185" s="75">
        <f>SUMIFS(Set!$H$5:$H$605,Set!$R$5:$R$605,"Despesa",Set!$F$5:$F$605,CPagar!$D185,Set!$I$5:$I$605,"Não Pago")</f>
        <v>0</v>
      </c>
      <c r="N185" s="75">
        <f>SUMIFS(Out!$H$5:$H$605,Out!$R$5:$R$605,"Despesa",Out!$F$5:$F$605,CPagar!$D185,Out!$I$5:$I$605,"Não Pago")</f>
        <v>0</v>
      </c>
      <c r="O185" s="75">
        <f>SUMIFS(Nov!$H$5:$H$605,Nov!$R$5:$R$605,"Despesa",Nov!$F$5:$F$605,CPagar!$D185,Nov!$I$5:$I$605,"Não Pago")</f>
        <v>0</v>
      </c>
      <c r="P185" s="75">
        <f>SUMIFS(Dez!$H$5:$H$605,Dez!$R$5:$R$605,"Despesa",Dez!$F$5:$F$605,CPagar!$D185,Dez!$I$5:$I$605,"Não Pago")</f>
        <v>0</v>
      </c>
      <c r="Q185" s="49">
        <f t="shared" si="6"/>
        <v>0</v>
      </c>
    </row>
    <row r="186" spans="3:17" ht="28.5" customHeight="1" thickTop="1" thickBot="1">
      <c r="C186" s="65" t="str">
        <f>'PC Despesas'!F82</f>
        <v>5.2.78</v>
      </c>
      <c r="D186" s="66" t="str">
        <f>VLOOKUP(C186,'PC Despesas'!$F$4:$G$103,2,FALSE)</f>
        <v>-</v>
      </c>
      <c r="E186" s="75">
        <f>SUMIFS(Jan!$H$5:$H$605,Jan!$R$5:$R$605,"Despesa",Jan!$F$5:$F$605,CPagar!$D186,Jan!$I$5:$I$605,"Não Pago")</f>
        <v>0</v>
      </c>
      <c r="F186" s="75">
        <f>SUMIFS(Fev!$H$5:$H$605,Fev!$R$5:$R$605,"Despesa",Fev!$F$5:$F$605,CPagar!$D186,Fev!$I$5:$I$605,"Não Pago")</f>
        <v>0</v>
      </c>
      <c r="G186" s="75">
        <f>SUMIFS(Mar!$H$5:$H$605,Mar!$R$5:$R$605,"Despesa",Mar!$F$5:$F$605,CPagar!$D186,Mar!$I$5:$I$605,"Não Pago")</f>
        <v>0</v>
      </c>
      <c r="H186" s="75">
        <f>SUMIFS(Abr!$H$5:$H$605,Abr!$R$5:$R$605,"Despesa",Abr!$F$5:$F$605,CPagar!$D186,Abr!$I$5:$I$605,"Não Pago")</f>
        <v>0</v>
      </c>
      <c r="I186" s="75">
        <f>SUMIFS(Mai!$H$5:$H$605,Mai!$R$5:$R$605,"Despesa",Mai!$F$5:$F$605,CPagar!$D186,Mai!$I$5:$I$605,"Não Pago")</f>
        <v>0</v>
      </c>
      <c r="J186" s="75">
        <f>SUMIFS(Jun!$H$5:$H$605,Jun!$R$5:$R$605,"Despesa",Jun!$F$5:$F$605,CPagar!$D186,Jun!$I$5:$I$605,"Não Pago")</f>
        <v>0</v>
      </c>
      <c r="K186" s="75">
        <f>SUMIFS(Jul!$H$5:$H$605,Jul!$R$5:$R$605,"Despesa",Jul!$F$5:$F$605,CPagar!$D186,Jul!$I$5:$I$605,"Não Pago")</f>
        <v>0</v>
      </c>
      <c r="L186" s="75">
        <f>SUMIFS(Ago!$H$5:$H$605,Ago!$R$5:$R$605,"Despesa",Ago!$F$5:$F$605,CPagar!$D186,Ago!$I$5:$I$605,"Não Pago")</f>
        <v>0</v>
      </c>
      <c r="M186" s="75">
        <f>SUMIFS(Set!$H$5:$H$605,Set!$R$5:$R$605,"Despesa",Set!$F$5:$F$605,CPagar!$D186,Set!$I$5:$I$605,"Não Pago")</f>
        <v>0</v>
      </c>
      <c r="N186" s="75">
        <f>SUMIFS(Out!$H$5:$H$605,Out!$R$5:$R$605,"Despesa",Out!$F$5:$F$605,CPagar!$D186,Out!$I$5:$I$605,"Não Pago")</f>
        <v>0</v>
      </c>
      <c r="O186" s="75">
        <f>SUMIFS(Nov!$H$5:$H$605,Nov!$R$5:$R$605,"Despesa",Nov!$F$5:$F$605,CPagar!$D186,Nov!$I$5:$I$605,"Não Pago")</f>
        <v>0</v>
      </c>
      <c r="P186" s="75">
        <f>SUMIFS(Dez!$H$5:$H$605,Dez!$R$5:$R$605,"Despesa",Dez!$F$5:$F$605,CPagar!$D186,Dez!$I$5:$I$605,"Não Pago")</f>
        <v>0</v>
      </c>
      <c r="Q186" s="49">
        <f t="shared" si="6"/>
        <v>0</v>
      </c>
    </row>
    <row r="187" spans="3:17" ht="28.5" customHeight="1" thickTop="1" thickBot="1">
      <c r="C187" s="65" t="str">
        <f>'PC Despesas'!F83</f>
        <v>5.2.79</v>
      </c>
      <c r="D187" s="66" t="str">
        <f>VLOOKUP(C187,'PC Despesas'!$F$4:$G$103,2,FALSE)</f>
        <v>-</v>
      </c>
      <c r="E187" s="75">
        <f>SUMIFS(Jan!$H$5:$H$605,Jan!$R$5:$R$605,"Despesa",Jan!$F$5:$F$605,CPagar!$D187,Jan!$I$5:$I$605,"Não Pago")</f>
        <v>0</v>
      </c>
      <c r="F187" s="75">
        <f>SUMIFS(Fev!$H$5:$H$605,Fev!$R$5:$R$605,"Despesa",Fev!$F$5:$F$605,CPagar!$D187,Fev!$I$5:$I$605,"Não Pago")</f>
        <v>0</v>
      </c>
      <c r="G187" s="75">
        <f>SUMIFS(Mar!$H$5:$H$605,Mar!$R$5:$R$605,"Despesa",Mar!$F$5:$F$605,CPagar!$D187,Mar!$I$5:$I$605,"Não Pago")</f>
        <v>0</v>
      </c>
      <c r="H187" s="75">
        <f>SUMIFS(Abr!$H$5:$H$605,Abr!$R$5:$R$605,"Despesa",Abr!$F$5:$F$605,CPagar!$D187,Abr!$I$5:$I$605,"Não Pago")</f>
        <v>0</v>
      </c>
      <c r="I187" s="75">
        <f>SUMIFS(Mai!$H$5:$H$605,Mai!$R$5:$R$605,"Despesa",Mai!$F$5:$F$605,CPagar!$D187,Mai!$I$5:$I$605,"Não Pago")</f>
        <v>0</v>
      </c>
      <c r="J187" s="75">
        <f>SUMIFS(Jun!$H$5:$H$605,Jun!$R$5:$R$605,"Despesa",Jun!$F$5:$F$605,CPagar!$D187,Jun!$I$5:$I$605,"Não Pago")</f>
        <v>0</v>
      </c>
      <c r="K187" s="75">
        <f>SUMIFS(Jul!$H$5:$H$605,Jul!$R$5:$R$605,"Despesa",Jul!$F$5:$F$605,CPagar!$D187,Jul!$I$5:$I$605,"Não Pago")</f>
        <v>0</v>
      </c>
      <c r="L187" s="75">
        <f>SUMIFS(Ago!$H$5:$H$605,Ago!$R$5:$R$605,"Despesa",Ago!$F$5:$F$605,CPagar!$D187,Ago!$I$5:$I$605,"Não Pago")</f>
        <v>0</v>
      </c>
      <c r="M187" s="75">
        <f>SUMIFS(Set!$H$5:$H$605,Set!$R$5:$R$605,"Despesa",Set!$F$5:$F$605,CPagar!$D187,Set!$I$5:$I$605,"Não Pago")</f>
        <v>0</v>
      </c>
      <c r="N187" s="75">
        <f>SUMIFS(Out!$H$5:$H$605,Out!$R$5:$R$605,"Despesa",Out!$F$5:$F$605,CPagar!$D187,Out!$I$5:$I$605,"Não Pago")</f>
        <v>0</v>
      </c>
      <c r="O187" s="75">
        <f>SUMIFS(Nov!$H$5:$H$605,Nov!$R$5:$R$605,"Despesa",Nov!$F$5:$F$605,CPagar!$D187,Nov!$I$5:$I$605,"Não Pago")</f>
        <v>0</v>
      </c>
      <c r="P187" s="75">
        <f>SUMIFS(Dez!$H$5:$H$605,Dez!$R$5:$R$605,"Despesa",Dez!$F$5:$F$605,CPagar!$D187,Dez!$I$5:$I$605,"Não Pago")</f>
        <v>0</v>
      </c>
      <c r="Q187" s="49">
        <f t="shared" si="6"/>
        <v>0</v>
      </c>
    </row>
    <row r="188" spans="3:17" ht="28.5" customHeight="1" thickTop="1" thickBot="1">
      <c r="C188" s="65" t="str">
        <f>'PC Despesas'!F84</f>
        <v>5.2.80</v>
      </c>
      <c r="D188" s="66" t="str">
        <f>VLOOKUP(C188,'PC Despesas'!$F$4:$G$103,2,FALSE)</f>
        <v>-</v>
      </c>
      <c r="E188" s="75">
        <f>SUMIFS(Jan!$H$5:$H$605,Jan!$R$5:$R$605,"Despesa",Jan!$F$5:$F$605,CPagar!$D188,Jan!$I$5:$I$605,"Não Pago")</f>
        <v>0</v>
      </c>
      <c r="F188" s="75">
        <f>SUMIFS(Fev!$H$5:$H$605,Fev!$R$5:$R$605,"Despesa",Fev!$F$5:$F$605,CPagar!$D188,Fev!$I$5:$I$605,"Não Pago")</f>
        <v>0</v>
      </c>
      <c r="G188" s="75">
        <f>SUMIFS(Mar!$H$5:$H$605,Mar!$R$5:$R$605,"Despesa",Mar!$F$5:$F$605,CPagar!$D188,Mar!$I$5:$I$605,"Não Pago")</f>
        <v>0</v>
      </c>
      <c r="H188" s="75">
        <f>SUMIFS(Abr!$H$5:$H$605,Abr!$R$5:$R$605,"Despesa",Abr!$F$5:$F$605,CPagar!$D188,Abr!$I$5:$I$605,"Não Pago")</f>
        <v>0</v>
      </c>
      <c r="I188" s="75">
        <f>SUMIFS(Mai!$H$5:$H$605,Mai!$R$5:$R$605,"Despesa",Mai!$F$5:$F$605,CPagar!$D188,Mai!$I$5:$I$605,"Não Pago")</f>
        <v>0</v>
      </c>
      <c r="J188" s="75">
        <f>SUMIFS(Jun!$H$5:$H$605,Jun!$R$5:$R$605,"Despesa",Jun!$F$5:$F$605,CPagar!$D188,Jun!$I$5:$I$605,"Não Pago")</f>
        <v>0</v>
      </c>
      <c r="K188" s="75">
        <f>SUMIFS(Jul!$H$5:$H$605,Jul!$R$5:$R$605,"Despesa",Jul!$F$5:$F$605,CPagar!$D188,Jul!$I$5:$I$605,"Não Pago")</f>
        <v>0</v>
      </c>
      <c r="L188" s="75">
        <f>SUMIFS(Ago!$H$5:$H$605,Ago!$R$5:$R$605,"Despesa",Ago!$F$5:$F$605,CPagar!$D188,Ago!$I$5:$I$605,"Não Pago")</f>
        <v>0</v>
      </c>
      <c r="M188" s="75">
        <f>SUMIFS(Set!$H$5:$H$605,Set!$R$5:$R$605,"Despesa",Set!$F$5:$F$605,CPagar!$D188,Set!$I$5:$I$605,"Não Pago")</f>
        <v>0</v>
      </c>
      <c r="N188" s="75">
        <f>SUMIFS(Out!$H$5:$H$605,Out!$R$5:$R$605,"Despesa",Out!$F$5:$F$605,CPagar!$D188,Out!$I$5:$I$605,"Não Pago")</f>
        <v>0</v>
      </c>
      <c r="O188" s="75">
        <f>SUMIFS(Nov!$H$5:$H$605,Nov!$R$5:$R$605,"Despesa",Nov!$F$5:$F$605,CPagar!$D188,Nov!$I$5:$I$605,"Não Pago")</f>
        <v>0</v>
      </c>
      <c r="P188" s="75">
        <f>SUMIFS(Dez!$H$5:$H$605,Dez!$R$5:$R$605,"Despesa",Dez!$F$5:$F$605,CPagar!$D188,Dez!$I$5:$I$605,"Não Pago")</f>
        <v>0</v>
      </c>
      <c r="Q188" s="49">
        <f t="shared" si="6"/>
        <v>0</v>
      </c>
    </row>
    <row r="189" spans="3:17" ht="28.5" customHeight="1" thickTop="1" thickBot="1">
      <c r="C189" s="65" t="str">
        <f>'PC Despesas'!F85</f>
        <v>5.2.81</v>
      </c>
      <c r="D189" s="66" t="str">
        <f>VLOOKUP(C189,'PC Despesas'!$F$4:$G$103,2,FALSE)</f>
        <v>-</v>
      </c>
      <c r="E189" s="75">
        <f>SUMIFS(Jan!$H$5:$H$605,Jan!$R$5:$R$605,"Despesa",Jan!$F$5:$F$605,CPagar!$D189,Jan!$I$5:$I$605,"Não Pago")</f>
        <v>0</v>
      </c>
      <c r="F189" s="75">
        <f>SUMIFS(Fev!$H$5:$H$605,Fev!$R$5:$R$605,"Despesa",Fev!$F$5:$F$605,CPagar!$D189,Fev!$I$5:$I$605,"Não Pago")</f>
        <v>0</v>
      </c>
      <c r="G189" s="75">
        <f>SUMIFS(Mar!$H$5:$H$605,Mar!$R$5:$R$605,"Despesa",Mar!$F$5:$F$605,CPagar!$D189,Mar!$I$5:$I$605,"Não Pago")</f>
        <v>0</v>
      </c>
      <c r="H189" s="75">
        <f>SUMIFS(Abr!$H$5:$H$605,Abr!$R$5:$R$605,"Despesa",Abr!$F$5:$F$605,CPagar!$D189,Abr!$I$5:$I$605,"Não Pago")</f>
        <v>0</v>
      </c>
      <c r="I189" s="75">
        <f>SUMIFS(Mai!$H$5:$H$605,Mai!$R$5:$R$605,"Despesa",Mai!$F$5:$F$605,CPagar!$D189,Mai!$I$5:$I$605,"Não Pago")</f>
        <v>0</v>
      </c>
      <c r="J189" s="75">
        <f>SUMIFS(Jun!$H$5:$H$605,Jun!$R$5:$R$605,"Despesa",Jun!$F$5:$F$605,CPagar!$D189,Jun!$I$5:$I$605,"Não Pago")</f>
        <v>0</v>
      </c>
      <c r="K189" s="75">
        <f>SUMIFS(Jul!$H$5:$H$605,Jul!$R$5:$R$605,"Despesa",Jul!$F$5:$F$605,CPagar!$D189,Jul!$I$5:$I$605,"Não Pago")</f>
        <v>0</v>
      </c>
      <c r="L189" s="75">
        <f>SUMIFS(Ago!$H$5:$H$605,Ago!$R$5:$R$605,"Despesa",Ago!$F$5:$F$605,CPagar!$D189,Ago!$I$5:$I$605,"Não Pago")</f>
        <v>0</v>
      </c>
      <c r="M189" s="75">
        <f>SUMIFS(Set!$H$5:$H$605,Set!$R$5:$R$605,"Despesa",Set!$F$5:$F$605,CPagar!$D189,Set!$I$5:$I$605,"Não Pago")</f>
        <v>0</v>
      </c>
      <c r="N189" s="75">
        <f>SUMIFS(Out!$H$5:$H$605,Out!$R$5:$R$605,"Despesa",Out!$F$5:$F$605,CPagar!$D189,Out!$I$5:$I$605,"Não Pago")</f>
        <v>0</v>
      </c>
      <c r="O189" s="75">
        <f>SUMIFS(Nov!$H$5:$H$605,Nov!$R$5:$R$605,"Despesa",Nov!$F$5:$F$605,CPagar!$D189,Nov!$I$5:$I$605,"Não Pago")</f>
        <v>0</v>
      </c>
      <c r="P189" s="75">
        <f>SUMIFS(Dez!$H$5:$H$605,Dez!$R$5:$R$605,"Despesa",Dez!$F$5:$F$605,CPagar!$D189,Dez!$I$5:$I$605,"Não Pago")</f>
        <v>0</v>
      </c>
      <c r="Q189" s="49">
        <f t="shared" si="6"/>
        <v>0</v>
      </c>
    </row>
    <row r="190" spans="3:17" ht="28.5" customHeight="1" thickTop="1" thickBot="1">
      <c r="C190" s="65" t="str">
        <f>'PC Despesas'!F86</f>
        <v>5.2.82</v>
      </c>
      <c r="D190" s="66" t="str">
        <f>VLOOKUP(C190,'PC Despesas'!$F$4:$G$103,2,FALSE)</f>
        <v>-</v>
      </c>
      <c r="E190" s="75">
        <f>SUMIFS(Jan!$H$5:$H$605,Jan!$R$5:$R$605,"Despesa",Jan!$F$5:$F$605,CPagar!$D190,Jan!$I$5:$I$605,"Não Pago")</f>
        <v>0</v>
      </c>
      <c r="F190" s="75">
        <f>SUMIFS(Fev!$H$5:$H$605,Fev!$R$5:$R$605,"Despesa",Fev!$F$5:$F$605,CPagar!$D190,Fev!$I$5:$I$605,"Não Pago")</f>
        <v>0</v>
      </c>
      <c r="G190" s="75">
        <f>SUMIFS(Mar!$H$5:$H$605,Mar!$R$5:$R$605,"Despesa",Mar!$F$5:$F$605,CPagar!$D190,Mar!$I$5:$I$605,"Não Pago")</f>
        <v>0</v>
      </c>
      <c r="H190" s="75">
        <f>SUMIFS(Abr!$H$5:$H$605,Abr!$R$5:$R$605,"Despesa",Abr!$F$5:$F$605,CPagar!$D190,Abr!$I$5:$I$605,"Não Pago")</f>
        <v>0</v>
      </c>
      <c r="I190" s="75">
        <f>SUMIFS(Mai!$H$5:$H$605,Mai!$R$5:$R$605,"Despesa",Mai!$F$5:$F$605,CPagar!$D190,Mai!$I$5:$I$605,"Não Pago")</f>
        <v>0</v>
      </c>
      <c r="J190" s="75">
        <f>SUMIFS(Jun!$H$5:$H$605,Jun!$R$5:$R$605,"Despesa",Jun!$F$5:$F$605,CPagar!$D190,Jun!$I$5:$I$605,"Não Pago")</f>
        <v>0</v>
      </c>
      <c r="K190" s="75">
        <f>SUMIFS(Jul!$H$5:$H$605,Jul!$R$5:$R$605,"Despesa",Jul!$F$5:$F$605,CPagar!$D190,Jul!$I$5:$I$605,"Não Pago")</f>
        <v>0</v>
      </c>
      <c r="L190" s="75">
        <f>SUMIFS(Ago!$H$5:$H$605,Ago!$R$5:$R$605,"Despesa",Ago!$F$5:$F$605,CPagar!$D190,Ago!$I$5:$I$605,"Não Pago")</f>
        <v>0</v>
      </c>
      <c r="M190" s="75">
        <f>SUMIFS(Set!$H$5:$H$605,Set!$R$5:$R$605,"Despesa",Set!$F$5:$F$605,CPagar!$D190,Set!$I$5:$I$605,"Não Pago")</f>
        <v>0</v>
      </c>
      <c r="N190" s="75">
        <f>SUMIFS(Out!$H$5:$H$605,Out!$R$5:$R$605,"Despesa",Out!$F$5:$F$605,CPagar!$D190,Out!$I$5:$I$605,"Não Pago")</f>
        <v>0</v>
      </c>
      <c r="O190" s="75">
        <f>SUMIFS(Nov!$H$5:$H$605,Nov!$R$5:$R$605,"Despesa",Nov!$F$5:$F$605,CPagar!$D190,Nov!$I$5:$I$605,"Não Pago")</f>
        <v>0</v>
      </c>
      <c r="P190" s="75">
        <f>SUMIFS(Dez!$H$5:$H$605,Dez!$R$5:$R$605,"Despesa",Dez!$F$5:$F$605,CPagar!$D190,Dez!$I$5:$I$605,"Não Pago")</f>
        <v>0</v>
      </c>
      <c r="Q190" s="49">
        <f t="shared" si="6"/>
        <v>0</v>
      </c>
    </row>
    <row r="191" spans="3:17" ht="28.5" customHeight="1" thickTop="1" thickBot="1">
      <c r="C191" s="65" t="str">
        <f>'PC Despesas'!F87</f>
        <v>5.2.83</v>
      </c>
      <c r="D191" s="66" t="str">
        <f>VLOOKUP(C191,'PC Despesas'!$F$4:$G$103,2,FALSE)</f>
        <v>-</v>
      </c>
      <c r="E191" s="75">
        <f>SUMIFS(Jan!$H$5:$H$605,Jan!$R$5:$R$605,"Despesa",Jan!$F$5:$F$605,CPagar!$D191,Jan!$I$5:$I$605,"Não Pago")</f>
        <v>0</v>
      </c>
      <c r="F191" s="75">
        <f>SUMIFS(Fev!$H$5:$H$605,Fev!$R$5:$R$605,"Despesa",Fev!$F$5:$F$605,CPagar!$D191,Fev!$I$5:$I$605,"Não Pago")</f>
        <v>0</v>
      </c>
      <c r="G191" s="75">
        <f>SUMIFS(Mar!$H$5:$H$605,Mar!$R$5:$R$605,"Despesa",Mar!$F$5:$F$605,CPagar!$D191,Mar!$I$5:$I$605,"Não Pago")</f>
        <v>0</v>
      </c>
      <c r="H191" s="75">
        <f>SUMIFS(Abr!$H$5:$H$605,Abr!$R$5:$R$605,"Despesa",Abr!$F$5:$F$605,CPagar!$D191,Abr!$I$5:$I$605,"Não Pago")</f>
        <v>0</v>
      </c>
      <c r="I191" s="75">
        <f>SUMIFS(Mai!$H$5:$H$605,Mai!$R$5:$R$605,"Despesa",Mai!$F$5:$F$605,CPagar!$D191,Mai!$I$5:$I$605,"Não Pago")</f>
        <v>0</v>
      </c>
      <c r="J191" s="75">
        <f>SUMIFS(Jun!$H$5:$H$605,Jun!$R$5:$R$605,"Despesa",Jun!$F$5:$F$605,CPagar!$D191,Jun!$I$5:$I$605,"Não Pago")</f>
        <v>0</v>
      </c>
      <c r="K191" s="75">
        <f>SUMIFS(Jul!$H$5:$H$605,Jul!$R$5:$R$605,"Despesa",Jul!$F$5:$F$605,CPagar!$D191,Jul!$I$5:$I$605,"Não Pago")</f>
        <v>0</v>
      </c>
      <c r="L191" s="75">
        <f>SUMIFS(Ago!$H$5:$H$605,Ago!$R$5:$R$605,"Despesa",Ago!$F$5:$F$605,CPagar!$D191,Ago!$I$5:$I$605,"Não Pago")</f>
        <v>0</v>
      </c>
      <c r="M191" s="75">
        <f>SUMIFS(Set!$H$5:$H$605,Set!$R$5:$R$605,"Despesa",Set!$F$5:$F$605,CPagar!$D191,Set!$I$5:$I$605,"Não Pago")</f>
        <v>0</v>
      </c>
      <c r="N191" s="75">
        <f>SUMIFS(Out!$H$5:$H$605,Out!$R$5:$R$605,"Despesa",Out!$F$5:$F$605,CPagar!$D191,Out!$I$5:$I$605,"Não Pago")</f>
        <v>0</v>
      </c>
      <c r="O191" s="75">
        <f>SUMIFS(Nov!$H$5:$H$605,Nov!$R$5:$R$605,"Despesa",Nov!$F$5:$F$605,CPagar!$D191,Nov!$I$5:$I$605,"Não Pago")</f>
        <v>0</v>
      </c>
      <c r="P191" s="75">
        <f>SUMIFS(Dez!$H$5:$H$605,Dez!$R$5:$R$605,"Despesa",Dez!$F$5:$F$605,CPagar!$D191,Dez!$I$5:$I$605,"Não Pago")</f>
        <v>0</v>
      </c>
      <c r="Q191" s="49">
        <f t="shared" si="6"/>
        <v>0</v>
      </c>
    </row>
    <row r="192" spans="3:17" ht="28.5" customHeight="1" thickTop="1" thickBot="1">
      <c r="C192" s="65" t="str">
        <f>'PC Despesas'!F88</f>
        <v>5.2.84</v>
      </c>
      <c r="D192" s="66" t="str">
        <f>VLOOKUP(C192,'PC Despesas'!$F$4:$G$103,2,FALSE)</f>
        <v>-</v>
      </c>
      <c r="E192" s="75">
        <f>SUMIFS(Jan!$H$5:$H$605,Jan!$R$5:$R$605,"Despesa",Jan!$F$5:$F$605,CPagar!$D192,Jan!$I$5:$I$605,"Não Pago")</f>
        <v>0</v>
      </c>
      <c r="F192" s="75">
        <f>SUMIFS(Fev!$H$5:$H$605,Fev!$R$5:$R$605,"Despesa",Fev!$F$5:$F$605,CPagar!$D192,Fev!$I$5:$I$605,"Não Pago")</f>
        <v>0</v>
      </c>
      <c r="G192" s="75">
        <f>SUMIFS(Mar!$H$5:$H$605,Mar!$R$5:$R$605,"Despesa",Mar!$F$5:$F$605,CPagar!$D192,Mar!$I$5:$I$605,"Não Pago")</f>
        <v>0</v>
      </c>
      <c r="H192" s="75">
        <f>SUMIFS(Abr!$H$5:$H$605,Abr!$R$5:$R$605,"Despesa",Abr!$F$5:$F$605,CPagar!$D192,Abr!$I$5:$I$605,"Não Pago")</f>
        <v>0</v>
      </c>
      <c r="I192" s="75">
        <f>SUMIFS(Mai!$H$5:$H$605,Mai!$R$5:$R$605,"Despesa",Mai!$F$5:$F$605,CPagar!$D192,Mai!$I$5:$I$605,"Não Pago")</f>
        <v>0</v>
      </c>
      <c r="J192" s="75">
        <f>SUMIFS(Jun!$H$5:$H$605,Jun!$R$5:$R$605,"Despesa",Jun!$F$5:$F$605,CPagar!$D192,Jun!$I$5:$I$605,"Não Pago")</f>
        <v>0</v>
      </c>
      <c r="K192" s="75">
        <f>SUMIFS(Jul!$H$5:$H$605,Jul!$R$5:$R$605,"Despesa",Jul!$F$5:$F$605,CPagar!$D192,Jul!$I$5:$I$605,"Não Pago")</f>
        <v>0</v>
      </c>
      <c r="L192" s="75">
        <f>SUMIFS(Ago!$H$5:$H$605,Ago!$R$5:$R$605,"Despesa",Ago!$F$5:$F$605,CPagar!$D192,Ago!$I$5:$I$605,"Não Pago")</f>
        <v>0</v>
      </c>
      <c r="M192" s="75">
        <f>SUMIFS(Set!$H$5:$H$605,Set!$R$5:$R$605,"Despesa",Set!$F$5:$F$605,CPagar!$D192,Set!$I$5:$I$605,"Não Pago")</f>
        <v>0</v>
      </c>
      <c r="N192" s="75">
        <f>SUMIFS(Out!$H$5:$H$605,Out!$R$5:$R$605,"Despesa",Out!$F$5:$F$605,CPagar!$D192,Out!$I$5:$I$605,"Não Pago")</f>
        <v>0</v>
      </c>
      <c r="O192" s="75">
        <f>SUMIFS(Nov!$H$5:$H$605,Nov!$R$5:$R$605,"Despesa",Nov!$F$5:$F$605,CPagar!$D192,Nov!$I$5:$I$605,"Não Pago")</f>
        <v>0</v>
      </c>
      <c r="P192" s="75">
        <f>SUMIFS(Dez!$H$5:$H$605,Dez!$R$5:$R$605,"Despesa",Dez!$F$5:$F$605,CPagar!$D192,Dez!$I$5:$I$605,"Não Pago")</f>
        <v>0</v>
      </c>
      <c r="Q192" s="49">
        <f t="shared" si="6"/>
        <v>0</v>
      </c>
    </row>
    <row r="193" spans="3:17" ht="28.5" customHeight="1" thickTop="1" thickBot="1">
      <c r="C193" s="65" t="str">
        <f>'PC Despesas'!F89</f>
        <v>5.2.85</v>
      </c>
      <c r="D193" s="66" t="str">
        <f>VLOOKUP(C193,'PC Despesas'!$F$4:$G$103,2,FALSE)</f>
        <v>-</v>
      </c>
      <c r="E193" s="75">
        <f>SUMIFS(Jan!$H$5:$H$605,Jan!$R$5:$R$605,"Despesa",Jan!$F$5:$F$605,CPagar!$D193,Jan!$I$5:$I$605,"Não Pago")</f>
        <v>0</v>
      </c>
      <c r="F193" s="75">
        <f>SUMIFS(Fev!$H$5:$H$605,Fev!$R$5:$R$605,"Despesa",Fev!$F$5:$F$605,CPagar!$D193,Fev!$I$5:$I$605,"Não Pago")</f>
        <v>0</v>
      </c>
      <c r="G193" s="75">
        <f>SUMIFS(Mar!$H$5:$H$605,Mar!$R$5:$R$605,"Despesa",Mar!$F$5:$F$605,CPagar!$D193,Mar!$I$5:$I$605,"Não Pago")</f>
        <v>0</v>
      </c>
      <c r="H193" s="75">
        <f>SUMIFS(Abr!$H$5:$H$605,Abr!$R$5:$R$605,"Despesa",Abr!$F$5:$F$605,CPagar!$D193,Abr!$I$5:$I$605,"Não Pago")</f>
        <v>0</v>
      </c>
      <c r="I193" s="75">
        <f>SUMIFS(Mai!$H$5:$H$605,Mai!$R$5:$R$605,"Despesa",Mai!$F$5:$F$605,CPagar!$D193,Mai!$I$5:$I$605,"Não Pago")</f>
        <v>0</v>
      </c>
      <c r="J193" s="75">
        <f>SUMIFS(Jun!$H$5:$H$605,Jun!$R$5:$R$605,"Despesa",Jun!$F$5:$F$605,CPagar!$D193,Jun!$I$5:$I$605,"Não Pago")</f>
        <v>0</v>
      </c>
      <c r="K193" s="75">
        <f>SUMIFS(Jul!$H$5:$H$605,Jul!$R$5:$R$605,"Despesa",Jul!$F$5:$F$605,CPagar!$D193,Jul!$I$5:$I$605,"Não Pago")</f>
        <v>0</v>
      </c>
      <c r="L193" s="75">
        <f>SUMIFS(Ago!$H$5:$H$605,Ago!$R$5:$R$605,"Despesa",Ago!$F$5:$F$605,CPagar!$D193,Ago!$I$5:$I$605,"Não Pago")</f>
        <v>0</v>
      </c>
      <c r="M193" s="75">
        <f>SUMIFS(Set!$H$5:$H$605,Set!$R$5:$R$605,"Despesa",Set!$F$5:$F$605,CPagar!$D193,Set!$I$5:$I$605,"Não Pago")</f>
        <v>0</v>
      </c>
      <c r="N193" s="75">
        <f>SUMIFS(Out!$H$5:$H$605,Out!$R$5:$R$605,"Despesa",Out!$F$5:$F$605,CPagar!$D193,Out!$I$5:$I$605,"Não Pago")</f>
        <v>0</v>
      </c>
      <c r="O193" s="75">
        <f>SUMIFS(Nov!$H$5:$H$605,Nov!$R$5:$R$605,"Despesa",Nov!$F$5:$F$605,CPagar!$D193,Nov!$I$5:$I$605,"Não Pago")</f>
        <v>0</v>
      </c>
      <c r="P193" s="75">
        <f>SUMIFS(Dez!$H$5:$H$605,Dez!$R$5:$R$605,"Despesa",Dez!$F$5:$F$605,CPagar!$D193,Dez!$I$5:$I$605,"Não Pago")</f>
        <v>0</v>
      </c>
      <c r="Q193" s="49">
        <f t="shared" si="6"/>
        <v>0</v>
      </c>
    </row>
    <row r="194" spans="3:17" ht="28.5" customHeight="1" thickTop="1" thickBot="1">
      <c r="C194" s="65" t="str">
        <f>'PC Despesas'!F90</f>
        <v>5.2.86</v>
      </c>
      <c r="D194" s="66" t="str">
        <f>VLOOKUP(C194,'PC Despesas'!$F$4:$G$103,2,FALSE)</f>
        <v>-</v>
      </c>
      <c r="E194" s="75">
        <f>SUMIFS(Jan!$H$5:$H$605,Jan!$R$5:$R$605,"Despesa",Jan!$F$5:$F$605,CPagar!$D194,Jan!$I$5:$I$605,"Não Pago")</f>
        <v>0</v>
      </c>
      <c r="F194" s="75">
        <f>SUMIFS(Fev!$H$5:$H$605,Fev!$R$5:$R$605,"Despesa",Fev!$F$5:$F$605,CPagar!$D194,Fev!$I$5:$I$605,"Não Pago")</f>
        <v>0</v>
      </c>
      <c r="G194" s="75">
        <f>SUMIFS(Mar!$H$5:$H$605,Mar!$R$5:$R$605,"Despesa",Mar!$F$5:$F$605,CPagar!$D194,Mar!$I$5:$I$605,"Não Pago")</f>
        <v>0</v>
      </c>
      <c r="H194" s="75">
        <f>SUMIFS(Abr!$H$5:$H$605,Abr!$R$5:$R$605,"Despesa",Abr!$F$5:$F$605,CPagar!$D194,Abr!$I$5:$I$605,"Não Pago")</f>
        <v>0</v>
      </c>
      <c r="I194" s="75">
        <f>SUMIFS(Mai!$H$5:$H$605,Mai!$R$5:$R$605,"Despesa",Mai!$F$5:$F$605,CPagar!$D194,Mai!$I$5:$I$605,"Não Pago")</f>
        <v>0</v>
      </c>
      <c r="J194" s="75">
        <f>SUMIFS(Jun!$H$5:$H$605,Jun!$R$5:$R$605,"Despesa",Jun!$F$5:$F$605,CPagar!$D194,Jun!$I$5:$I$605,"Não Pago")</f>
        <v>0</v>
      </c>
      <c r="K194" s="75">
        <f>SUMIFS(Jul!$H$5:$H$605,Jul!$R$5:$R$605,"Despesa",Jul!$F$5:$F$605,CPagar!$D194,Jul!$I$5:$I$605,"Não Pago")</f>
        <v>0</v>
      </c>
      <c r="L194" s="75">
        <f>SUMIFS(Ago!$H$5:$H$605,Ago!$R$5:$R$605,"Despesa",Ago!$F$5:$F$605,CPagar!$D194,Ago!$I$5:$I$605,"Não Pago")</f>
        <v>0</v>
      </c>
      <c r="M194" s="75">
        <f>SUMIFS(Set!$H$5:$H$605,Set!$R$5:$R$605,"Despesa",Set!$F$5:$F$605,CPagar!$D194,Set!$I$5:$I$605,"Não Pago")</f>
        <v>0</v>
      </c>
      <c r="N194" s="75">
        <f>SUMIFS(Out!$H$5:$H$605,Out!$R$5:$R$605,"Despesa",Out!$F$5:$F$605,CPagar!$D194,Out!$I$5:$I$605,"Não Pago")</f>
        <v>0</v>
      </c>
      <c r="O194" s="75">
        <f>SUMIFS(Nov!$H$5:$H$605,Nov!$R$5:$R$605,"Despesa",Nov!$F$5:$F$605,CPagar!$D194,Nov!$I$5:$I$605,"Não Pago")</f>
        <v>0</v>
      </c>
      <c r="P194" s="75">
        <f>SUMIFS(Dez!$H$5:$H$605,Dez!$R$5:$R$605,"Despesa",Dez!$F$5:$F$605,CPagar!$D194,Dez!$I$5:$I$605,"Não Pago")</f>
        <v>0</v>
      </c>
      <c r="Q194" s="49">
        <f t="shared" si="6"/>
        <v>0</v>
      </c>
    </row>
    <row r="195" spans="3:17" ht="28.5" customHeight="1" thickTop="1" thickBot="1">
      <c r="C195" s="65" t="str">
        <f>'PC Despesas'!F91</f>
        <v>5.2.87</v>
      </c>
      <c r="D195" s="66" t="str">
        <f>VLOOKUP(C195,'PC Despesas'!$F$4:$G$103,2,FALSE)</f>
        <v>-</v>
      </c>
      <c r="E195" s="75">
        <f>SUMIFS(Jan!$H$5:$H$605,Jan!$R$5:$R$605,"Despesa",Jan!$F$5:$F$605,CPagar!$D195,Jan!$I$5:$I$605,"Não Pago")</f>
        <v>0</v>
      </c>
      <c r="F195" s="75">
        <f>SUMIFS(Fev!$H$5:$H$605,Fev!$R$5:$R$605,"Despesa",Fev!$F$5:$F$605,CPagar!$D195,Fev!$I$5:$I$605,"Não Pago")</f>
        <v>0</v>
      </c>
      <c r="G195" s="75">
        <f>SUMIFS(Mar!$H$5:$H$605,Mar!$R$5:$R$605,"Despesa",Mar!$F$5:$F$605,CPagar!$D195,Mar!$I$5:$I$605,"Não Pago")</f>
        <v>0</v>
      </c>
      <c r="H195" s="75">
        <f>SUMIFS(Abr!$H$5:$H$605,Abr!$R$5:$R$605,"Despesa",Abr!$F$5:$F$605,CPagar!$D195,Abr!$I$5:$I$605,"Não Pago")</f>
        <v>0</v>
      </c>
      <c r="I195" s="75">
        <f>SUMIFS(Mai!$H$5:$H$605,Mai!$R$5:$R$605,"Despesa",Mai!$F$5:$F$605,CPagar!$D195,Mai!$I$5:$I$605,"Não Pago")</f>
        <v>0</v>
      </c>
      <c r="J195" s="75">
        <f>SUMIFS(Jun!$H$5:$H$605,Jun!$R$5:$R$605,"Despesa",Jun!$F$5:$F$605,CPagar!$D195,Jun!$I$5:$I$605,"Não Pago")</f>
        <v>0</v>
      </c>
      <c r="K195" s="75">
        <f>SUMIFS(Jul!$H$5:$H$605,Jul!$R$5:$R$605,"Despesa",Jul!$F$5:$F$605,CPagar!$D195,Jul!$I$5:$I$605,"Não Pago")</f>
        <v>0</v>
      </c>
      <c r="L195" s="75">
        <f>SUMIFS(Ago!$H$5:$H$605,Ago!$R$5:$R$605,"Despesa",Ago!$F$5:$F$605,CPagar!$D195,Ago!$I$5:$I$605,"Não Pago")</f>
        <v>0</v>
      </c>
      <c r="M195" s="75">
        <f>SUMIFS(Set!$H$5:$H$605,Set!$R$5:$R$605,"Despesa",Set!$F$5:$F$605,CPagar!$D195,Set!$I$5:$I$605,"Não Pago")</f>
        <v>0</v>
      </c>
      <c r="N195" s="75">
        <f>SUMIFS(Out!$H$5:$H$605,Out!$R$5:$R$605,"Despesa",Out!$F$5:$F$605,CPagar!$D195,Out!$I$5:$I$605,"Não Pago")</f>
        <v>0</v>
      </c>
      <c r="O195" s="75">
        <f>SUMIFS(Nov!$H$5:$H$605,Nov!$R$5:$R$605,"Despesa",Nov!$F$5:$F$605,CPagar!$D195,Nov!$I$5:$I$605,"Não Pago")</f>
        <v>0</v>
      </c>
      <c r="P195" s="75">
        <f>SUMIFS(Dez!$H$5:$H$605,Dez!$R$5:$R$605,"Despesa",Dez!$F$5:$F$605,CPagar!$D195,Dez!$I$5:$I$605,"Não Pago")</f>
        <v>0</v>
      </c>
      <c r="Q195" s="49">
        <f t="shared" si="6"/>
        <v>0</v>
      </c>
    </row>
    <row r="196" spans="3:17" ht="28.5" customHeight="1" thickTop="1" thickBot="1">
      <c r="C196" s="65" t="str">
        <f>'PC Despesas'!F92</f>
        <v>5.2.88</v>
      </c>
      <c r="D196" s="66" t="str">
        <f>VLOOKUP(C196,'PC Despesas'!$F$4:$G$103,2,FALSE)</f>
        <v>-</v>
      </c>
      <c r="E196" s="75">
        <f>SUMIFS(Jan!$H$5:$H$605,Jan!$R$5:$R$605,"Despesa",Jan!$F$5:$F$605,CPagar!$D196,Jan!$I$5:$I$605,"Não Pago")</f>
        <v>0</v>
      </c>
      <c r="F196" s="75">
        <f>SUMIFS(Fev!$H$5:$H$605,Fev!$R$5:$R$605,"Despesa",Fev!$F$5:$F$605,CPagar!$D196,Fev!$I$5:$I$605,"Não Pago")</f>
        <v>0</v>
      </c>
      <c r="G196" s="75">
        <f>SUMIFS(Mar!$H$5:$H$605,Mar!$R$5:$R$605,"Despesa",Mar!$F$5:$F$605,CPagar!$D196,Mar!$I$5:$I$605,"Não Pago")</f>
        <v>0</v>
      </c>
      <c r="H196" s="75">
        <f>SUMIFS(Abr!$H$5:$H$605,Abr!$R$5:$R$605,"Despesa",Abr!$F$5:$F$605,CPagar!$D196,Abr!$I$5:$I$605,"Não Pago")</f>
        <v>0</v>
      </c>
      <c r="I196" s="75">
        <f>SUMIFS(Mai!$H$5:$H$605,Mai!$R$5:$R$605,"Despesa",Mai!$F$5:$F$605,CPagar!$D196,Mai!$I$5:$I$605,"Não Pago")</f>
        <v>0</v>
      </c>
      <c r="J196" s="75">
        <f>SUMIFS(Jun!$H$5:$H$605,Jun!$R$5:$R$605,"Despesa",Jun!$F$5:$F$605,CPagar!$D196,Jun!$I$5:$I$605,"Não Pago")</f>
        <v>0</v>
      </c>
      <c r="K196" s="75">
        <f>SUMIFS(Jul!$H$5:$H$605,Jul!$R$5:$R$605,"Despesa",Jul!$F$5:$F$605,CPagar!$D196,Jul!$I$5:$I$605,"Não Pago")</f>
        <v>0</v>
      </c>
      <c r="L196" s="75">
        <f>SUMIFS(Ago!$H$5:$H$605,Ago!$R$5:$R$605,"Despesa",Ago!$F$5:$F$605,CPagar!$D196,Ago!$I$5:$I$605,"Não Pago")</f>
        <v>0</v>
      </c>
      <c r="M196" s="75">
        <f>SUMIFS(Set!$H$5:$H$605,Set!$R$5:$R$605,"Despesa",Set!$F$5:$F$605,CPagar!$D196,Set!$I$5:$I$605,"Não Pago")</f>
        <v>0</v>
      </c>
      <c r="N196" s="75">
        <f>SUMIFS(Out!$H$5:$H$605,Out!$R$5:$R$605,"Despesa",Out!$F$5:$F$605,CPagar!$D196,Out!$I$5:$I$605,"Não Pago")</f>
        <v>0</v>
      </c>
      <c r="O196" s="75">
        <f>SUMIFS(Nov!$H$5:$H$605,Nov!$R$5:$R$605,"Despesa",Nov!$F$5:$F$605,CPagar!$D196,Nov!$I$5:$I$605,"Não Pago")</f>
        <v>0</v>
      </c>
      <c r="P196" s="75">
        <f>SUMIFS(Dez!$H$5:$H$605,Dez!$R$5:$R$605,"Despesa",Dez!$F$5:$F$605,CPagar!$D196,Dez!$I$5:$I$605,"Não Pago")</f>
        <v>0</v>
      </c>
      <c r="Q196" s="49">
        <f t="shared" si="6"/>
        <v>0</v>
      </c>
    </row>
    <row r="197" spans="3:17" ht="28.5" customHeight="1" thickTop="1" thickBot="1">
      <c r="C197" s="65" t="str">
        <f>'PC Despesas'!F93</f>
        <v>5.2.89</v>
      </c>
      <c r="D197" s="66" t="str">
        <f>VLOOKUP(C197,'PC Despesas'!$F$4:$G$103,2,FALSE)</f>
        <v>-</v>
      </c>
      <c r="E197" s="75">
        <f>SUMIFS(Jan!$H$5:$H$605,Jan!$R$5:$R$605,"Despesa",Jan!$F$5:$F$605,CPagar!$D197,Jan!$I$5:$I$605,"Não Pago")</f>
        <v>0</v>
      </c>
      <c r="F197" s="75">
        <f>SUMIFS(Fev!$H$5:$H$605,Fev!$R$5:$R$605,"Despesa",Fev!$F$5:$F$605,CPagar!$D197,Fev!$I$5:$I$605,"Não Pago")</f>
        <v>0</v>
      </c>
      <c r="G197" s="75">
        <f>SUMIFS(Mar!$H$5:$H$605,Mar!$R$5:$R$605,"Despesa",Mar!$F$5:$F$605,CPagar!$D197,Mar!$I$5:$I$605,"Não Pago")</f>
        <v>0</v>
      </c>
      <c r="H197" s="75">
        <f>SUMIFS(Abr!$H$5:$H$605,Abr!$R$5:$R$605,"Despesa",Abr!$F$5:$F$605,CPagar!$D197,Abr!$I$5:$I$605,"Não Pago")</f>
        <v>0</v>
      </c>
      <c r="I197" s="75">
        <f>SUMIFS(Mai!$H$5:$H$605,Mai!$R$5:$R$605,"Despesa",Mai!$F$5:$F$605,CPagar!$D197,Mai!$I$5:$I$605,"Não Pago")</f>
        <v>0</v>
      </c>
      <c r="J197" s="75">
        <f>SUMIFS(Jun!$H$5:$H$605,Jun!$R$5:$R$605,"Despesa",Jun!$F$5:$F$605,CPagar!$D197,Jun!$I$5:$I$605,"Não Pago")</f>
        <v>0</v>
      </c>
      <c r="K197" s="75">
        <f>SUMIFS(Jul!$H$5:$H$605,Jul!$R$5:$R$605,"Despesa",Jul!$F$5:$F$605,CPagar!$D197,Jul!$I$5:$I$605,"Não Pago")</f>
        <v>0</v>
      </c>
      <c r="L197" s="75">
        <f>SUMIFS(Ago!$H$5:$H$605,Ago!$R$5:$R$605,"Despesa",Ago!$F$5:$F$605,CPagar!$D197,Ago!$I$5:$I$605,"Não Pago")</f>
        <v>0</v>
      </c>
      <c r="M197" s="75">
        <f>SUMIFS(Set!$H$5:$H$605,Set!$R$5:$R$605,"Despesa",Set!$F$5:$F$605,CPagar!$D197,Set!$I$5:$I$605,"Não Pago")</f>
        <v>0</v>
      </c>
      <c r="N197" s="75">
        <f>SUMIFS(Out!$H$5:$H$605,Out!$R$5:$R$605,"Despesa",Out!$F$5:$F$605,CPagar!$D197,Out!$I$5:$I$605,"Não Pago")</f>
        <v>0</v>
      </c>
      <c r="O197" s="75">
        <f>SUMIFS(Nov!$H$5:$H$605,Nov!$R$5:$R$605,"Despesa",Nov!$F$5:$F$605,CPagar!$D197,Nov!$I$5:$I$605,"Não Pago")</f>
        <v>0</v>
      </c>
      <c r="P197" s="75">
        <f>SUMIFS(Dez!$H$5:$H$605,Dez!$R$5:$R$605,"Despesa",Dez!$F$5:$F$605,CPagar!$D197,Dez!$I$5:$I$605,"Não Pago")</f>
        <v>0</v>
      </c>
      <c r="Q197" s="49">
        <f t="shared" si="6"/>
        <v>0</v>
      </c>
    </row>
    <row r="198" spans="3:17" ht="28.5" customHeight="1" thickTop="1" thickBot="1">
      <c r="C198" s="65" t="str">
        <f>'PC Despesas'!F94</f>
        <v>5.2.90</v>
      </c>
      <c r="D198" s="66" t="str">
        <f>VLOOKUP(C198,'PC Despesas'!$F$4:$G$103,2,FALSE)</f>
        <v>-</v>
      </c>
      <c r="E198" s="75">
        <f>SUMIFS(Jan!$H$5:$H$605,Jan!$R$5:$R$605,"Despesa",Jan!$F$5:$F$605,CPagar!$D198,Jan!$I$5:$I$605,"Não Pago")</f>
        <v>0</v>
      </c>
      <c r="F198" s="75">
        <f>SUMIFS(Fev!$H$5:$H$605,Fev!$R$5:$R$605,"Despesa",Fev!$F$5:$F$605,CPagar!$D198,Fev!$I$5:$I$605,"Não Pago")</f>
        <v>0</v>
      </c>
      <c r="G198" s="75">
        <f>SUMIFS(Mar!$H$5:$H$605,Mar!$R$5:$R$605,"Despesa",Mar!$F$5:$F$605,CPagar!$D198,Mar!$I$5:$I$605,"Não Pago")</f>
        <v>0</v>
      </c>
      <c r="H198" s="75">
        <f>SUMIFS(Abr!$H$5:$H$605,Abr!$R$5:$R$605,"Despesa",Abr!$F$5:$F$605,CPagar!$D198,Abr!$I$5:$I$605,"Não Pago")</f>
        <v>0</v>
      </c>
      <c r="I198" s="75">
        <f>SUMIFS(Mai!$H$5:$H$605,Mai!$R$5:$R$605,"Despesa",Mai!$F$5:$F$605,CPagar!$D198,Mai!$I$5:$I$605,"Não Pago")</f>
        <v>0</v>
      </c>
      <c r="J198" s="75">
        <f>SUMIFS(Jun!$H$5:$H$605,Jun!$R$5:$R$605,"Despesa",Jun!$F$5:$F$605,CPagar!$D198,Jun!$I$5:$I$605,"Não Pago")</f>
        <v>0</v>
      </c>
      <c r="K198" s="75">
        <f>SUMIFS(Jul!$H$5:$H$605,Jul!$R$5:$R$605,"Despesa",Jul!$F$5:$F$605,CPagar!$D198,Jul!$I$5:$I$605,"Não Pago")</f>
        <v>0</v>
      </c>
      <c r="L198" s="75">
        <f>SUMIFS(Ago!$H$5:$H$605,Ago!$R$5:$R$605,"Despesa",Ago!$F$5:$F$605,CPagar!$D198,Ago!$I$5:$I$605,"Não Pago")</f>
        <v>0</v>
      </c>
      <c r="M198" s="75">
        <f>SUMIFS(Set!$H$5:$H$605,Set!$R$5:$R$605,"Despesa",Set!$F$5:$F$605,CPagar!$D198,Set!$I$5:$I$605,"Não Pago")</f>
        <v>0</v>
      </c>
      <c r="N198" s="75">
        <f>SUMIFS(Out!$H$5:$H$605,Out!$R$5:$R$605,"Despesa",Out!$F$5:$F$605,CPagar!$D198,Out!$I$5:$I$605,"Não Pago")</f>
        <v>0</v>
      </c>
      <c r="O198" s="75">
        <f>SUMIFS(Nov!$H$5:$H$605,Nov!$R$5:$R$605,"Despesa",Nov!$F$5:$F$605,CPagar!$D198,Nov!$I$5:$I$605,"Não Pago")</f>
        <v>0</v>
      </c>
      <c r="P198" s="75">
        <f>SUMIFS(Dez!$H$5:$H$605,Dez!$R$5:$R$605,"Despesa",Dez!$F$5:$F$605,CPagar!$D198,Dez!$I$5:$I$605,"Não Pago")</f>
        <v>0</v>
      </c>
      <c r="Q198" s="49">
        <f t="shared" si="6"/>
        <v>0</v>
      </c>
    </row>
    <row r="199" spans="3:17" ht="28.5" customHeight="1" thickTop="1" thickBot="1">
      <c r="C199" s="65" t="str">
        <f>'PC Despesas'!F95</f>
        <v>5.2.91</v>
      </c>
      <c r="D199" s="66" t="str">
        <f>VLOOKUP(C199,'PC Despesas'!$F$4:$G$103,2,FALSE)</f>
        <v>-</v>
      </c>
      <c r="E199" s="75">
        <f>SUMIFS(Jan!$H$5:$H$605,Jan!$R$5:$R$605,"Despesa",Jan!$F$5:$F$605,CPagar!$D199,Jan!$I$5:$I$605,"Não Pago")</f>
        <v>0</v>
      </c>
      <c r="F199" s="75">
        <f>SUMIFS(Fev!$H$5:$H$605,Fev!$R$5:$R$605,"Despesa",Fev!$F$5:$F$605,CPagar!$D199,Fev!$I$5:$I$605,"Não Pago")</f>
        <v>0</v>
      </c>
      <c r="G199" s="75">
        <f>SUMIFS(Mar!$H$5:$H$605,Mar!$R$5:$R$605,"Despesa",Mar!$F$5:$F$605,CPagar!$D199,Mar!$I$5:$I$605,"Não Pago")</f>
        <v>0</v>
      </c>
      <c r="H199" s="75">
        <f>SUMIFS(Abr!$H$5:$H$605,Abr!$R$5:$R$605,"Despesa",Abr!$F$5:$F$605,CPagar!$D199,Abr!$I$5:$I$605,"Não Pago")</f>
        <v>0</v>
      </c>
      <c r="I199" s="75">
        <f>SUMIFS(Mai!$H$5:$H$605,Mai!$R$5:$R$605,"Despesa",Mai!$F$5:$F$605,CPagar!$D199,Mai!$I$5:$I$605,"Não Pago")</f>
        <v>0</v>
      </c>
      <c r="J199" s="75">
        <f>SUMIFS(Jun!$H$5:$H$605,Jun!$R$5:$R$605,"Despesa",Jun!$F$5:$F$605,CPagar!$D199,Jun!$I$5:$I$605,"Não Pago")</f>
        <v>0</v>
      </c>
      <c r="K199" s="75">
        <f>SUMIFS(Jul!$H$5:$H$605,Jul!$R$5:$R$605,"Despesa",Jul!$F$5:$F$605,CPagar!$D199,Jul!$I$5:$I$605,"Não Pago")</f>
        <v>0</v>
      </c>
      <c r="L199" s="75">
        <f>SUMIFS(Ago!$H$5:$H$605,Ago!$R$5:$R$605,"Despesa",Ago!$F$5:$F$605,CPagar!$D199,Ago!$I$5:$I$605,"Não Pago")</f>
        <v>0</v>
      </c>
      <c r="M199" s="75">
        <f>SUMIFS(Set!$H$5:$H$605,Set!$R$5:$R$605,"Despesa",Set!$F$5:$F$605,CPagar!$D199,Set!$I$5:$I$605,"Não Pago")</f>
        <v>0</v>
      </c>
      <c r="N199" s="75">
        <f>SUMIFS(Out!$H$5:$H$605,Out!$R$5:$R$605,"Despesa",Out!$F$5:$F$605,CPagar!$D199,Out!$I$5:$I$605,"Não Pago")</f>
        <v>0</v>
      </c>
      <c r="O199" s="75">
        <f>SUMIFS(Nov!$H$5:$H$605,Nov!$R$5:$R$605,"Despesa",Nov!$F$5:$F$605,CPagar!$D199,Nov!$I$5:$I$605,"Não Pago")</f>
        <v>0</v>
      </c>
      <c r="P199" s="75">
        <f>SUMIFS(Dez!$H$5:$H$605,Dez!$R$5:$R$605,"Despesa",Dez!$F$5:$F$605,CPagar!$D199,Dez!$I$5:$I$605,"Não Pago")</f>
        <v>0</v>
      </c>
      <c r="Q199" s="49">
        <f t="shared" si="6"/>
        <v>0</v>
      </c>
    </row>
    <row r="200" spans="3:17" ht="28.5" customHeight="1" thickTop="1" thickBot="1">
      <c r="C200" s="65" t="str">
        <f>'PC Despesas'!F96</f>
        <v>5.2.92</v>
      </c>
      <c r="D200" s="66" t="str">
        <f>VLOOKUP(C200,'PC Despesas'!$F$4:$G$103,2,FALSE)</f>
        <v>-</v>
      </c>
      <c r="E200" s="75">
        <f>SUMIFS(Jan!$H$5:$H$605,Jan!$R$5:$R$605,"Despesa",Jan!$F$5:$F$605,CPagar!$D200,Jan!$I$5:$I$605,"Não Pago")</f>
        <v>0</v>
      </c>
      <c r="F200" s="75">
        <f>SUMIFS(Fev!$H$5:$H$605,Fev!$R$5:$R$605,"Despesa",Fev!$F$5:$F$605,CPagar!$D200,Fev!$I$5:$I$605,"Não Pago")</f>
        <v>0</v>
      </c>
      <c r="G200" s="75">
        <f>SUMIFS(Mar!$H$5:$H$605,Mar!$R$5:$R$605,"Despesa",Mar!$F$5:$F$605,CPagar!$D200,Mar!$I$5:$I$605,"Não Pago")</f>
        <v>0</v>
      </c>
      <c r="H200" s="75">
        <f>SUMIFS(Abr!$H$5:$H$605,Abr!$R$5:$R$605,"Despesa",Abr!$F$5:$F$605,CPagar!$D200,Abr!$I$5:$I$605,"Não Pago")</f>
        <v>0</v>
      </c>
      <c r="I200" s="75">
        <f>SUMIFS(Mai!$H$5:$H$605,Mai!$R$5:$R$605,"Despesa",Mai!$F$5:$F$605,CPagar!$D200,Mai!$I$5:$I$605,"Não Pago")</f>
        <v>0</v>
      </c>
      <c r="J200" s="75">
        <f>SUMIFS(Jun!$H$5:$H$605,Jun!$R$5:$R$605,"Despesa",Jun!$F$5:$F$605,CPagar!$D200,Jun!$I$5:$I$605,"Não Pago")</f>
        <v>0</v>
      </c>
      <c r="K200" s="75">
        <f>SUMIFS(Jul!$H$5:$H$605,Jul!$R$5:$R$605,"Despesa",Jul!$F$5:$F$605,CPagar!$D200,Jul!$I$5:$I$605,"Não Pago")</f>
        <v>0</v>
      </c>
      <c r="L200" s="75">
        <f>SUMIFS(Ago!$H$5:$H$605,Ago!$R$5:$R$605,"Despesa",Ago!$F$5:$F$605,CPagar!$D200,Ago!$I$5:$I$605,"Não Pago")</f>
        <v>0</v>
      </c>
      <c r="M200" s="75">
        <f>SUMIFS(Set!$H$5:$H$605,Set!$R$5:$R$605,"Despesa",Set!$F$5:$F$605,CPagar!$D200,Set!$I$5:$I$605,"Não Pago")</f>
        <v>0</v>
      </c>
      <c r="N200" s="75">
        <f>SUMIFS(Out!$H$5:$H$605,Out!$R$5:$R$605,"Despesa",Out!$F$5:$F$605,CPagar!$D200,Out!$I$5:$I$605,"Não Pago")</f>
        <v>0</v>
      </c>
      <c r="O200" s="75">
        <f>SUMIFS(Nov!$H$5:$H$605,Nov!$R$5:$R$605,"Despesa",Nov!$F$5:$F$605,CPagar!$D200,Nov!$I$5:$I$605,"Não Pago")</f>
        <v>0</v>
      </c>
      <c r="P200" s="75">
        <f>SUMIFS(Dez!$H$5:$H$605,Dez!$R$5:$R$605,"Despesa",Dez!$F$5:$F$605,CPagar!$D200,Dez!$I$5:$I$605,"Não Pago")</f>
        <v>0</v>
      </c>
      <c r="Q200" s="49">
        <f t="shared" si="6"/>
        <v>0</v>
      </c>
    </row>
    <row r="201" spans="3:17" ht="28.5" customHeight="1" thickTop="1" thickBot="1">
      <c r="C201" s="65" t="str">
        <f>'PC Despesas'!F97</f>
        <v>5.2.93</v>
      </c>
      <c r="D201" s="66" t="str">
        <f>VLOOKUP(C201,'PC Despesas'!$F$4:$G$103,2,FALSE)</f>
        <v>-</v>
      </c>
      <c r="E201" s="75">
        <f>SUMIFS(Jan!$H$5:$H$605,Jan!$R$5:$R$605,"Despesa",Jan!$F$5:$F$605,CPagar!$D201,Jan!$I$5:$I$605,"Não Pago")</f>
        <v>0</v>
      </c>
      <c r="F201" s="75">
        <f>SUMIFS(Fev!$H$5:$H$605,Fev!$R$5:$R$605,"Despesa",Fev!$F$5:$F$605,CPagar!$D201,Fev!$I$5:$I$605,"Não Pago")</f>
        <v>0</v>
      </c>
      <c r="G201" s="75">
        <f>SUMIFS(Mar!$H$5:$H$605,Mar!$R$5:$R$605,"Despesa",Mar!$F$5:$F$605,CPagar!$D201,Mar!$I$5:$I$605,"Não Pago")</f>
        <v>0</v>
      </c>
      <c r="H201" s="75">
        <f>SUMIFS(Abr!$H$5:$H$605,Abr!$R$5:$R$605,"Despesa",Abr!$F$5:$F$605,CPagar!$D201,Abr!$I$5:$I$605,"Não Pago")</f>
        <v>0</v>
      </c>
      <c r="I201" s="75">
        <f>SUMIFS(Mai!$H$5:$H$605,Mai!$R$5:$R$605,"Despesa",Mai!$F$5:$F$605,CPagar!$D201,Mai!$I$5:$I$605,"Não Pago")</f>
        <v>0</v>
      </c>
      <c r="J201" s="75">
        <f>SUMIFS(Jun!$H$5:$H$605,Jun!$R$5:$R$605,"Despesa",Jun!$F$5:$F$605,CPagar!$D201,Jun!$I$5:$I$605,"Não Pago")</f>
        <v>0</v>
      </c>
      <c r="K201" s="75">
        <f>SUMIFS(Jul!$H$5:$H$605,Jul!$R$5:$R$605,"Despesa",Jul!$F$5:$F$605,CPagar!$D201,Jul!$I$5:$I$605,"Não Pago")</f>
        <v>0</v>
      </c>
      <c r="L201" s="75">
        <f>SUMIFS(Ago!$H$5:$H$605,Ago!$R$5:$R$605,"Despesa",Ago!$F$5:$F$605,CPagar!$D201,Ago!$I$5:$I$605,"Não Pago")</f>
        <v>0</v>
      </c>
      <c r="M201" s="75">
        <f>SUMIFS(Set!$H$5:$H$605,Set!$R$5:$R$605,"Despesa",Set!$F$5:$F$605,CPagar!$D201,Set!$I$5:$I$605,"Não Pago")</f>
        <v>0</v>
      </c>
      <c r="N201" s="75">
        <f>SUMIFS(Out!$H$5:$H$605,Out!$R$5:$R$605,"Despesa",Out!$F$5:$F$605,CPagar!$D201,Out!$I$5:$I$605,"Não Pago")</f>
        <v>0</v>
      </c>
      <c r="O201" s="75">
        <f>SUMIFS(Nov!$H$5:$H$605,Nov!$R$5:$R$605,"Despesa",Nov!$F$5:$F$605,CPagar!$D201,Nov!$I$5:$I$605,"Não Pago")</f>
        <v>0</v>
      </c>
      <c r="P201" s="75">
        <f>SUMIFS(Dez!$H$5:$H$605,Dez!$R$5:$R$605,"Despesa",Dez!$F$5:$F$605,CPagar!$D201,Dez!$I$5:$I$605,"Não Pago")</f>
        <v>0</v>
      </c>
      <c r="Q201" s="49">
        <f t="shared" si="6"/>
        <v>0</v>
      </c>
    </row>
    <row r="202" spans="3:17" ht="28.5" customHeight="1" thickTop="1" thickBot="1">
      <c r="C202" s="65" t="str">
        <f>'PC Despesas'!F98</f>
        <v>5.2.94</v>
      </c>
      <c r="D202" s="66" t="str">
        <f>VLOOKUP(C202,'PC Despesas'!$F$4:$G$103,2,FALSE)</f>
        <v>-</v>
      </c>
      <c r="E202" s="75">
        <f>SUMIFS(Jan!$H$5:$H$605,Jan!$R$5:$R$605,"Despesa",Jan!$F$5:$F$605,CPagar!$D202,Jan!$I$5:$I$605,"Não Pago")</f>
        <v>0</v>
      </c>
      <c r="F202" s="75">
        <f>SUMIFS(Fev!$H$5:$H$605,Fev!$R$5:$R$605,"Despesa",Fev!$F$5:$F$605,CPagar!$D202,Fev!$I$5:$I$605,"Não Pago")</f>
        <v>0</v>
      </c>
      <c r="G202" s="75">
        <f>SUMIFS(Mar!$H$5:$H$605,Mar!$R$5:$R$605,"Despesa",Mar!$F$5:$F$605,CPagar!$D202,Mar!$I$5:$I$605,"Não Pago")</f>
        <v>0</v>
      </c>
      <c r="H202" s="75">
        <f>SUMIFS(Abr!$H$5:$H$605,Abr!$R$5:$R$605,"Despesa",Abr!$F$5:$F$605,CPagar!$D202,Abr!$I$5:$I$605,"Não Pago")</f>
        <v>0</v>
      </c>
      <c r="I202" s="75">
        <f>SUMIFS(Mai!$H$5:$H$605,Mai!$R$5:$R$605,"Despesa",Mai!$F$5:$F$605,CPagar!$D202,Mai!$I$5:$I$605,"Não Pago")</f>
        <v>0</v>
      </c>
      <c r="J202" s="75">
        <f>SUMIFS(Jun!$H$5:$H$605,Jun!$R$5:$R$605,"Despesa",Jun!$F$5:$F$605,CPagar!$D202,Jun!$I$5:$I$605,"Não Pago")</f>
        <v>0</v>
      </c>
      <c r="K202" s="75">
        <f>SUMIFS(Jul!$H$5:$H$605,Jul!$R$5:$R$605,"Despesa",Jul!$F$5:$F$605,CPagar!$D202,Jul!$I$5:$I$605,"Não Pago")</f>
        <v>0</v>
      </c>
      <c r="L202" s="75">
        <f>SUMIFS(Ago!$H$5:$H$605,Ago!$R$5:$R$605,"Despesa",Ago!$F$5:$F$605,CPagar!$D202,Ago!$I$5:$I$605,"Não Pago")</f>
        <v>0</v>
      </c>
      <c r="M202" s="75">
        <f>SUMIFS(Set!$H$5:$H$605,Set!$R$5:$R$605,"Despesa",Set!$F$5:$F$605,CPagar!$D202,Set!$I$5:$I$605,"Não Pago")</f>
        <v>0</v>
      </c>
      <c r="N202" s="75">
        <f>SUMIFS(Out!$H$5:$H$605,Out!$R$5:$R$605,"Despesa",Out!$F$5:$F$605,CPagar!$D202,Out!$I$5:$I$605,"Não Pago")</f>
        <v>0</v>
      </c>
      <c r="O202" s="75">
        <f>SUMIFS(Nov!$H$5:$H$605,Nov!$R$5:$R$605,"Despesa",Nov!$F$5:$F$605,CPagar!$D202,Nov!$I$5:$I$605,"Não Pago")</f>
        <v>0</v>
      </c>
      <c r="P202" s="75">
        <f>SUMIFS(Dez!$H$5:$H$605,Dez!$R$5:$R$605,"Despesa",Dez!$F$5:$F$605,CPagar!$D202,Dez!$I$5:$I$605,"Não Pago")</f>
        <v>0</v>
      </c>
      <c r="Q202" s="49">
        <f t="shared" si="6"/>
        <v>0</v>
      </c>
    </row>
    <row r="203" spans="3:17" ht="28.5" customHeight="1" thickTop="1" thickBot="1">
      <c r="C203" s="65" t="str">
        <f>'PC Despesas'!F99</f>
        <v>5.2.95</v>
      </c>
      <c r="D203" s="66" t="str">
        <f>VLOOKUP(C203,'PC Despesas'!$F$4:$G$103,2,FALSE)</f>
        <v>-</v>
      </c>
      <c r="E203" s="75">
        <f>SUMIFS(Jan!$H$5:$H$605,Jan!$R$5:$R$605,"Despesa",Jan!$F$5:$F$605,CPagar!$D203,Jan!$I$5:$I$605,"Não Pago")</f>
        <v>0</v>
      </c>
      <c r="F203" s="75">
        <f>SUMIFS(Fev!$H$5:$H$605,Fev!$R$5:$R$605,"Despesa",Fev!$F$5:$F$605,CPagar!$D203,Fev!$I$5:$I$605,"Não Pago")</f>
        <v>0</v>
      </c>
      <c r="G203" s="75">
        <f>SUMIFS(Mar!$H$5:$H$605,Mar!$R$5:$R$605,"Despesa",Mar!$F$5:$F$605,CPagar!$D203,Mar!$I$5:$I$605,"Não Pago")</f>
        <v>0</v>
      </c>
      <c r="H203" s="75">
        <f>SUMIFS(Abr!$H$5:$H$605,Abr!$R$5:$R$605,"Despesa",Abr!$F$5:$F$605,CPagar!$D203,Abr!$I$5:$I$605,"Não Pago")</f>
        <v>0</v>
      </c>
      <c r="I203" s="75">
        <f>SUMIFS(Mai!$H$5:$H$605,Mai!$R$5:$R$605,"Despesa",Mai!$F$5:$F$605,CPagar!$D203,Mai!$I$5:$I$605,"Não Pago")</f>
        <v>0</v>
      </c>
      <c r="J203" s="75">
        <f>SUMIFS(Jun!$H$5:$H$605,Jun!$R$5:$R$605,"Despesa",Jun!$F$5:$F$605,CPagar!$D203,Jun!$I$5:$I$605,"Não Pago")</f>
        <v>0</v>
      </c>
      <c r="K203" s="75">
        <f>SUMIFS(Jul!$H$5:$H$605,Jul!$R$5:$R$605,"Despesa",Jul!$F$5:$F$605,CPagar!$D203,Jul!$I$5:$I$605,"Não Pago")</f>
        <v>0</v>
      </c>
      <c r="L203" s="75">
        <f>SUMIFS(Ago!$H$5:$H$605,Ago!$R$5:$R$605,"Despesa",Ago!$F$5:$F$605,CPagar!$D203,Ago!$I$5:$I$605,"Não Pago")</f>
        <v>0</v>
      </c>
      <c r="M203" s="75">
        <f>SUMIFS(Set!$H$5:$H$605,Set!$R$5:$R$605,"Despesa",Set!$F$5:$F$605,CPagar!$D203,Set!$I$5:$I$605,"Não Pago")</f>
        <v>0</v>
      </c>
      <c r="N203" s="75">
        <f>SUMIFS(Out!$H$5:$H$605,Out!$R$5:$R$605,"Despesa",Out!$F$5:$F$605,CPagar!$D203,Out!$I$5:$I$605,"Não Pago")</f>
        <v>0</v>
      </c>
      <c r="O203" s="75">
        <f>SUMIFS(Nov!$H$5:$H$605,Nov!$R$5:$R$605,"Despesa",Nov!$F$5:$F$605,CPagar!$D203,Nov!$I$5:$I$605,"Não Pago")</f>
        <v>0</v>
      </c>
      <c r="P203" s="75">
        <f>SUMIFS(Dez!$H$5:$H$605,Dez!$R$5:$R$605,"Despesa",Dez!$F$5:$F$605,CPagar!$D203,Dez!$I$5:$I$605,"Não Pago")</f>
        <v>0</v>
      </c>
      <c r="Q203" s="49">
        <f t="shared" si="6"/>
        <v>0</v>
      </c>
    </row>
    <row r="204" spans="3:17" ht="28.5" customHeight="1" thickTop="1" thickBot="1">
      <c r="C204" s="65" t="str">
        <f>'PC Despesas'!F100</f>
        <v>5.2.96</v>
      </c>
      <c r="D204" s="66" t="str">
        <f>VLOOKUP(C204,'PC Despesas'!$F$4:$G$103,2,FALSE)</f>
        <v>-</v>
      </c>
      <c r="E204" s="75">
        <f>SUMIFS(Jan!$H$5:$H$605,Jan!$R$5:$R$605,"Despesa",Jan!$F$5:$F$605,CPagar!$D204,Jan!$I$5:$I$605,"Não Pago")</f>
        <v>0</v>
      </c>
      <c r="F204" s="75">
        <f>SUMIFS(Fev!$H$5:$H$605,Fev!$R$5:$R$605,"Despesa",Fev!$F$5:$F$605,CPagar!$D204,Fev!$I$5:$I$605,"Não Pago")</f>
        <v>0</v>
      </c>
      <c r="G204" s="75">
        <f>SUMIFS(Mar!$H$5:$H$605,Mar!$R$5:$R$605,"Despesa",Mar!$F$5:$F$605,CPagar!$D204,Mar!$I$5:$I$605,"Não Pago")</f>
        <v>0</v>
      </c>
      <c r="H204" s="75">
        <f>SUMIFS(Abr!$H$5:$H$605,Abr!$R$5:$R$605,"Despesa",Abr!$F$5:$F$605,CPagar!$D204,Abr!$I$5:$I$605,"Não Pago")</f>
        <v>0</v>
      </c>
      <c r="I204" s="75">
        <f>SUMIFS(Mai!$H$5:$H$605,Mai!$R$5:$R$605,"Despesa",Mai!$F$5:$F$605,CPagar!$D204,Mai!$I$5:$I$605,"Não Pago")</f>
        <v>0</v>
      </c>
      <c r="J204" s="75">
        <f>SUMIFS(Jun!$H$5:$H$605,Jun!$R$5:$R$605,"Despesa",Jun!$F$5:$F$605,CPagar!$D204,Jun!$I$5:$I$605,"Não Pago")</f>
        <v>0</v>
      </c>
      <c r="K204" s="75">
        <f>SUMIFS(Jul!$H$5:$H$605,Jul!$R$5:$R$605,"Despesa",Jul!$F$5:$F$605,CPagar!$D204,Jul!$I$5:$I$605,"Não Pago")</f>
        <v>0</v>
      </c>
      <c r="L204" s="75">
        <f>SUMIFS(Ago!$H$5:$H$605,Ago!$R$5:$R$605,"Despesa",Ago!$F$5:$F$605,CPagar!$D204,Ago!$I$5:$I$605,"Não Pago")</f>
        <v>0</v>
      </c>
      <c r="M204" s="75">
        <f>SUMIFS(Set!$H$5:$H$605,Set!$R$5:$R$605,"Despesa",Set!$F$5:$F$605,CPagar!$D204,Set!$I$5:$I$605,"Não Pago")</f>
        <v>0</v>
      </c>
      <c r="N204" s="75">
        <f>SUMIFS(Out!$H$5:$H$605,Out!$R$5:$R$605,"Despesa",Out!$F$5:$F$605,CPagar!$D204,Out!$I$5:$I$605,"Não Pago")</f>
        <v>0</v>
      </c>
      <c r="O204" s="75">
        <f>SUMIFS(Nov!$H$5:$H$605,Nov!$R$5:$R$605,"Despesa",Nov!$F$5:$F$605,CPagar!$D204,Nov!$I$5:$I$605,"Não Pago")</f>
        <v>0</v>
      </c>
      <c r="P204" s="75">
        <f>SUMIFS(Dez!$H$5:$H$605,Dez!$R$5:$R$605,"Despesa",Dez!$F$5:$F$605,CPagar!$D204,Dez!$I$5:$I$605,"Não Pago")</f>
        <v>0</v>
      </c>
      <c r="Q204" s="49">
        <f t="shared" si="6"/>
        <v>0</v>
      </c>
    </row>
    <row r="205" spans="3:17" ht="28.5" customHeight="1" thickTop="1" thickBot="1">
      <c r="C205" s="65" t="str">
        <f>'PC Despesas'!F101</f>
        <v>5.2.97</v>
      </c>
      <c r="D205" s="66" t="str">
        <f>VLOOKUP(C205,'PC Despesas'!$F$4:$G$103,2,FALSE)</f>
        <v>-</v>
      </c>
      <c r="E205" s="75">
        <f>SUMIFS(Jan!$H$5:$H$605,Jan!$R$5:$R$605,"Despesa",Jan!$F$5:$F$605,CPagar!$D205,Jan!$I$5:$I$605,"Não Pago")</f>
        <v>0</v>
      </c>
      <c r="F205" s="75">
        <f>SUMIFS(Fev!$H$5:$H$605,Fev!$R$5:$R$605,"Despesa",Fev!$F$5:$F$605,CPagar!$D205,Fev!$I$5:$I$605,"Não Pago")</f>
        <v>0</v>
      </c>
      <c r="G205" s="75">
        <f>SUMIFS(Mar!$H$5:$H$605,Mar!$R$5:$R$605,"Despesa",Mar!$F$5:$F$605,CPagar!$D205,Mar!$I$5:$I$605,"Não Pago")</f>
        <v>0</v>
      </c>
      <c r="H205" s="75">
        <f>SUMIFS(Abr!$H$5:$H$605,Abr!$R$5:$R$605,"Despesa",Abr!$F$5:$F$605,CPagar!$D205,Abr!$I$5:$I$605,"Não Pago")</f>
        <v>0</v>
      </c>
      <c r="I205" s="75">
        <f>SUMIFS(Mai!$H$5:$H$605,Mai!$R$5:$R$605,"Despesa",Mai!$F$5:$F$605,CPagar!$D205,Mai!$I$5:$I$605,"Não Pago")</f>
        <v>0</v>
      </c>
      <c r="J205" s="75">
        <f>SUMIFS(Jun!$H$5:$H$605,Jun!$R$5:$R$605,"Despesa",Jun!$F$5:$F$605,CPagar!$D205,Jun!$I$5:$I$605,"Não Pago")</f>
        <v>0</v>
      </c>
      <c r="K205" s="75">
        <f>SUMIFS(Jul!$H$5:$H$605,Jul!$R$5:$R$605,"Despesa",Jul!$F$5:$F$605,CPagar!$D205,Jul!$I$5:$I$605,"Não Pago")</f>
        <v>0</v>
      </c>
      <c r="L205" s="75">
        <f>SUMIFS(Ago!$H$5:$H$605,Ago!$R$5:$R$605,"Despesa",Ago!$F$5:$F$605,CPagar!$D205,Ago!$I$5:$I$605,"Não Pago")</f>
        <v>0</v>
      </c>
      <c r="M205" s="75">
        <f>SUMIFS(Set!$H$5:$H$605,Set!$R$5:$R$605,"Despesa",Set!$F$5:$F$605,CPagar!$D205,Set!$I$5:$I$605,"Não Pago")</f>
        <v>0</v>
      </c>
      <c r="N205" s="75">
        <f>SUMIFS(Out!$H$5:$H$605,Out!$R$5:$R$605,"Despesa",Out!$F$5:$F$605,CPagar!$D205,Out!$I$5:$I$605,"Não Pago")</f>
        <v>0</v>
      </c>
      <c r="O205" s="75">
        <f>SUMIFS(Nov!$H$5:$H$605,Nov!$R$5:$R$605,"Despesa",Nov!$F$5:$F$605,CPagar!$D205,Nov!$I$5:$I$605,"Não Pago")</f>
        <v>0</v>
      </c>
      <c r="P205" s="75">
        <f>SUMIFS(Dez!$H$5:$H$605,Dez!$R$5:$R$605,"Despesa",Dez!$F$5:$F$605,CPagar!$D205,Dez!$I$5:$I$605,"Não Pago")</f>
        <v>0</v>
      </c>
      <c r="Q205" s="49">
        <f t="shared" si="6"/>
        <v>0</v>
      </c>
    </row>
    <row r="206" spans="3:17" ht="28.5" customHeight="1" thickTop="1" thickBot="1">
      <c r="C206" s="65" t="str">
        <f>'PC Despesas'!F102</f>
        <v>5.2.98</v>
      </c>
      <c r="D206" s="66" t="str">
        <f>VLOOKUP(C206,'PC Despesas'!$F$4:$G$103,2,FALSE)</f>
        <v>-</v>
      </c>
      <c r="E206" s="75">
        <f>SUMIFS(Jan!$H$5:$H$605,Jan!$R$5:$R$605,"Despesa",Jan!$F$5:$F$605,CPagar!$D206,Jan!$I$5:$I$605,"Não Pago")</f>
        <v>0</v>
      </c>
      <c r="F206" s="75">
        <f>SUMIFS(Fev!$H$5:$H$605,Fev!$R$5:$R$605,"Despesa",Fev!$F$5:$F$605,CPagar!$D206,Fev!$I$5:$I$605,"Não Pago")</f>
        <v>0</v>
      </c>
      <c r="G206" s="75">
        <f>SUMIFS(Mar!$H$5:$H$605,Mar!$R$5:$R$605,"Despesa",Mar!$F$5:$F$605,CPagar!$D206,Mar!$I$5:$I$605,"Não Pago")</f>
        <v>0</v>
      </c>
      <c r="H206" s="75">
        <f>SUMIFS(Abr!$H$5:$H$605,Abr!$R$5:$R$605,"Despesa",Abr!$F$5:$F$605,CPagar!$D206,Abr!$I$5:$I$605,"Não Pago")</f>
        <v>0</v>
      </c>
      <c r="I206" s="75">
        <f>SUMIFS(Mai!$H$5:$H$605,Mai!$R$5:$R$605,"Despesa",Mai!$F$5:$F$605,CPagar!$D206,Mai!$I$5:$I$605,"Não Pago")</f>
        <v>0</v>
      </c>
      <c r="J206" s="75">
        <f>SUMIFS(Jun!$H$5:$H$605,Jun!$R$5:$R$605,"Despesa",Jun!$F$5:$F$605,CPagar!$D206,Jun!$I$5:$I$605,"Não Pago")</f>
        <v>0</v>
      </c>
      <c r="K206" s="75">
        <f>SUMIFS(Jul!$H$5:$H$605,Jul!$R$5:$R$605,"Despesa",Jul!$F$5:$F$605,CPagar!$D206,Jul!$I$5:$I$605,"Não Pago")</f>
        <v>0</v>
      </c>
      <c r="L206" s="75">
        <f>SUMIFS(Ago!$H$5:$H$605,Ago!$R$5:$R$605,"Despesa",Ago!$F$5:$F$605,CPagar!$D206,Ago!$I$5:$I$605,"Não Pago")</f>
        <v>0</v>
      </c>
      <c r="M206" s="75">
        <f>SUMIFS(Set!$H$5:$H$605,Set!$R$5:$R$605,"Despesa",Set!$F$5:$F$605,CPagar!$D206,Set!$I$5:$I$605,"Não Pago")</f>
        <v>0</v>
      </c>
      <c r="N206" s="75">
        <f>SUMIFS(Out!$H$5:$H$605,Out!$R$5:$R$605,"Despesa",Out!$F$5:$F$605,CPagar!$D206,Out!$I$5:$I$605,"Não Pago")</f>
        <v>0</v>
      </c>
      <c r="O206" s="75">
        <f>SUMIFS(Nov!$H$5:$H$605,Nov!$R$5:$R$605,"Despesa",Nov!$F$5:$F$605,CPagar!$D206,Nov!$I$5:$I$605,"Não Pago")</f>
        <v>0</v>
      </c>
      <c r="P206" s="75">
        <f>SUMIFS(Dez!$H$5:$H$605,Dez!$R$5:$R$605,"Despesa",Dez!$F$5:$F$605,CPagar!$D206,Dez!$I$5:$I$605,"Não Pago")</f>
        <v>0</v>
      </c>
      <c r="Q206" s="49">
        <f t="shared" si="6"/>
        <v>0</v>
      </c>
    </row>
    <row r="207" spans="3:17" ht="28.5" customHeight="1" thickTop="1" thickBot="1">
      <c r="C207" s="65" t="str">
        <f>'PC Despesas'!F103</f>
        <v>5.2.99</v>
      </c>
      <c r="D207" s="66" t="str">
        <f>VLOOKUP(C207,'PC Despesas'!$F$4:$G$103,2,FALSE)</f>
        <v>Outras despesas com serviços</v>
      </c>
      <c r="E207" s="75">
        <f>SUMIFS(Jan!$H$5:$H$605,Jan!$R$5:$R$605,"Despesa",Jan!$F$5:$F$605,CPagar!$D207,Jan!$I$5:$I$605,"Não Pago")</f>
        <v>0</v>
      </c>
      <c r="F207" s="75">
        <f>SUMIFS(Fev!$H$5:$H$605,Fev!$R$5:$R$605,"Despesa",Fev!$F$5:$F$605,CPagar!$D207,Fev!$I$5:$I$605,"Não Pago")</f>
        <v>0</v>
      </c>
      <c r="G207" s="75">
        <f>SUMIFS(Mar!$H$5:$H$605,Mar!$R$5:$R$605,"Despesa",Mar!$F$5:$F$605,CPagar!$D207,Mar!$I$5:$I$605,"Não Pago")</f>
        <v>0</v>
      </c>
      <c r="H207" s="75">
        <f>SUMIFS(Abr!$H$5:$H$605,Abr!$R$5:$R$605,"Despesa",Abr!$F$5:$F$605,CPagar!$D207,Abr!$I$5:$I$605,"Não Pago")</f>
        <v>0</v>
      </c>
      <c r="I207" s="75">
        <f>SUMIFS(Mai!$H$5:$H$605,Mai!$R$5:$R$605,"Despesa",Mai!$F$5:$F$605,CPagar!$D207,Mai!$I$5:$I$605,"Não Pago")</f>
        <v>0</v>
      </c>
      <c r="J207" s="75">
        <f>SUMIFS(Jun!$H$5:$H$605,Jun!$R$5:$R$605,"Despesa",Jun!$F$5:$F$605,CPagar!$D207,Jun!$I$5:$I$605,"Não Pago")</f>
        <v>0</v>
      </c>
      <c r="K207" s="75">
        <f>SUMIFS(Jul!$H$5:$H$605,Jul!$R$5:$R$605,"Despesa",Jul!$F$5:$F$605,CPagar!$D207,Jul!$I$5:$I$605,"Não Pago")</f>
        <v>0</v>
      </c>
      <c r="L207" s="75">
        <f>SUMIFS(Ago!$H$5:$H$605,Ago!$R$5:$R$605,"Despesa",Ago!$F$5:$F$605,CPagar!$D207,Ago!$I$5:$I$605,"Não Pago")</f>
        <v>0</v>
      </c>
      <c r="M207" s="75">
        <f>SUMIFS(Set!$H$5:$H$605,Set!$R$5:$R$605,"Despesa",Set!$F$5:$F$605,CPagar!$D207,Set!$I$5:$I$605,"Não Pago")</f>
        <v>0</v>
      </c>
      <c r="N207" s="75">
        <f>SUMIFS(Out!$H$5:$H$605,Out!$R$5:$R$605,"Despesa",Out!$F$5:$F$605,CPagar!$D207,Out!$I$5:$I$605,"Não Pago")</f>
        <v>0</v>
      </c>
      <c r="O207" s="75">
        <f>SUMIFS(Nov!$H$5:$H$605,Nov!$R$5:$R$605,"Despesa",Nov!$F$5:$F$605,CPagar!$D207,Nov!$I$5:$I$605,"Não Pago")</f>
        <v>0</v>
      </c>
      <c r="P207" s="75">
        <f>SUMIFS(Dez!$H$5:$H$605,Dez!$R$5:$R$605,"Despesa",Dez!$F$5:$F$605,CPagar!$D207,Dez!$I$5:$I$605,"Não Pago")</f>
        <v>0</v>
      </c>
      <c r="Q207" s="49">
        <f t="shared" si="6"/>
        <v>0</v>
      </c>
    </row>
    <row r="208" spans="3:17" ht="30.75" customHeight="1" thickTop="1" thickBot="1">
      <c r="C208" s="67" t="str">
        <f>'PC Despesas'!I4</f>
        <v>5.3</v>
      </c>
      <c r="D208" s="77" t="str">
        <f>VLOOKUP(C208,'PC Despesas'!$I$4:$J$103,2,FALSE)</f>
        <v>DESPESAS NÃO OPERACIONAIS</v>
      </c>
      <c r="E208" s="74">
        <f>SUM(E209:E307)</f>
        <v>0</v>
      </c>
      <c r="F208" s="74">
        <f t="shared" ref="F208:Q208" si="7">SUM(F209:F307)</f>
        <v>0</v>
      </c>
      <c r="G208" s="74">
        <f t="shared" si="7"/>
        <v>0</v>
      </c>
      <c r="H208" s="74">
        <f t="shared" si="7"/>
        <v>0</v>
      </c>
      <c r="I208" s="74">
        <f t="shared" si="7"/>
        <v>0</v>
      </c>
      <c r="J208" s="74">
        <f t="shared" si="7"/>
        <v>0</v>
      </c>
      <c r="K208" s="74">
        <f t="shared" si="7"/>
        <v>0</v>
      </c>
      <c r="L208" s="74">
        <f t="shared" si="7"/>
        <v>0</v>
      </c>
      <c r="M208" s="74">
        <f t="shared" si="7"/>
        <v>0</v>
      </c>
      <c r="N208" s="74">
        <f t="shared" si="7"/>
        <v>0</v>
      </c>
      <c r="O208" s="74">
        <f t="shared" si="7"/>
        <v>0</v>
      </c>
      <c r="P208" s="74">
        <f t="shared" si="7"/>
        <v>0</v>
      </c>
      <c r="Q208" s="74">
        <f t="shared" si="7"/>
        <v>0</v>
      </c>
    </row>
    <row r="209" spans="3:17" ht="28.5" customHeight="1" thickTop="1" thickBot="1">
      <c r="C209" s="65" t="str">
        <f>'PC Despesas'!I5</f>
        <v>5.3.1</v>
      </c>
      <c r="D209" s="66" t="str">
        <f>VLOOKUP(C209,'PC Despesas'!$I$4:$J$103,2,FALSE)</f>
        <v>-</v>
      </c>
      <c r="E209" s="75">
        <f>SUMIFS(Jan!$H$5:$H$605,Jan!$R$5:$R$605,"Despesa",Jan!$F$5:$F$605,CPagar!$D209,Jan!$I$5:$I$605,"Não Pago")</f>
        <v>0</v>
      </c>
      <c r="F209" s="75">
        <f>SUMIFS(Fev!$H$5:$H$605,Fev!$R$5:$R$605,"Despesa",Fev!$F$5:$F$605,CPagar!$D209,Fev!$I$5:$I$605,"Não Pago")</f>
        <v>0</v>
      </c>
      <c r="G209" s="75">
        <f>SUMIFS(Mar!$H$5:$H$605,Mar!$R$5:$R$605,"Despesa",Mar!$F$5:$F$605,CPagar!$D209,Mar!$I$5:$I$605,"Não Pago")</f>
        <v>0</v>
      </c>
      <c r="H209" s="75">
        <f>SUMIFS(Abr!$H$5:$H$605,Abr!$R$5:$R$605,"Despesa",Abr!$F$5:$F$605,CPagar!$D209,Abr!$I$5:$I$605,"Não Pago")</f>
        <v>0</v>
      </c>
      <c r="I209" s="75">
        <f>SUMIFS(Mai!$H$5:$H$605,Mai!$R$5:$R$605,"Despesa",Mai!$F$5:$F$605,CPagar!$D209,Mai!$I$5:$I$605,"Não Pago")</f>
        <v>0</v>
      </c>
      <c r="J209" s="75">
        <f>SUMIFS(Jun!$H$5:$H$605,Jun!$R$5:$R$605,"Despesa",Jun!$F$5:$F$605,CPagar!$D209,Jun!$I$5:$I$605,"Não Pago")</f>
        <v>0</v>
      </c>
      <c r="K209" s="75">
        <f>SUMIFS(Jul!$H$5:$H$605,Jul!$R$5:$R$605,"Despesa",Jul!$F$5:$F$605,CPagar!$D209,Jul!$I$5:$I$605,"Não Pago")</f>
        <v>0</v>
      </c>
      <c r="L209" s="75">
        <f>SUMIFS(Ago!$H$5:$H$605,Ago!$R$5:$R$605,"Despesa",Ago!$F$5:$F$605,CPagar!$D209,Ago!$I$5:$I$605,"Não Pago")</f>
        <v>0</v>
      </c>
      <c r="M209" s="75">
        <f>SUMIFS(Set!$H$5:$H$605,Set!$R$5:$R$605,"Despesa",Set!$F$5:$F$605,CPagar!$D209,Set!$I$5:$I$605,"Não Pago")</f>
        <v>0</v>
      </c>
      <c r="N209" s="75">
        <f>SUMIFS(Out!$H$5:$H$605,Out!$R$5:$R$605,"Despesa",Out!$F$5:$F$605,CPagar!$D209,Out!$I$5:$I$605,"Não Pago")</f>
        <v>0</v>
      </c>
      <c r="O209" s="75">
        <f>SUMIFS(Nov!$H$5:$H$605,Nov!$R$5:$R$605,"Despesa",Nov!$F$5:$F$605,CPagar!$D209,Nov!$I$5:$I$605,"Não Pago")</f>
        <v>0</v>
      </c>
      <c r="P209" s="75">
        <f>SUMIFS(Dez!$H$5:$H$605,Dez!$R$5:$R$605,"Despesa",Dez!$F$5:$F$605,CPagar!$D209,Dez!$I$5:$I$605,"Não Pago")</f>
        <v>0</v>
      </c>
      <c r="Q209" s="49">
        <f>SUM(E209:P209)</f>
        <v>0</v>
      </c>
    </row>
    <row r="210" spans="3:17" ht="28.5" customHeight="1" thickTop="1" thickBot="1">
      <c r="C210" s="65" t="str">
        <f>'PC Despesas'!I6</f>
        <v>5.3.2</v>
      </c>
      <c r="D210" s="66" t="str">
        <f>VLOOKUP(C210,'PC Despesas'!$I$4:$J$103,2,FALSE)</f>
        <v>-</v>
      </c>
      <c r="E210" s="75">
        <f>SUMIFS(Jan!$H$5:$H$605,Jan!$R$5:$R$605,"Despesa",Jan!$F$5:$F$605,CPagar!$D210,Jan!$I$5:$I$605,"Não Pago")</f>
        <v>0</v>
      </c>
      <c r="F210" s="75">
        <f>SUMIFS(Fev!$H$5:$H$605,Fev!$R$5:$R$605,"Despesa",Fev!$F$5:$F$605,CPagar!$D210,Fev!$I$5:$I$605,"Não Pago")</f>
        <v>0</v>
      </c>
      <c r="G210" s="75">
        <f>SUMIFS(Mar!$H$5:$H$605,Mar!$R$5:$R$605,"Despesa",Mar!$F$5:$F$605,CPagar!$D210,Mar!$I$5:$I$605,"Não Pago")</f>
        <v>0</v>
      </c>
      <c r="H210" s="75">
        <f>SUMIFS(Abr!$H$5:$H$605,Abr!$R$5:$R$605,"Despesa",Abr!$F$5:$F$605,CPagar!$D210,Abr!$I$5:$I$605,"Não Pago")</f>
        <v>0</v>
      </c>
      <c r="I210" s="75">
        <f>SUMIFS(Mai!$H$5:$H$605,Mai!$R$5:$R$605,"Despesa",Mai!$F$5:$F$605,CPagar!$D210,Mai!$I$5:$I$605,"Não Pago")</f>
        <v>0</v>
      </c>
      <c r="J210" s="75">
        <f>SUMIFS(Jun!$H$5:$H$605,Jun!$R$5:$R$605,"Despesa",Jun!$F$5:$F$605,CPagar!$D210,Jun!$I$5:$I$605,"Não Pago")</f>
        <v>0</v>
      </c>
      <c r="K210" s="75">
        <f>SUMIFS(Jul!$H$5:$H$605,Jul!$R$5:$R$605,"Despesa",Jul!$F$5:$F$605,CPagar!$D210,Jul!$I$5:$I$605,"Não Pago")</f>
        <v>0</v>
      </c>
      <c r="L210" s="75">
        <f>SUMIFS(Ago!$H$5:$H$605,Ago!$R$5:$R$605,"Despesa",Ago!$F$5:$F$605,CPagar!$D210,Ago!$I$5:$I$605,"Não Pago")</f>
        <v>0</v>
      </c>
      <c r="M210" s="75">
        <f>SUMIFS(Set!$H$5:$H$605,Set!$R$5:$R$605,"Despesa",Set!$F$5:$F$605,CPagar!$D210,Set!$I$5:$I$605,"Não Pago")</f>
        <v>0</v>
      </c>
      <c r="N210" s="75">
        <f>SUMIFS(Out!$H$5:$H$605,Out!$R$5:$R$605,"Despesa",Out!$F$5:$F$605,CPagar!$D210,Out!$I$5:$I$605,"Não Pago")</f>
        <v>0</v>
      </c>
      <c r="O210" s="75">
        <f>SUMIFS(Nov!$H$5:$H$605,Nov!$R$5:$R$605,"Despesa",Nov!$F$5:$F$605,CPagar!$D210,Nov!$I$5:$I$605,"Não Pago")</f>
        <v>0</v>
      </c>
      <c r="P210" s="75">
        <f>SUMIFS(Dez!$H$5:$H$605,Dez!$R$5:$R$605,"Despesa",Dez!$F$5:$F$605,CPagar!$D210,Dez!$I$5:$I$605,"Não Pago")</f>
        <v>0</v>
      </c>
      <c r="Q210" s="49">
        <f t="shared" ref="Q210:Q273" si="8">SUM(E210:P210)</f>
        <v>0</v>
      </c>
    </row>
    <row r="211" spans="3:17" ht="28.5" customHeight="1" thickTop="1" thickBot="1">
      <c r="C211" s="65" t="str">
        <f>'PC Despesas'!I7</f>
        <v>5.3.3</v>
      </c>
      <c r="D211" s="66" t="str">
        <f>VLOOKUP(C211,'PC Despesas'!$I$4:$J$103,2,FALSE)</f>
        <v>-</v>
      </c>
      <c r="E211" s="75">
        <f>SUMIFS(Jan!$H$5:$H$605,Jan!$R$5:$R$605,"Despesa",Jan!$F$5:$F$605,CPagar!$D211,Jan!$I$5:$I$605,"Não Pago")</f>
        <v>0</v>
      </c>
      <c r="F211" s="75">
        <f>SUMIFS(Fev!$H$5:$H$605,Fev!$R$5:$R$605,"Despesa",Fev!$F$5:$F$605,CPagar!$D211,Fev!$I$5:$I$605,"Não Pago")</f>
        <v>0</v>
      </c>
      <c r="G211" s="75">
        <f>SUMIFS(Mar!$H$5:$H$605,Mar!$R$5:$R$605,"Despesa",Mar!$F$5:$F$605,CPagar!$D211,Mar!$I$5:$I$605,"Não Pago")</f>
        <v>0</v>
      </c>
      <c r="H211" s="75">
        <f>SUMIFS(Abr!$H$5:$H$605,Abr!$R$5:$R$605,"Despesa",Abr!$F$5:$F$605,CPagar!$D211,Abr!$I$5:$I$605,"Não Pago")</f>
        <v>0</v>
      </c>
      <c r="I211" s="75">
        <f>SUMIFS(Mai!$H$5:$H$605,Mai!$R$5:$R$605,"Despesa",Mai!$F$5:$F$605,CPagar!$D211,Mai!$I$5:$I$605,"Não Pago")</f>
        <v>0</v>
      </c>
      <c r="J211" s="75">
        <f>SUMIFS(Jun!$H$5:$H$605,Jun!$R$5:$R$605,"Despesa",Jun!$F$5:$F$605,CPagar!$D211,Jun!$I$5:$I$605,"Não Pago")</f>
        <v>0</v>
      </c>
      <c r="K211" s="75">
        <f>SUMIFS(Jul!$H$5:$H$605,Jul!$R$5:$R$605,"Despesa",Jul!$F$5:$F$605,CPagar!$D211,Jul!$I$5:$I$605,"Não Pago")</f>
        <v>0</v>
      </c>
      <c r="L211" s="75">
        <f>SUMIFS(Ago!$H$5:$H$605,Ago!$R$5:$R$605,"Despesa",Ago!$F$5:$F$605,CPagar!$D211,Ago!$I$5:$I$605,"Não Pago")</f>
        <v>0</v>
      </c>
      <c r="M211" s="75">
        <f>SUMIFS(Set!$H$5:$H$605,Set!$R$5:$R$605,"Despesa",Set!$F$5:$F$605,CPagar!$D211,Set!$I$5:$I$605,"Não Pago")</f>
        <v>0</v>
      </c>
      <c r="N211" s="75">
        <f>SUMIFS(Out!$H$5:$H$605,Out!$R$5:$R$605,"Despesa",Out!$F$5:$F$605,CPagar!$D211,Out!$I$5:$I$605,"Não Pago")</f>
        <v>0</v>
      </c>
      <c r="O211" s="75">
        <f>SUMIFS(Nov!$H$5:$H$605,Nov!$R$5:$R$605,"Despesa",Nov!$F$5:$F$605,CPagar!$D211,Nov!$I$5:$I$605,"Não Pago")</f>
        <v>0</v>
      </c>
      <c r="P211" s="75">
        <f>SUMIFS(Dez!$H$5:$H$605,Dez!$R$5:$R$605,"Despesa",Dez!$F$5:$F$605,CPagar!$D211,Dez!$I$5:$I$605,"Não Pago")</f>
        <v>0</v>
      </c>
      <c r="Q211" s="49">
        <f t="shared" si="8"/>
        <v>0</v>
      </c>
    </row>
    <row r="212" spans="3:17" ht="28.5" customHeight="1" thickTop="1" thickBot="1">
      <c r="C212" s="65" t="str">
        <f>'PC Despesas'!I8</f>
        <v>5.3.4</v>
      </c>
      <c r="D212" s="66" t="str">
        <f>VLOOKUP(C212,'PC Despesas'!$I$4:$J$103,2,FALSE)</f>
        <v>-</v>
      </c>
      <c r="E212" s="75">
        <f>SUMIFS(Jan!$H$5:$H$605,Jan!$R$5:$R$605,"Despesa",Jan!$F$5:$F$605,CPagar!$D212,Jan!$I$5:$I$605,"Não Pago")</f>
        <v>0</v>
      </c>
      <c r="F212" s="75">
        <f>SUMIFS(Fev!$H$5:$H$605,Fev!$R$5:$R$605,"Despesa",Fev!$F$5:$F$605,CPagar!$D212,Fev!$I$5:$I$605,"Não Pago")</f>
        <v>0</v>
      </c>
      <c r="G212" s="75">
        <f>SUMIFS(Mar!$H$5:$H$605,Mar!$R$5:$R$605,"Despesa",Mar!$F$5:$F$605,CPagar!$D212,Mar!$I$5:$I$605,"Não Pago")</f>
        <v>0</v>
      </c>
      <c r="H212" s="75">
        <f>SUMIFS(Abr!$H$5:$H$605,Abr!$R$5:$R$605,"Despesa",Abr!$F$5:$F$605,CPagar!$D212,Abr!$I$5:$I$605,"Não Pago")</f>
        <v>0</v>
      </c>
      <c r="I212" s="75">
        <f>SUMIFS(Mai!$H$5:$H$605,Mai!$R$5:$R$605,"Despesa",Mai!$F$5:$F$605,CPagar!$D212,Mai!$I$5:$I$605,"Não Pago")</f>
        <v>0</v>
      </c>
      <c r="J212" s="75">
        <f>SUMIFS(Jun!$H$5:$H$605,Jun!$R$5:$R$605,"Despesa",Jun!$F$5:$F$605,CPagar!$D212,Jun!$I$5:$I$605,"Não Pago")</f>
        <v>0</v>
      </c>
      <c r="K212" s="75">
        <f>SUMIFS(Jul!$H$5:$H$605,Jul!$R$5:$R$605,"Despesa",Jul!$F$5:$F$605,CPagar!$D212,Jul!$I$5:$I$605,"Não Pago")</f>
        <v>0</v>
      </c>
      <c r="L212" s="75">
        <f>SUMIFS(Ago!$H$5:$H$605,Ago!$R$5:$R$605,"Despesa",Ago!$F$5:$F$605,CPagar!$D212,Ago!$I$5:$I$605,"Não Pago")</f>
        <v>0</v>
      </c>
      <c r="M212" s="75">
        <f>SUMIFS(Set!$H$5:$H$605,Set!$R$5:$R$605,"Despesa",Set!$F$5:$F$605,CPagar!$D212,Set!$I$5:$I$605,"Não Pago")</f>
        <v>0</v>
      </c>
      <c r="N212" s="75">
        <f>SUMIFS(Out!$H$5:$H$605,Out!$R$5:$R$605,"Despesa",Out!$F$5:$F$605,CPagar!$D212,Out!$I$5:$I$605,"Não Pago")</f>
        <v>0</v>
      </c>
      <c r="O212" s="75">
        <f>SUMIFS(Nov!$H$5:$H$605,Nov!$R$5:$R$605,"Despesa",Nov!$F$5:$F$605,CPagar!$D212,Nov!$I$5:$I$605,"Não Pago")</f>
        <v>0</v>
      </c>
      <c r="P212" s="75">
        <f>SUMIFS(Dez!$H$5:$H$605,Dez!$R$5:$R$605,"Despesa",Dez!$F$5:$F$605,CPagar!$D212,Dez!$I$5:$I$605,"Não Pago")</f>
        <v>0</v>
      </c>
      <c r="Q212" s="49">
        <f t="shared" si="8"/>
        <v>0</v>
      </c>
    </row>
    <row r="213" spans="3:17" ht="28.5" customHeight="1" thickTop="1" thickBot="1">
      <c r="C213" s="65" t="str">
        <f>'PC Despesas'!I9</f>
        <v>5.3.5</v>
      </c>
      <c r="D213" s="66" t="str">
        <f>VLOOKUP(C213,'PC Despesas'!$I$4:$J$103,2,FALSE)</f>
        <v>-</v>
      </c>
      <c r="E213" s="75">
        <f>SUMIFS(Jan!$H$5:$H$605,Jan!$R$5:$R$605,"Despesa",Jan!$F$5:$F$605,CPagar!$D213,Jan!$I$5:$I$605,"Não Pago")</f>
        <v>0</v>
      </c>
      <c r="F213" s="75">
        <f>SUMIFS(Fev!$H$5:$H$605,Fev!$R$5:$R$605,"Despesa",Fev!$F$5:$F$605,CPagar!$D213,Fev!$I$5:$I$605,"Não Pago")</f>
        <v>0</v>
      </c>
      <c r="G213" s="75">
        <f>SUMIFS(Mar!$H$5:$H$605,Mar!$R$5:$R$605,"Despesa",Mar!$F$5:$F$605,CPagar!$D213,Mar!$I$5:$I$605,"Não Pago")</f>
        <v>0</v>
      </c>
      <c r="H213" s="75">
        <f>SUMIFS(Abr!$H$5:$H$605,Abr!$R$5:$R$605,"Despesa",Abr!$F$5:$F$605,CPagar!$D213,Abr!$I$5:$I$605,"Não Pago")</f>
        <v>0</v>
      </c>
      <c r="I213" s="75">
        <f>SUMIFS(Mai!$H$5:$H$605,Mai!$R$5:$R$605,"Despesa",Mai!$F$5:$F$605,CPagar!$D213,Mai!$I$5:$I$605,"Não Pago")</f>
        <v>0</v>
      </c>
      <c r="J213" s="75">
        <f>SUMIFS(Jun!$H$5:$H$605,Jun!$R$5:$R$605,"Despesa",Jun!$F$5:$F$605,CPagar!$D213,Jun!$I$5:$I$605,"Não Pago")</f>
        <v>0</v>
      </c>
      <c r="K213" s="75">
        <f>SUMIFS(Jul!$H$5:$H$605,Jul!$R$5:$R$605,"Despesa",Jul!$F$5:$F$605,CPagar!$D213,Jul!$I$5:$I$605,"Não Pago")</f>
        <v>0</v>
      </c>
      <c r="L213" s="75">
        <f>SUMIFS(Ago!$H$5:$H$605,Ago!$R$5:$R$605,"Despesa",Ago!$F$5:$F$605,CPagar!$D213,Ago!$I$5:$I$605,"Não Pago")</f>
        <v>0</v>
      </c>
      <c r="M213" s="75">
        <f>SUMIFS(Set!$H$5:$H$605,Set!$R$5:$R$605,"Despesa",Set!$F$5:$F$605,CPagar!$D213,Set!$I$5:$I$605,"Não Pago")</f>
        <v>0</v>
      </c>
      <c r="N213" s="75">
        <f>SUMIFS(Out!$H$5:$H$605,Out!$R$5:$R$605,"Despesa",Out!$F$5:$F$605,CPagar!$D213,Out!$I$5:$I$605,"Não Pago")</f>
        <v>0</v>
      </c>
      <c r="O213" s="75">
        <f>SUMIFS(Nov!$H$5:$H$605,Nov!$R$5:$R$605,"Despesa",Nov!$F$5:$F$605,CPagar!$D213,Nov!$I$5:$I$605,"Não Pago")</f>
        <v>0</v>
      </c>
      <c r="P213" s="75">
        <f>SUMIFS(Dez!$H$5:$H$605,Dez!$R$5:$R$605,"Despesa",Dez!$F$5:$F$605,CPagar!$D213,Dez!$I$5:$I$605,"Não Pago")</f>
        <v>0</v>
      </c>
      <c r="Q213" s="49">
        <f t="shared" si="8"/>
        <v>0</v>
      </c>
    </row>
    <row r="214" spans="3:17" ht="28.5" customHeight="1" thickTop="1" thickBot="1">
      <c r="C214" s="65" t="str">
        <f>'PC Despesas'!I10</f>
        <v>5.3.6</v>
      </c>
      <c r="D214" s="66" t="str">
        <f>VLOOKUP(C214,'PC Despesas'!$I$4:$J$103,2,FALSE)</f>
        <v>-</v>
      </c>
      <c r="E214" s="75">
        <f>SUMIFS(Jan!$H$5:$H$605,Jan!$R$5:$R$605,"Despesa",Jan!$F$5:$F$605,CPagar!$D214,Jan!$I$5:$I$605,"Não Pago")</f>
        <v>0</v>
      </c>
      <c r="F214" s="75">
        <f>SUMIFS(Fev!$H$5:$H$605,Fev!$R$5:$R$605,"Despesa",Fev!$F$5:$F$605,CPagar!$D214,Fev!$I$5:$I$605,"Não Pago")</f>
        <v>0</v>
      </c>
      <c r="G214" s="75">
        <f>SUMIFS(Mar!$H$5:$H$605,Mar!$R$5:$R$605,"Despesa",Mar!$F$5:$F$605,CPagar!$D214,Mar!$I$5:$I$605,"Não Pago")</f>
        <v>0</v>
      </c>
      <c r="H214" s="75">
        <f>SUMIFS(Abr!$H$5:$H$605,Abr!$R$5:$R$605,"Despesa",Abr!$F$5:$F$605,CPagar!$D214,Abr!$I$5:$I$605,"Não Pago")</f>
        <v>0</v>
      </c>
      <c r="I214" s="75">
        <f>SUMIFS(Mai!$H$5:$H$605,Mai!$R$5:$R$605,"Despesa",Mai!$F$5:$F$605,CPagar!$D214,Mai!$I$5:$I$605,"Não Pago")</f>
        <v>0</v>
      </c>
      <c r="J214" s="75">
        <f>SUMIFS(Jun!$H$5:$H$605,Jun!$R$5:$R$605,"Despesa",Jun!$F$5:$F$605,CPagar!$D214,Jun!$I$5:$I$605,"Não Pago")</f>
        <v>0</v>
      </c>
      <c r="K214" s="75">
        <f>SUMIFS(Jul!$H$5:$H$605,Jul!$R$5:$R$605,"Despesa",Jul!$F$5:$F$605,CPagar!$D214,Jul!$I$5:$I$605,"Não Pago")</f>
        <v>0</v>
      </c>
      <c r="L214" s="75">
        <f>SUMIFS(Ago!$H$5:$H$605,Ago!$R$5:$R$605,"Despesa",Ago!$F$5:$F$605,CPagar!$D214,Ago!$I$5:$I$605,"Não Pago")</f>
        <v>0</v>
      </c>
      <c r="M214" s="75">
        <f>SUMIFS(Set!$H$5:$H$605,Set!$R$5:$R$605,"Despesa",Set!$F$5:$F$605,CPagar!$D214,Set!$I$5:$I$605,"Não Pago")</f>
        <v>0</v>
      </c>
      <c r="N214" s="75">
        <f>SUMIFS(Out!$H$5:$H$605,Out!$R$5:$R$605,"Despesa",Out!$F$5:$F$605,CPagar!$D214,Out!$I$5:$I$605,"Não Pago")</f>
        <v>0</v>
      </c>
      <c r="O214" s="75">
        <f>SUMIFS(Nov!$H$5:$H$605,Nov!$R$5:$R$605,"Despesa",Nov!$F$5:$F$605,CPagar!$D214,Nov!$I$5:$I$605,"Não Pago")</f>
        <v>0</v>
      </c>
      <c r="P214" s="75">
        <f>SUMIFS(Dez!$H$5:$H$605,Dez!$R$5:$R$605,"Despesa",Dez!$F$5:$F$605,CPagar!$D214,Dez!$I$5:$I$605,"Não Pago")</f>
        <v>0</v>
      </c>
      <c r="Q214" s="49">
        <f t="shared" si="8"/>
        <v>0</v>
      </c>
    </row>
    <row r="215" spans="3:17" ht="28.5" customHeight="1" thickTop="1" thickBot="1">
      <c r="C215" s="65" t="str">
        <f>'PC Despesas'!I11</f>
        <v>5.3.7</v>
      </c>
      <c r="D215" s="66" t="str">
        <f>VLOOKUP(C215,'PC Despesas'!$I$4:$J$103,2,FALSE)</f>
        <v>-</v>
      </c>
      <c r="E215" s="75">
        <f>SUMIFS(Jan!$H$5:$H$605,Jan!$R$5:$R$605,"Despesa",Jan!$F$5:$F$605,CPagar!$D215,Jan!$I$5:$I$605,"Não Pago")</f>
        <v>0</v>
      </c>
      <c r="F215" s="75">
        <f>SUMIFS(Fev!$H$5:$H$605,Fev!$R$5:$R$605,"Despesa",Fev!$F$5:$F$605,CPagar!$D215,Fev!$I$5:$I$605,"Não Pago")</f>
        <v>0</v>
      </c>
      <c r="G215" s="75">
        <f>SUMIFS(Mar!$H$5:$H$605,Mar!$R$5:$R$605,"Despesa",Mar!$F$5:$F$605,CPagar!$D215,Mar!$I$5:$I$605,"Não Pago")</f>
        <v>0</v>
      </c>
      <c r="H215" s="75">
        <f>SUMIFS(Abr!$H$5:$H$605,Abr!$R$5:$R$605,"Despesa",Abr!$F$5:$F$605,CPagar!$D215,Abr!$I$5:$I$605,"Não Pago")</f>
        <v>0</v>
      </c>
      <c r="I215" s="75">
        <f>SUMIFS(Mai!$H$5:$H$605,Mai!$R$5:$R$605,"Despesa",Mai!$F$5:$F$605,CPagar!$D215,Mai!$I$5:$I$605,"Não Pago")</f>
        <v>0</v>
      </c>
      <c r="J215" s="75">
        <f>SUMIFS(Jun!$H$5:$H$605,Jun!$R$5:$R$605,"Despesa",Jun!$F$5:$F$605,CPagar!$D215,Jun!$I$5:$I$605,"Não Pago")</f>
        <v>0</v>
      </c>
      <c r="K215" s="75">
        <f>SUMIFS(Jul!$H$5:$H$605,Jul!$R$5:$R$605,"Despesa",Jul!$F$5:$F$605,CPagar!$D215,Jul!$I$5:$I$605,"Não Pago")</f>
        <v>0</v>
      </c>
      <c r="L215" s="75">
        <f>SUMIFS(Ago!$H$5:$H$605,Ago!$R$5:$R$605,"Despesa",Ago!$F$5:$F$605,CPagar!$D215,Ago!$I$5:$I$605,"Não Pago")</f>
        <v>0</v>
      </c>
      <c r="M215" s="75">
        <f>SUMIFS(Set!$H$5:$H$605,Set!$R$5:$R$605,"Despesa",Set!$F$5:$F$605,CPagar!$D215,Set!$I$5:$I$605,"Não Pago")</f>
        <v>0</v>
      </c>
      <c r="N215" s="75">
        <f>SUMIFS(Out!$H$5:$H$605,Out!$R$5:$R$605,"Despesa",Out!$F$5:$F$605,CPagar!$D215,Out!$I$5:$I$605,"Não Pago")</f>
        <v>0</v>
      </c>
      <c r="O215" s="75">
        <f>SUMIFS(Nov!$H$5:$H$605,Nov!$R$5:$R$605,"Despesa",Nov!$F$5:$F$605,CPagar!$D215,Nov!$I$5:$I$605,"Não Pago")</f>
        <v>0</v>
      </c>
      <c r="P215" s="75">
        <f>SUMIFS(Dez!$H$5:$H$605,Dez!$R$5:$R$605,"Despesa",Dez!$F$5:$F$605,CPagar!$D215,Dez!$I$5:$I$605,"Não Pago")</f>
        <v>0</v>
      </c>
      <c r="Q215" s="49">
        <f t="shared" si="8"/>
        <v>0</v>
      </c>
    </row>
    <row r="216" spans="3:17" ht="28.5" customHeight="1" thickTop="1" thickBot="1">
      <c r="C216" s="65" t="str">
        <f>'PC Despesas'!I12</f>
        <v>5.3.8</v>
      </c>
      <c r="D216" s="66" t="str">
        <f>VLOOKUP(C216,'PC Despesas'!$I$4:$J$103,2,FALSE)</f>
        <v>-</v>
      </c>
      <c r="E216" s="75">
        <f>SUMIFS(Jan!$H$5:$H$605,Jan!$R$5:$R$605,"Despesa",Jan!$F$5:$F$605,CPagar!$D216,Jan!$I$5:$I$605,"Não Pago")</f>
        <v>0</v>
      </c>
      <c r="F216" s="75">
        <f>SUMIFS(Fev!$H$5:$H$605,Fev!$R$5:$R$605,"Despesa",Fev!$F$5:$F$605,CPagar!$D216,Fev!$I$5:$I$605,"Não Pago")</f>
        <v>0</v>
      </c>
      <c r="G216" s="75">
        <f>SUMIFS(Mar!$H$5:$H$605,Mar!$R$5:$R$605,"Despesa",Mar!$F$5:$F$605,CPagar!$D216,Mar!$I$5:$I$605,"Não Pago")</f>
        <v>0</v>
      </c>
      <c r="H216" s="75">
        <f>SUMIFS(Abr!$H$5:$H$605,Abr!$R$5:$R$605,"Despesa",Abr!$F$5:$F$605,CPagar!$D216,Abr!$I$5:$I$605,"Não Pago")</f>
        <v>0</v>
      </c>
      <c r="I216" s="75">
        <f>SUMIFS(Mai!$H$5:$H$605,Mai!$R$5:$R$605,"Despesa",Mai!$F$5:$F$605,CPagar!$D216,Mai!$I$5:$I$605,"Não Pago")</f>
        <v>0</v>
      </c>
      <c r="J216" s="75">
        <f>SUMIFS(Jun!$H$5:$H$605,Jun!$R$5:$R$605,"Despesa",Jun!$F$5:$F$605,CPagar!$D216,Jun!$I$5:$I$605,"Não Pago")</f>
        <v>0</v>
      </c>
      <c r="K216" s="75">
        <f>SUMIFS(Jul!$H$5:$H$605,Jul!$R$5:$R$605,"Despesa",Jul!$F$5:$F$605,CPagar!$D216,Jul!$I$5:$I$605,"Não Pago")</f>
        <v>0</v>
      </c>
      <c r="L216" s="75">
        <f>SUMIFS(Ago!$H$5:$H$605,Ago!$R$5:$R$605,"Despesa",Ago!$F$5:$F$605,CPagar!$D216,Ago!$I$5:$I$605,"Não Pago")</f>
        <v>0</v>
      </c>
      <c r="M216" s="75">
        <f>SUMIFS(Set!$H$5:$H$605,Set!$R$5:$R$605,"Despesa",Set!$F$5:$F$605,CPagar!$D216,Set!$I$5:$I$605,"Não Pago")</f>
        <v>0</v>
      </c>
      <c r="N216" s="75">
        <f>SUMIFS(Out!$H$5:$H$605,Out!$R$5:$R$605,"Despesa",Out!$F$5:$F$605,CPagar!$D216,Out!$I$5:$I$605,"Não Pago")</f>
        <v>0</v>
      </c>
      <c r="O216" s="75">
        <f>SUMIFS(Nov!$H$5:$H$605,Nov!$R$5:$R$605,"Despesa",Nov!$F$5:$F$605,CPagar!$D216,Nov!$I$5:$I$605,"Não Pago")</f>
        <v>0</v>
      </c>
      <c r="P216" s="75">
        <f>SUMIFS(Dez!$H$5:$H$605,Dez!$R$5:$R$605,"Despesa",Dez!$F$5:$F$605,CPagar!$D216,Dez!$I$5:$I$605,"Não Pago")</f>
        <v>0</v>
      </c>
      <c r="Q216" s="49">
        <f t="shared" si="8"/>
        <v>0</v>
      </c>
    </row>
    <row r="217" spans="3:17" ht="28.5" customHeight="1" thickTop="1" thickBot="1">
      <c r="C217" s="65" t="str">
        <f>'PC Despesas'!I13</f>
        <v>5.3.9</v>
      </c>
      <c r="D217" s="66" t="str">
        <f>VLOOKUP(C217,'PC Despesas'!$I$4:$J$103,2,FALSE)</f>
        <v>-</v>
      </c>
      <c r="E217" s="75">
        <f>SUMIFS(Jan!$H$5:$H$605,Jan!$R$5:$R$605,"Despesa",Jan!$F$5:$F$605,CPagar!$D217,Jan!$I$5:$I$605,"Não Pago")</f>
        <v>0</v>
      </c>
      <c r="F217" s="75">
        <f>SUMIFS(Fev!$H$5:$H$605,Fev!$R$5:$R$605,"Despesa",Fev!$F$5:$F$605,CPagar!$D217,Fev!$I$5:$I$605,"Não Pago")</f>
        <v>0</v>
      </c>
      <c r="G217" s="75">
        <f>SUMIFS(Mar!$H$5:$H$605,Mar!$R$5:$R$605,"Despesa",Mar!$F$5:$F$605,CPagar!$D217,Mar!$I$5:$I$605,"Não Pago")</f>
        <v>0</v>
      </c>
      <c r="H217" s="75">
        <f>SUMIFS(Abr!$H$5:$H$605,Abr!$R$5:$R$605,"Despesa",Abr!$F$5:$F$605,CPagar!$D217,Abr!$I$5:$I$605,"Não Pago")</f>
        <v>0</v>
      </c>
      <c r="I217" s="75">
        <f>SUMIFS(Mai!$H$5:$H$605,Mai!$R$5:$R$605,"Despesa",Mai!$F$5:$F$605,CPagar!$D217,Mai!$I$5:$I$605,"Não Pago")</f>
        <v>0</v>
      </c>
      <c r="J217" s="75">
        <f>SUMIFS(Jun!$H$5:$H$605,Jun!$R$5:$R$605,"Despesa",Jun!$F$5:$F$605,CPagar!$D217,Jun!$I$5:$I$605,"Não Pago")</f>
        <v>0</v>
      </c>
      <c r="K217" s="75">
        <f>SUMIFS(Jul!$H$5:$H$605,Jul!$R$5:$R$605,"Despesa",Jul!$F$5:$F$605,CPagar!$D217,Jul!$I$5:$I$605,"Não Pago")</f>
        <v>0</v>
      </c>
      <c r="L217" s="75">
        <f>SUMIFS(Ago!$H$5:$H$605,Ago!$R$5:$R$605,"Despesa",Ago!$F$5:$F$605,CPagar!$D217,Ago!$I$5:$I$605,"Não Pago")</f>
        <v>0</v>
      </c>
      <c r="M217" s="75">
        <f>SUMIFS(Set!$H$5:$H$605,Set!$R$5:$R$605,"Despesa",Set!$F$5:$F$605,CPagar!$D217,Set!$I$5:$I$605,"Não Pago")</f>
        <v>0</v>
      </c>
      <c r="N217" s="75">
        <f>SUMIFS(Out!$H$5:$H$605,Out!$R$5:$R$605,"Despesa",Out!$F$5:$F$605,CPagar!$D217,Out!$I$5:$I$605,"Não Pago")</f>
        <v>0</v>
      </c>
      <c r="O217" s="75">
        <f>SUMIFS(Nov!$H$5:$H$605,Nov!$R$5:$R$605,"Despesa",Nov!$F$5:$F$605,CPagar!$D217,Nov!$I$5:$I$605,"Não Pago")</f>
        <v>0</v>
      </c>
      <c r="P217" s="75">
        <f>SUMIFS(Dez!$H$5:$H$605,Dez!$R$5:$R$605,"Despesa",Dez!$F$5:$F$605,CPagar!$D217,Dez!$I$5:$I$605,"Não Pago")</f>
        <v>0</v>
      </c>
      <c r="Q217" s="49">
        <f t="shared" si="8"/>
        <v>0</v>
      </c>
    </row>
    <row r="218" spans="3:17" ht="28.5" customHeight="1" thickTop="1" thickBot="1">
      <c r="C218" s="65" t="str">
        <f>'PC Despesas'!I14</f>
        <v>5.3.10</v>
      </c>
      <c r="D218" s="66" t="str">
        <f>VLOOKUP(C218,'PC Despesas'!$I$4:$J$103,2,FALSE)</f>
        <v>-</v>
      </c>
      <c r="E218" s="75">
        <f>SUMIFS(Jan!$H$5:$H$605,Jan!$R$5:$R$605,"Despesa",Jan!$F$5:$F$605,CPagar!$D218,Jan!$I$5:$I$605,"Não Pago")</f>
        <v>0</v>
      </c>
      <c r="F218" s="75">
        <f>SUMIFS(Fev!$H$5:$H$605,Fev!$R$5:$R$605,"Despesa",Fev!$F$5:$F$605,CPagar!$D218,Fev!$I$5:$I$605,"Não Pago")</f>
        <v>0</v>
      </c>
      <c r="G218" s="75">
        <f>SUMIFS(Mar!$H$5:$H$605,Mar!$R$5:$R$605,"Despesa",Mar!$F$5:$F$605,CPagar!$D218,Mar!$I$5:$I$605,"Não Pago")</f>
        <v>0</v>
      </c>
      <c r="H218" s="75">
        <f>SUMIFS(Abr!$H$5:$H$605,Abr!$R$5:$R$605,"Despesa",Abr!$F$5:$F$605,CPagar!$D218,Abr!$I$5:$I$605,"Não Pago")</f>
        <v>0</v>
      </c>
      <c r="I218" s="75">
        <f>SUMIFS(Mai!$H$5:$H$605,Mai!$R$5:$R$605,"Despesa",Mai!$F$5:$F$605,CPagar!$D218,Mai!$I$5:$I$605,"Não Pago")</f>
        <v>0</v>
      </c>
      <c r="J218" s="75">
        <f>SUMIFS(Jun!$H$5:$H$605,Jun!$R$5:$R$605,"Despesa",Jun!$F$5:$F$605,CPagar!$D218,Jun!$I$5:$I$605,"Não Pago")</f>
        <v>0</v>
      </c>
      <c r="K218" s="75">
        <f>SUMIFS(Jul!$H$5:$H$605,Jul!$R$5:$R$605,"Despesa",Jul!$F$5:$F$605,CPagar!$D218,Jul!$I$5:$I$605,"Não Pago")</f>
        <v>0</v>
      </c>
      <c r="L218" s="75">
        <f>SUMIFS(Ago!$H$5:$H$605,Ago!$R$5:$R$605,"Despesa",Ago!$F$5:$F$605,CPagar!$D218,Ago!$I$5:$I$605,"Não Pago")</f>
        <v>0</v>
      </c>
      <c r="M218" s="75">
        <f>SUMIFS(Set!$H$5:$H$605,Set!$R$5:$R$605,"Despesa",Set!$F$5:$F$605,CPagar!$D218,Set!$I$5:$I$605,"Não Pago")</f>
        <v>0</v>
      </c>
      <c r="N218" s="75">
        <f>SUMIFS(Out!$H$5:$H$605,Out!$R$5:$R$605,"Despesa",Out!$F$5:$F$605,CPagar!$D218,Out!$I$5:$I$605,"Não Pago")</f>
        <v>0</v>
      </c>
      <c r="O218" s="75">
        <f>SUMIFS(Nov!$H$5:$H$605,Nov!$R$5:$R$605,"Despesa",Nov!$F$5:$F$605,CPagar!$D218,Nov!$I$5:$I$605,"Não Pago")</f>
        <v>0</v>
      </c>
      <c r="P218" s="75">
        <f>SUMIFS(Dez!$H$5:$H$605,Dez!$R$5:$R$605,"Despesa",Dez!$F$5:$F$605,CPagar!$D218,Dez!$I$5:$I$605,"Não Pago")</f>
        <v>0</v>
      </c>
      <c r="Q218" s="49">
        <f t="shared" si="8"/>
        <v>0</v>
      </c>
    </row>
    <row r="219" spans="3:17" ht="28.5" customHeight="1" thickTop="1" thickBot="1">
      <c r="C219" s="65" t="str">
        <f>'PC Despesas'!I15</f>
        <v>5.3.11</v>
      </c>
      <c r="D219" s="66" t="str">
        <f>VLOOKUP(C219,'PC Despesas'!$I$4:$J$103,2,FALSE)</f>
        <v>-</v>
      </c>
      <c r="E219" s="75">
        <f>SUMIFS(Jan!$H$5:$H$605,Jan!$R$5:$R$605,"Despesa",Jan!$F$5:$F$605,CPagar!$D219,Jan!$I$5:$I$605,"Não Pago")</f>
        <v>0</v>
      </c>
      <c r="F219" s="75">
        <f>SUMIFS(Fev!$H$5:$H$605,Fev!$R$5:$R$605,"Despesa",Fev!$F$5:$F$605,CPagar!$D219,Fev!$I$5:$I$605,"Não Pago")</f>
        <v>0</v>
      </c>
      <c r="G219" s="75">
        <f>SUMIFS(Mar!$H$5:$H$605,Mar!$R$5:$R$605,"Despesa",Mar!$F$5:$F$605,CPagar!$D219,Mar!$I$5:$I$605,"Não Pago")</f>
        <v>0</v>
      </c>
      <c r="H219" s="75">
        <f>SUMIFS(Abr!$H$5:$H$605,Abr!$R$5:$R$605,"Despesa",Abr!$F$5:$F$605,CPagar!$D219,Abr!$I$5:$I$605,"Não Pago")</f>
        <v>0</v>
      </c>
      <c r="I219" s="75">
        <f>SUMIFS(Mai!$H$5:$H$605,Mai!$R$5:$R$605,"Despesa",Mai!$F$5:$F$605,CPagar!$D219,Mai!$I$5:$I$605,"Não Pago")</f>
        <v>0</v>
      </c>
      <c r="J219" s="75">
        <f>SUMIFS(Jun!$H$5:$H$605,Jun!$R$5:$R$605,"Despesa",Jun!$F$5:$F$605,CPagar!$D219,Jun!$I$5:$I$605,"Não Pago")</f>
        <v>0</v>
      </c>
      <c r="K219" s="75">
        <f>SUMIFS(Jul!$H$5:$H$605,Jul!$R$5:$R$605,"Despesa",Jul!$F$5:$F$605,CPagar!$D219,Jul!$I$5:$I$605,"Não Pago")</f>
        <v>0</v>
      </c>
      <c r="L219" s="75">
        <f>SUMIFS(Ago!$H$5:$H$605,Ago!$R$5:$R$605,"Despesa",Ago!$F$5:$F$605,CPagar!$D219,Ago!$I$5:$I$605,"Não Pago")</f>
        <v>0</v>
      </c>
      <c r="M219" s="75">
        <f>SUMIFS(Set!$H$5:$H$605,Set!$R$5:$R$605,"Despesa",Set!$F$5:$F$605,CPagar!$D219,Set!$I$5:$I$605,"Não Pago")</f>
        <v>0</v>
      </c>
      <c r="N219" s="75">
        <f>SUMIFS(Out!$H$5:$H$605,Out!$R$5:$R$605,"Despesa",Out!$F$5:$F$605,CPagar!$D219,Out!$I$5:$I$605,"Não Pago")</f>
        <v>0</v>
      </c>
      <c r="O219" s="75">
        <f>SUMIFS(Nov!$H$5:$H$605,Nov!$R$5:$R$605,"Despesa",Nov!$F$5:$F$605,CPagar!$D219,Nov!$I$5:$I$605,"Não Pago")</f>
        <v>0</v>
      </c>
      <c r="P219" s="75">
        <f>SUMIFS(Dez!$H$5:$H$605,Dez!$R$5:$R$605,"Despesa",Dez!$F$5:$F$605,CPagar!$D219,Dez!$I$5:$I$605,"Não Pago")</f>
        <v>0</v>
      </c>
      <c r="Q219" s="49">
        <f t="shared" si="8"/>
        <v>0</v>
      </c>
    </row>
    <row r="220" spans="3:17" ht="28.5" customHeight="1" thickTop="1" thickBot="1">
      <c r="C220" s="65" t="str">
        <f>'PC Despesas'!I16</f>
        <v>5.3.12</v>
      </c>
      <c r="D220" s="66" t="str">
        <f>VLOOKUP(C220,'PC Despesas'!$I$4:$J$103,2,FALSE)</f>
        <v>-</v>
      </c>
      <c r="E220" s="75">
        <f>SUMIFS(Jan!$H$5:$H$605,Jan!$R$5:$R$605,"Despesa",Jan!$F$5:$F$605,CPagar!$D220,Jan!$I$5:$I$605,"Não Pago")</f>
        <v>0</v>
      </c>
      <c r="F220" s="75">
        <f>SUMIFS(Fev!$H$5:$H$605,Fev!$R$5:$R$605,"Despesa",Fev!$F$5:$F$605,CPagar!$D220,Fev!$I$5:$I$605,"Não Pago")</f>
        <v>0</v>
      </c>
      <c r="G220" s="75">
        <f>SUMIFS(Mar!$H$5:$H$605,Mar!$R$5:$R$605,"Despesa",Mar!$F$5:$F$605,CPagar!$D220,Mar!$I$5:$I$605,"Não Pago")</f>
        <v>0</v>
      </c>
      <c r="H220" s="75">
        <f>SUMIFS(Abr!$H$5:$H$605,Abr!$R$5:$R$605,"Despesa",Abr!$F$5:$F$605,CPagar!$D220,Abr!$I$5:$I$605,"Não Pago")</f>
        <v>0</v>
      </c>
      <c r="I220" s="75">
        <f>SUMIFS(Mai!$H$5:$H$605,Mai!$R$5:$R$605,"Despesa",Mai!$F$5:$F$605,CPagar!$D220,Mai!$I$5:$I$605,"Não Pago")</f>
        <v>0</v>
      </c>
      <c r="J220" s="75">
        <f>SUMIFS(Jun!$H$5:$H$605,Jun!$R$5:$R$605,"Despesa",Jun!$F$5:$F$605,CPagar!$D220,Jun!$I$5:$I$605,"Não Pago")</f>
        <v>0</v>
      </c>
      <c r="K220" s="75">
        <f>SUMIFS(Jul!$H$5:$H$605,Jul!$R$5:$R$605,"Despesa",Jul!$F$5:$F$605,CPagar!$D220,Jul!$I$5:$I$605,"Não Pago")</f>
        <v>0</v>
      </c>
      <c r="L220" s="75">
        <f>SUMIFS(Ago!$H$5:$H$605,Ago!$R$5:$R$605,"Despesa",Ago!$F$5:$F$605,CPagar!$D220,Ago!$I$5:$I$605,"Não Pago")</f>
        <v>0</v>
      </c>
      <c r="M220" s="75">
        <f>SUMIFS(Set!$H$5:$H$605,Set!$R$5:$R$605,"Despesa",Set!$F$5:$F$605,CPagar!$D220,Set!$I$5:$I$605,"Não Pago")</f>
        <v>0</v>
      </c>
      <c r="N220" s="75">
        <f>SUMIFS(Out!$H$5:$H$605,Out!$R$5:$R$605,"Despesa",Out!$F$5:$F$605,CPagar!$D220,Out!$I$5:$I$605,"Não Pago")</f>
        <v>0</v>
      </c>
      <c r="O220" s="75">
        <f>SUMIFS(Nov!$H$5:$H$605,Nov!$R$5:$R$605,"Despesa",Nov!$F$5:$F$605,CPagar!$D220,Nov!$I$5:$I$605,"Não Pago")</f>
        <v>0</v>
      </c>
      <c r="P220" s="75">
        <f>SUMIFS(Dez!$H$5:$H$605,Dez!$R$5:$R$605,"Despesa",Dez!$F$5:$F$605,CPagar!$D220,Dez!$I$5:$I$605,"Não Pago")</f>
        <v>0</v>
      </c>
      <c r="Q220" s="49">
        <f t="shared" si="8"/>
        <v>0</v>
      </c>
    </row>
    <row r="221" spans="3:17" ht="28.5" customHeight="1" thickTop="1" thickBot="1">
      <c r="C221" s="65" t="str">
        <f>'PC Despesas'!I17</f>
        <v>5.3.13</v>
      </c>
      <c r="D221" s="66" t="str">
        <f>VLOOKUP(C221,'PC Despesas'!$I$4:$J$103,2,FALSE)</f>
        <v>-</v>
      </c>
      <c r="E221" s="75">
        <f>SUMIFS(Jan!$H$5:$H$605,Jan!$R$5:$R$605,"Despesa",Jan!$F$5:$F$605,CPagar!$D221,Jan!$I$5:$I$605,"Não Pago")</f>
        <v>0</v>
      </c>
      <c r="F221" s="75">
        <f>SUMIFS(Fev!$H$5:$H$605,Fev!$R$5:$R$605,"Despesa",Fev!$F$5:$F$605,CPagar!$D221,Fev!$I$5:$I$605,"Não Pago")</f>
        <v>0</v>
      </c>
      <c r="G221" s="75">
        <f>SUMIFS(Mar!$H$5:$H$605,Mar!$R$5:$R$605,"Despesa",Mar!$F$5:$F$605,CPagar!$D221,Mar!$I$5:$I$605,"Não Pago")</f>
        <v>0</v>
      </c>
      <c r="H221" s="75">
        <f>SUMIFS(Abr!$H$5:$H$605,Abr!$R$5:$R$605,"Despesa",Abr!$F$5:$F$605,CPagar!$D221,Abr!$I$5:$I$605,"Não Pago")</f>
        <v>0</v>
      </c>
      <c r="I221" s="75">
        <f>SUMIFS(Mai!$H$5:$H$605,Mai!$R$5:$R$605,"Despesa",Mai!$F$5:$F$605,CPagar!$D221,Mai!$I$5:$I$605,"Não Pago")</f>
        <v>0</v>
      </c>
      <c r="J221" s="75">
        <f>SUMIFS(Jun!$H$5:$H$605,Jun!$R$5:$R$605,"Despesa",Jun!$F$5:$F$605,CPagar!$D221,Jun!$I$5:$I$605,"Não Pago")</f>
        <v>0</v>
      </c>
      <c r="K221" s="75">
        <f>SUMIFS(Jul!$H$5:$H$605,Jul!$R$5:$R$605,"Despesa",Jul!$F$5:$F$605,CPagar!$D221,Jul!$I$5:$I$605,"Não Pago")</f>
        <v>0</v>
      </c>
      <c r="L221" s="75">
        <f>SUMIFS(Ago!$H$5:$H$605,Ago!$R$5:$R$605,"Despesa",Ago!$F$5:$F$605,CPagar!$D221,Ago!$I$5:$I$605,"Não Pago")</f>
        <v>0</v>
      </c>
      <c r="M221" s="75">
        <f>SUMIFS(Set!$H$5:$H$605,Set!$R$5:$R$605,"Despesa",Set!$F$5:$F$605,CPagar!$D221,Set!$I$5:$I$605,"Não Pago")</f>
        <v>0</v>
      </c>
      <c r="N221" s="75">
        <f>SUMIFS(Out!$H$5:$H$605,Out!$R$5:$R$605,"Despesa",Out!$F$5:$F$605,CPagar!$D221,Out!$I$5:$I$605,"Não Pago")</f>
        <v>0</v>
      </c>
      <c r="O221" s="75">
        <f>SUMIFS(Nov!$H$5:$H$605,Nov!$R$5:$R$605,"Despesa",Nov!$F$5:$F$605,CPagar!$D221,Nov!$I$5:$I$605,"Não Pago")</f>
        <v>0</v>
      </c>
      <c r="P221" s="75">
        <f>SUMIFS(Dez!$H$5:$H$605,Dez!$R$5:$R$605,"Despesa",Dez!$F$5:$F$605,CPagar!$D221,Dez!$I$5:$I$605,"Não Pago")</f>
        <v>0</v>
      </c>
      <c r="Q221" s="49">
        <f t="shared" si="8"/>
        <v>0</v>
      </c>
    </row>
    <row r="222" spans="3:17" ht="28.5" customHeight="1" thickTop="1" thickBot="1">
      <c r="C222" s="65" t="str">
        <f>'PC Despesas'!I18</f>
        <v>5.3.14</v>
      </c>
      <c r="D222" s="66" t="str">
        <f>VLOOKUP(C222,'PC Despesas'!$I$4:$J$103,2,FALSE)</f>
        <v>-</v>
      </c>
      <c r="E222" s="75">
        <f>SUMIFS(Jan!$H$5:$H$605,Jan!$R$5:$R$605,"Despesa",Jan!$F$5:$F$605,CPagar!$D222,Jan!$I$5:$I$605,"Não Pago")</f>
        <v>0</v>
      </c>
      <c r="F222" s="75">
        <f>SUMIFS(Fev!$H$5:$H$605,Fev!$R$5:$R$605,"Despesa",Fev!$F$5:$F$605,CPagar!$D222,Fev!$I$5:$I$605,"Não Pago")</f>
        <v>0</v>
      </c>
      <c r="G222" s="75">
        <f>SUMIFS(Mar!$H$5:$H$605,Mar!$R$5:$R$605,"Despesa",Mar!$F$5:$F$605,CPagar!$D222,Mar!$I$5:$I$605,"Não Pago")</f>
        <v>0</v>
      </c>
      <c r="H222" s="75">
        <f>SUMIFS(Abr!$H$5:$H$605,Abr!$R$5:$R$605,"Despesa",Abr!$F$5:$F$605,CPagar!$D222,Abr!$I$5:$I$605,"Não Pago")</f>
        <v>0</v>
      </c>
      <c r="I222" s="75">
        <f>SUMIFS(Mai!$H$5:$H$605,Mai!$R$5:$R$605,"Despesa",Mai!$F$5:$F$605,CPagar!$D222,Mai!$I$5:$I$605,"Não Pago")</f>
        <v>0</v>
      </c>
      <c r="J222" s="75">
        <f>SUMIFS(Jun!$H$5:$H$605,Jun!$R$5:$R$605,"Despesa",Jun!$F$5:$F$605,CPagar!$D222,Jun!$I$5:$I$605,"Não Pago")</f>
        <v>0</v>
      </c>
      <c r="K222" s="75">
        <f>SUMIFS(Jul!$H$5:$H$605,Jul!$R$5:$R$605,"Despesa",Jul!$F$5:$F$605,CPagar!$D222,Jul!$I$5:$I$605,"Não Pago")</f>
        <v>0</v>
      </c>
      <c r="L222" s="75">
        <f>SUMIFS(Ago!$H$5:$H$605,Ago!$R$5:$R$605,"Despesa",Ago!$F$5:$F$605,CPagar!$D222,Ago!$I$5:$I$605,"Não Pago")</f>
        <v>0</v>
      </c>
      <c r="M222" s="75">
        <f>SUMIFS(Set!$H$5:$H$605,Set!$R$5:$R$605,"Despesa",Set!$F$5:$F$605,CPagar!$D222,Set!$I$5:$I$605,"Não Pago")</f>
        <v>0</v>
      </c>
      <c r="N222" s="75">
        <f>SUMIFS(Out!$H$5:$H$605,Out!$R$5:$R$605,"Despesa",Out!$F$5:$F$605,CPagar!$D222,Out!$I$5:$I$605,"Não Pago")</f>
        <v>0</v>
      </c>
      <c r="O222" s="75">
        <f>SUMIFS(Nov!$H$5:$H$605,Nov!$R$5:$R$605,"Despesa",Nov!$F$5:$F$605,CPagar!$D222,Nov!$I$5:$I$605,"Não Pago")</f>
        <v>0</v>
      </c>
      <c r="P222" s="75">
        <f>SUMIFS(Dez!$H$5:$H$605,Dez!$R$5:$R$605,"Despesa",Dez!$F$5:$F$605,CPagar!$D222,Dez!$I$5:$I$605,"Não Pago")</f>
        <v>0</v>
      </c>
      <c r="Q222" s="49">
        <f t="shared" si="8"/>
        <v>0</v>
      </c>
    </row>
    <row r="223" spans="3:17" ht="28.5" customHeight="1" thickTop="1" thickBot="1">
      <c r="C223" s="65" t="str">
        <f>'PC Despesas'!I19</f>
        <v>5.3.15</v>
      </c>
      <c r="D223" s="66" t="str">
        <f>VLOOKUP(C223,'PC Despesas'!$I$4:$J$103,2,FALSE)</f>
        <v>-</v>
      </c>
      <c r="E223" s="75">
        <f>SUMIFS(Jan!$H$5:$H$605,Jan!$R$5:$R$605,"Despesa",Jan!$F$5:$F$605,CPagar!$D223,Jan!$I$5:$I$605,"Não Pago")</f>
        <v>0</v>
      </c>
      <c r="F223" s="75">
        <f>SUMIFS(Fev!$H$5:$H$605,Fev!$R$5:$R$605,"Despesa",Fev!$F$5:$F$605,CPagar!$D223,Fev!$I$5:$I$605,"Não Pago")</f>
        <v>0</v>
      </c>
      <c r="G223" s="75">
        <f>SUMIFS(Mar!$H$5:$H$605,Mar!$R$5:$R$605,"Despesa",Mar!$F$5:$F$605,CPagar!$D223,Mar!$I$5:$I$605,"Não Pago")</f>
        <v>0</v>
      </c>
      <c r="H223" s="75">
        <f>SUMIFS(Abr!$H$5:$H$605,Abr!$R$5:$R$605,"Despesa",Abr!$F$5:$F$605,CPagar!$D223,Abr!$I$5:$I$605,"Não Pago")</f>
        <v>0</v>
      </c>
      <c r="I223" s="75">
        <f>SUMIFS(Mai!$H$5:$H$605,Mai!$R$5:$R$605,"Despesa",Mai!$F$5:$F$605,CPagar!$D223,Mai!$I$5:$I$605,"Não Pago")</f>
        <v>0</v>
      </c>
      <c r="J223" s="75">
        <f>SUMIFS(Jun!$H$5:$H$605,Jun!$R$5:$R$605,"Despesa",Jun!$F$5:$F$605,CPagar!$D223,Jun!$I$5:$I$605,"Não Pago")</f>
        <v>0</v>
      </c>
      <c r="K223" s="75">
        <f>SUMIFS(Jul!$H$5:$H$605,Jul!$R$5:$R$605,"Despesa",Jul!$F$5:$F$605,CPagar!$D223,Jul!$I$5:$I$605,"Não Pago")</f>
        <v>0</v>
      </c>
      <c r="L223" s="75">
        <f>SUMIFS(Ago!$H$5:$H$605,Ago!$R$5:$R$605,"Despesa",Ago!$F$5:$F$605,CPagar!$D223,Ago!$I$5:$I$605,"Não Pago")</f>
        <v>0</v>
      </c>
      <c r="M223" s="75">
        <f>SUMIFS(Set!$H$5:$H$605,Set!$R$5:$R$605,"Despesa",Set!$F$5:$F$605,CPagar!$D223,Set!$I$5:$I$605,"Não Pago")</f>
        <v>0</v>
      </c>
      <c r="N223" s="75">
        <f>SUMIFS(Out!$H$5:$H$605,Out!$R$5:$R$605,"Despesa",Out!$F$5:$F$605,CPagar!$D223,Out!$I$5:$I$605,"Não Pago")</f>
        <v>0</v>
      </c>
      <c r="O223" s="75">
        <f>SUMIFS(Nov!$H$5:$H$605,Nov!$R$5:$R$605,"Despesa",Nov!$F$5:$F$605,CPagar!$D223,Nov!$I$5:$I$605,"Não Pago")</f>
        <v>0</v>
      </c>
      <c r="P223" s="75">
        <f>SUMIFS(Dez!$H$5:$H$605,Dez!$R$5:$R$605,"Despesa",Dez!$F$5:$F$605,CPagar!$D223,Dez!$I$5:$I$605,"Não Pago")</f>
        <v>0</v>
      </c>
      <c r="Q223" s="49">
        <f t="shared" si="8"/>
        <v>0</v>
      </c>
    </row>
    <row r="224" spans="3:17" ht="28.5" customHeight="1" thickTop="1" thickBot="1">
      <c r="C224" s="65" t="str">
        <f>'PC Despesas'!I20</f>
        <v>5.3.16</v>
      </c>
      <c r="D224" s="66" t="str">
        <f>VLOOKUP(C224,'PC Despesas'!$I$4:$J$103,2,FALSE)</f>
        <v>-</v>
      </c>
      <c r="E224" s="75">
        <f>SUMIFS(Jan!$H$5:$H$605,Jan!$R$5:$R$605,"Despesa",Jan!$F$5:$F$605,CPagar!$D224,Jan!$I$5:$I$605,"Não Pago")</f>
        <v>0</v>
      </c>
      <c r="F224" s="75">
        <f>SUMIFS(Fev!$H$5:$H$605,Fev!$R$5:$R$605,"Despesa",Fev!$F$5:$F$605,CPagar!$D224,Fev!$I$5:$I$605,"Não Pago")</f>
        <v>0</v>
      </c>
      <c r="G224" s="75">
        <f>SUMIFS(Mar!$H$5:$H$605,Mar!$R$5:$R$605,"Despesa",Mar!$F$5:$F$605,CPagar!$D224,Mar!$I$5:$I$605,"Não Pago")</f>
        <v>0</v>
      </c>
      <c r="H224" s="75">
        <f>SUMIFS(Abr!$H$5:$H$605,Abr!$R$5:$R$605,"Despesa",Abr!$F$5:$F$605,CPagar!$D224,Abr!$I$5:$I$605,"Não Pago")</f>
        <v>0</v>
      </c>
      <c r="I224" s="75">
        <f>SUMIFS(Mai!$H$5:$H$605,Mai!$R$5:$R$605,"Despesa",Mai!$F$5:$F$605,CPagar!$D224,Mai!$I$5:$I$605,"Não Pago")</f>
        <v>0</v>
      </c>
      <c r="J224" s="75">
        <f>SUMIFS(Jun!$H$5:$H$605,Jun!$R$5:$R$605,"Despesa",Jun!$F$5:$F$605,CPagar!$D224,Jun!$I$5:$I$605,"Não Pago")</f>
        <v>0</v>
      </c>
      <c r="K224" s="75">
        <f>SUMIFS(Jul!$H$5:$H$605,Jul!$R$5:$R$605,"Despesa",Jul!$F$5:$F$605,CPagar!$D224,Jul!$I$5:$I$605,"Não Pago")</f>
        <v>0</v>
      </c>
      <c r="L224" s="75">
        <f>SUMIFS(Ago!$H$5:$H$605,Ago!$R$5:$R$605,"Despesa",Ago!$F$5:$F$605,CPagar!$D224,Ago!$I$5:$I$605,"Não Pago")</f>
        <v>0</v>
      </c>
      <c r="M224" s="75">
        <f>SUMIFS(Set!$H$5:$H$605,Set!$R$5:$R$605,"Despesa",Set!$F$5:$F$605,CPagar!$D224,Set!$I$5:$I$605,"Não Pago")</f>
        <v>0</v>
      </c>
      <c r="N224" s="75">
        <f>SUMIFS(Out!$H$5:$H$605,Out!$R$5:$R$605,"Despesa",Out!$F$5:$F$605,CPagar!$D224,Out!$I$5:$I$605,"Não Pago")</f>
        <v>0</v>
      </c>
      <c r="O224" s="75">
        <f>SUMIFS(Nov!$H$5:$H$605,Nov!$R$5:$R$605,"Despesa",Nov!$F$5:$F$605,CPagar!$D224,Nov!$I$5:$I$605,"Não Pago")</f>
        <v>0</v>
      </c>
      <c r="P224" s="75">
        <f>SUMIFS(Dez!$H$5:$H$605,Dez!$R$5:$R$605,"Despesa",Dez!$F$5:$F$605,CPagar!$D224,Dez!$I$5:$I$605,"Não Pago")</f>
        <v>0</v>
      </c>
      <c r="Q224" s="49">
        <f t="shared" si="8"/>
        <v>0</v>
      </c>
    </row>
    <row r="225" spans="3:17" ht="28.5" customHeight="1" thickTop="1" thickBot="1">
      <c r="C225" s="65" t="str">
        <f>'PC Despesas'!I21</f>
        <v>5.3.17</v>
      </c>
      <c r="D225" s="66" t="str">
        <f>VLOOKUP(C225,'PC Despesas'!$I$4:$J$103,2,FALSE)</f>
        <v>-</v>
      </c>
      <c r="E225" s="75">
        <f>SUMIFS(Jan!$H$5:$H$605,Jan!$R$5:$R$605,"Despesa",Jan!$F$5:$F$605,CPagar!$D225,Jan!$I$5:$I$605,"Não Pago")</f>
        <v>0</v>
      </c>
      <c r="F225" s="75">
        <f>SUMIFS(Fev!$H$5:$H$605,Fev!$R$5:$R$605,"Despesa",Fev!$F$5:$F$605,CPagar!$D225,Fev!$I$5:$I$605,"Não Pago")</f>
        <v>0</v>
      </c>
      <c r="G225" s="75">
        <f>SUMIFS(Mar!$H$5:$H$605,Mar!$R$5:$R$605,"Despesa",Mar!$F$5:$F$605,CPagar!$D225,Mar!$I$5:$I$605,"Não Pago")</f>
        <v>0</v>
      </c>
      <c r="H225" s="75">
        <f>SUMIFS(Abr!$H$5:$H$605,Abr!$R$5:$R$605,"Despesa",Abr!$F$5:$F$605,CPagar!$D225,Abr!$I$5:$I$605,"Não Pago")</f>
        <v>0</v>
      </c>
      <c r="I225" s="75">
        <f>SUMIFS(Mai!$H$5:$H$605,Mai!$R$5:$R$605,"Despesa",Mai!$F$5:$F$605,CPagar!$D225,Mai!$I$5:$I$605,"Não Pago")</f>
        <v>0</v>
      </c>
      <c r="J225" s="75">
        <f>SUMIFS(Jun!$H$5:$H$605,Jun!$R$5:$R$605,"Despesa",Jun!$F$5:$F$605,CPagar!$D225,Jun!$I$5:$I$605,"Não Pago")</f>
        <v>0</v>
      </c>
      <c r="K225" s="75">
        <f>SUMIFS(Jul!$H$5:$H$605,Jul!$R$5:$R$605,"Despesa",Jul!$F$5:$F$605,CPagar!$D225,Jul!$I$5:$I$605,"Não Pago")</f>
        <v>0</v>
      </c>
      <c r="L225" s="75">
        <f>SUMIFS(Ago!$H$5:$H$605,Ago!$R$5:$R$605,"Despesa",Ago!$F$5:$F$605,CPagar!$D225,Ago!$I$5:$I$605,"Não Pago")</f>
        <v>0</v>
      </c>
      <c r="M225" s="75">
        <f>SUMIFS(Set!$H$5:$H$605,Set!$R$5:$R$605,"Despesa",Set!$F$5:$F$605,CPagar!$D225,Set!$I$5:$I$605,"Não Pago")</f>
        <v>0</v>
      </c>
      <c r="N225" s="75">
        <f>SUMIFS(Out!$H$5:$H$605,Out!$R$5:$R$605,"Despesa",Out!$F$5:$F$605,CPagar!$D225,Out!$I$5:$I$605,"Não Pago")</f>
        <v>0</v>
      </c>
      <c r="O225" s="75">
        <f>SUMIFS(Nov!$H$5:$H$605,Nov!$R$5:$R$605,"Despesa",Nov!$F$5:$F$605,CPagar!$D225,Nov!$I$5:$I$605,"Não Pago")</f>
        <v>0</v>
      </c>
      <c r="P225" s="75">
        <f>SUMIFS(Dez!$H$5:$H$605,Dez!$R$5:$R$605,"Despesa",Dez!$F$5:$F$605,CPagar!$D225,Dez!$I$5:$I$605,"Não Pago")</f>
        <v>0</v>
      </c>
      <c r="Q225" s="49">
        <f t="shared" si="8"/>
        <v>0</v>
      </c>
    </row>
    <row r="226" spans="3:17" ht="28.5" customHeight="1" thickTop="1" thickBot="1">
      <c r="C226" s="65" t="str">
        <f>'PC Despesas'!I22</f>
        <v>5.3.18</v>
      </c>
      <c r="D226" s="66" t="str">
        <f>VLOOKUP(C226,'PC Despesas'!$I$4:$J$103,2,FALSE)</f>
        <v>-</v>
      </c>
      <c r="E226" s="75">
        <f>SUMIFS(Jan!$H$5:$H$605,Jan!$R$5:$R$605,"Despesa",Jan!$F$5:$F$605,CPagar!$D226,Jan!$I$5:$I$605,"Não Pago")</f>
        <v>0</v>
      </c>
      <c r="F226" s="75">
        <f>SUMIFS(Fev!$H$5:$H$605,Fev!$R$5:$R$605,"Despesa",Fev!$F$5:$F$605,CPagar!$D226,Fev!$I$5:$I$605,"Não Pago")</f>
        <v>0</v>
      </c>
      <c r="G226" s="75">
        <f>SUMIFS(Mar!$H$5:$H$605,Mar!$R$5:$R$605,"Despesa",Mar!$F$5:$F$605,CPagar!$D226,Mar!$I$5:$I$605,"Não Pago")</f>
        <v>0</v>
      </c>
      <c r="H226" s="75">
        <f>SUMIFS(Abr!$H$5:$H$605,Abr!$R$5:$R$605,"Despesa",Abr!$F$5:$F$605,CPagar!$D226,Abr!$I$5:$I$605,"Não Pago")</f>
        <v>0</v>
      </c>
      <c r="I226" s="75">
        <f>SUMIFS(Mai!$H$5:$H$605,Mai!$R$5:$R$605,"Despesa",Mai!$F$5:$F$605,CPagar!$D226,Mai!$I$5:$I$605,"Não Pago")</f>
        <v>0</v>
      </c>
      <c r="J226" s="75">
        <f>SUMIFS(Jun!$H$5:$H$605,Jun!$R$5:$R$605,"Despesa",Jun!$F$5:$F$605,CPagar!$D226,Jun!$I$5:$I$605,"Não Pago")</f>
        <v>0</v>
      </c>
      <c r="K226" s="75">
        <f>SUMIFS(Jul!$H$5:$H$605,Jul!$R$5:$R$605,"Despesa",Jul!$F$5:$F$605,CPagar!$D226,Jul!$I$5:$I$605,"Não Pago")</f>
        <v>0</v>
      </c>
      <c r="L226" s="75">
        <f>SUMIFS(Ago!$H$5:$H$605,Ago!$R$5:$R$605,"Despesa",Ago!$F$5:$F$605,CPagar!$D226,Ago!$I$5:$I$605,"Não Pago")</f>
        <v>0</v>
      </c>
      <c r="M226" s="75">
        <f>SUMIFS(Set!$H$5:$H$605,Set!$R$5:$R$605,"Despesa",Set!$F$5:$F$605,CPagar!$D226,Set!$I$5:$I$605,"Não Pago")</f>
        <v>0</v>
      </c>
      <c r="N226" s="75">
        <f>SUMIFS(Out!$H$5:$H$605,Out!$R$5:$R$605,"Despesa",Out!$F$5:$F$605,CPagar!$D226,Out!$I$5:$I$605,"Não Pago")</f>
        <v>0</v>
      </c>
      <c r="O226" s="75">
        <f>SUMIFS(Nov!$H$5:$H$605,Nov!$R$5:$R$605,"Despesa",Nov!$F$5:$F$605,CPagar!$D226,Nov!$I$5:$I$605,"Não Pago")</f>
        <v>0</v>
      </c>
      <c r="P226" s="75">
        <f>SUMIFS(Dez!$H$5:$H$605,Dez!$R$5:$R$605,"Despesa",Dez!$F$5:$F$605,CPagar!$D226,Dez!$I$5:$I$605,"Não Pago")</f>
        <v>0</v>
      </c>
      <c r="Q226" s="49">
        <f t="shared" si="8"/>
        <v>0</v>
      </c>
    </row>
    <row r="227" spans="3:17" ht="28.5" customHeight="1" thickTop="1" thickBot="1">
      <c r="C227" s="65" t="str">
        <f>'PC Despesas'!I23</f>
        <v>5.3.19</v>
      </c>
      <c r="D227" s="66" t="str">
        <f>VLOOKUP(C227,'PC Despesas'!$I$4:$J$103,2,FALSE)</f>
        <v>-</v>
      </c>
      <c r="E227" s="75">
        <f>SUMIFS(Jan!$H$5:$H$605,Jan!$R$5:$R$605,"Despesa",Jan!$F$5:$F$605,CPagar!$D227,Jan!$I$5:$I$605,"Não Pago")</f>
        <v>0</v>
      </c>
      <c r="F227" s="75">
        <f>SUMIFS(Fev!$H$5:$H$605,Fev!$R$5:$R$605,"Despesa",Fev!$F$5:$F$605,CPagar!$D227,Fev!$I$5:$I$605,"Não Pago")</f>
        <v>0</v>
      </c>
      <c r="G227" s="75">
        <f>SUMIFS(Mar!$H$5:$H$605,Mar!$R$5:$R$605,"Despesa",Mar!$F$5:$F$605,CPagar!$D227,Mar!$I$5:$I$605,"Não Pago")</f>
        <v>0</v>
      </c>
      <c r="H227" s="75">
        <f>SUMIFS(Abr!$H$5:$H$605,Abr!$R$5:$R$605,"Despesa",Abr!$F$5:$F$605,CPagar!$D227,Abr!$I$5:$I$605,"Não Pago")</f>
        <v>0</v>
      </c>
      <c r="I227" s="75">
        <f>SUMIFS(Mai!$H$5:$H$605,Mai!$R$5:$R$605,"Despesa",Mai!$F$5:$F$605,CPagar!$D227,Mai!$I$5:$I$605,"Não Pago")</f>
        <v>0</v>
      </c>
      <c r="J227" s="75">
        <f>SUMIFS(Jun!$H$5:$H$605,Jun!$R$5:$R$605,"Despesa",Jun!$F$5:$F$605,CPagar!$D227,Jun!$I$5:$I$605,"Não Pago")</f>
        <v>0</v>
      </c>
      <c r="K227" s="75">
        <f>SUMIFS(Jul!$H$5:$H$605,Jul!$R$5:$R$605,"Despesa",Jul!$F$5:$F$605,CPagar!$D227,Jul!$I$5:$I$605,"Não Pago")</f>
        <v>0</v>
      </c>
      <c r="L227" s="75">
        <f>SUMIFS(Ago!$H$5:$H$605,Ago!$R$5:$R$605,"Despesa",Ago!$F$5:$F$605,CPagar!$D227,Ago!$I$5:$I$605,"Não Pago")</f>
        <v>0</v>
      </c>
      <c r="M227" s="75">
        <f>SUMIFS(Set!$H$5:$H$605,Set!$R$5:$R$605,"Despesa",Set!$F$5:$F$605,CPagar!$D227,Set!$I$5:$I$605,"Não Pago")</f>
        <v>0</v>
      </c>
      <c r="N227" s="75">
        <f>SUMIFS(Out!$H$5:$H$605,Out!$R$5:$R$605,"Despesa",Out!$F$5:$F$605,CPagar!$D227,Out!$I$5:$I$605,"Não Pago")</f>
        <v>0</v>
      </c>
      <c r="O227" s="75">
        <f>SUMIFS(Nov!$H$5:$H$605,Nov!$R$5:$R$605,"Despesa",Nov!$F$5:$F$605,CPagar!$D227,Nov!$I$5:$I$605,"Não Pago")</f>
        <v>0</v>
      </c>
      <c r="P227" s="75">
        <f>SUMIFS(Dez!$H$5:$H$605,Dez!$R$5:$R$605,"Despesa",Dez!$F$5:$F$605,CPagar!$D227,Dez!$I$5:$I$605,"Não Pago")</f>
        <v>0</v>
      </c>
      <c r="Q227" s="49">
        <f t="shared" si="8"/>
        <v>0</v>
      </c>
    </row>
    <row r="228" spans="3:17" ht="28.5" customHeight="1" thickTop="1" thickBot="1">
      <c r="C228" s="65" t="str">
        <f>'PC Despesas'!I24</f>
        <v>5.3.20</v>
      </c>
      <c r="D228" s="66" t="str">
        <f>VLOOKUP(C228,'PC Despesas'!$I$4:$J$103,2,FALSE)</f>
        <v>-</v>
      </c>
      <c r="E228" s="75">
        <f>SUMIFS(Jan!$H$5:$H$605,Jan!$R$5:$R$605,"Despesa",Jan!$F$5:$F$605,CPagar!$D228,Jan!$I$5:$I$605,"Não Pago")</f>
        <v>0</v>
      </c>
      <c r="F228" s="75">
        <f>SUMIFS(Fev!$H$5:$H$605,Fev!$R$5:$R$605,"Despesa",Fev!$F$5:$F$605,CPagar!$D228,Fev!$I$5:$I$605,"Não Pago")</f>
        <v>0</v>
      </c>
      <c r="G228" s="75">
        <f>SUMIFS(Mar!$H$5:$H$605,Mar!$R$5:$R$605,"Despesa",Mar!$F$5:$F$605,CPagar!$D228,Mar!$I$5:$I$605,"Não Pago")</f>
        <v>0</v>
      </c>
      <c r="H228" s="75">
        <f>SUMIFS(Abr!$H$5:$H$605,Abr!$R$5:$R$605,"Despesa",Abr!$F$5:$F$605,CPagar!$D228,Abr!$I$5:$I$605,"Não Pago")</f>
        <v>0</v>
      </c>
      <c r="I228" s="75">
        <f>SUMIFS(Mai!$H$5:$H$605,Mai!$R$5:$R$605,"Despesa",Mai!$F$5:$F$605,CPagar!$D228,Mai!$I$5:$I$605,"Não Pago")</f>
        <v>0</v>
      </c>
      <c r="J228" s="75">
        <f>SUMIFS(Jun!$H$5:$H$605,Jun!$R$5:$R$605,"Despesa",Jun!$F$5:$F$605,CPagar!$D228,Jun!$I$5:$I$605,"Não Pago")</f>
        <v>0</v>
      </c>
      <c r="K228" s="75">
        <f>SUMIFS(Jul!$H$5:$H$605,Jul!$R$5:$R$605,"Despesa",Jul!$F$5:$F$605,CPagar!$D228,Jul!$I$5:$I$605,"Não Pago")</f>
        <v>0</v>
      </c>
      <c r="L228" s="75">
        <f>SUMIFS(Ago!$H$5:$H$605,Ago!$R$5:$R$605,"Despesa",Ago!$F$5:$F$605,CPagar!$D228,Ago!$I$5:$I$605,"Não Pago")</f>
        <v>0</v>
      </c>
      <c r="M228" s="75">
        <f>SUMIFS(Set!$H$5:$H$605,Set!$R$5:$R$605,"Despesa",Set!$F$5:$F$605,CPagar!$D228,Set!$I$5:$I$605,"Não Pago")</f>
        <v>0</v>
      </c>
      <c r="N228" s="75">
        <f>SUMIFS(Out!$H$5:$H$605,Out!$R$5:$R$605,"Despesa",Out!$F$5:$F$605,CPagar!$D228,Out!$I$5:$I$605,"Não Pago")</f>
        <v>0</v>
      </c>
      <c r="O228" s="75">
        <f>SUMIFS(Nov!$H$5:$H$605,Nov!$R$5:$R$605,"Despesa",Nov!$F$5:$F$605,CPagar!$D228,Nov!$I$5:$I$605,"Não Pago")</f>
        <v>0</v>
      </c>
      <c r="P228" s="75">
        <f>SUMIFS(Dez!$H$5:$H$605,Dez!$R$5:$R$605,"Despesa",Dez!$F$5:$F$605,CPagar!$D228,Dez!$I$5:$I$605,"Não Pago")</f>
        <v>0</v>
      </c>
      <c r="Q228" s="49">
        <f t="shared" si="8"/>
        <v>0</v>
      </c>
    </row>
    <row r="229" spans="3:17" ht="28.5" customHeight="1" thickTop="1" thickBot="1">
      <c r="C229" s="65" t="str">
        <f>'PC Despesas'!I25</f>
        <v>5.3.21</v>
      </c>
      <c r="D229" s="66" t="str">
        <f>VLOOKUP(C229,'PC Despesas'!$I$4:$J$103,2,FALSE)</f>
        <v>-</v>
      </c>
      <c r="E229" s="75">
        <f>SUMIFS(Jan!$H$5:$H$605,Jan!$R$5:$R$605,"Despesa",Jan!$F$5:$F$605,CPagar!$D229,Jan!$I$5:$I$605,"Não Pago")</f>
        <v>0</v>
      </c>
      <c r="F229" s="75">
        <f>SUMIFS(Fev!$H$5:$H$605,Fev!$R$5:$R$605,"Despesa",Fev!$F$5:$F$605,CPagar!$D229,Fev!$I$5:$I$605,"Não Pago")</f>
        <v>0</v>
      </c>
      <c r="G229" s="75">
        <f>SUMIFS(Mar!$H$5:$H$605,Mar!$R$5:$R$605,"Despesa",Mar!$F$5:$F$605,CPagar!$D229,Mar!$I$5:$I$605,"Não Pago")</f>
        <v>0</v>
      </c>
      <c r="H229" s="75">
        <f>SUMIFS(Abr!$H$5:$H$605,Abr!$R$5:$R$605,"Despesa",Abr!$F$5:$F$605,CPagar!$D229,Abr!$I$5:$I$605,"Não Pago")</f>
        <v>0</v>
      </c>
      <c r="I229" s="75">
        <f>SUMIFS(Mai!$H$5:$H$605,Mai!$R$5:$R$605,"Despesa",Mai!$F$5:$F$605,CPagar!$D229,Mai!$I$5:$I$605,"Não Pago")</f>
        <v>0</v>
      </c>
      <c r="J229" s="75">
        <f>SUMIFS(Jun!$H$5:$H$605,Jun!$R$5:$R$605,"Despesa",Jun!$F$5:$F$605,CPagar!$D229,Jun!$I$5:$I$605,"Não Pago")</f>
        <v>0</v>
      </c>
      <c r="K229" s="75">
        <f>SUMIFS(Jul!$H$5:$H$605,Jul!$R$5:$R$605,"Despesa",Jul!$F$5:$F$605,CPagar!$D229,Jul!$I$5:$I$605,"Não Pago")</f>
        <v>0</v>
      </c>
      <c r="L229" s="75">
        <f>SUMIFS(Ago!$H$5:$H$605,Ago!$R$5:$R$605,"Despesa",Ago!$F$5:$F$605,CPagar!$D229,Ago!$I$5:$I$605,"Não Pago")</f>
        <v>0</v>
      </c>
      <c r="M229" s="75">
        <f>SUMIFS(Set!$H$5:$H$605,Set!$R$5:$R$605,"Despesa",Set!$F$5:$F$605,CPagar!$D229,Set!$I$5:$I$605,"Não Pago")</f>
        <v>0</v>
      </c>
      <c r="N229" s="75">
        <f>SUMIFS(Out!$H$5:$H$605,Out!$R$5:$R$605,"Despesa",Out!$F$5:$F$605,CPagar!$D229,Out!$I$5:$I$605,"Não Pago")</f>
        <v>0</v>
      </c>
      <c r="O229" s="75">
        <f>SUMIFS(Nov!$H$5:$H$605,Nov!$R$5:$R$605,"Despesa",Nov!$F$5:$F$605,CPagar!$D229,Nov!$I$5:$I$605,"Não Pago")</f>
        <v>0</v>
      </c>
      <c r="P229" s="75">
        <f>SUMIFS(Dez!$H$5:$H$605,Dez!$R$5:$R$605,"Despesa",Dez!$F$5:$F$605,CPagar!$D229,Dez!$I$5:$I$605,"Não Pago")</f>
        <v>0</v>
      </c>
      <c r="Q229" s="49">
        <f t="shared" si="8"/>
        <v>0</v>
      </c>
    </row>
    <row r="230" spans="3:17" ht="28.5" customHeight="1" thickTop="1" thickBot="1">
      <c r="C230" s="65" t="str">
        <f>'PC Despesas'!I26</f>
        <v>5.3.22</v>
      </c>
      <c r="D230" s="66" t="str">
        <f>VLOOKUP(C230,'PC Despesas'!$I$4:$J$103,2,FALSE)</f>
        <v>-</v>
      </c>
      <c r="E230" s="75">
        <f>SUMIFS(Jan!$H$5:$H$605,Jan!$R$5:$R$605,"Despesa",Jan!$F$5:$F$605,CPagar!$D230,Jan!$I$5:$I$605,"Não Pago")</f>
        <v>0</v>
      </c>
      <c r="F230" s="75">
        <f>SUMIFS(Fev!$H$5:$H$605,Fev!$R$5:$R$605,"Despesa",Fev!$F$5:$F$605,CPagar!$D230,Fev!$I$5:$I$605,"Não Pago")</f>
        <v>0</v>
      </c>
      <c r="G230" s="75">
        <f>SUMIFS(Mar!$H$5:$H$605,Mar!$R$5:$R$605,"Despesa",Mar!$F$5:$F$605,CPagar!$D230,Mar!$I$5:$I$605,"Não Pago")</f>
        <v>0</v>
      </c>
      <c r="H230" s="75">
        <f>SUMIFS(Abr!$H$5:$H$605,Abr!$R$5:$R$605,"Despesa",Abr!$F$5:$F$605,CPagar!$D230,Abr!$I$5:$I$605,"Não Pago")</f>
        <v>0</v>
      </c>
      <c r="I230" s="75">
        <f>SUMIFS(Mai!$H$5:$H$605,Mai!$R$5:$R$605,"Despesa",Mai!$F$5:$F$605,CPagar!$D230,Mai!$I$5:$I$605,"Não Pago")</f>
        <v>0</v>
      </c>
      <c r="J230" s="75">
        <f>SUMIFS(Jun!$H$5:$H$605,Jun!$R$5:$R$605,"Despesa",Jun!$F$5:$F$605,CPagar!$D230,Jun!$I$5:$I$605,"Não Pago")</f>
        <v>0</v>
      </c>
      <c r="K230" s="75">
        <f>SUMIFS(Jul!$H$5:$H$605,Jul!$R$5:$R$605,"Despesa",Jul!$F$5:$F$605,CPagar!$D230,Jul!$I$5:$I$605,"Não Pago")</f>
        <v>0</v>
      </c>
      <c r="L230" s="75">
        <f>SUMIFS(Ago!$H$5:$H$605,Ago!$R$5:$R$605,"Despesa",Ago!$F$5:$F$605,CPagar!$D230,Ago!$I$5:$I$605,"Não Pago")</f>
        <v>0</v>
      </c>
      <c r="M230" s="75">
        <f>SUMIFS(Set!$H$5:$H$605,Set!$R$5:$R$605,"Despesa",Set!$F$5:$F$605,CPagar!$D230,Set!$I$5:$I$605,"Não Pago")</f>
        <v>0</v>
      </c>
      <c r="N230" s="75">
        <f>SUMIFS(Out!$H$5:$H$605,Out!$R$5:$R$605,"Despesa",Out!$F$5:$F$605,CPagar!$D230,Out!$I$5:$I$605,"Não Pago")</f>
        <v>0</v>
      </c>
      <c r="O230" s="75">
        <f>SUMIFS(Nov!$H$5:$H$605,Nov!$R$5:$R$605,"Despesa",Nov!$F$5:$F$605,CPagar!$D230,Nov!$I$5:$I$605,"Não Pago")</f>
        <v>0</v>
      </c>
      <c r="P230" s="75">
        <f>SUMIFS(Dez!$H$5:$H$605,Dez!$R$5:$R$605,"Despesa",Dez!$F$5:$F$605,CPagar!$D230,Dez!$I$5:$I$605,"Não Pago")</f>
        <v>0</v>
      </c>
      <c r="Q230" s="49">
        <f t="shared" si="8"/>
        <v>0</v>
      </c>
    </row>
    <row r="231" spans="3:17" ht="28.5" customHeight="1" thickTop="1" thickBot="1">
      <c r="C231" s="65" t="str">
        <f>'PC Despesas'!I27</f>
        <v>5.3.23</v>
      </c>
      <c r="D231" s="66" t="str">
        <f>VLOOKUP(C231,'PC Despesas'!$I$4:$J$103,2,FALSE)</f>
        <v>-</v>
      </c>
      <c r="E231" s="75">
        <f>SUMIFS(Jan!$H$5:$H$605,Jan!$R$5:$R$605,"Despesa",Jan!$F$5:$F$605,CPagar!$D231,Jan!$I$5:$I$605,"Não Pago")</f>
        <v>0</v>
      </c>
      <c r="F231" s="75">
        <f>SUMIFS(Fev!$H$5:$H$605,Fev!$R$5:$R$605,"Despesa",Fev!$F$5:$F$605,CPagar!$D231,Fev!$I$5:$I$605,"Não Pago")</f>
        <v>0</v>
      </c>
      <c r="G231" s="75">
        <f>SUMIFS(Mar!$H$5:$H$605,Mar!$R$5:$R$605,"Despesa",Mar!$F$5:$F$605,CPagar!$D231,Mar!$I$5:$I$605,"Não Pago")</f>
        <v>0</v>
      </c>
      <c r="H231" s="75">
        <f>SUMIFS(Abr!$H$5:$H$605,Abr!$R$5:$R$605,"Despesa",Abr!$F$5:$F$605,CPagar!$D231,Abr!$I$5:$I$605,"Não Pago")</f>
        <v>0</v>
      </c>
      <c r="I231" s="75">
        <f>SUMIFS(Mai!$H$5:$H$605,Mai!$R$5:$R$605,"Despesa",Mai!$F$5:$F$605,CPagar!$D231,Mai!$I$5:$I$605,"Não Pago")</f>
        <v>0</v>
      </c>
      <c r="J231" s="75">
        <f>SUMIFS(Jun!$H$5:$H$605,Jun!$R$5:$R$605,"Despesa",Jun!$F$5:$F$605,CPagar!$D231,Jun!$I$5:$I$605,"Não Pago")</f>
        <v>0</v>
      </c>
      <c r="K231" s="75">
        <f>SUMIFS(Jul!$H$5:$H$605,Jul!$R$5:$R$605,"Despesa",Jul!$F$5:$F$605,CPagar!$D231,Jul!$I$5:$I$605,"Não Pago")</f>
        <v>0</v>
      </c>
      <c r="L231" s="75">
        <f>SUMIFS(Ago!$H$5:$H$605,Ago!$R$5:$R$605,"Despesa",Ago!$F$5:$F$605,CPagar!$D231,Ago!$I$5:$I$605,"Não Pago")</f>
        <v>0</v>
      </c>
      <c r="M231" s="75">
        <f>SUMIFS(Set!$H$5:$H$605,Set!$R$5:$R$605,"Despesa",Set!$F$5:$F$605,CPagar!$D231,Set!$I$5:$I$605,"Não Pago")</f>
        <v>0</v>
      </c>
      <c r="N231" s="75">
        <f>SUMIFS(Out!$H$5:$H$605,Out!$R$5:$R$605,"Despesa",Out!$F$5:$F$605,CPagar!$D231,Out!$I$5:$I$605,"Não Pago")</f>
        <v>0</v>
      </c>
      <c r="O231" s="75">
        <f>SUMIFS(Nov!$H$5:$H$605,Nov!$R$5:$R$605,"Despesa",Nov!$F$5:$F$605,CPagar!$D231,Nov!$I$5:$I$605,"Não Pago")</f>
        <v>0</v>
      </c>
      <c r="P231" s="75">
        <f>SUMIFS(Dez!$H$5:$H$605,Dez!$R$5:$R$605,"Despesa",Dez!$F$5:$F$605,CPagar!$D231,Dez!$I$5:$I$605,"Não Pago")</f>
        <v>0</v>
      </c>
      <c r="Q231" s="49">
        <f t="shared" si="8"/>
        <v>0</v>
      </c>
    </row>
    <row r="232" spans="3:17" ht="28.5" customHeight="1" thickTop="1" thickBot="1">
      <c r="C232" s="65" t="str">
        <f>'PC Despesas'!I28</f>
        <v>5.3.24</v>
      </c>
      <c r="D232" s="66" t="str">
        <f>VLOOKUP(C232,'PC Despesas'!$I$4:$J$103,2,FALSE)</f>
        <v>-</v>
      </c>
      <c r="E232" s="75">
        <f>SUMIFS(Jan!$H$5:$H$605,Jan!$R$5:$R$605,"Despesa",Jan!$F$5:$F$605,CPagar!$D232,Jan!$I$5:$I$605,"Não Pago")</f>
        <v>0</v>
      </c>
      <c r="F232" s="75">
        <f>SUMIFS(Fev!$H$5:$H$605,Fev!$R$5:$R$605,"Despesa",Fev!$F$5:$F$605,CPagar!$D232,Fev!$I$5:$I$605,"Não Pago")</f>
        <v>0</v>
      </c>
      <c r="G232" s="75">
        <f>SUMIFS(Mar!$H$5:$H$605,Mar!$R$5:$R$605,"Despesa",Mar!$F$5:$F$605,CPagar!$D232,Mar!$I$5:$I$605,"Não Pago")</f>
        <v>0</v>
      </c>
      <c r="H232" s="75">
        <f>SUMIFS(Abr!$H$5:$H$605,Abr!$R$5:$R$605,"Despesa",Abr!$F$5:$F$605,CPagar!$D232,Abr!$I$5:$I$605,"Não Pago")</f>
        <v>0</v>
      </c>
      <c r="I232" s="75">
        <f>SUMIFS(Mai!$H$5:$H$605,Mai!$R$5:$R$605,"Despesa",Mai!$F$5:$F$605,CPagar!$D232,Mai!$I$5:$I$605,"Não Pago")</f>
        <v>0</v>
      </c>
      <c r="J232" s="75">
        <f>SUMIFS(Jun!$H$5:$H$605,Jun!$R$5:$R$605,"Despesa",Jun!$F$5:$F$605,CPagar!$D232,Jun!$I$5:$I$605,"Não Pago")</f>
        <v>0</v>
      </c>
      <c r="K232" s="75">
        <f>SUMIFS(Jul!$H$5:$H$605,Jul!$R$5:$R$605,"Despesa",Jul!$F$5:$F$605,CPagar!$D232,Jul!$I$5:$I$605,"Não Pago")</f>
        <v>0</v>
      </c>
      <c r="L232" s="75">
        <f>SUMIFS(Ago!$H$5:$H$605,Ago!$R$5:$R$605,"Despesa",Ago!$F$5:$F$605,CPagar!$D232,Ago!$I$5:$I$605,"Não Pago")</f>
        <v>0</v>
      </c>
      <c r="M232" s="75">
        <f>SUMIFS(Set!$H$5:$H$605,Set!$R$5:$R$605,"Despesa",Set!$F$5:$F$605,CPagar!$D232,Set!$I$5:$I$605,"Não Pago")</f>
        <v>0</v>
      </c>
      <c r="N232" s="75">
        <f>SUMIFS(Out!$H$5:$H$605,Out!$R$5:$R$605,"Despesa",Out!$F$5:$F$605,CPagar!$D232,Out!$I$5:$I$605,"Não Pago")</f>
        <v>0</v>
      </c>
      <c r="O232" s="75">
        <f>SUMIFS(Nov!$H$5:$H$605,Nov!$R$5:$R$605,"Despesa",Nov!$F$5:$F$605,CPagar!$D232,Nov!$I$5:$I$605,"Não Pago")</f>
        <v>0</v>
      </c>
      <c r="P232" s="75">
        <f>SUMIFS(Dez!$H$5:$H$605,Dez!$R$5:$R$605,"Despesa",Dez!$F$5:$F$605,CPagar!$D232,Dez!$I$5:$I$605,"Não Pago")</f>
        <v>0</v>
      </c>
      <c r="Q232" s="49">
        <f t="shared" si="8"/>
        <v>0</v>
      </c>
    </row>
    <row r="233" spans="3:17" ht="28.5" customHeight="1" thickTop="1" thickBot="1">
      <c r="C233" s="65" t="str">
        <f>'PC Despesas'!I29</f>
        <v>5.3.25</v>
      </c>
      <c r="D233" s="66" t="str">
        <f>VLOOKUP(C233,'PC Despesas'!$I$4:$J$103,2,FALSE)</f>
        <v>-</v>
      </c>
      <c r="E233" s="75">
        <f>SUMIFS(Jan!$H$5:$H$605,Jan!$R$5:$R$605,"Despesa",Jan!$F$5:$F$605,CPagar!$D233,Jan!$I$5:$I$605,"Não Pago")</f>
        <v>0</v>
      </c>
      <c r="F233" s="75">
        <f>SUMIFS(Fev!$H$5:$H$605,Fev!$R$5:$R$605,"Despesa",Fev!$F$5:$F$605,CPagar!$D233,Fev!$I$5:$I$605,"Não Pago")</f>
        <v>0</v>
      </c>
      <c r="G233" s="75">
        <f>SUMIFS(Mar!$H$5:$H$605,Mar!$R$5:$R$605,"Despesa",Mar!$F$5:$F$605,CPagar!$D233,Mar!$I$5:$I$605,"Não Pago")</f>
        <v>0</v>
      </c>
      <c r="H233" s="75">
        <f>SUMIFS(Abr!$H$5:$H$605,Abr!$R$5:$R$605,"Despesa",Abr!$F$5:$F$605,CPagar!$D233,Abr!$I$5:$I$605,"Não Pago")</f>
        <v>0</v>
      </c>
      <c r="I233" s="75">
        <f>SUMIFS(Mai!$H$5:$H$605,Mai!$R$5:$R$605,"Despesa",Mai!$F$5:$F$605,CPagar!$D233,Mai!$I$5:$I$605,"Não Pago")</f>
        <v>0</v>
      </c>
      <c r="J233" s="75">
        <f>SUMIFS(Jun!$H$5:$H$605,Jun!$R$5:$R$605,"Despesa",Jun!$F$5:$F$605,CPagar!$D233,Jun!$I$5:$I$605,"Não Pago")</f>
        <v>0</v>
      </c>
      <c r="K233" s="75">
        <f>SUMIFS(Jul!$H$5:$H$605,Jul!$R$5:$R$605,"Despesa",Jul!$F$5:$F$605,CPagar!$D233,Jul!$I$5:$I$605,"Não Pago")</f>
        <v>0</v>
      </c>
      <c r="L233" s="75">
        <f>SUMIFS(Ago!$H$5:$H$605,Ago!$R$5:$R$605,"Despesa",Ago!$F$5:$F$605,CPagar!$D233,Ago!$I$5:$I$605,"Não Pago")</f>
        <v>0</v>
      </c>
      <c r="M233" s="75">
        <f>SUMIFS(Set!$H$5:$H$605,Set!$R$5:$R$605,"Despesa",Set!$F$5:$F$605,CPagar!$D233,Set!$I$5:$I$605,"Não Pago")</f>
        <v>0</v>
      </c>
      <c r="N233" s="75">
        <f>SUMIFS(Out!$H$5:$H$605,Out!$R$5:$R$605,"Despesa",Out!$F$5:$F$605,CPagar!$D233,Out!$I$5:$I$605,"Não Pago")</f>
        <v>0</v>
      </c>
      <c r="O233" s="75">
        <f>SUMIFS(Nov!$H$5:$H$605,Nov!$R$5:$R$605,"Despesa",Nov!$F$5:$F$605,CPagar!$D233,Nov!$I$5:$I$605,"Não Pago")</f>
        <v>0</v>
      </c>
      <c r="P233" s="75">
        <f>SUMIFS(Dez!$H$5:$H$605,Dez!$R$5:$R$605,"Despesa",Dez!$F$5:$F$605,CPagar!$D233,Dez!$I$5:$I$605,"Não Pago")</f>
        <v>0</v>
      </c>
      <c r="Q233" s="49">
        <f t="shared" si="8"/>
        <v>0</v>
      </c>
    </row>
    <row r="234" spans="3:17" ht="28.5" customHeight="1" thickTop="1" thickBot="1">
      <c r="C234" s="65" t="str">
        <f>'PC Despesas'!I30</f>
        <v>5.3.26</v>
      </c>
      <c r="D234" s="66" t="str">
        <f>VLOOKUP(C234,'PC Despesas'!$I$4:$J$103,2,FALSE)</f>
        <v>-</v>
      </c>
      <c r="E234" s="75">
        <f>SUMIFS(Jan!$H$5:$H$605,Jan!$R$5:$R$605,"Despesa",Jan!$F$5:$F$605,CPagar!$D234,Jan!$I$5:$I$605,"Não Pago")</f>
        <v>0</v>
      </c>
      <c r="F234" s="75">
        <f>SUMIFS(Fev!$H$5:$H$605,Fev!$R$5:$R$605,"Despesa",Fev!$F$5:$F$605,CPagar!$D234,Fev!$I$5:$I$605,"Não Pago")</f>
        <v>0</v>
      </c>
      <c r="G234" s="75">
        <f>SUMIFS(Mar!$H$5:$H$605,Mar!$R$5:$R$605,"Despesa",Mar!$F$5:$F$605,CPagar!$D234,Mar!$I$5:$I$605,"Não Pago")</f>
        <v>0</v>
      </c>
      <c r="H234" s="75">
        <f>SUMIFS(Abr!$H$5:$H$605,Abr!$R$5:$R$605,"Despesa",Abr!$F$5:$F$605,CPagar!$D234,Abr!$I$5:$I$605,"Não Pago")</f>
        <v>0</v>
      </c>
      <c r="I234" s="75">
        <f>SUMIFS(Mai!$H$5:$H$605,Mai!$R$5:$R$605,"Despesa",Mai!$F$5:$F$605,CPagar!$D234,Mai!$I$5:$I$605,"Não Pago")</f>
        <v>0</v>
      </c>
      <c r="J234" s="75">
        <f>SUMIFS(Jun!$H$5:$H$605,Jun!$R$5:$R$605,"Despesa",Jun!$F$5:$F$605,CPagar!$D234,Jun!$I$5:$I$605,"Não Pago")</f>
        <v>0</v>
      </c>
      <c r="K234" s="75">
        <f>SUMIFS(Jul!$H$5:$H$605,Jul!$R$5:$R$605,"Despesa",Jul!$F$5:$F$605,CPagar!$D234,Jul!$I$5:$I$605,"Não Pago")</f>
        <v>0</v>
      </c>
      <c r="L234" s="75">
        <f>SUMIFS(Ago!$H$5:$H$605,Ago!$R$5:$R$605,"Despesa",Ago!$F$5:$F$605,CPagar!$D234,Ago!$I$5:$I$605,"Não Pago")</f>
        <v>0</v>
      </c>
      <c r="M234" s="75">
        <f>SUMIFS(Set!$H$5:$H$605,Set!$R$5:$R$605,"Despesa",Set!$F$5:$F$605,CPagar!$D234,Set!$I$5:$I$605,"Não Pago")</f>
        <v>0</v>
      </c>
      <c r="N234" s="75">
        <f>SUMIFS(Out!$H$5:$H$605,Out!$R$5:$R$605,"Despesa",Out!$F$5:$F$605,CPagar!$D234,Out!$I$5:$I$605,"Não Pago")</f>
        <v>0</v>
      </c>
      <c r="O234" s="75">
        <f>SUMIFS(Nov!$H$5:$H$605,Nov!$R$5:$R$605,"Despesa",Nov!$F$5:$F$605,CPagar!$D234,Nov!$I$5:$I$605,"Não Pago")</f>
        <v>0</v>
      </c>
      <c r="P234" s="75">
        <f>SUMIFS(Dez!$H$5:$H$605,Dez!$R$5:$R$605,"Despesa",Dez!$F$5:$F$605,CPagar!$D234,Dez!$I$5:$I$605,"Não Pago")</f>
        <v>0</v>
      </c>
      <c r="Q234" s="49">
        <f t="shared" si="8"/>
        <v>0</v>
      </c>
    </row>
    <row r="235" spans="3:17" ht="28.5" customHeight="1" thickTop="1" thickBot="1">
      <c r="C235" s="65" t="str">
        <f>'PC Despesas'!I31</f>
        <v>5.3.27</v>
      </c>
      <c r="D235" s="66" t="str">
        <f>VLOOKUP(C235,'PC Despesas'!$I$4:$J$103,2,FALSE)</f>
        <v>-</v>
      </c>
      <c r="E235" s="75">
        <f>SUMIFS(Jan!$H$5:$H$605,Jan!$R$5:$R$605,"Despesa",Jan!$F$5:$F$605,CPagar!$D235,Jan!$I$5:$I$605,"Não Pago")</f>
        <v>0</v>
      </c>
      <c r="F235" s="75">
        <f>SUMIFS(Fev!$H$5:$H$605,Fev!$R$5:$R$605,"Despesa",Fev!$F$5:$F$605,CPagar!$D235,Fev!$I$5:$I$605,"Não Pago")</f>
        <v>0</v>
      </c>
      <c r="G235" s="75">
        <f>SUMIFS(Mar!$H$5:$H$605,Mar!$R$5:$R$605,"Despesa",Mar!$F$5:$F$605,CPagar!$D235,Mar!$I$5:$I$605,"Não Pago")</f>
        <v>0</v>
      </c>
      <c r="H235" s="75">
        <f>SUMIFS(Abr!$H$5:$H$605,Abr!$R$5:$R$605,"Despesa",Abr!$F$5:$F$605,CPagar!$D235,Abr!$I$5:$I$605,"Não Pago")</f>
        <v>0</v>
      </c>
      <c r="I235" s="75">
        <f>SUMIFS(Mai!$H$5:$H$605,Mai!$R$5:$R$605,"Despesa",Mai!$F$5:$F$605,CPagar!$D235,Mai!$I$5:$I$605,"Não Pago")</f>
        <v>0</v>
      </c>
      <c r="J235" s="75">
        <f>SUMIFS(Jun!$H$5:$H$605,Jun!$R$5:$R$605,"Despesa",Jun!$F$5:$F$605,CPagar!$D235,Jun!$I$5:$I$605,"Não Pago")</f>
        <v>0</v>
      </c>
      <c r="K235" s="75">
        <f>SUMIFS(Jul!$H$5:$H$605,Jul!$R$5:$R$605,"Despesa",Jul!$F$5:$F$605,CPagar!$D235,Jul!$I$5:$I$605,"Não Pago")</f>
        <v>0</v>
      </c>
      <c r="L235" s="75">
        <f>SUMIFS(Ago!$H$5:$H$605,Ago!$R$5:$R$605,"Despesa",Ago!$F$5:$F$605,CPagar!$D235,Ago!$I$5:$I$605,"Não Pago")</f>
        <v>0</v>
      </c>
      <c r="M235" s="75">
        <f>SUMIFS(Set!$H$5:$H$605,Set!$R$5:$R$605,"Despesa",Set!$F$5:$F$605,CPagar!$D235,Set!$I$5:$I$605,"Não Pago")</f>
        <v>0</v>
      </c>
      <c r="N235" s="75">
        <f>SUMIFS(Out!$H$5:$H$605,Out!$R$5:$R$605,"Despesa",Out!$F$5:$F$605,CPagar!$D235,Out!$I$5:$I$605,"Não Pago")</f>
        <v>0</v>
      </c>
      <c r="O235" s="75">
        <f>SUMIFS(Nov!$H$5:$H$605,Nov!$R$5:$R$605,"Despesa",Nov!$F$5:$F$605,CPagar!$D235,Nov!$I$5:$I$605,"Não Pago")</f>
        <v>0</v>
      </c>
      <c r="P235" s="75">
        <f>SUMIFS(Dez!$H$5:$H$605,Dez!$R$5:$R$605,"Despesa",Dez!$F$5:$F$605,CPagar!$D235,Dez!$I$5:$I$605,"Não Pago")</f>
        <v>0</v>
      </c>
      <c r="Q235" s="49">
        <f t="shared" si="8"/>
        <v>0</v>
      </c>
    </row>
    <row r="236" spans="3:17" ht="28.5" customHeight="1" thickTop="1" thickBot="1">
      <c r="C236" s="65" t="str">
        <f>'PC Despesas'!I32</f>
        <v>5.3.28</v>
      </c>
      <c r="D236" s="66" t="str">
        <f>VLOOKUP(C236,'PC Despesas'!$I$4:$J$103,2,FALSE)</f>
        <v>-</v>
      </c>
      <c r="E236" s="75">
        <f>SUMIFS(Jan!$H$5:$H$605,Jan!$R$5:$R$605,"Despesa",Jan!$F$5:$F$605,CPagar!$D236,Jan!$I$5:$I$605,"Não Pago")</f>
        <v>0</v>
      </c>
      <c r="F236" s="75">
        <f>SUMIFS(Fev!$H$5:$H$605,Fev!$R$5:$R$605,"Despesa",Fev!$F$5:$F$605,CPagar!$D236,Fev!$I$5:$I$605,"Não Pago")</f>
        <v>0</v>
      </c>
      <c r="G236" s="75">
        <f>SUMIFS(Mar!$H$5:$H$605,Mar!$R$5:$R$605,"Despesa",Mar!$F$5:$F$605,CPagar!$D236,Mar!$I$5:$I$605,"Não Pago")</f>
        <v>0</v>
      </c>
      <c r="H236" s="75">
        <f>SUMIFS(Abr!$H$5:$H$605,Abr!$R$5:$R$605,"Despesa",Abr!$F$5:$F$605,CPagar!$D236,Abr!$I$5:$I$605,"Não Pago")</f>
        <v>0</v>
      </c>
      <c r="I236" s="75">
        <f>SUMIFS(Mai!$H$5:$H$605,Mai!$R$5:$R$605,"Despesa",Mai!$F$5:$F$605,CPagar!$D236,Mai!$I$5:$I$605,"Não Pago")</f>
        <v>0</v>
      </c>
      <c r="J236" s="75">
        <f>SUMIFS(Jun!$H$5:$H$605,Jun!$R$5:$R$605,"Despesa",Jun!$F$5:$F$605,CPagar!$D236,Jun!$I$5:$I$605,"Não Pago")</f>
        <v>0</v>
      </c>
      <c r="K236" s="75">
        <f>SUMIFS(Jul!$H$5:$H$605,Jul!$R$5:$R$605,"Despesa",Jul!$F$5:$F$605,CPagar!$D236,Jul!$I$5:$I$605,"Não Pago")</f>
        <v>0</v>
      </c>
      <c r="L236" s="75">
        <f>SUMIFS(Ago!$H$5:$H$605,Ago!$R$5:$R$605,"Despesa",Ago!$F$5:$F$605,CPagar!$D236,Ago!$I$5:$I$605,"Não Pago")</f>
        <v>0</v>
      </c>
      <c r="M236" s="75">
        <f>SUMIFS(Set!$H$5:$H$605,Set!$R$5:$R$605,"Despesa",Set!$F$5:$F$605,CPagar!$D236,Set!$I$5:$I$605,"Não Pago")</f>
        <v>0</v>
      </c>
      <c r="N236" s="75">
        <f>SUMIFS(Out!$H$5:$H$605,Out!$R$5:$R$605,"Despesa",Out!$F$5:$F$605,CPagar!$D236,Out!$I$5:$I$605,"Não Pago")</f>
        <v>0</v>
      </c>
      <c r="O236" s="75">
        <f>SUMIFS(Nov!$H$5:$H$605,Nov!$R$5:$R$605,"Despesa",Nov!$F$5:$F$605,CPagar!$D236,Nov!$I$5:$I$605,"Não Pago")</f>
        <v>0</v>
      </c>
      <c r="P236" s="75">
        <f>SUMIFS(Dez!$H$5:$H$605,Dez!$R$5:$R$605,"Despesa",Dez!$F$5:$F$605,CPagar!$D236,Dez!$I$5:$I$605,"Não Pago")</f>
        <v>0</v>
      </c>
      <c r="Q236" s="49">
        <f t="shared" si="8"/>
        <v>0</v>
      </c>
    </row>
    <row r="237" spans="3:17" ht="28.5" customHeight="1" thickTop="1" thickBot="1">
      <c r="C237" s="65" t="str">
        <f>'PC Despesas'!I33</f>
        <v>5.3.29</v>
      </c>
      <c r="D237" s="66" t="str">
        <f>VLOOKUP(C237,'PC Despesas'!$I$4:$J$103,2,FALSE)</f>
        <v>-</v>
      </c>
      <c r="E237" s="75">
        <f>SUMIFS(Jan!$H$5:$H$605,Jan!$R$5:$R$605,"Despesa",Jan!$F$5:$F$605,CPagar!$D237,Jan!$I$5:$I$605,"Não Pago")</f>
        <v>0</v>
      </c>
      <c r="F237" s="75">
        <f>SUMIFS(Fev!$H$5:$H$605,Fev!$R$5:$R$605,"Despesa",Fev!$F$5:$F$605,CPagar!$D237,Fev!$I$5:$I$605,"Não Pago")</f>
        <v>0</v>
      </c>
      <c r="G237" s="75">
        <f>SUMIFS(Mar!$H$5:$H$605,Mar!$R$5:$R$605,"Despesa",Mar!$F$5:$F$605,CPagar!$D237,Mar!$I$5:$I$605,"Não Pago")</f>
        <v>0</v>
      </c>
      <c r="H237" s="75">
        <f>SUMIFS(Abr!$H$5:$H$605,Abr!$R$5:$R$605,"Despesa",Abr!$F$5:$F$605,CPagar!$D237,Abr!$I$5:$I$605,"Não Pago")</f>
        <v>0</v>
      </c>
      <c r="I237" s="75">
        <f>SUMIFS(Mai!$H$5:$H$605,Mai!$R$5:$R$605,"Despesa",Mai!$F$5:$F$605,CPagar!$D237,Mai!$I$5:$I$605,"Não Pago")</f>
        <v>0</v>
      </c>
      <c r="J237" s="75">
        <f>SUMIFS(Jun!$H$5:$H$605,Jun!$R$5:$R$605,"Despesa",Jun!$F$5:$F$605,CPagar!$D237,Jun!$I$5:$I$605,"Não Pago")</f>
        <v>0</v>
      </c>
      <c r="K237" s="75">
        <f>SUMIFS(Jul!$H$5:$H$605,Jul!$R$5:$R$605,"Despesa",Jul!$F$5:$F$605,CPagar!$D237,Jul!$I$5:$I$605,"Não Pago")</f>
        <v>0</v>
      </c>
      <c r="L237" s="75">
        <f>SUMIFS(Ago!$H$5:$H$605,Ago!$R$5:$R$605,"Despesa",Ago!$F$5:$F$605,CPagar!$D237,Ago!$I$5:$I$605,"Não Pago")</f>
        <v>0</v>
      </c>
      <c r="M237" s="75">
        <f>SUMIFS(Set!$H$5:$H$605,Set!$R$5:$R$605,"Despesa",Set!$F$5:$F$605,CPagar!$D237,Set!$I$5:$I$605,"Não Pago")</f>
        <v>0</v>
      </c>
      <c r="N237" s="75">
        <f>SUMIFS(Out!$H$5:$H$605,Out!$R$5:$R$605,"Despesa",Out!$F$5:$F$605,CPagar!$D237,Out!$I$5:$I$605,"Não Pago")</f>
        <v>0</v>
      </c>
      <c r="O237" s="75">
        <f>SUMIFS(Nov!$H$5:$H$605,Nov!$R$5:$R$605,"Despesa",Nov!$F$5:$F$605,CPagar!$D237,Nov!$I$5:$I$605,"Não Pago")</f>
        <v>0</v>
      </c>
      <c r="P237" s="75">
        <f>SUMIFS(Dez!$H$5:$H$605,Dez!$R$5:$R$605,"Despesa",Dez!$F$5:$F$605,CPagar!$D237,Dez!$I$5:$I$605,"Não Pago")</f>
        <v>0</v>
      </c>
      <c r="Q237" s="49">
        <f t="shared" si="8"/>
        <v>0</v>
      </c>
    </row>
    <row r="238" spans="3:17" ht="28.5" customHeight="1" thickTop="1" thickBot="1">
      <c r="C238" s="65" t="str">
        <f>'PC Despesas'!I34</f>
        <v>5.3.30</v>
      </c>
      <c r="D238" s="66" t="str">
        <f>VLOOKUP(C238,'PC Despesas'!$I$4:$J$103,2,FALSE)</f>
        <v>-</v>
      </c>
      <c r="E238" s="75">
        <f>SUMIFS(Jan!$H$5:$H$605,Jan!$R$5:$R$605,"Despesa",Jan!$F$5:$F$605,CPagar!$D238,Jan!$I$5:$I$605,"Não Pago")</f>
        <v>0</v>
      </c>
      <c r="F238" s="75">
        <f>SUMIFS(Fev!$H$5:$H$605,Fev!$R$5:$R$605,"Despesa",Fev!$F$5:$F$605,CPagar!$D238,Fev!$I$5:$I$605,"Não Pago")</f>
        <v>0</v>
      </c>
      <c r="G238" s="75">
        <f>SUMIFS(Mar!$H$5:$H$605,Mar!$R$5:$R$605,"Despesa",Mar!$F$5:$F$605,CPagar!$D238,Mar!$I$5:$I$605,"Não Pago")</f>
        <v>0</v>
      </c>
      <c r="H238" s="75">
        <f>SUMIFS(Abr!$H$5:$H$605,Abr!$R$5:$R$605,"Despesa",Abr!$F$5:$F$605,CPagar!$D238,Abr!$I$5:$I$605,"Não Pago")</f>
        <v>0</v>
      </c>
      <c r="I238" s="75">
        <f>SUMIFS(Mai!$H$5:$H$605,Mai!$R$5:$R$605,"Despesa",Mai!$F$5:$F$605,CPagar!$D238,Mai!$I$5:$I$605,"Não Pago")</f>
        <v>0</v>
      </c>
      <c r="J238" s="75">
        <f>SUMIFS(Jun!$H$5:$H$605,Jun!$R$5:$R$605,"Despesa",Jun!$F$5:$F$605,CPagar!$D238,Jun!$I$5:$I$605,"Não Pago")</f>
        <v>0</v>
      </c>
      <c r="K238" s="75">
        <f>SUMIFS(Jul!$H$5:$H$605,Jul!$R$5:$R$605,"Despesa",Jul!$F$5:$F$605,CPagar!$D238,Jul!$I$5:$I$605,"Não Pago")</f>
        <v>0</v>
      </c>
      <c r="L238" s="75">
        <f>SUMIFS(Ago!$H$5:$H$605,Ago!$R$5:$R$605,"Despesa",Ago!$F$5:$F$605,CPagar!$D238,Ago!$I$5:$I$605,"Não Pago")</f>
        <v>0</v>
      </c>
      <c r="M238" s="75">
        <f>SUMIFS(Set!$H$5:$H$605,Set!$R$5:$R$605,"Despesa",Set!$F$5:$F$605,CPagar!$D238,Set!$I$5:$I$605,"Não Pago")</f>
        <v>0</v>
      </c>
      <c r="N238" s="75">
        <f>SUMIFS(Out!$H$5:$H$605,Out!$R$5:$R$605,"Despesa",Out!$F$5:$F$605,CPagar!$D238,Out!$I$5:$I$605,"Não Pago")</f>
        <v>0</v>
      </c>
      <c r="O238" s="75">
        <f>SUMIFS(Nov!$H$5:$H$605,Nov!$R$5:$R$605,"Despesa",Nov!$F$5:$F$605,CPagar!$D238,Nov!$I$5:$I$605,"Não Pago")</f>
        <v>0</v>
      </c>
      <c r="P238" s="75">
        <f>SUMIFS(Dez!$H$5:$H$605,Dez!$R$5:$R$605,"Despesa",Dez!$F$5:$F$605,CPagar!$D238,Dez!$I$5:$I$605,"Não Pago")</f>
        <v>0</v>
      </c>
      <c r="Q238" s="49">
        <f t="shared" si="8"/>
        <v>0</v>
      </c>
    </row>
    <row r="239" spans="3:17" ht="28.5" customHeight="1" thickTop="1" thickBot="1">
      <c r="C239" s="65" t="str">
        <f>'PC Despesas'!I35</f>
        <v>5.3.31</v>
      </c>
      <c r="D239" s="66" t="str">
        <f>VLOOKUP(C239,'PC Despesas'!$I$4:$J$103,2,FALSE)</f>
        <v>-</v>
      </c>
      <c r="E239" s="75">
        <f>SUMIFS(Jan!$H$5:$H$605,Jan!$R$5:$R$605,"Despesa",Jan!$F$5:$F$605,CPagar!$D239,Jan!$I$5:$I$605,"Não Pago")</f>
        <v>0</v>
      </c>
      <c r="F239" s="75">
        <f>SUMIFS(Fev!$H$5:$H$605,Fev!$R$5:$R$605,"Despesa",Fev!$F$5:$F$605,CPagar!$D239,Fev!$I$5:$I$605,"Não Pago")</f>
        <v>0</v>
      </c>
      <c r="G239" s="75">
        <f>SUMIFS(Mar!$H$5:$H$605,Mar!$R$5:$R$605,"Despesa",Mar!$F$5:$F$605,CPagar!$D239,Mar!$I$5:$I$605,"Não Pago")</f>
        <v>0</v>
      </c>
      <c r="H239" s="75">
        <f>SUMIFS(Abr!$H$5:$H$605,Abr!$R$5:$R$605,"Despesa",Abr!$F$5:$F$605,CPagar!$D239,Abr!$I$5:$I$605,"Não Pago")</f>
        <v>0</v>
      </c>
      <c r="I239" s="75">
        <f>SUMIFS(Mai!$H$5:$H$605,Mai!$R$5:$R$605,"Despesa",Mai!$F$5:$F$605,CPagar!$D239,Mai!$I$5:$I$605,"Não Pago")</f>
        <v>0</v>
      </c>
      <c r="J239" s="75">
        <f>SUMIFS(Jun!$H$5:$H$605,Jun!$R$5:$R$605,"Despesa",Jun!$F$5:$F$605,CPagar!$D239,Jun!$I$5:$I$605,"Não Pago")</f>
        <v>0</v>
      </c>
      <c r="K239" s="75">
        <f>SUMIFS(Jul!$H$5:$H$605,Jul!$R$5:$R$605,"Despesa",Jul!$F$5:$F$605,CPagar!$D239,Jul!$I$5:$I$605,"Não Pago")</f>
        <v>0</v>
      </c>
      <c r="L239" s="75">
        <f>SUMIFS(Ago!$H$5:$H$605,Ago!$R$5:$R$605,"Despesa",Ago!$F$5:$F$605,CPagar!$D239,Ago!$I$5:$I$605,"Não Pago")</f>
        <v>0</v>
      </c>
      <c r="M239" s="75">
        <f>SUMIFS(Set!$H$5:$H$605,Set!$R$5:$R$605,"Despesa",Set!$F$5:$F$605,CPagar!$D239,Set!$I$5:$I$605,"Não Pago")</f>
        <v>0</v>
      </c>
      <c r="N239" s="75">
        <f>SUMIFS(Out!$H$5:$H$605,Out!$R$5:$R$605,"Despesa",Out!$F$5:$F$605,CPagar!$D239,Out!$I$5:$I$605,"Não Pago")</f>
        <v>0</v>
      </c>
      <c r="O239" s="75">
        <f>SUMIFS(Nov!$H$5:$H$605,Nov!$R$5:$R$605,"Despesa",Nov!$F$5:$F$605,CPagar!$D239,Nov!$I$5:$I$605,"Não Pago")</f>
        <v>0</v>
      </c>
      <c r="P239" s="75">
        <f>SUMIFS(Dez!$H$5:$H$605,Dez!$R$5:$R$605,"Despesa",Dez!$F$5:$F$605,CPagar!$D239,Dez!$I$5:$I$605,"Não Pago")</f>
        <v>0</v>
      </c>
      <c r="Q239" s="49">
        <f t="shared" si="8"/>
        <v>0</v>
      </c>
    </row>
    <row r="240" spans="3:17" ht="28.5" customHeight="1" thickTop="1" thickBot="1">
      <c r="C240" s="65" t="str">
        <f>'PC Despesas'!I36</f>
        <v>5.3.32</v>
      </c>
      <c r="D240" s="66" t="str">
        <f>VLOOKUP(C240,'PC Despesas'!$I$4:$J$103,2,FALSE)</f>
        <v>-</v>
      </c>
      <c r="E240" s="75">
        <f>SUMIFS(Jan!$H$5:$H$605,Jan!$R$5:$R$605,"Despesa",Jan!$F$5:$F$605,CPagar!$D240,Jan!$I$5:$I$605,"Não Pago")</f>
        <v>0</v>
      </c>
      <c r="F240" s="75">
        <f>SUMIFS(Fev!$H$5:$H$605,Fev!$R$5:$R$605,"Despesa",Fev!$F$5:$F$605,CPagar!$D240,Fev!$I$5:$I$605,"Não Pago")</f>
        <v>0</v>
      </c>
      <c r="G240" s="75">
        <f>SUMIFS(Mar!$H$5:$H$605,Mar!$R$5:$R$605,"Despesa",Mar!$F$5:$F$605,CPagar!$D240,Mar!$I$5:$I$605,"Não Pago")</f>
        <v>0</v>
      </c>
      <c r="H240" s="75">
        <f>SUMIFS(Abr!$H$5:$H$605,Abr!$R$5:$R$605,"Despesa",Abr!$F$5:$F$605,CPagar!$D240,Abr!$I$5:$I$605,"Não Pago")</f>
        <v>0</v>
      </c>
      <c r="I240" s="75">
        <f>SUMIFS(Mai!$H$5:$H$605,Mai!$R$5:$R$605,"Despesa",Mai!$F$5:$F$605,CPagar!$D240,Mai!$I$5:$I$605,"Não Pago")</f>
        <v>0</v>
      </c>
      <c r="J240" s="75">
        <f>SUMIFS(Jun!$H$5:$H$605,Jun!$R$5:$R$605,"Despesa",Jun!$F$5:$F$605,CPagar!$D240,Jun!$I$5:$I$605,"Não Pago")</f>
        <v>0</v>
      </c>
      <c r="K240" s="75">
        <f>SUMIFS(Jul!$H$5:$H$605,Jul!$R$5:$R$605,"Despesa",Jul!$F$5:$F$605,CPagar!$D240,Jul!$I$5:$I$605,"Não Pago")</f>
        <v>0</v>
      </c>
      <c r="L240" s="75">
        <f>SUMIFS(Ago!$H$5:$H$605,Ago!$R$5:$R$605,"Despesa",Ago!$F$5:$F$605,CPagar!$D240,Ago!$I$5:$I$605,"Não Pago")</f>
        <v>0</v>
      </c>
      <c r="M240" s="75">
        <f>SUMIFS(Set!$H$5:$H$605,Set!$R$5:$R$605,"Despesa",Set!$F$5:$F$605,CPagar!$D240,Set!$I$5:$I$605,"Não Pago")</f>
        <v>0</v>
      </c>
      <c r="N240" s="75">
        <f>SUMIFS(Out!$H$5:$H$605,Out!$R$5:$R$605,"Despesa",Out!$F$5:$F$605,CPagar!$D240,Out!$I$5:$I$605,"Não Pago")</f>
        <v>0</v>
      </c>
      <c r="O240" s="75">
        <f>SUMIFS(Nov!$H$5:$H$605,Nov!$R$5:$R$605,"Despesa",Nov!$F$5:$F$605,CPagar!$D240,Nov!$I$5:$I$605,"Não Pago")</f>
        <v>0</v>
      </c>
      <c r="P240" s="75">
        <f>SUMIFS(Dez!$H$5:$H$605,Dez!$R$5:$R$605,"Despesa",Dez!$F$5:$F$605,CPagar!$D240,Dez!$I$5:$I$605,"Não Pago")</f>
        <v>0</v>
      </c>
      <c r="Q240" s="49">
        <f t="shared" si="8"/>
        <v>0</v>
      </c>
    </row>
    <row r="241" spans="3:17" ht="28.5" customHeight="1" thickTop="1" thickBot="1">
      <c r="C241" s="65" t="str">
        <f>'PC Despesas'!I37</f>
        <v>5.3.33</v>
      </c>
      <c r="D241" s="66" t="str">
        <f>VLOOKUP(C241,'PC Despesas'!$I$4:$J$103,2,FALSE)</f>
        <v>-</v>
      </c>
      <c r="E241" s="75">
        <f>SUMIFS(Jan!$H$5:$H$605,Jan!$R$5:$R$605,"Despesa",Jan!$F$5:$F$605,CPagar!$D241,Jan!$I$5:$I$605,"Não Pago")</f>
        <v>0</v>
      </c>
      <c r="F241" s="75">
        <f>SUMIFS(Fev!$H$5:$H$605,Fev!$R$5:$R$605,"Despesa",Fev!$F$5:$F$605,CPagar!$D241,Fev!$I$5:$I$605,"Não Pago")</f>
        <v>0</v>
      </c>
      <c r="G241" s="75">
        <f>SUMIFS(Mar!$H$5:$H$605,Mar!$R$5:$R$605,"Despesa",Mar!$F$5:$F$605,CPagar!$D241,Mar!$I$5:$I$605,"Não Pago")</f>
        <v>0</v>
      </c>
      <c r="H241" s="75">
        <f>SUMIFS(Abr!$H$5:$H$605,Abr!$R$5:$R$605,"Despesa",Abr!$F$5:$F$605,CPagar!$D241,Abr!$I$5:$I$605,"Não Pago")</f>
        <v>0</v>
      </c>
      <c r="I241" s="75">
        <f>SUMIFS(Mai!$H$5:$H$605,Mai!$R$5:$R$605,"Despesa",Mai!$F$5:$F$605,CPagar!$D241,Mai!$I$5:$I$605,"Não Pago")</f>
        <v>0</v>
      </c>
      <c r="J241" s="75">
        <f>SUMIFS(Jun!$H$5:$H$605,Jun!$R$5:$R$605,"Despesa",Jun!$F$5:$F$605,CPagar!$D241,Jun!$I$5:$I$605,"Não Pago")</f>
        <v>0</v>
      </c>
      <c r="K241" s="75">
        <f>SUMIFS(Jul!$H$5:$H$605,Jul!$R$5:$R$605,"Despesa",Jul!$F$5:$F$605,CPagar!$D241,Jul!$I$5:$I$605,"Não Pago")</f>
        <v>0</v>
      </c>
      <c r="L241" s="75">
        <f>SUMIFS(Ago!$H$5:$H$605,Ago!$R$5:$R$605,"Despesa",Ago!$F$5:$F$605,CPagar!$D241,Ago!$I$5:$I$605,"Não Pago")</f>
        <v>0</v>
      </c>
      <c r="M241" s="75">
        <f>SUMIFS(Set!$H$5:$H$605,Set!$R$5:$R$605,"Despesa",Set!$F$5:$F$605,CPagar!$D241,Set!$I$5:$I$605,"Não Pago")</f>
        <v>0</v>
      </c>
      <c r="N241" s="75">
        <f>SUMIFS(Out!$H$5:$H$605,Out!$R$5:$R$605,"Despesa",Out!$F$5:$F$605,CPagar!$D241,Out!$I$5:$I$605,"Não Pago")</f>
        <v>0</v>
      </c>
      <c r="O241" s="75">
        <f>SUMIFS(Nov!$H$5:$H$605,Nov!$R$5:$R$605,"Despesa",Nov!$F$5:$F$605,CPagar!$D241,Nov!$I$5:$I$605,"Não Pago")</f>
        <v>0</v>
      </c>
      <c r="P241" s="75">
        <f>SUMIFS(Dez!$H$5:$H$605,Dez!$R$5:$R$605,"Despesa",Dez!$F$5:$F$605,CPagar!$D241,Dez!$I$5:$I$605,"Não Pago")</f>
        <v>0</v>
      </c>
      <c r="Q241" s="49">
        <f t="shared" si="8"/>
        <v>0</v>
      </c>
    </row>
    <row r="242" spans="3:17" ht="28.5" customHeight="1" thickTop="1" thickBot="1">
      <c r="C242" s="65" t="str">
        <f>'PC Despesas'!I38</f>
        <v>5.3.34</v>
      </c>
      <c r="D242" s="66" t="str">
        <f>VLOOKUP(C242,'PC Despesas'!$I$4:$J$103,2,FALSE)</f>
        <v>-</v>
      </c>
      <c r="E242" s="75">
        <f>SUMIFS(Jan!$H$5:$H$605,Jan!$R$5:$R$605,"Despesa",Jan!$F$5:$F$605,CPagar!$D242,Jan!$I$5:$I$605,"Não Pago")</f>
        <v>0</v>
      </c>
      <c r="F242" s="75">
        <f>SUMIFS(Fev!$H$5:$H$605,Fev!$R$5:$R$605,"Despesa",Fev!$F$5:$F$605,CPagar!$D242,Fev!$I$5:$I$605,"Não Pago")</f>
        <v>0</v>
      </c>
      <c r="G242" s="75">
        <f>SUMIFS(Mar!$H$5:$H$605,Mar!$R$5:$R$605,"Despesa",Mar!$F$5:$F$605,CPagar!$D242,Mar!$I$5:$I$605,"Não Pago")</f>
        <v>0</v>
      </c>
      <c r="H242" s="75">
        <f>SUMIFS(Abr!$H$5:$H$605,Abr!$R$5:$R$605,"Despesa",Abr!$F$5:$F$605,CPagar!$D242,Abr!$I$5:$I$605,"Não Pago")</f>
        <v>0</v>
      </c>
      <c r="I242" s="75">
        <f>SUMIFS(Mai!$H$5:$H$605,Mai!$R$5:$R$605,"Despesa",Mai!$F$5:$F$605,CPagar!$D242,Mai!$I$5:$I$605,"Não Pago")</f>
        <v>0</v>
      </c>
      <c r="J242" s="75">
        <f>SUMIFS(Jun!$H$5:$H$605,Jun!$R$5:$R$605,"Despesa",Jun!$F$5:$F$605,CPagar!$D242,Jun!$I$5:$I$605,"Não Pago")</f>
        <v>0</v>
      </c>
      <c r="K242" s="75">
        <f>SUMIFS(Jul!$H$5:$H$605,Jul!$R$5:$R$605,"Despesa",Jul!$F$5:$F$605,CPagar!$D242,Jul!$I$5:$I$605,"Não Pago")</f>
        <v>0</v>
      </c>
      <c r="L242" s="75">
        <f>SUMIFS(Ago!$H$5:$H$605,Ago!$R$5:$R$605,"Despesa",Ago!$F$5:$F$605,CPagar!$D242,Ago!$I$5:$I$605,"Não Pago")</f>
        <v>0</v>
      </c>
      <c r="M242" s="75">
        <f>SUMIFS(Set!$H$5:$H$605,Set!$R$5:$R$605,"Despesa",Set!$F$5:$F$605,CPagar!$D242,Set!$I$5:$I$605,"Não Pago")</f>
        <v>0</v>
      </c>
      <c r="N242" s="75">
        <f>SUMIFS(Out!$H$5:$H$605,Out!$R$5:$R$605,"Despesa",Out!$F$5:$F$605,CPagar!$D242,Out!$I$5:$I$605,"Não Pago")</f>
        <v>0</v>
      </c>
      <c r="O242" s="75">
        <f>SUMIFS(Nov!$H$5:$H$605,Nov!$R$5:$R$605,"Despesa",Nov!$F$5:$F$605,CPagar!$D242,Nov!$I$5:$I$605,"Não Pago")</f>
        <v>0</v>
      </c>
      <c r="P242" s="75">
        <f>SUMIFS(Dez!$H$5:$H$605,Dez!$R$5:$R$605,"Despesa",Dez!$F$5:$F$605,CPagar!$D242,Dez!$I$5:$I$605,"Não Pago")</f>
        <v>0</v>
      </c>
      <c r="Q242" s="49">
        <f t="shared" si="8"/>
        <v>0</v>
      </c>
    </row>
    <row r="243" spans="3:17" ht="28.5" customHeight="1" thickTop="1" thickBot="1">
      <c r="C243" s="65" t="str">
        <f>'PC Despesas'!I39</f>
        <v>5.3.35</v>
      </c>
      <c r="D243" s="66" t="str">
        <f>VLOOKUP(C243,'PC Despesas'!$I$4:$J$103,2,FALSE)</f>
        <v>-</v>
      </c>
      <c r="E243" s="75">
        <f>SUMIFS(Jan!$H$5:$H$605,Jan!$R$5:$R$605,"Despesa",Jan!$F$5:$F$605,CPagar!$D243,Jan!$I$5:$I$605,"Não Pago")</f>
        <v>0</v>
      </c>
      <c r="F243" s="75">
        <f>SUMIFS(Fev!$H$5:$H$605,Fev!$R$5:$R$605,"Despesa",Fev!$F$5:$F$605,CPagar!$D243,Fev!$I$5:$I$605,"Não Pago")</f>
        <v>0</v>
      </c>
      <c r="G243" s="75">
        <f>SUMIFS(Mar!$H$5:$H$605,Mar!$R$5:$R$605,"Despesa",Mar!$F$5:$F$605,CPagar!$D243,Mar!$I$5:$I$605,"Não Pago")</f>
        <v>0</v>
      </c>
      <c r="H243" s="75">
        <f>SUMIFS(Abr!$H$5:$H$605,Abr!$R$5:$R$605,"Despesa",Abr!$F$5:$F$605,CPagar!$D243,Abr!$I$5:$I$605,"Não Pago")</f>
        <v>0</v>
      </c>
      <c r="I243" s="75">
        <f>SUMIFS(Mai!$H$5:$H$605,Mai!$R$5:$R$605,"Despesa",Mai!$F$5:$F$605,CPagar!$D243,Mai!$I$5:$I$605,"Não Pago")</f>
        <v>0</v>
      </c>
      <c r="J243" s="75">
        <f>SUMIFS(Jun!$H$5:$H$605,Jun!$R$5:$R$605,"Despesa",Jun!$F$5:$F$605,CPagar!$D243,Jun!$I$5:$I$605,"Não Pago")</f>
        <v>0</v>
      </c>
      <c r="K243" s="75">
        <f>SUMIFS(Jul!$H$5:$H$605,Jul!$R$5:$R$605,"Despesa",Jul!$F$5:$F$605,CPagar!$D243,Jul!$I$5:$I$605,"Não Pago")</f>
        <v>0</v>
      </c>
      <c r="L243" s="75">
        <f>SUMIFS(Ago!$H$5:$H$605,Ago!$R$5:$R$605,"Despesa",Ago!$F$5:$F$605,CPagar!$D243,Ago!$I$5:$I$605,"Não Pago")</f>
        <v>0</v>
      </c>
      <c r="M243" s="75">
        <f>SUMIFS(Set!$H$5:$H$605,Set!$R$5:$R$605,"Despesa",Set!$F$5:$F$605,CPagar!$D243,Set!$I$5:$I$605,"Não Pago")</f>
        <v>0</v>
      </c>
      <c r="N243" s="75">
        <f>SUMIFS(Out!$H$5:$H$605,Out!$R$5:$R$605,"Despesa",Out!$F$5:$F$605,CPagar!$D243,Out!$I$5:$I$605,"Não Pago")</f>
        <v>0</v>
      </c>
      <c r="O243" s="75">
        <f>SUMIFS(Nov!$H$5:$H$605,Nov!$R$5:$R$605,"Despesa",Nov!$F$5:$F$605,CPagar!$D243,Nov!$I$5:$I$605,"Não Pago")</f>
        <v>0</v>
      </c>
      <c r="P243" s="75">
        <f>SUMIFS(Dez!$H$5:$H$605,Dez!$R$5:$R$605,"Despesa",Dez!$F$5:$F$605,CPagar!$D243,Dez!$I$5:$I$605,"Não Pago")</f>
        <v>0</v>
      </c>
      <c r="Q243" s="49">
        <f t="shared" si="8"/>
        <v>0</v>
      </c>
    </row>
    <row r="244" spans="3:17" ht="28.5" customHeight="1" thickTop="1" thickBot="1">
      <c r="C244" s="65" t="str">
        <f>'PC Despesas'!I40</f>
        <v>5.3.36</v>
      </c>
      <c r="D244" s="66" t="str">
        <f>VLOOKUP(C244,'PC Despesas'!$I$4:$J$103,2,FALSE)</f>
        <v>-</v>
      </c>
      <c r="E244" s="75">
        <f>SUMIFS(Jan!$H$5:$H$605,Jan!$R$5:$R$605,"Despesa",Jan!$F$5:$F$605,CPagar!$D244,Jan!$I$5:$I$605,"Não Pago")</f>
        <v>0</v>
      </c>
      <c r="F244" s="75">
        <f>SUMIFS(Fev!$H$5:$H$605,Fev!$R$5:$R$605,"Despesa",Fev!$F$5:$F$605,CPagar!$D244,Fev!$I$5:$I$605,"Não Pago")</f>
        <v>0</v>
      </c>
      <c r="G244" s="75">
        <f>SUMIFS(Mar!$H$5:$H$605,Mar!$R$5:$R$605,"Despesa",Mar!$F$5:$F$605,CPagar!$D244,Mar!$I$5:$I$605,"Não Pago")</f>
        <v>0</v>
      </c>
      <c r="H244" s="75">
        <f>SUMIFS(Abr!$H$5:$H$605,Abr!$R$5:$R$605,"Despesa",Abr!$F$5:$F$605,CPagar!$D244,Abr!$I$5:$I$605,"Não Pago")</f>
        <v>0</v>
      </c>
      <c r="I244" s="75">
        <f>SUMIFS(Mai!$H$5:$H$605,Mai!$R$5:$R$605,"Despesa",Mai!$F$5:$F$605,CPagar!$D244,Mai!$I$5:$I$605,"Não Pago")</f>
        <v>0</v>
      </c>
      <c r="J244" s="75">
        <f>SUMIFS(Jun!$H$5:$H$605,Jun!$R$5:$R$605,"Despesa",Jun!$F$5:$F$605,CPagar!$D244,Jun!$I$5:$I$605,"Não Pago")</f>
        <v>0</v>
      </c>
      <c r="K244" s="75">
        <f>SUMIFS(Jul!$H$5:$H$605,Jul!$R$5:$R$605,"Despesa",Jul!$F$5:$F$605,CPagar!$D244,Jul!$I$5:$I$605,"Não Pago")</f>
        <v>0</v>
      </c>
      <c r="L244" s="75">
        <f>SUMIFS(Ago!$H$5:$H$605,Ago!$R$5:$R$605,"Despesa",Ago!$F$5:$F$605,CPagar!$D244,Ago!$I$5:$I$605,"Não Pago")</f>
        <v>0</v>
      </c>
      <c r="M244" s="75">
        <f>SUMIFS(Set!$H$5:$H$605,Set!$R$5:$R$605,"Despesa",Set!$F$5:$F$605,CPagar!$D244,Set!$I$5:$I$605,"Não Pago")</f>
        <v>0</v>
      </c>
      <c r="N244" s="75">
        <f>SUMIFS(Out!$H$5:$H$605,Out!$R$5:$R$605,"Despesa",Out!$F$5:$F$605,CPagar!$D244,Out!$I$5:$I$605,"Não Pago")</f>
        <v>0</v>
      </c>
      <c r="O244" s="75">
        <f>SUMIFS(Nov!$H$5:$H$605,Nov!$R$5:$R$605,"Despesa",Nov!$F$5:$F$605,CPagar!$D244,Nov!$I$5:$I$605,"Não Pago")</f>
        <v>0</v>
      </c>
      <c r="P244" s="75">
        <f>SUMIFS(Dez!$H$5:$H$605,Dez!$R$5:$R$605,"Despesa",Dez!$F$5:$F$605,CPagar!$D244,Dez!$I$5:$I$605,"Não Pago")</f>
        <v>0</v>
      </c>
      <c r="Q244" s="49">
        <f t="shared" si="8"/>
        <v>0</v>
      </c>
    </row>
    <row r="245" spans="3:17" ht="28.5" customHeight="1" thickTop="1" thickBot="1">
      <c r="C245" s="65" t="str">
        <f>'PC Despesas'!I41</f>
        <v>5.3.37</v>
      </c>
      <c r="D245" s="66" t="str">
        <f>VLOOKUP(C245,'PC Despesas'!$I$4:$J$103,2,FALSE)</f>
        <v>-</v>
      </c>
      <c r="E245" s="75">
        <f>SUMIFS(Jan!$H$5:$H$605,Jan!$R$5:$R$605,"Despesa",Jan!$F$5:$F$605,CPagar!$D245,Jan!$I$5:$I$605,"Não Pago")</f>
        <v>0</v>
      </c>
      <c r="F245" s="75">
        <f>SUMIFS(Fev!$H$5:$H$605,Fev!$R$5:$R$605,"Despesa",Fev!$F$5:$F$605,CPagar!$D245,Fev!$I$5:$I$605,"Não Pago")</f>
        <v>0</v>
      </c>
      <c r="G245" s="75">
        <f>SUMIFS(Mar!$H$5:$H$605,Mar!$R$5:$R$605,"Despesa",Mar!$F$5:$F$605,CPagar!$D245,Mar!$I$5:$I$605,"Não Pago")</f>
        <v>0</v>
      </c>
      <c r="H245" s="75">
        <f>SUMIFS(Abr!$H$5:$H$605,Abr!$R$5:$R$605,"Despesa",Abr!$F$5:$F$605,CPagar!$D245,Abr!$I$5:$I$605,"Não Pago")</f>
        <v>0</v>
      </c>
      <c r="I245" s="75">
        <f>SUMIFS(Mai!$H$5:$H$605,Mai!$R$5:$R$605,"Despesa",Mai!$F$5:$F$605,CPagar!$D245,Mai!$I$5:$I$605,"Não Pago")</f>
        <v>0</v>
      </c>
      <c r="J245" s="75">
        <f>SUMIFS(Jun!$H$5:$H$605,Jun!$R$5:$R$605,"Despesa",Jun!$F$5:$F$605,CPagar!$D245,Jun!$I$5:$I$605,"Não Pago")</f>
        <v>0</v>
      </c>
      <c r="K245" s="75">
        <f>SUMIFS(Jul!$H$5:$H$605,Jul!$R$5:$R$605,"Despesa",Jul!$F$5:$F$605,CPagar!$D245,Jul!$I$5:$I$605,"Não Pago")</f>
        <v>0</v>
      </c>
      <c r="L245" s="75">
        <f>SUMIFS(Ago!$H$5:$H$605,Ago!$R$5:$R$605,"Despesa",Ago!$F$5:$F$605,CPagar!$D245,Ago!$I$5:$I$605,"Não Pago")</f>
        <v>0</v>
      </c>
      <c r="M245" s="75">
        <f>SUMIFS(Set!$H$5:$H$605,Set!$R$5:$R$605,"Despesa",Set!$F$5:$F$605,CPagar!$D245,Set!$I$5:$I$605,"Não Pago")</f>
        <v>0</v>
      </c>
      <c r="N245" s="75">
        <f>SUMIFS(Out!$H$5:$H$605,Out!$R$5:$R$605,"Despesa",Out!$F$5:$F$605,CPagar!$D245,Out!$I$5:$I$605,"Não Pago")</f>
        <v>0</v>
      </c>
      <c r="O245" s="75">
        <f>SUMIFS(Nov!$H$5:$H$605,Nov!$R$5:$R$605,"Despesa",Nov!$F$5:$F$605,CPagar!$D245,Nov!$I$5:$I$605,"Não Pago")</f>
        <v>0</v>
      </c>
      <c r="P245" s="75">
        <f>SUMIFS(Dez!$H$5:$H$605,Dez!$R$5:$R$605,"Despesa",Dez!$F$5:$F$605,CPagar!$D245,Dez!$I$5:$I$605,"Não Pago")</f>
        <v>0</v>
      </c>
      <c r="Q245" s="49">
        <f t="shared" si="8"/>
        <v>0</v>
      </c>
    </row>
    <row r="246" spans="3:17" ht="28.5" customHeight="1" thickTop="1" thickBot="1">
      <c r="C246" s="65" t="str">
        <f>'PC Despesas'!I42</f>
        <v>5.3.38</v>
      </c>
      <c r="D246" s="66" t="str">
        <f>VLOOKUP(C246,'PC Despesas'!$I$4:$J$103,2,FALSE)</f>
        <v>-</v>
      </c>
      <c r="E246" s="75">
        <f>SUMIFS(Jan!$H$5:$H$605,Jan!$R$5:$R$605,"Despesa",Jan!$F$5:$F$605,CPagar!$D246,Jan!$I$5:$I$605,"Não Pago")</f>
        <v>0</v>
      </c>
      <c r="F246" s="75">
        <f>SUMIFS(Fev!$H$5:$H$605,Fev!$R$5:$R$605,"Despesa",Fev!$F$5:$F$605,CPagar!$D246,Fev!$I$5:$I$605,"Não Pago")</f>
        <v>0</v>
      </c>
      <c r="G246" s="75">
        <f>SUMIFS(Mar!$H$5:$H$605,Mar!$R$5:$R$605,"Despesa",Mar!$F$5:$F$605,CPagar!$D246,Mar!$I$5:$I$605,"Não Pago")</f>
        <v>0</v>
      </c>
      <c r="H246" s="75">
        <f>SUMIFS(Abr!$H$5:$H$605,Abr!$R$5:$R$605,"Despesa",Abr!$F$5:$F$605,CPagar!$D246,Abr!$I$5:$I$605,"Não Pago")</f>
        <v>0</v>
      </c>
      <c r="I246" s="75">
        <f>SUMIFS(Mai!$H$5:$H$605,Mai!$R$5:$R$605,"Despesa",Mai!$F$5:$F$605,CPagar!$D246,Mai!$I$5:$I$605,"Não Pago")</f>
        <v>0</v>
      </c>
      <c r="J246" s="75">
        <f>SUMIFS(Jun!$H$5:$H$605,Jun!$R$5:$R$605,"Despesa",Jun!$F$5:$F$605,CPagar!$D246,Jun!$I$5:$I$605,"Não Pago")</f>
        <v>0</v>
      </c>
      <c r="K246" s="75">
        <f>SUMIFS(Jul!$H$5:$H$605,Jul!$R$5:$R$605,"Despesa",Jul!$F$5:$F$605,CPagar!$D246,Jul!$I$5:$I$605,"Não Pago")</f>
        <v>0</v>
      </c>
      <c r="L246" s="75">
        <f>SUMIFS(Ago!$H$5:$H$605,Ago!$R$5:$R$605,"Despesa",Ago!$F$5:$F$605,CPagar!$D246,Ago!$I$5:$I$605,"Não Pago")</f>
        <v>0</v>
      </c>
      <c r="M246" s="75">
        <f>SUMIFS(Set!$H$5:$H$605,Set!$R$5:$R$605,"Despesa",Set!$F$5:$F$605,CPagar!$D246,Set!$I$5:$I$605,"Não Pago")</f>
        <v>0</v>
      </c>
      <c r="N246" s="75">
        <f>SUMIFS(Out!$H$5:$H$605,Out!$R$5:$R$605,"Despesa",Out!$F$5:$F$605,CPagar!$D246,Out!$I$5:$I$605,"Não Pago")</f>
        <v>0</v>
      </c>
      <c r="O246" s="75">
        <f>SUMIFS(Nov!$H$5:$H$605,Nov!$R$5:$R$605,"Despesa",Nov!$F$5:$F$605,CPagar!$D246,Nov!$I$5:$I$605,"Não Pago")</f>
        <v>0</v>
      </c>
      <c r="P246" s="75">
        <f>SUMIFS(Dez!$H$5:$H$605,Dez!$R$5:$R$605,"Despesa",Dez!$F$5:$F$605,CPagar!$D246,Dez!$I$5:$I$605,"Não Pago")</f>
        <v>0</v>
      </c>
      <c r="Q246" s="49">
        <f t="shared" si="8"/>
        <v>0</v>
      </c>
    </row>
    <row r="247" spans="3:17" ht="28.5" customHeight="1" thickTop="1" thickBot="1">
      <c r="C247" s="65" t="str">
        <f>'PC Despesas'!I43</f>
        <v>5.3.39</v>
      </c>
      <c r="D247" s="66" t="str">
        <f>VLOOKUP(C247,'PC Despesas'!$I$4:$J$103,2,FALSE)</f>
        <v>-</v>
      </c>
      <c r="E247" s="75">
        <f>SUMIFS(Jan!$H$5:$H$605,Jan!$R$5:$R$605,"Despesa",Jan!$F$5:$F$605,CPagar!$D247,Jan!$I$5:$I$605,"Não Pago")</f>
        <v>0</v>
      </c>
      <c r="F247" s="75">
        <f>SUMIFS(Fev!$H$5:$H$605,Fev!$R$5:$R$605,"Despesa",Fev!$F$5:$F$605,CPagar!$D247,Fev!$I$5:$I$605,"Não Pago")</f>
        <v>0</v>
      </c>
      <c r="G247" s="75">
        <f>SUMIFS(Mar!$H$5:$H$605,Mar!$R$5:$R$605,"Despesa",Mar!$F$5:$F$605,CPagar!$D247,Mar!$I$5:$I$605,"Não Pago")</f>
        <v>0</v>
      </c>
      <c r="H247" s="75">
        <f>SUMIFS(Abr!$H$5:$H$605,Abr!$R$5:$R$605,"Despesa",Abr!$F$5:$F$605,CPagar!$D247,Abr!$I$5:$I$605,"Não Pago")</f>
        <v>0</v>
      </c>
      <c r="I247" s="75">
        <f>SUMIFS(Mai!$H$5:$H$605,Mai!$R$5:$R$605,"Despesa",Mai!$F$5:$F$605,CPagar!$D247,Mai!$I$5:$I$605,"Não Pago")</f>
        <v>0</v>
      </c>
      <c r="J247" s="75">
        <f>SUMIFS(Jun!$H$5:$H$605,Jun!$R$5:$R$605,"Despesa",Jun!$F$5:$F$605,CPagar!$D247,Jun!$I$5:$I$605,"Não Pago")</f>
        <v>0</v>
      </c>
      <c r="K247" s="75">
        <f>SUMIFS(Jul!$H$5:$H$605,Jul!$R$5:$R$605,"Despesa",Jul!$F$5:$F$605,CPagar!$D247,Jul!$I$5:$I$605,"Não Pago")</f>
        <v>0</v>
      </c>
      <c r="L247" s="75">
        <f>SUMIFS(Ago!$H$5:$H$605,Ago!$R$5:$R$605,"Despesa",Ago!$F$5:$F$605,CPagar!$D247,Ago!$I$5:$I$605,"Não Pago")</f>
        <v>0</v>
      </c>
      <c r="M247" s="75">
        <f>SUMIFS(Set!$H$5:$H$605,Set!$R$5:$R$605,"Despesa",Set!$F$5:$F$605,CPagar!$D247,Set!$I$5:$I$605,"Não Pago")</f>
        <v>0</v>
      </c>
      <c r="N247" s="75">
        <f>SUMIFS(Out!$H$5:$H$605,Out!$R$5:$R$605,"Despesa",Out!$F$5:$F$605,CPagar!$D247,Out!$I$5:$I$605,"Não Pago")</f>
        <v>0</v>
      </c>
      <c r="O247" s="75">
        <f>SUMIFS(Nov!$H$5:$H$605,Nov!$R$5:$R$605,"Despesa",Nov!$F$5:$F$605,CPagar!$D247,Nov!$I$5:$I$605,"Não Pago")</f>
        <v>0</v>
      </c>
      <c r="P247" s="75">
        <f>SUMIFS(Dez!$H$5:$H$605,Dez!$R$5:$R$605,"Despesa",Dez!$F$5:$F$605,CPagar!$D247,Dez!$I$5:$I$605,"Não Pago")</f>
        <v>0</v>
      </c>
      <c r="Q247" s="49">
        <f t="shared" si="8"/>
        <v>0</v>
      </c>
    </row>
    <row r="248" spans="3:17" ht="28.5" customHeight="1" thickTop="1" thickBot="1">
      <c r="C248" s="65" t="str">
        <f>'PC Despesas'!I44</f>
        <v>5.3.40</v>
      </c>
      <c r="D248" s="66" t="str">
        <f>VLOOKUP(C248,'PC Despesas'!$I$4:$J$103,2,FALSE)</f>
        <v>-</v>
      </c>
      <c r="E248" s="75">
        <f>SUMIFS(Jan!$H$5:$H$605,Jan!$R$5:$R$605,"Despesa",Jan!$F$5:$F$605,CPagar!$D248,Jan!$I$5:$I$605,"Não Pago")</f>
        <v>0</v>
      </c>
      <c r="F248" s="75">
        <f>SUMIFS(Fev!$H$5:$H$605,Fev!$R$5:$R$605,"Despesa",Fev!$F$5:$F$605,CPagar!$D248,Fev!$I$5:$I$605,"Não Pago")</f>
        <v>0</v>
      </c>
      <c r="G248" s="75">
        <f>SUMIFS(Mar!$H$5:$H$605,Mar!$R$5:$R$605,"Despesa",Mar!$F$5:$F$605,CPagar!$D248,Mar!$I$5:$I$605,"Não Pago")</f>
        <v>0</v>
      </c>
      <c r="H248" s="75">
        <f>SUMIFS(Abr!$H$5:$H$605,Abr!$R$5:$R$605,"Despesa",Abr!$F$5:$F$605,CPagar!$D248,Abr!$I$5:$I$605,"Não Pago")</f>
        <v>0</v>
      </c>
      <c r="I248" s="75">
        <f>SUMIFS(Mai!$H$5:$H$605,Mai!$R$5:$R$605,"Despesa",Mai!$F$5:$F$605,CPagar!$D248,Mai!$I$5:$I$605,"Não Pago")</f>
        <v>0</v>
      </c>
      <c r="J248" s="75">
        <f>SUMIFS(Jun!$H$5:$H$605,Jun!$R$5:$R$605,"Despesa",Jun!$F$5:$F$605,CPagar!$D248,Jun!$I$5:$I$605,"Não Pago")</f>
        <v>0</v>
      </c>
      <c r="K248" s="75">
        <f>SUMIFS(Jul!$H$5:$H$605,Jul!$R$5:$R$605,"Despesa",Jul!$F$5:$F$605,CPagar!$D248,Jul!$I$5:$I$605,"Não Pago")</f>
        <v>0</v>
      </c>
      <c r="L248" s="75">
        <f>SUMIFS(Ago!$H$5:$H$605,Ago!$R$5:$R$605,"Despesa",Ago!$F$5:$F$605,CPagar!$D248,Ago!$I$5:$I$605,"Não Pago")</f>
        <v>0</v>
      </c>
      <c r="M248" s="75">
        <f>SUMIFS(Set!$H$5:$H$605,Set!$R$5:$R$605,"Despesa",Set!$F$5:$F$605,CPagar!$D248,Set!$I$5:$I$605,"Não Pago")</f>
        <v>0</v>
      </c>
      <c r="N248" s="75">
        <f>SUMIFS(Out!$H$5:$H$605,Out!$R$5:$R$605,"Despesa",Out!$F$5:$F$605,CPagar!$D248,Out!$I$5:$I$605,"Não Pago")</f>
        <v>0</v>
      </c>
      <c r="O248" s="75">
        <f>SUMIFS(Nov!$H$5:$H$605,Nov!$R$5:$R$605,"Despesa",Nov!$F$5:$F$605,CPagar!$D248,Nov!$I$5:$I$605,"Não Pago")</f>
        <v>0</v>
      </c>
      <c r="P248" s="75">
        <f>SUMIFS(Dez!$H$5:$H$605,Dez!$R$5:$R$605,"Despesa",Dez!$F$5:$F$605,CPagar!$D248,Dez!$I$5:$I$605,"Não Pago")</f>
        <v>0</v>
      </c>
      <c r="Q248" s="49">
        <f t="shared" si="8"/>
        <v>0</v>
      </c>
    </row>
    <row r="249" spans="3:17" ht="28.5" customHeight="1" thickTop="1" thickBot="1">
      <c r="C249" s="65" t="str">
        <f>'PC Despesas'!I45</f>
        <v>5.3.41</v>
      </c>
      <c r="D249" s="66" t="str">
        <f>VLOOKUP(C249,'PC Despesas'!$I$4:$J$103,2,FALSE)</f>
        <v>-</v>
      </c>
      <c r="E249" s="75">
        <f>SUMIFS(Jan!$H$5:$H$605,Jan!$R$5:$R$605,"Despesa",Jan!$F$5:$F$605,CPagar!$D249,Jan!$I$5:$I$605,"Não Pago")</f>
        <v>0</v>
      </c>
      <c r="F249" s="75">
        <f>SUMIFS(Fev!$H$5:$H$605,Fev!$R$5:$R$605,"Despesa",Fev!$F$5:$F$605,CPagar!$D249,Fev!$I$5:$I$605,"Não Pago")</f>
        <v>0</v>
      </c>
      <c r="G249" s="75">
        <f>SUMIFS(Mar!$H$5:$H$605,Mar!$R$5:$R$605,"Despesa",Mar!$F$5:$F$605,CPagar!$D249,Mar!$I$5:$I$605,"Não Pago")</f>
        <v>0</v>
      </c>
      <c r="H249" s="75">
        <f>SUMIFS(Abr!$H$5:$H$605,Abr!$R$5:$R$605,"Despesa",Abr!$F$5:$F$605,CPagar!$D249,Abr!$I$5:$I$605,"Não Pago")</f>
        <v>0</v>
      </c>
      <c r="I249" s="75">
        <f>SUMIFS(Mai!$H$5:$H$605,Mai!$R$5:$R$605,"Despesa",Mai!$F$5:$F$605,CPagar!$D249,Mai!$I$5:$I$605,"Não Pago")</f>
        <v>0</v>
      </c>
      <c r="J249" s="75">
        <f>SUMIFS(Jun!$H$5:$H$605,Jun!$R$5:$R$605,"Despesa",Jun!$F$5:$F$605,CPagar!$D249,Jun!$I$5:$I$605,"Não Pago")</f>
        <v>0</v>
      </c>
      <c r="K249" s="75">
        <f>SUMIFS(Jul!$H$5:$H$605,Jul!$R$5:$R$605,"Despesa",Jul!$F$5:$F$605,CPagar!$D249,Jul!$I$5:$I$605,"Não Pago")</f>
        <v>0</v>
      </c>
      <c r="L249" s="75">
        <f>SUMIFS(Ago!$H$5:$H$605,Ago!$R$5:$R$605,"Despesa",Ago!$F$5:$F$605,CPagar!$D249,Ago!$I$5:$I$605,"Não Pago")</f>
        <v>0</v>
      </c>
      <c r="M249" s="75">
        <f>SUMIFS(Set!$H$5:$H$605,Set!$R$5:$R$605,"Despesa",Set!$F$5:$F$605,CPagar!$D249,Set!$I$5:$I$605,"Não Pago")</f>
        <v>0</v>
      </c>
      <c r="N249" s="75">
        <f>SUMIFS(Out!$H$5:$H$605,Out!$R$5:$R$605,"Despesa",Out!$F$5:$F$605,CPagar!$D249,Out!$I$5:$I$605,"Não Pago")</f>
        <v>0</v>
      </c>
      <c r="O249" s="75">
        <f>SUMIFS(Nov!$H$5:$H$605,Nov!$R$5:$R$605,"Despesa",Nov!$F$5:$F$605,CPagar!$D249,Nov!$I$5:$I$605,"Não Pago")</f>
        <v>0</v>
      </c>
      <c r="P249" s="75">
        <f>SUMIFS(Dez!$H$5:$H$605,Dez!$R$5:$R$605,"Despesa",Dez!$F$5:$F$605,CPagar!$D249,Dez!$I$5:$I$605,"Não Pago")</f>
        <v>0</v>
      </c>
      <c r="Q249" s="49">
        <f t="shared" si="8"/>
        <v>0</v>
      </c>
    </row>
    <row r="250" spans="3:17" ht="28.5" customHeight="1" thickTop="1" thickBot="1">
      <c r="C250" s="65" t="str">
        <f>'PC Despesas'!I46</f>
        <v>5.3.42</v>
      </c>
      <c r="D250" s="66" t="str">
        <f>VLOOKUP(C250,'PC Despesas'!$I$4:$J$103,2,FALSE)</f>
        <v>-</v>
      </c>
      <c r="E250" s="75">
        <f>SUMIFS(Jan!$H$5:$H$605,Jan!$R$5:$R$605,"Despesa",Jan!$F$5:$F$605,CPagar!$D250,Jan!$I$5:$I$605,"Não Pago")</f>
        <v>0</v>
      </c>
      <c r="F250" s="75">
        <f>SUMIFS(Fev!$H$5:$H$605,Fev!$R$5:$R$605,"Despesa",Fev!$F$5:$F$605,CPagar!$D250,Fev!$I$5:$I$605,"Não Pago")</f>
        <v>0</v>
      </c>
      <c r="G250" s="75">
        <f>SUMIFS(Mar!$H$5:$H$605,Mar!$R$5:$R$605,"Despesa",Mar!$F$5:$F$605,CPagar!$D250,Mar!$I$5:$I$605,"Não Pago")</f>
        <v>0</v>
      </c>
      <c r="H250" s="75">
        <f>SUMIFS(Abr!$H$5:$H$605,Abr!$R$5:$R$605,"Despesa",Abr!$F$5:$F$605,CPagar!$D250,Abr!$I$5:$I$605,"Não Pago")</f>
        <v>0</v>
      </c>
      <c r="I250" s="75">
        <f>SUMIFS(Mai!$H$5:$H$605,Mai!$R$5:$R$605,"Despesa",Mai!$F$5:$F$605,CPagar!$D250,Mai!$I$5:$I$605,"Não Pago")</f>
        <v>0</v>
      </c>
      <c r="J250" s="75">
        <f>SUMIFS(Jun!$H$5:$H$605,Jun!$R$5:$R$605,"Despesa",Jun!$F$5:$F$605,CPagar!$D250,Jun!$I$5:$I$605,"Não Pago")</f>
        <v>0</v>
      </c>
      <c r="K250" s="75">
        <f>SUMIFS(Jul!$H$5:$H$605,Jul!$R$5:$R$605,"Despesa",Jul!$F$5:$F$605,CPagar!$D250,Jul!$I$5:$I$605,"Não Pago")</f>
        <v>0</v>
      </c>
      <c r="L250" s="75">
        <f>SUMIFS(Ago!$H$5:$H$605,Ago!$R$5:$R$605,"Despesa",Ago!$F$5:$F$605,CPagar!$D250,Ago!$I$5:$I$605,"Não Pago")</f>
        <v>0</v>
      </c>
      <c r="M250" s="75">
        <f>SUMIFS(Set!$H$5:$H$605,Set!$R$5:$R$605,"Despesa",Set!$F$5:$F$605,CPagar!$D250,Set!$I$5:$I$605,"Não Pago")</f>
        <v>0</v>
      </c>
      <c r="N250" s="75">
        <f>SUMIFS(Out!$H$5:$H$605,Out!$R$5:$R$605,"Despesa",Out!$F$5:$F$605,CPagar!$D250,Out!$I$5:$I$605,"Não Pago")</f>
        <v>0</v>
      </c>
      <c r="O250" s="75">
        <f>SUMIFS(Nov!$H$5:$H$605,Nov!$R$5:$R$605,"Despesa",Nov!$F$5:$F$605,CPagar!$D250,Nov!$I$5:$I$605,"Não Pago")</f>
        <v>0</v>
      </c>
      <c r="P250" s="75">
        <f>SUMIFS(Dez!$H$5:$H$605,Dez!$R$5:$R$605,"Despesa",Dez!$F$5:$F$605,CPagar!$D250,Dez!$I$5:$I$605,"Não Pago")</f>
        <v>0</v>
      </c>
      <c r="Q250" s="49">
        <f t="shared" si="8"/>
        <v>0</v>
      </c>
    </row>
    <row r="251" spans="3:17" ht="28.5" customHeight="1" thickTop="1" thickBot="1">
      <c r="C251" s="65" t="str">
        <f>'PC Despesas'!I47</f>
        <v>5.3.43</v>
      </c>
      <c r="D251" s="66" t="str">
        <f>VLOOKUP(C251,'PC Despesas'!$I$4:$J$103,2,FALSE)</f>
        <v>-</v>
      </c>
      <c r="E251" s="75">
        <f>SUMIFS(Jan!$H$5:$H$605,Jan!$R$5:$R$605,"Despesa",Jan!$F$5:$F$605,CPagar!$D251,Jan!$I$5:$I$605,"Não Pago")</f>
        <v>0</v>
      </c>
      <c r="F251" s="75">
        <f>SUMIFS(Fev!$H$5:$H$605,Fev!$R$5:$R$605,"Despesa",Fev!$F$5:$F$605,CPagar!$D251,Fev!$I$5:$I$605,"Não Pago")</f>
        <v>0</v>
      </c>
      <c r="G251" s="75">
        <f>SUMIFS(Mar!$H$5:$H$605,Mar!$R$5:$R$605,"Despesa",Mar!$F$5:$F$605,CPagar!$D251,Mar!$I$5:$I$605,"Não Pago")</f>
        <v>0</v>
      </c>
      <c r="H251" s="75">
        <f>SUMIFS(Abr!$H$5:$H$605,Abr!$R$5:$R$605,"Despesa",Abr!$F$5:$F$605,CPagar!$D251,Abr!$I$5:$I$605,"Não Pago")</f>
        <v>0</v>
      </c>
      <c r="I251" s="75">
        <f>SUMIFS(Mai!$H$5:$H$605,Mai!$R$5:$R$605,"Despesa",Mai!$F$5:$F$605,CPagar!$D251,Mai!$I$5:$I$605,"Não Pago")</f>
        <v>0</v>
      </c>
      <c r="J251" s="75">
        <f>SUMIFS(Jun!$H$5:$H$605,Jun!$R$5:$R$605,"Despesa",Jun!$F$5:$F$605,CPagar!$D251,Jun!$I$5:$I$605,"Não Pago")</f>
        <v>0</v>
      </c>
      <c r="K251" s="75">
        <f>SUMIFS(Jul!$H$5:$H$605,Jul!$R$5:$R$605,"Despesa",Jul!$F$5:$F$605,CPagar!$D251,Jul!$I$5:$I$605,"Não Pago")</f>
        <v>0</v>
      </c>
      <c r="L251" s="75">
        <f>SUMIFS(Ago!$H$5:$H$605,Ago!$R$5:$R$605,"Despesa",Ago!$F$5:$F$605,CPagar!$D251,Ago!$I$5:$I$605,"Não Pago")</f>
        <v>0</v>
      </c>
      <c r="M251" s="75">
        <f>SUMIFS(Set!$H$5:$H$605,Set!$R$5:$R$605,"Despesa",Set!$F$5:$F$605,CPagar!$D251,Set!$I$5:$I$605,"Não Pago")</f>
        <v>0</v>
      </c>
      <c r="N251" s="75">
        <f>SUMIFS(Out!$H$5:$H$605,Out!$R$5:$R$605,"Despesa",Out!$F$5:$F$605,CPagar!$D251,Out!$I$5:$I$605,"Não Pago")</f>
        <v>0</v>
      </c>
      <c r="O251" s="75">
        <f>SUMIFS(Nov!$H$5:$H$605,Nov!$R$5:$R$605,"Despesa",Nov!$F$5:$F$605,CPagar!$D251,Nov!$I$5:$I$605,"Não Pago")</f>
        <v>0</v>
      </c>
      <c r="P251" s="75">
        <f>SUMIFS(Dez!$H$5:$H$605,Dez!$R$5:$R$605,"Despesa",Dez!$F$5:$F$605,CPagar!$D251,Dez!$I$5:$I$605,"Não Pago")</f>
        <v>0</v>
      </c>
      <c r="Q251" s="49">
        <f t="shared" si="8"/>
        <v>0</v>
      </c>
    </row>
    <row r="252" spans="3:17" ht="28.5" customHeight="1" thickTop="1" thickBot="1">
      <c r="C252" s="65" t="str">
        <f>'PC Despesas'!I48</f>
        <v>5.3.44</v>
      </c>
      <c r="D252" s="66" t="str">
        <f>VLOOKUP(C252,'PC Despesas'!$I$4:$J$103,2,FALSE)</f>
        <v>-</v>
      </c>
      <c r="E252" s="75">
        <f>SUMIFS(Jan!$H$5:$H$605,Jan!$R$5:$R$605,"Despesa",Jan!$F$5:$F$605,CPagar!$D252,Jan!$I$5:$I$605,"Não Pago")</f>
        <v>0</v>
      </c>
      <c r="F252" s="75">
        <f>SUMIFS(Fev!$H$5:$H$605,Fev!$R$5:$R$605,"Despesa",Fev!$F$5:$F$605,CPagar!$D252,Fev!$I$5:$I$605,"Não Pago")</f>
        <v>0</v>
      </c>
      <c r="G252" s="75">
        <f>SUMIFS(Mar!$H$5:$H$605,Mar!$R$5:$R$605,"Despesa",Mar!$F$5:$F$605,CPagar!$D252,Mar!$I$5:$I$605,"Não Pago")</f>
        <v>0</v>
      </c>
      <c r="H252" s="75">
        <f>SUMIFS(Abr!$H$5:$H$605,Abr!$R$5:$R$605,"Despesa",Abr!$F$5:$F$605,CPagar!$D252,Abr!$I$5:$I$605,"Não Pago")</f>
        <v>0</v>
      </c>
      <c r="I252" s="75">
        <f>SUMIFS(Mai!$H$5:$H$605,Mai!$R$5:$R$605,"Despesa",Mai!$F$5:$F$605,CPagar!$D252,Mai!$I$5:$I$605,"Não Pago")</f>
        <v>0</v>
      </c>
      <c r="J252" s="75">
        <f>SUMIFS(Jun!$H$5:$H$605,Jun!$R$5:$R$605,"Despesa",Jun!$F$5:$F$605,CPagar!$D252,Jun!$I$5:$I$605,"Não Pago")</f>
        <v>0</v>
      </c>
      <c r="K252" s="75">
        <f>SUMIFS(Jul!$H$5:$H$605,Jul!$R$5:$R$605,"Despesa",Jul!$F$5:$F$605,CPagar!$D252,Jul!$I$5:$I$605,"Não Pago")</f>
        <v>0</v>
      </c>
      <c r="L252" s="75">
        <f>SUMIFS(Ago!$H$5:$H$605,Ago!$R$5:$R$605,"Despesa",Ago!$F$5:$F$605,CPagar!$D252,Ago!$I$5:$I$605,"Não Pago")</f>
        <v>0</v>
      </c>
      <c r="M252" s="75">
        <f>SUMIFS(Set!$H$5:$H$605,Set!$R$5:$R$605,"Despesa",Set!$F$5:$F$605,CPagar!$D252,Set!$I$5:$I$605,"Não Pago")</f>
        <v>0</v>
      </c>
      <c r="N252" s="75">
        <f>SUMIFS(Out!$H$5:$H$605,Out!$R$5:$R$605,"Despesa",Out!$F$5:$F$605,CPagar!$D252,Out!$I$5:$I$605,"Não Pago")</f>
        <v>0</v>
      </c>
      <c r="O252" s="75">
        <f>SUMIFS(Nov!$H$5:$H$605,Nov!$R$5:$R$605,"Despesa",Nov!$F$5:$F$605,CPagar!$D252,Nov!$I$5:$I$605,"Não Pago")</f>
        <v>0</v>
      </c>
      <c r="P252" s="75">
        <f>SUMIFS(Dez!$H$5:$H$605,Dez!$R$5:$R$605,"Despesa",Dez!$F$5:$F$605,CPagar!$D252,Dez!$I$5:$I$605,"Não Pago")</f>
        <v>0</v>
      </c>
      <c r="Q252" s="49">
        <f t="shared" si="8"/>
        <v>0</v>
      </c>
    </row>
    <row r="253" spans="3:17" ht="28.5" customHeight="1" thickTop="1" thickBot="1">
      <c r="C253" s="65" t="str">
        <f>'PC Despesas'!I49</f>
        <v>5.3.45</v>
      </c>
      <c r="D253" s="66" t="str">
        <f>VLOOKUP(C253,'PC Despesas'!$I$4:$J$103,2,FALSE)</f>
        <v>-</v>
      </c>
      <c r="E253" s="75">
        <f>SUMIFS(Jan!$H$5:$H$605,Jan!$R$5:$R$605,"Despesa",Jan!$F$5:$F$605,CPagar!$D253,Jan!$I$5:$I$605,"Não Pago")</f>
        <v>0</v>
      </c>
      <c r="F253" s="75">
        <f>SUMIFS(Fev!$H$5:$H$605,Fev!$R$5:$R$605,"Despesa",Fev!$F$5:$F$605,CPagar!$D253,Fev!$I$5:$I$605,"Não Pago")</f>
        <v>0</v>
      </c>
      <c r="G253" s="75">
        <f>SUMIFS(Mar!$H$5:$H$605,Mar!$R$5:$R$605,"Despesa",Mar!$F$5:$F$605,CPagar!$D253,Mar!$I$5:$I$605,"Não Pago")</f>
        <v>0</v>
      </c>
      <c r="H253" s="75">
        <f>SUMIFS(Abr!$H$5:$H$605,Abr!$R$5:$R$605,"Despesa",Abr!$F$5:$F$605,CPagar!$D253,Abr!$I$5:$I$605,"Não Pago")</f>
        <v>0</v>
      </c>
      <c r="I253" s="75">
        <f>SUMIFS(Mai!$H$5:$H$605,Mai!$R$5:$R$605,"Despesa",Mai!$F$5:$F$605,CPagar!$D253,Mai!$I$5:$I$605,"Não Pago")</f>
        <v>0</v>
      </c>
      <c r="J253" s="75">
        <f>SUMIFS(Jun!$H$5:$H$605,Jun!$R$5:$R$605,"Despesa",Jun!$F$5:$F$605,CPagar!$D253,Jun!$I$5:$I$605,"Não Pago")</f>
        <v>0</v>
      </c>
      <c r="K253" s="75">
        <f>SUMIFS(Jul!$H$5:$H$605,Jul!$R$5:$R$605,"Despesa",Jul!$F$5:$F$605,CPagar!$D253,Jul!$I$5:$I$605,"Não Pago")</f>
        <v>0</v>
      </c>
      <c r="L253" s="75">
        <f>SUMIFS(Ago!$H$5:$H$605,Ago!$R$5:$R$605,"Despesa",Ago!$F$5:$F$605,CPagar!$D253,Ago!$I$5:$I$605,"Não Pago")</f>
        <v>0</v>
      </c>
      <c r="M253" s="75">
        <f>SUMIFS(Set!$H$5:$H$605,Set!$R$5:$R$605,"Despesa",Set!$F$5:$F$605,CPagar!$D253,Set!$I$5:$I$605,"Não Pago")</f>
        <v>0</v>
      </c>
      <c r="N253" s="75">
        <f>SUMIFS(Out!$H$5:$H$605,Out!$R$5:$R$605,"Despesa",Out!$F$5:$F$605,CPagar!$D253,Out!$I$5:$I$605,"Não Pago")</f>
        <v>0</v>
      </c>
      <c r="O253" s="75">
        <f>SUMIFS(Nov!$H$5:$H$605,Nov!$R$5:$R$605,"Despesa",Nov!$F$5:$F$605,CPagar!$D253,Nov!$I$5:$I$605,"Não Pago")</f>
        <v>0</v>
      </c>
      <c r="P253" s="75">
        <f>SUMIFS(Dez!$H$5:$H$605,Dez!$R$5:$R$605,"Despesa",Dez!$F$5:$F$605,CPagar!$D253,Dez!$I$5:$I$605,"Não Pago")</f>
        <v>0</v>
      </c>
      <c r="Q253" s="49">
        <f t="shared" si="8"/>
        <v>0</v>
      </c>
    </row>
    <row r="254" spans="3:17" ht="28.5" customHeight="1" thickTop="1" thickBot="1">
      <c r="C254" s="65" t="str">
        <f>'PC Despesas'!I50</f>
        <v>5.3.46</v>
      </c>
      <c r="D254" s="66" t="str">
        <f>VLOOKUP(C254,'PC Despesas'!$I$4:$J$103,2,FALSE)</f>
        <v>-</v>
      </c>
      <c r="E254" s="75">
        <f>SUMIFS(Jan!$H$5:$H$605,Jan!$R$5:$R$605,"Despesa",Jan!$F$5:$F$605,CPagar!$D254,Jan!$I$5:$I$605,"Não Pago")</f>
        <v>0</v>
      </c>
      <c r="F254" s="75">
        <f>SUMIFS(Fev!$H$5:$H$605,Fev!$R$5:$R$605,"Despesa",Fev!$F$5:$F$605,CPagar!$D254,Fev!$I$5:$I$605,"Não Pago")</f>
        <v>0</v>
      </c>
      <c r="G254" s="75">
        <f>SUMIFS(Mar!$H$5:$H$605,Mar!$R$5:$R$605,"Despesa",Mar!$F$5:$F$605,CPagar!$D254,Mar!$I$5:$I$605,"Não Pago")</f>
        <v>0</v>
      </c>
      <c r="H254" s="75">
        <f>SUMIFS(Abr!$H$5:$H$605,Abr!$R$5:$R$605,"Despesa",Abr!$F$5:$F$605,CPagar!$D254,Abr!$I$5:$I$605,"Não Pago")</f>
        <v>0</v>
      </c>
      <c r="I254" s="75">
        <f>SUMIFS(Mai!$H$5:$H$605,Mai!$R$5:$R$605,"Despesa",Mai!$F$5:$F$605,CPagar!$D254,Mai!$I$5:$I$605,"Não Pago")</f>
        <v>0</v>
      </c>
      <c r="J254" s="75">
        <f>SUMIFS(Jun!$H$5:$H$605,Jun!$R$5:$R$605,"Despesa",Jun!$F$5:$F$605,CPagar!$D254,Jun!$I$5:$I$605,"Não Pago")</f>
        <v>0</v>
      </c>
      <c r="K254" s="75">
        <f>SUMIFS(Jul!$H$5:$H$605,Jul!$R$5:$R$605,"Despesa",Jul!$F$5:$F$605,CPagar!$D254,Jul!$I$5:$I$605,"Não Pago")</f>
        <v>0</v>
      </c>
      <c r="L254" s="75">
        <f>SUMIFS(Ago!$H$5:$H$605,Ago!$R$5:$R$605,"Despesa",Ago!$F$5:$F$605,CPagar!$D254,Ago!$I$5:$I$605,"Não Pago")</f>
        <v>0</v>
      </c>
      <c r="M254" s="75">
        <f>SUMIFS(Set!$H$5:$H$605,Set!$R$5:$R$605,"Despesa",Set!$F$5:$F$605,CPagar!$D254,Set!$I$5:$I$605,"Não Pago")</f>
        <v>0</v>
      </c>
      <c r="N254" s="75">
        <f>SUMIFS(Out!$H$5:$H$605,Out!$R$5:$R$605,"Despesa",Out!$F$5:$F$605,CPagar!$D254,Out!$I$5:$I$605,"Não Pago")</f>
        <v>0</v>
      </c>
      <c r="O254" s="75">
        <f>SUMIFS(Nov!$H$5:$H$605,Nov!$R$5:$R$605,"Despesa",Nov!$F$5:$F$605,CPagar!$D254,Nov!$I$5:$I$605,"Não Pago")</f>
        <v>0</v>
      </c>
      <c r="P254" s="75">
        <f>SUMIFS(Dez!$H$5:$H$605,Dez!$R$5:$R$605,"Despesa",Dez!$F$5:$F$605,CPagar!$D254,Dez!$I$5:$I$605,"Não Pago")</f>
        <v>0</v>
      </c>
      <c r="Q254" s="49">
        <f t="shared" si="8"/>
        <v>0</v>
      </c>
    </row>
    <row r="255" spans="3:17" ht="28.5" customHeight="1" thickTop="1" thickBot="1">
      <c r="C255" s="65" t="str">
        <f>'PC Despesas'!I51</f>
        <v>5.3.47</v>
      </c>
      <c r="D255" s="66" t="str">
        <f>VLOOKUP(C255,'PC Despesas'!$I$4:$J$103,2,FALSE)</f>
        <v>-</v>
      </c>
      <c r="E255" s="75">
        <f>SUMIFS(Jan!$H$5:$H$605,Jan!$R$5:$R$605,"Despesa",Jan!$F$5:$F$605,CPagar!$D255,Jan!$I$5:$I$605,"Não Pago")</f>
        <v>0</v>
      </c>
      <c r="F255" s="75">
        <f>SUMIFS(Fev!$H$5:$H$605,Fev!$R$5:$R$605,"Despesa",Fev!$F$5:$F$605,CPagar!$D255,Fev!$I$5:$I$605,"Não Pago")</f>
        <v>0</v>
      </c>
      <c r="G255" s="75">
        <f>SUMIFS(Mar!$H$5:$H$605,Mar!$R$5:$R$605,"Despesa",Mar!$F$5:$F$605,CPagar!$D255,Mar!$I$5:$I$605,"Não Pago")</f>
        <v>0</v>
      </c>
      <c r="H255" s="75">
        <f>SUMIFS(Abr!$H$5:$H$605,Abr!$R$5:$R$605,"Despesa",Abr!$F$5:$F$605,CPagar!$D255,Abr!$I$5:$I$605,"Não Pago")</f>
        <v>0</v>
      </c>
      <c r="I255" s="75">
        <f>SUMIFS(Mai!$H$5:$H$605,Mai!$R$5:$R$605,"Despesa",Mai!$F$5:$F$605,CPagar!$D255,Mai!$I$5:$I$605,"Não Pago")</f>
        <v>0</v>
      </c>
      <c r="J255" s="75">
        <f>SUMIFS(Jun!$H$5:$H$605,Jun!$R$5:$R$605,"Despesa",Jun!$F$5:$F$605,CPagar!$D255,Jun!$I$5:$I$605,"Não Pago")</f>
        <v>0</v>
      </c>
      <c r="K255" s="75">
        <f>SUMIFS(Jul!$H$5:$H$605,Jul!$R$5:$R$605,"Despesa",Jul!$F$5:$F$605,CPagar!$D255,Jul!$I$5:$I$605,"Não Pago")</f>
        <v>0</v>
      </c>
      <c r="L255" s="75">
        <f>SUMIFS(Ago!$H$5:$H$605,Ago!$R$5:$R$605,"Despesa",Ago!$F$5:$F$605,CPagar!$D255,Ago!$I$5:$I$605,"Não Pago")</f>
        <v>0</v>
      </c>
      <c r="M255" s="75">
        <f>SUMIFS(Set!$H$5:$H$605,Set!$R$5:$R$605,"Despesa",Set!$F$5:$F$605,CPagar!$D255,Set!$I$5:$I$605,"Não Pago")</f>
        <v>0</v>
      </c>
      <c r="N255" s="75">
        <f>SUMIFS(Out!$H$5:$H$605,Out!$R$5:$R$605,"Despesa",Out!$F$5:$F$605,CPagar!$D255,Out!$I$5:$I$605,"Não Pago")</f>
        <v>0</v>
      </c>
      <c r="O255" s="75">
        <f>SUMIFS(Nov!$H$5:$H$605,Nov!$R$5:$R$605,"Despesa",Nov!$F$5:$F$605,CPagar!$D255,Nov!$I$5:$I$605,"Não Pago")</f>
        <v>0</v>
      </c>
      <c r="P255" s="75">
        <f>SUMIFS(Dez!$H$5:$H$605,Dez!$R$5:$R$605,"Despesa",Dez!$F$5:$F$605,CPagar!$D255,Dez!$I$5:$I$605,"Não Pago")</f>
        <v>0</v>
      </c>
      <c r="Q255" s="49">
        <f t="shared" si="8"/>
        <v>0</v>
      </c>
    </row>
    <row r="256" spans="3:17" ht="28.5" customHeight="1" thickTop="1" thickBot="1">
      <c r="C256" s="65" t="str">
        <f>'PC Despesas'!I52</f>
        <v>5.3.48</v>
      </c>
      <c r="D256" s="66" t="str">
        <f>VLOOKUP(C256,'PC Despesas'!$I$4:$J$103,2,FALSE)</f>
        <v>-</v>
      </c>
      <c r="E256" s="75">
        <f>SUMIFS(Jan!$H$5:$H$605,Jan!$R$5:$R$605,"Despesa",Jan!$F$5:$F$605,CPagar!$D256,Jan!$I$5:$I$605,"Não Pago")</f>
        <v>0</v>
      </c>
      <c r="F256" s="75">
        <f>SUMIFS(Fev!$H$5:$H$605,Fev!$R$5:$R$605,"Despesa",Fev!$F$5:$F$605,CPagar!$D256,Fev!$I$5:$I$605,"Não Pago")</f>
        <v>0</v>
      </c>
      <c r="G256" s="75">
        <f>SUMIFS(Mar!$H$5:$H$605,Mar!$R$5:$R$605,"Despesa",Mar!$F$5:$F$605,CPagar!$D256,Mar!$I$5:$I$605,"Não Pago")</f>
        <v>0</v>
      </c>
      <c r="H256" s="75">
        <f>SUMIFS(Abr!$H$5:$H$605,Abr!$R$5:$R$605,"Despesa",Abr!$F$5:$F$605,CPagar!$D256,Abr!$I$5:$I$605,"Não Pago")</f>
        <v>0</v>
      </c>
      <c r="I256" s="75">
        <f>SUMIFS(Mai!$H$5:$H$605,Mai!$R$5:$R$605,"Despesa",Mai!$F$5:$F$605,CPagar!$D256,Mai!$I$5:$I$605,"Não Pago")</f>
        <v>0</v>
      </c>
      <c r="J256" s="75">
        <f>SUMIFS(Jun!$H$5:$H$605,Jun!$R$5:$R$605,"Despesa",Jun!$F$5:$F$605,CPagar!$D256,Jun!$I$5:$I$605,"Não Pago")</f>
        <v>0</v>
      </c>
      <c r="K256" s="75">
        <f>SUMIFS(Jul!$H$5:$H$605,Jul!$R$5:$R$605,"Despesa",Jul!$F$5:$F$605,CPagar!$D256,Jul!$I$5:$I$605,"Não Pago")</f>
        <v>0</v>
      </c>
      <c r="L256" s="75">
        <f>SUMIFS(Ago!$H$5:$H$605,Ago!$R$5:$R$605,"Despesa",Ago!$F$5:$F$605,CPagar!$D256,Ago!$I$5:$I$605,"Não Pago")</f>
        <v>0</v>
      </c>
      <c r="M256" s="75">
        <f>SUMIFS(Set!$H$5:$H$605,Set!$R$5:$R$605,"Despesa",Set!$F$5:$F$605,CPagar!$D256,Set!$I$5:$I$605,"Não Pago")</f>
        <v>0</v>
      </c>
      <c r="N256" s="75">
        <f>SUMIFS(Out!$H$5:$H$605,Out!$R$5:$R$605,"Despesa",Out!$F$5:$F$605,CPagar!$D256,Out!$I$5:$I$605,"Não Pago")</f>
        <v>0</v>
      </c>
      <c r="O256" s="75">
        <f>SUMIFS(Nov!$H$5:$H$605,Nov!$R$5:$R$605,"Despesa",Nov!$F$5:$F$605,CPagar!$D256,Nov!$I$5:$I$605,"Não Pago")</f>
        <v>0</v>
      </c>
      <c r="P256" s="75">
        <f>SUMIFS(Dez!$H$5:$H$605,Dez!$R$5:$R$605,"Despesa",Dez!$F$5:$F$605,CPagar!$D256,Dez!$I$5:$I$605,"Não Pago")</f>
        <v>0</v>
      </c>
      <c r="Q256" s="49">
        <f t="shared" si="8"/>
        <v>0</v>
      </c>
    </row>
    <row r="257" spans="3:17" ht="28.5" customHeight="1" thickTop="1" thickBot="1">
      <c r="C257" s="65" t="str">
        <f>'PC Despesas'!I53</f>
        <v>5.3.49</v>
      </c>
      <c r="D257" s="66" t="str">
        <f>VLOOKUP(C257,'PC Despesas'!$I$4:$J$103,2,FALSE)</f>
        <v>-</v>
      </c>
      <c r="E257" s="75">
        <f>SUMIFS(Jan!$H$5:$H$605,Jan!$R$5:$R$605,"Despesa",Jan!$F$5:$F$605,CPagar!$D257,Jan!$I$5:$I$605,"Não Pago")</f>
        <v>0</v>
      </c>
      <c r="F257" s="75">
        <f>SUMIFS(Fev!$H$5:$H$605,Fev!$R$5:$R$605,"Despesa",Fev!$F$5:$F$605,CPagar!$D257,Fev!$I$5:$I$605,"Não Pago")</f>
        <v>0</v>
      </c>
      <c r="G257" s="75">
        <f>SUMIFS(Mar!$H$5:$H$605,Mar!$R$5:$R$605,"Despesa",Mar!$F$5:$F$605,CPagar!$D257,Mar!$I$5:$I$605,"Não Pago")</f>
        <v>0</v>
      </c>
      <c r="H257" s="75">
        <f>SUMIFS(Abr!$H$5:$H$605,Abr!$R$5:$R$605,"Despesa",Abr!$F$5:$F$605,CPagar!$D257,Abr!$I$5:$I$605,"Não Pago")</f>
        <v>0</v>
      </c>
      <c r="I257" s="75">
        <f>SUMIFS(Mai!$H$5:$H$605,Mai!$R$5:$R$605,"Despesa",Mai!$F$5:$F$605,CPagar!$D257,Mai!$I$5:$I$605,"Não Pago")</f>
        <v>0</v>
      </c>
      <c r="J257" s="75">
        <f>SUMIFS(Jun!$H$5:$H$605,Jun!$R$5:$R$605,"Despesa",Jun!$F$5:$F$605,CPagar!$D257,Jun!$I$5:$I$605,"Não Pago")</f>
        <v>0</v>
      </c>
      <c r="K257" s="75">
        <f>SUMIFS(Jul!$H$5:$H$605,Jul!$R$5:$R$605,"Despesa",Jul!$F$5:$F$605,CPagar!$D257,Jul!$I$5:$I$605,"Não Pago")</f>
        <v>0</v>
      </c>
      <c r="L257" s="75">
        <f>SUMIFS(Ago!$H$5:$H$605,Ago!$R$5:$R$605,"Despesa",Ago!$F$5:$F$605,CPagar!$D257,Ago!$I$5:$I$605,"Não Pago")</f>
        <v>0</v>
      </c>
      <c r="M257" s="75">
        <f>SUMIFS(Set!$H$5:$H$605,Set!$R$5:$R$605,"Despesa",Set!$F$5:$F$605,CPagar!$D257,Set!$I$5:$I$605,"Não Pago")</f>
        <v>0</v>
      </c>
      <c r="N257" s="75">
        <f>SUMIFS(Out!$H$5:$H$605,Out!$R$5:$R$605,"Despesa",Out!$F$5:$F$605,CPagar!$D257,Out!$I$5:$I$605,"Não Pago")</f>
        <v>0</v>
      </c>
      <c r="O257" s="75">
        <f>SUMIFS(Nov!$H$5:$H$605,Nov!$R$5:$R$605,"Despesa",Nov!$F$5:$F$605,CPagar!$D257,Nov!$I$5:$I$605,"Não Pago")</f>
        <v>0</v>
      </c>
      <c r="P257" s="75">
        <f>SUMIFS(Dez!$H$5:$H$605,Dez!$R$5:$R$605,"Despesa",Dez!$F$5:$F$605,CPagar!$D257,Dez!$I$5:$I$605,"Não Pago")</f>
        <v>0</v>
      </c>
      <c r="Q257" s="49">
        <f t="shared" si="8"/>
        <v>0</v>
      </c>
    </row>
    <row r="258" spans="3:17" ht="28.5" customHeight="1" thickTop="1" thickBot="1">
      <c r="C258" s="65" t="str">
        <f>'PC Despesas'!I54</f>
        <v>5.3.50</v>
      </c>
      <c r="D258" s="66" t="str">
        <f>VLOOKUP(C258,'PC Despesas'!$I$4:$J$103,2,FALSE)</f>
        <v>-</v>
      </c>
      <c r="E258" s="75">
        <f>SUMIFS(Jan!$H$5:$H$605,Jan!$R$5:$R$605,"Despesa",Jan!$F$5:$F$605,CPagar!$D258,Jan!$I$5:$I$605,"Não Pago")</f>
        <v>0</v>
      </c>
      <c r="F258" s="75">
        <f>SUMIFS(Fev!$H$5:$H$605,Fev!$R$5:$R$605,"Despesa",Fev!$F$5:$F$605,CPagar!$D258,Fev!$I$5:$I$605,"Não Pago")</f>
        <v>0</v>
      </c>
      <c r="G258" s="75">
        <f>SUMIFS(Mar!$H$5:$H$605,Mar!$R$5:$R$605,"Despesa",Mar!$F$5:$F$605,CPagar!$D258,Mar!$I$5:$I$605,"Não Pago")</f>
        <v>0</v>
      </c>
      <c r="H258" s="75">
        <f>SUMIFS(Abr!$H$5:$H$605,Abr!$R$5:$R$605,"Despesa",Abr!$F$5:$F$605,CPagar!$D258,Abr!$I$5:$I$605,"Não Pago")</f>
        <v>0</v>
      </c>
      <c r="I258" s="75">
        <f>SUMIFS(Mai!$H$5:$H$605,Mai!$R$5:$R$605,"Despesa",Mai!$F$5:$F$605,CPagar!$D258,Mai!$I$5:$I$605,"Não Pago")</f>
        <v>0</v>
      </c>
      <c r="J258" s="75">
        <f>SUMIFS(Jun!$H$5:$H$605,Jun!$R$5:$R$605,"Despesa",Jun!$F$5:$F$605,CPagar!$D258,Jun!$I$5:$I$605,"Não Pago")</f>
        <v>0</v>
      </c>
      <c r="K258" s="75">
        <f>SUMIFS(Jul!$H$5:$H$605,Jul!$R$5:$R$605,"Despesa",Jul!$F$5:$F$605,CPagar!$D258,Jul!$I$5:$I$605,"Não Pago")</f>
        <v>0</v>
      </c>
      <c r="L258" s="75">
        <f>SUMIFS(Ago!$H$5:$H$605,Ago!$R$5:$R$605,"Despesa",Ago!$F$5:$F$605,CPagar!$D258,Ago!$I$5:$I$605,"Não Pago")</f>
        <v>0</v>
      </c>
      <c r="M258" s="75">
        <f>SUMIFS(Set!$H$5:$H$605,Set!$R$5:$R$605,"Despesa",Set!$F$5:$F$605,CPagar!$D258,Set!$I$5:$I$605,"Não Pago")</f>
        <v>0</v>
      </c>
      <c r="N258" s="75">
        <f>SUMIFS(Out!$H$5:$H$605,Out!$R$5:$R$605,"Despesa",Out!$F$5:$F$605,CPagar!$D258,Out!$I$5:$I$605,"Não Pago")</f>
        <v>0</v>
      </c>
      <c r="O258" s="75">
        <f>SUMIFS(Nov!$H$5:$H$605,Nov!$R$5:$R$605,"Despesa",Nov!$F$5:$F$605,CPagar!$D258,Nov!$I$5:$I$605,"Não Pago")</f>
        <v>0</v>
      </c>
      <c r="P258" s="75">
        <f>SUMIFS(Dez!$H$5:$H$605,Dez!$R$5:$R$605,"Despesa",Dez!$F$5:$F$605,CPagar!$D258,Dez!$I$5:$I$605,"Não Pago")</f>
        <v>0</v>
      </c>
      <c r="Q258" s="49">
        <f t="shared" si="8"/>
        <v>0</v>
      </c>
    </row>
    <row r="259" spans="3:17" ht="28.5" customHeight="1" thickTop="1" thickBot="1">
      <c r="C259" s="65" t="str">
        <f>'PC Despesas'!I55</f>
        <v>5.3.51</v>
      </c>
      <c r="D259" s="66" t="str">
        <f>VLOOKUP(C259,'PC Despesas'!$I$4:$J$103,2,FALSE)</f>
        <v>-</v>
      </c>
      <c r="E259" s="75">
        <f>SUMIFS(Jan!$H$5:$H$605,Jan!$R$5:$R$605,"Despesa",Jan!$F$5:$F$605,CPagar!$D259,Jan!$I$5:$I$605,"Não Pago")</f>
        <v>0</v>
      </c>
      <c r="F259" s="75">
        <f>SUMIFS(Fev!$H$5:$H$605,Fev!$R$5:$R$605,"Despesa",Fev!$F$5:$F$605,CPagar!$D259,Fev!$I$5:$I$605,"Não Pago")</f>
        <v>0</v>
      </c>
      <c r="G259" s="75">
        <f>SUMIFS(Mar!$H$5:$H$605,Mar!$R$5:$R$605,"Despesa",Mar!$F$5:$F$605,CPagar!$D259,Mar!$I$5:$I$605,"Não Pago")</f>
        <v>0</v>
      </c>
      <c r="H259" s="75">
        <f>SUMIFS(Abr!$H$5:$H$605,Abr!$R$5:$R$605,"Despesa",Abr!$F$5:$F$605,CPagar!$D259,Abr!$I$5:$I$605,"Não Pago")</f>
        <v>0</v>
      </c>
      <c r="I259" s="75">
        <f>SUMIFS(Mai!$H$5:$H$605,Mai!$R$5:$R$605,"Despesa",Mai!$F$5:$F$605,CPagar!$D259,Mai!$I$5:$I$605,"Não Pago")</f>
        <v>0</v>
      </c>
      <c r="J259" s="75">
        <f>SUMIFS(Jun!$H$5:$H$605,Jun!$R$5:$R$605,"Despesa",Jun!$F$5:$F$605,CPagar!$D259,Jun!$I$5:$I$605,"Não Pago")</f>
        <v>0</v>
      </c>
      <c r="K259" s="75">
        <f>SUMIFS(Jul!$H$5:$H$605,Jul!$R$5:$R$605,"Despesa",Jul!$F$5:$F$605,CPagar!$D259,Jul!$I$5:$I$605,"Não Pago")</f>
        <v>0</v>
      </c>
      <c r="L259" s="75">
        <f>SUMIFS(Ago!$H$5:$H$605,Ago!$R$5:$R$605,"Despesa",Ago!$F$5:$F$605,CPagar!$D259,Ago!$I$5:$I$605,"Não Pago")</f>
        <v>0</v>
      </c>
      <c r="M259" s="75">
        <f>SUMIFS(Set!$H$5:$H$605,Set!$R$5:$R$605,"Despesa",Set!$F$5:$F$605,CPagar!$D259,Set!$I$5:$I$605,"Não Pago")</f>
        <v>0</v>
      </c>
      <c r="N259" s="75">
        <f>SUMIFS(Out!$H$5:$H$605,Out!$R$5:$R$605,"Despesa",Out!$F$5:$F$605,CPagar!$D259,Out!$I$5:$I$605,"Não Pago")</f>
        <v>0</v>
      </c>
      <c r="O259" s="75">
        <f>SUMIFS(Nov!$H$5:$H$605,Nov!$R$5:$R$605,"Despesa",Nov!$F$5:$F$605,CPagar!$D259,Nov!$I$5:$I$605,"Não Pago")</f>
        <v>0</v>
      </c>
      <c r="P259" s="75">
        <f>SUMIFS(Dez!$H$5:$H$605,Dez!$R$5:$R$605,"Despesa",Dez!$F$5:$F$605,CPagar!$D259,Dez!$I$5:$I$605,"Não Pago")</f>
        <v>0</v>
      </c>
      <c r="Q259" s="49">
        <f t="shared" si="8"/>
        <v>0</v>
      </c>
    </row>
    <row r="260" spans="3:17" ht="28.5" customHeight="1" thickTop="1" thickBot="1">
      <c r="C260" s="65" t="str">
        <f>'PC Despesas'!I56</f>
        <v>5.3.52</v>
      </c>
      <c r="D260" s="66" t="str">
        <f>VLOOKUP(C260,'PC Despesas'!$I$4:$J$103,2,FALSE)</f>
        <v>-</v>
      </c>
      <c r="E260" s="75">
        <f>SUMIFS(Jan!$H$5:$H$605,Jan!$R$5:$R$605,"Despesa",Jan!$F$5:$F$605,CPagar!$D260,Jan!$I$5:$I$605,"Não Pago")</f>
        <v>0</v>
      </c>
      <c r="F260" s="75">
        <f>SUMIFS(Fev!$H$5:$H$605,Fev!$R$5:$R$605,"Despesa",Fev!$F$5:$F$605,CPagar!$D260,Fev!$I$5:$I$605,"Não Pago")</f>
        <v>0</v>
      </c>
      <c r="G260" s="75">
        <f>SUMIFS(Mar!$H$5:$H$605,Mar!$R$5:$R$605,"Despesa",Mar!$F$5:$F$605,CPagar!$D260,Mar!$I$5:$I$605,"Não Pago")</f>
        <v>0</v>
      </c>
      <c r="H260" s="75">
        <f>SUMIFS(Abr!$H$5:$H$605,Abr!$R$5:$R$605,"Despesa",Abr!$F$5:$F$605,CPagar!$D260,Abr!$I$5:$I$605,"Não Pago")</f>
        <v>0</v>
      </c>
      <c r="I260" s="75">
        <f>SUMIFS(Mai!$H$5:$H$605,Mai!$R$5:$R$605,"Despesa",Mai!$F$5:$F$605,CPagar!$D260,Mai!$I$5:$I$605,"Não Pago")</f>
        <v>0</v>
      </c>
      <c r="J260" s="75">
        <f>SUMIFS(Jun!$H$5:$H$605,Jun!$R$5:$R$605,"Despesa",Jun!$F$5:$F$605,CPagar!$D260,Jun!$I$5:$I$605,"Não Pago")</f>
        <v>0</v>
      </c>
      <c r="K260" s="75">
        <f>SUMIFS(Jul!$H$5:$H$605,Jul!$R$5:$R$605,"Despesa",Jul!$F$5:$F$605,CPagar!$D260,Jul!$I$5:$I$605,"Não Pago")</f>
        <v>0</v>
      </c>
      <c r="L260" s="75">
        <f>SUMIFS(Ago!$H$5:$H$605,Ago!$R$5:$R$605,"Despesa",Ago!$F$5:$F$605,CPagar!$D260,Ago!$I$5:$I$605,"Não Pago")</f>
        <v>0</v>
      </c>
      <c r="M260" s="75">
        <f>SUMIFS(Set!$H$5:$H$605,Set!$R$5:$R$605,"Despesa",Set!$F$5:$F$605,CPagar!$D260,Set!$I$5:$I$605,"Não Pago")</f>
        <v>0</v>
      </c>
      <c r="N260" s="75">
        <f>SUMIFS(Out!$H$5:$H$605,Out!$R$5:$R$605,"Despesa",Out!$F$5:$F$605,CPagar!$D260,Out!$I$5:$I$605,"Não Pago")</f>
        <v>0</v>
      </c>
      <c r="O260" s="75">
        <f>SUMIFS(Nov!$H$5:$H$605,Nov!$R$5:$R$605,"Despesa",Nov!$F$5:$F$605,CPagar!$D260,Nov!$I$5:$I$605,"Não Pago")</f>
        <v>0</v>
      </c>
      <c r="P260" s="75">
        <f>SUMIFS(Dez!$H$5:$H$605,Dez!$R$5:$R$605,"Despesa",Dez!$F$5:$F$605,CPagar!$D260,Dez!$I$5:$I$605,"Não Pago")</f>
        <v>0</v>
      </c>
      <c r="Q260" s="49">
        <f t="shared" si="8"/>
        <v>0</v>
      </c>
    </row>
    <row r="261" spans="3:17" ht="28.5" customHeight="1" thickTop="1" thickBot="1">
      <c r="C261" s="65" t="str">
        <f>'PC Despesas'!I57</f>
        <v>5.3.53</v>
      </c>
      <c r="D261" s="66" t="str">
        <f>VLOOKUP(C261,'PC Despesas'!$I$4:$J$103,2,FALSE)</f>
        <v>-</v>
      </c>
      <c r="E261" s="75">
        <f>SUMIFS(Jan!$H$5:$H$605,Jan!$R$5:$R$605,"Despesa",Jan!$F$5:$F$605,CPagar!$D261,Jan!$I$5:$I$605,"Não Pago")</f>
        <v>0</v>
      </c>
      <c r="F261" s="75">
        <f>SUMIFS(Fev!$H$5:$H$605,Fev!$R$5:$R$605,"Despesa",Fev!$F$5:$F$605,CPagar!$D261,Fev!$I$5:$I$605,"Não Pago")</f>
        <v>0</v>
      </c>
      <c r="G261" s="75">
        <f>SUMIFS(Mar!$H$5:$H$605,Mar!$R$5:$R$605,"Despesa",Mar!$F$5:$F$605,CPagar!$D261,Mar!$I$5:$I$605,"Não Pago")</f>
        <v>0</v>
      </c>
      <c r="H261" s="75">
        <f>SUMIFS(Abr!$H$5:$H$605,Abr!$R$5:$R$605,"Despesa",Abr!$F$5:$F$605,CPagar!$D261,Abr!$I$5:$I$605,"Não Pago")</f>
        <v>0</v>
      </c>
      <c r="I261" s="75">
        <f>SUMIFS(Mai!$H$5:$H$605,Mai!$R$5:$R$605,"Despesa",Mai!$F$5:$F$605,CPagar!$D261,Mai!$I$5:$I$605,"Não Pago")</f>
        <v>0</v>
      </c>
      <c r="J261" s="75">
        <f>SUMIFS(Jun!$H$5:$H$605,Jun!$R$5:$R$605,"Despesa",Jun!$F$5:$F$605,CPagar!$D261,Jun!$I$5:$I$605,"Não Pago")</f>
        <v>0</v>
      </c>
      <c r="K261" s="75">
        <f>SUMIFS(Jul!$H$5:$H$605,Jul!$R$5:$R$605,"Despesa",Jul!$F$5:$F$605,CPagar!$D261,Jul!$I$5:$I$605,"Não Pago")</f>
        <v>0</v>
      </c>
      <c r="L261" s="75">
        <f>SUMIFS(Ago!$H$5:$H$605,Ago!$R$5:$R$605,"Despesa",Ago!$F$5:$F$605,CPagar!$D261,Ago!$I$5:$I$605,"Não Pago")</f>
        <v>0</v>
      </c>
      <c r="M261" s="75">
        <f>SUMIFS(Set!$H$5:$H$605,Set!$R$5:$R$605,"Despesa",Set!$F$5:$F$605,CPagar!$D261,Set!$I$5:$I$605,"Não Pago")</f>
        <v>0</v>
      </c>
      <c r="N261" s="75">
        <f>SUMIFS(Out!$H$5:$H$605,Out!$R$5:$R$605,"Despesa",Out!$F$5:$F$605,CPagar!$D261,Out!$I$5:$I$605,"Não Pago")</f>
        <v>0</v>
      </c>
      <c r="O261" s="75">
        <f>SUMIFS(Nov!$H$5:$H$605,Nov!$R$5:$R$605,"Despesa",Nov!$F$5:$F$605,CPagar!$D261,Nov!$I$5:$I$605,"Não Pago")</f>
        <v>0</v>
      </c>
      <c r="P261" s="75">
        <f>SUMIFS(Dez!$H$5:$H$605,Dez!$R$5:$R$605,"Despesa",Dez!$F$5:$F$605,CPagar!$D261,Dez!$I$5:$I$605,"Não Pago")</f>
        <v>0</v>
      </c>
      <c r="Q261" s="49">
        <f t="shared" si="8"/>
        <v>0</v>
      </c>
    </row>
    <row r="262" spans="3:17" ht="28.5" customHeight="1" thickTop="1" thickBot="1">
      <c r="C262" s="65" t="str">
        <f>'PC Despesas'!I58</f>
        <v>5.3.54</v>
      </c>
      <c r="D262" s="66" t="str">
        <f>VLOOKUP(C262,'PC Despesas'!$I$4:$J$103,2,FALSE)</f>
        <v>-</v>
      </c>
      <c r="E262" s="75">
        <f>SUMIFS(Jan!$H$5:$H$605,Jan!$R$5:$R$605,"Despesa",Jan!$F$5:$F$605,CPagar!$D262,Jan!$I$5:$I$605,"Não Pago")</f>
        <v>0</v>
      </c>
      <c r="F262" s="75">
        <f>SUMIFS(Fev!$H$5:$H$605,Fev!$R$5:$R$605,"Despesa",Fev!$F$5:$F$605,CPagar!$D262,Fev!$I$5:$I$605,"Não Pago")</f>
        <v>0</v>
      </c>
      <c r="G262" s="75">
        <f>SUMIFS(Mar!$H$5:$H$605,Mar!$R$5:$R$605,"Despesa",Mar!$F$5:$F$605,CPagar!$D262,Mar!$I$5:$I$605,"Não Pago")</f>
        <v>0</v>
      </c>
      <c r="H262" s="75">
        <f>SUMIFS(Abr!$H$5:$H$605,Abr!$R$5:$R$605,"Despesa",Abr!$F$5:$F$605,CPagar!$D262,Abr!$I$5:$I$605,"Não Pago")</f>
        <v>0</v>
      </c>
      <c r="I262" s="75">
        <f>SUMIFS(Mai!$H$5:$H$605,Mai!$R$5:$R$605,"Despesa",Mai!$F$5:$F$605,CPagar!$D262,Mai!$I$5:$I$605,"Não Pago")</f>
        <v>0</v>
      </c>
      <c r="J262" s="75">
        <f>SUMIFS(Jun!$H$5:$H$605,Jun!$R$5:$R$605,"Despesa",Jun!$F$5:$F$605,CPagar!$D262,Jun!$I$5:$I$605,"Não Pago")</f>
        <v>0</v>
      </c>
      <c r="K262" s="75">
        <f>SUMIFS(Jul!$H$5:$H$605,Jul!$R$5:$R$605,"Despesa",Jul!$F$5:$F$605,CPagar!$D262,Jul!$I$5:$I$605,"Não Pago")</f>
        <v>0</v>
      </c>
      <c r="L262" s="75">
        <f>SUMIFS(Ago!$H$5:$H$605,Ago!$R$5:$R$605,"Despesa",Ago!$F$5:$F$605,CPagar!$D262,Ago!$I$5:$I$605,"Não Pago")</f>
        <v>0</v>
      </c>
      <c r="M262" s="75">
        <f>SUMIFS(Set!$H$5:$H$605,Set!$R$5:$R$605,"Despesa",Set!$F$5:$F$605,CPagar!$D262,Set!$I$5:$I$605,"Não Pago")</f>
        <v>0</v>
      </c>
      <c r="N262" s="75">
        <f>SUMIFS(Out!$H$5:$H$605,Out!$R$5:$R$605,"Despesa",Out!$F$5:$F$605,CPagar!$D262,Out!$I$5:$I$605,"Não Pago")</f>
        <v>0</v>
      </c>
      <c r="O262" s="75">
        <f>SUMIFS(Nov!$H$5:$H$605,Nov!$R$5:$R$605,"Despesa",Nov!$F$5:$F$605,CPagar!$D262,Nov!$I$5:$I$605,"Não Pago")</f>
        <v>0</v>
      </c>
      <c r="P262" s="75">
        <f>SUMIFS(Dez!$H$5:$H$605,Dez!$R$5:$R$605,"Despesa",Dez!$F$5:$F$605,CPagar!$D262,Dez!$I$5:$I$605,"Não Pago")</f>
        <v>0</v>
      </c>
      <c r="Q262" s="49">
        <f t="shared" si="8"/>
        <v>0</v>
      </c>
    </row>
    <row r="263" spans="3:17" ht="28.5" customHeight="1" thickTop="1" thickBot="1">
      <c r="C263" s="65" t="str">
        <f>'PC Despesas'!I59</f>
        <v>5.3.55</v>
      </c>
      <c r="D263" s="66" t="str">
        <f>VLOOKUP(C263,'PC Despesas'!$I$4:$J$103,2,FALSE)</f>
        <v>-</v>
      </c>
      <c r="E263" s="75">
        <f>SUMIFS(Jan!$H$5:$H$605,Jan!$R$5:$R$605,"Despesa",Jan!$F$5:$F$605,CPagar!$D263,Jan!$I$5:$I$605,"Não Pago")</f>
        <v>0</v>
      </c>
      <c r="F263" s="75">
        <f>SUMIFS(Fev!$H$5:$H$605,Fev!$R$5:$R$605,"Despesa",Fev!$F$5:$F$605,CPagar!$D263,Fev!$I$5:$I$605,"Não Pago")</f>
        <v>0</v>
      </c>
      <c r="G263" s="75">
        <f>SUMIFS(Mar!$H$5:$H$605,Mar!$R$5:$R$605,"Despesa",Mar!$F$5:$F$605,CPagar!$D263,Mar!$I$5:$I$605,"Não Pago")</f>
        <v>0</v>
      </c>
      <c r="H263" s="75">
        <f>SUMIFS(Abr!$H$5:$H$605,Abr!$R$5:$R$605,"Despesa",Abr!$F$5:$F$605,CPagar!$D263,Abr!$I$5:$I$605,"Não Pago")</f>
        <v>0</v>
      </c>
      <c r="I263" s="75">
        <f>SUMIFS(Mai!$H$5:$H$605,Mai!$R$5:$R$605,"Despesa",Mai!$F$5:$F$605,CPagar!$D263,Mai!$I$5:$I$605,"Não Pago")</f>
        <v>0</v>
      </c>
      <c r="J263" s="75">
        <f>SUMIFS(Jun!$H$5:$H$605,Jun!$R$5:$R$605,"Despesa",Jun!$F$5:$F$605,CPagar!$D263,Jun!$I$5:$I$605,"Não Pago")</f>
        <v>0</v>
      </c>
      <c r="K263" s="75">
        <f>SUMIFS(Jul!$H$5:$H$605,Jul!$R$5:$R$605,"Despesa",Jul!$F$5:$F$605,CPagar!$D263,Jul!$I$5:$I$605,"Não Pago")</f>
        <v>0</v>
      </c>
      <c r="L263" s="75">
        <f>SUMIFS(Ago!$H$5:$H$605,Ago!$R$5:$R$605,"Despesa",Ago!$F$5:$F$605,CPagar!$D263,Ago!$I$5:$I$605,"Não Pago")</f>
        <v>0</v>
      </c>
      <c r="M263" s="75">
        <f>SUMIFS(Set!$H$5:$H$605,Set!$R$5:$R$605,"Despesa",Set!$F$5:$F$605,CPagar!$D263,Set!$I$5:$I$605,"Não Pago")</f>
        <v>0</v>
      </c>
      <c r="N263" s="75">
        <f>SUMIFS(Out!$H$5:$H$605,Out!$R$5:$R$605,"Despesa",Out!$F$5:$F$605,CPagar!$D263,Out!$I$5:$I$605,"Não Pago")</f>
        <v>0</v>
      </c>
      <c r="O263" s="75">
        <f>SUMIFS(Nov!$H$5:$H$605,Nov!$R$5:$R$605,"Despesa",Nov!$F$5:$F$605,CPagar!$D263,Nov!$I$5:$I$605,"Não Pago")</f>
        <v>0</v>
      </c>
      <c r="P263" s="75">
        <f>SUMIFS(Dez!$H$5:$H$605,Dez!$R$5:$R$605,"Despesa",Dez!$F$5:$F$605,CPagar!$D263,Dez!$I$5:$I$605,"Não Pago")</f>
        <v>0</v>
      </c>
      <c r="Q263" s="49">
        <f t="shared" si="8"/>
        <v>0</v>
      </c>
    </row>
    <row r="264" spans="3:17" ht="28.5" customHeight="1" thickTop="1" thickBot="1">
      <c r="C264" s="65" t="str">
        <f>'PC Despesas'!I60</f>
        <v>5.3.56</v>
      </c>
      <c r="D264" s="66" t="str">
        <f>VLOOKUP(C264,'PC Despesas'!$I$4:$J$103,2,FALSE)</f>
        <v>-</v>
      </c>
      <c r="E264" s="75">
        <f>SUMIFS(Jan!$H$5:$H$605,Jan!$R$5:$R$605,"Despesa",Jan!$F$5:$F$605,CPagar!$D264,Jan!$I$5:$I$605,"Não Pago")</f>
        <v>0</v>
      </c>
      <c r="F264" s="75">
        <f>SUMIFS(Fev!$H$5:$H$605,Fev!$R$5:$R$605,"Despesa",Fev!$F$5:$F$605,CPagar!$D264,Fev!$I$5:$I$605,"Não Pago")</f>
        <v>0</v>
      </c>
      <c r="G264" s="75">
        <f>SUMIFS(Mar!$H$5:$H$605,Mar!$R$5:$R$605,"Despesa",Mar!$F$5:$F$605,CPagar!$D264,Mar!$I$5:$I$605,"Não Pago")</f>
        <v>0</v>
      </c>
      <c r="H264" s="75">
        <f>SUMIFS(Abr!$H$5:$H$605,Abr!$R$5:$R$605,"Despesa",Abr!$F$5:$F$605,CPagar!$D264,Abr!$I$5:$I$605,"Não Pago")</f>
        <v>0</v>
      </c>
      <c r="I264" s="75">
        <f>SUMIFS(Mai!$H$5:$H$605,Mai!$R$5:$R$605,"Despesa",Mai!$F$5:$F$605,CPagar!$D264,Mai!$I$5:$I$605,"Não Pago")</f>
        <v>0</v>
      </c>
      <c r="J264" s="75">
        <f>SUMIFS(Jun!$H$5:$H$605,Jun!$R$5:$R$605,"Despesa",Jun!$F$5:$F$605,CPagar!$D264,Jun!$I$5:$I$605,"Não Pago")</f>
        <v>0</v>
      </c>
      <c r="K264" s="75">
        <f>SUMIFS(Jul!$H$5:$H$605,Jul!$R$5:$R$605,"Despesa",Jul!$F$5:$F$605,CPagar!$D264,Jul!$I$5:$I$605,"Não Pago")</f>
        <v>0</v>
      </c>
      <c r="L264" s="75">
        <f>SUMIFS(Ago!$H$5:$H$605,Ago!$R$5:$R$605,"Despesa",Ago!$F$5:$F$605,CPagar!$D264,Ago!$I$5:$I$605,"Não Pago")</f>
        <v>0</v>
      </c>
      <c r="M264" s="75">
        <f>SUMIFS(Set!$H$5:$H$605,Set!$R$5:$R$605,"Despesa",Set!$F$5:$F$605,CPagar!$D264,Set!$I$5:$I$605,"Não Pago")</f>
        <v>0</v>
      </c>
      <c r="N264" s="75">
        <f>SUMIFS(Out!$H$5:$H$605,Out!$R$5:$R$605,"Despesa",Out!$F$5:$F$605,CPagar!$D264,Out!$I$5:$I$605,"Não Pago")</f>
        <v>0</v>
      </c>
      <c r="O264" s="75">
        <f>SUMIFS(Nov!$H$5:$H$605,Nov!$R$5:$R$605,"Despesa",Nov!$F$5:$F$605,CPagar!$D264,Nov!$I$5:$I$605,"Não Pago")</f>
        <v>0</v>
      </c>
      <c r="P264" s="75">
        <f>SUMIFS(Dez!$H$5:$H$605,Dez!$R$5:$R$605,"Despesa",Dez!$F$5:$F$605,CPagar!$D264,Dez!$I$5:$I$605,"Não Pago")</f>
        <v>0</v>
      </c>
      <c r="Q264" s="49">
        <f t="shared" si="8"/>
        <v>0</v>
      </c>
    </row>
    <row r="265" spans="3:17" ht="28.5" customHeight="1" thickTop="1" thickBot="1">
      <c r="C265" s="65" t="str">
        <f>'PC Despesas'!I61</f>
        <v>5.3.57</v>
      </c>
      <c r="D265" s="66" t="str">
        <f>VLOOKUP(C265,'PC Despesas'!$I$4:$J$103,2,FALSE)</f>
        <v>-</v>
      </c>
      <c r="E265" s="75">
        <f>SUMIFS(Jan!$H$5:$H$605,Jan!$R$5:$R$605,"Despesa",Jan!$F$5:$F$605,CPagar!$D265,Jan!$I$5:$I$605,"Não Pago")</f>
        <v>0</v>
      </c>
      <c r="F265" s="75">
        <f>SUMIFS(Fev!$H$5:$H$605,Fev!$R$5:$R$605,"Despesa",Fev!$F$5:$F$605,CPagar!$D265,Fev!$I$5:$I$605,"Não Pago")</f>
        <v>0</v>
      </c>
      <c r="G265" s="75">
        <f>SUMIFS(Mar!$H$5:$H$605,Mar!$R$5:$R$605,"Despesa",Mar!$F$5:$F$605,CPagar!$D265,Mar!$I$5:$I$605,"Não Pago")</f>
        <v>0</v>
      </c>
      <c r="H265" s="75">
        <f>SUMIFS(Abr!$H$5:$H$605,Abr!$R$5:$R$605,"Despesa",Abr!$F$5:$F$605,CPagar!$D265,Abr!$I$5:$I$605,"Não Pago")</f>
        <v>0</v>
      </c>
      <c r="I265" s="75">
        <f>SUMIFS(Mai!$H$5:$H$605,Mai!$R$5:$R$605,"Despesa",Mai!$F$5:$F$605,CPagar!$D265,Mai!$I$5:$I$605,"Não Pago")</f>
        <v>0</v>
      </c>
      <c r="J265" s="75">
        <f>SUMIFS(Jun!$H$5:$H$605,Jun!$R$5:$R$605,"Despesa",Jun!$F$5:$F$605,CPagar!$D265,Jun!$I$5:$I$605,"Não Pago")</f>
        <v>0</v>
      </c>
      <c r="K265" s="75">
        <f>SUMIFS(Jul!$H$5:$H$605,Jul!$R$5:$R$605,"Despesa",Jul!$F$5:$F$605,CPagar!$D265,Jul!$I$5:$I$605,"Não Pago")</f>
        <v>0</v>
      </c>
      <c r="L265" s="75">
        <f>SUMIFS(Ago!$H$5:$H$605,Ago!$R$5:$R$605,"Despesa",Ago!$F$5:$F$605,CPagar!$D265,Ago!$I$5:$I$605,"Não Pago")</f>
        <v>0</v>
      </c>
      <c r="M265" s="75">
        <f>SUMIFS(Set!$H$5:$H$605,Set!$R$5:$R$605,"Despesa",Set!$F$5:$F$605,CPagar!$D265,Set!$I$5:$I$605,"Não Pago")</f>
        <v>0</v>
      </c>
      <c r="N265" s="75">
        <f>SUMIFS(Out!$H$5:$H$605,Out!$R$5:$R$605,"Despesa",Out!$F$5:$F$605,CPagar!$D265,Out!$I$5:$I$605,"Não Pago")</f>
        <v>0</v>
      </c>
      <c r="O265" s="75">
        <f>SUMIFS(Nov!$H$5:$H$605,Nov!$R$5:$R$605,"Despesa",Nov!$F$5:$F$605,CPagar!$D265,Nov!$I$5:$I$605,"Não Pago")</f>
        <v>0</v>
      </c>
      <c r="P265" s="75">
        <f>SUMIFS(Dez!$H$5:$H$605,Dez!$R$5:$R$605,"Despesa",Dez!$F$5:$F$605,CPagar!$D265,Dez!$I$5:$I$605,"Não Pago")</f>
        <v>0</v>
      </c>
      <c r="Q265" s="49">
        <f t="shared" si="8"/>
        <v>0</v>
      </c>
    </row>
    <row r="266" spans="3:17" ht="28.5" customHeight="1" thickTop="1" thickBot="1">
      <c r="C266" s="65" t="str">
        <f>'PC Despesas'!I62</f>
        <v>5.3.58</v>
      </c>
      <c r="D266" s="66" t="str">
        <f>VLOOKUP(C266,'PC Despesas'!$I$4:$J$103,2,FALSE)</f>
        <v>-</v>
      </c>
      <c r="E266" s="75">
        <f>SUMIFS(Jan!$H$5:$H$605,Jan!$R$5:$R$605,"Despesa",Jan!$F$5:$F$605,CPagar!$D266,Jan!$I$5:$I$605,"Não Pago")</f>
        <v>0</v>
      </c>
      <c r="F266" s="75">
        <f>SUMIFS(Fev!$H$5:$H$605,Fev!$R$5:$R$605,"Despesa",Fev!$F$5:$F$605,CPagar!$D266,Fev!$I$5:$I$605,"Não Pago")</f>
        <v>0</v>
      </c>
      <c r="G266" s="75">
        <f>SUMIFS(Mar!$H$5:$H$605,Mar!$R$5:$R$605,"Despesa",Mar!$F$5:$F$605,CPagar!$D266,Mar!$I$5:$I$605,"Não Pago")</f>
        <v>0</v>
      </c>
      <c r="H266" s="75">
        <f>SUMIFS(Abr!$H$5:$H$605,Abr!$R$5:$R$605,"Despesa",Abr!$F$5:$F$605,CPagar!$D266,Abr!$I$5:$I$605,"Não Pago")</f>
        <v>0</v>
      </c>
      <c r="I266" s="75">
        <f>SUMIFS(Mai!$H$5:$H$605,Mai!$R$5:$R$605,"Despesa",Mai!$F$5:$F$605,CPagar!$D266,Mai!$I$5:$I$605,"Não Pago")</f>
        <v>0</v>
      </c>
      <c r="J266" s="75">
        <f>SUMIFS(Jun!$H$5:$H$605,Jun!$R$5:$R$605,"Despesa",Jun!$F$5:$F$605,CPagar!$D266,Jun!$I$5:$I$605,"Não Pago")</f>
        <v>0</v>
      </c>
      <c r="K266" s="75">
        <f>SUMIFS(Jul!$H$5:$H$605,Jul!$R$5:$R$605,"Despesa",Jul!$F$5:$F$605,CPagar!$D266,Jul!$I$5:$I$605,"Não Pago")</f>
        <v>0</v>
      </c>
      <c r="L266" s="75">
        <f>SUMIFS(Ago!$H$5:$H$605,Ago!$R$5:$R$605,"Despesa",Ago!$F$5:$F$605,CPagar!$D266,Ago!$I$5:$I$605,"Não Pago")</f>
        <v>0</v>
      </c>
      <c r="M266" s="75">
        <f>SUMIFS(Set!$H$5:$H$605,Set!$R$5:$R$605,"Despesa",Set!$F$5:$F$605,CPagar!$D266,Set!$I$5:$I$605,"Não Pago")</f>
        <v>0</v>
      </c>
      <c r="N266" s="75">
        <f>SUMIFS(Out!$H$5:$H$605,Out!$R$5:$R$605,"Despesa",Out!$F$5:$F$605,CPagar!$D266,Out!$I$5:$I$605,"Não Pago")</f>
        <v>0</v>
      </c>
      <c r="O266" s="75">
        <f>SUMIFS(Nov!$H$5:$H$605,Nov!$R$5:$R$605,"Despesa",Nov!$F$5:$F$605,CPagar!$D266,Nov!$I$5:$I$605,"Não Pago")</f>
        <v>0</v>
      </c>
      <c r="P266" s="75">
        <f>SUMIFS(Dez!$H$5:$H$605,Dez!$R$5:$R$605,"Despesa",Dez!$F$5:$F$605,CPagar!$D266,Dez!$I$5:$I$605,"Não Pago")</f>
        <v>0</v>
      </c>
      <c r="Q266" s="49">
        <f t="shared" si="8"/>
        <v>0</v>
      </c>
    </row>
    <row r="267" spans="3:17" ht="28.5" customHeight="1" thickTop="1" thickBot="1">
      <c r="C267" s="65" t="str">
        <f>'PC Despesas'!I63</f>
        <v>5.3.59</v>
      </c>
      <c r="D267" s="66" t="str">
        <f>VLOOKUP(C267,'PC Despesas'!$I$4:$J$103,2,FALSE)</f>
        <v>-</v>
      </c>
      <c r="E267" s="75">
        <f>SUMIFS(Jan!$H$5:$H$605,Jan!$R$5:$R$605,"Despesa",Jan!$F$5:$F$605,CPagar!$D267,Jan!$I$5:$I$605,"Não Pago")</f>
        <v>0</v>
      </c>
      <c r="F267" s="75">
        <f>SUMIFS(Fev!$H$5:$H$605,Fev!$R$5:$R$605,"Despesa",Fev!$F$5:$F$605,CPagar!$D267,Fev!$I$5:$I$605,"Não Pago")</f>
        <v>0</v>
      </c>
      <c r="G267" s="75">
        <f>SUMIFS(Mar!$H$5:$H$605,Mar!$R$5:$R$605,"Despesa",Mar!$F$5:$F$605,CPagar!$D267,Mar!$I$5:$I$605,"Não Pago")</f>
        <v>0</v>
      </c>
      <c r="H267" s="75">
        <f>SUMIFS(Abr!$H$5:$H$605,Abr!$R$5:$R$605,"Despesa",Abr!$F$5:$F$605,CPagar!$D267,Abr!$I$5:$I$605,"Não Pago")</f>
        <v>0</v>
      </c>
      <c r="I267" s="75">
        <f>SUMIFS(Mai!$H$5:$H$605,Mai!$R$5:$R$605,"Despesa",Mai!$F$5:$F$605,CPagar!$D267,Mai!$I$5:$I$605,"Não Pago")</f>
        <v>0</v>
      </c>
      <c r="J267" s="75">
        <f>SUMIFS(Jun!$H$5:$H$605,Jun!$R$5:$R$605,"Despesa",Jun!$F$5:$F$605,CPagar!$D267,Jun!$I$5:$I$605,"Não Pago")</f>
        <v>0</v>
      </c>
      <c r="K267" s="75">
        <f>SUMIFS(Jul!$H$5:$H$605,Jul!$R$5:$R$605,"Despesa",Jul!$F$5:$F$605,CPagar!$D267,Jul!$I$5:$I$605,"Não Pago")</f>
        <v>0</v>
      </c>
      <c r="L267" s="75">
        <f>SUMIFS(Ago!$H$5:$H$605,Ago!$R$5:$R$605,"Despesa",Ago!$F$5:$F$605,CPagar!$D267,Ago!$I$5:$I$605,"Não Pago")</f>
        <v>0</v>
      </c>
      <c r="M267" s="75">
        <f>SUMIFS(Set!$H$5:$H$605,Set!$R$5:$R$605,"Despesa",Set!$F$5:$F$605,CPagar!$D267,Set!$I$5:$I$605,"Não Pago")</f>
        <v>0</v>
      </c>
      <c r="N267" s="75">
        <f>SUMIFS(Out!$H$5:$H$605,Out!$R$5:$R$605,"Despesa",Out!$F$5:$F$605,CPagar!$D267,Out!$I$5:$I$605,"Não Pago")</f>
        <v>0</v>
      </c>
      <c r="O267" s="75">
        <f>SUMIFS(Nov!$H$5:$H$605,Nov!$R$5:$R$605,"Despesa",Nov!$F$5:$F$605,CPagar!$D267,Nov!$I$5:$I$605,"Não Pago")</f>
        <v>0</v>
      </c>
      <c r="P267" s="75">
        <f>SUMIFS(Dez!$H$5:$H$605,Dez!$R$5:$R$605,"Despesa",Dez!$F$5:$F$605,CPagar!$D267,Dez!$I$5:$I$605,"Não Pago")</f>
        <v>0</v>
      </c>
      <c r="Q267" s="49">
        <f t="shared" si="8"/>
        <v>0</v>
      </c>
    </row>
    <row r="268" spans="3:17" ht="28.5" customHeight="1" thickTop="1" thickBot="1">
      <c r="C268" s="65" t="str">
        <f>'PC Despesas'!I64</f>
        <v>5.3.60</v>
      </c>
      <c r="D268" s="66" t="str">
        <f>VLOOKUP(C268,'PC Despesas'!$I$4:$J$103,2,FALSE)</f>
        <v>-</v>
      </c>
      <c r="E268" s="75">
        <f>SUMIFS(Jan!$H$5:$H$605,Jan!$R$5:$R$605,"Despesa",Jan!$F$5:$F$605,CPagar!$D268,Jan!$I$5:$I$605,"Não Pago")</f>
        <v>0</v>
      </c>
      <c r="F268" s="75">
        <f>SUMIFS(Fev!$H$5:$H$605,Fev!$R$5:$R$605,"Despesa",Fev!$F$5:$F$605,CPagar!$D268,Fev!$I$5:$I$605,"Não Pago")</f>
        <v>0</v>
      </c>
      <c r="G268" s="75">
        <f>SUMIFS(Mar!$H$5:$H$605,Mar!$R$5:$R$605,"Despesa",Mar!$F$5:$F$605,CPagar!$D268,Mar!$I$5:$I$605,"Não Pago")</f>
        <v>0</v>
      </c>
      <c r="H268" s="75">
        <f>SUMIFS(Abr!$H$5:$H$605,Abr!$R$5:$R$605,"Despesa",Abr!$F$5:$F$605,CPagar!$D268,Abr!$I$5:$I$605,"Não Pago")</f>
        <v>0</v>
      </c>
      <c r="I268" s="75">
        <f>SUMIFS(Mai!$H$5:$H$605,Mai!$R$5:$R$605,"Despesa",Mai!$F$5:$F$605,CPagar!$D268,Mai!$I$5:$I$605,"Não Pago")</f>
        <v>0</v>
      </c>
      <c r="J268" s="75">
        <f>SUMIFS(Jun!$H$5:$H$605,Jun!$R$5:$R$605,"Despesa",Jun!$F$5:$F$605,CPagar!$D268,Jun!$I$5:$I$605,"Não Pago")</f>
        <v>0</v>
      </c>
      <c r="K268" s="75">
        <f>SUMIFS(Jul!$H$5:$H$605,Jul!$R$5:$R$605,"Despesa",Jul!$F$5:$F$605,CPagar!$D268,Jul!$I$5:$I$605,"Não Pago")</f>
        <v>0</v>
      </c>
      <c r="L268" s="75">
        <f>SUMIFS(Ago!$H$5:$H$605,Ago!$R$5:$R$605,"Despesa",Ago!$F$5:$F$605,CPagar!$D268,Ago!$I$5:$I$605,"Não Pago")</f>
        <v>0</v>
      </c>
      <c r="M268" s="75">
        <f>SUMIFS(Set!$H$5:$H$605,Set!$R$5:$R$605,"Despesa",Set!$F$5:$F$605,CPagar!$D268,Set!$I$5:$I$605,"Não Pago")</f>
        <v>0</v>
      </c>
      <c r="N268" s="75">
        <f>SUMIFS(Out!$H$5:$H$605,Out!$R$5:$R$605,"Despesa",Out!$F$5:$F$605,CPagar!$D268,Out!$I$5:$I$605,"Não Pago")</f>
        <v>0</v>
      </c>
      <c r="O268" s="75">
        <f>SUMIFS(Nov!$H$5:$H$605,Nov!$R$5:$R$605,"Despesa",Nov!$F$5:$F$605,CPagar!$D268,Nov!$I$5:$I$605,"Não Pago")</f>
        <v>0</v>
      </c>
      <c r="P268" s="75">
        <f>SUMIFS(Dez!$H$5:$H$605,Dez!$R$5:$R$605,"Despesa",Dez!$F$5:$F$605,CPagar!$D268,Dez!$I$5:$I$605,"Não Pago")</f>
        <v>0</v>
      </c>
      <c r="Q268" s="49">
        <f t="shared" si="8"/>
        <v>0</v>
      </c>
    </row>
    <row r="269" spans="3:17" ht="28.5" customHeight="1" thickTop="1" thickBot="1">
      <c r="C269" s="65" t="str">
        <f>'PC Despesas'!I65</f>
        <v>5.3.61</v>
      </c>
      <c r="D269" s="66" t="str">
        <f>VLOOKUP(C269,'PC Despesas'!$I$4:$J$103,2,FALSE)</f>
        <v>-</v>
      </c>
      <c r="E269" s="75">
        <f>SUMIFS(Jan!$H$5:$H$605,Jan!$R$5:$R$605,"Despesa",Jan!$F$5:$F$605,CPagar!$D269,Jan!$I$5:$I$605,"Não Pago")</f>
        <v>0</v>
      </c>
      <c r="F269" s="75">
        <f>SUMIFS(Fev!$H$5:$H$605,Fev!$R$5:$R$605,"Despesa",Fev!$F$5:$F$605,CPagar!$D269,Fev!$I$5:$I$605,"Não Pago")</f>
        <v>0</v>
      </c>
      <c r="G269" s="75">
        <f>SUMIFS(Mar!$H$5:$H$605,Mar!$R$5:$R$605,"Despesa",Mar!$F$5:$F$605,CPagar!$D269,Mar!$I$5:$I$605,"Não Pago")</f>
        <v>0</v>
      </c>
      <c r="H269" s="75">
        <f>SUMIFS(Abr!$H$5:$H$605,Abr!$R$5:$R$605,"Despesa",Abr!$F$5:$F$605,CPagar!$D269,Abr!$I$5:$I$605,"Não Pago")</f>
        <v>0</v>
      </c>
      <c r="I269" s="75">
        <f>SUMIFS(Mai!$H$5:$H$605,Mai!$R$5:$R$605,"Despesa",Mai!$F$5:$F$605,CPagar!$D269,Mai!$I$5:$I$605,"Não Pago")</f>
        <v>0</v>
      </c>
      <c r="J269" s="75">
        <f>SUMIFS(Jun!$H$5:$H$605,Jun!$R$5:$R$605,"Despesa",Jun!$F$5:$F$605,CPagar!$D269,Jun!$I$5:$I$605,"Não Pago")</f>
        <v>0</v>
      </c>
      <c r="K269" s="75">
        <f>SUMIFS(Jul!$H$5:$H$605,Jul!$R$5:$R$605,"Despesa",Jul!$F$5:$F$605,CPagar!$D269,Jul!$I$5:$I$605,"Não Pago")</f>
        <v>0</v>
      </c>
      <c r="L269" s="75">
        <f>SUMIFS(Ago!$H$5:$H$605,Ago!$R$5:$R$605,"Despesa",Ago!$F$5:$F$605,CPagar!$D269,Ago!$I$5:$I$605,"Não Pago")</f>
        <v>0</v>
      </c>
      <c r="M269" s="75">
        <f>SUMIFS(Set!$H$5:$H$605,Set!$R$5:$R$605,"Despesa",Set!$F$5:$F$605,CPagar!$D269,Set!$I$5:$I$605,"Não Pago")</f>
        <v>0</v>
      </c>
      <c r="N269" s="75">
        <f>SUMIFS(Out!$H$5:$H$605,Out!$R$5:$R$605,"Despesa",Out!$F$5:$F$605,CPagar!$D269,Out!$I$5:$I$605,"Não Pago")</f>
        <v>0</v>
      </c>
      <c r="O269" s="75">
        <f>SUMIFS(Nov!$H$5:$H$605,Nov!$R$5:$R$605,"Despesa",Nov!$F$5:$F$605,CPagar!$D269,Nov!$I$5:$I$605,"Não Pago")</f>
        <v>0</v>
      </c>
      <c r="P269" s="75">
        <f>SUMIFS(Dez!$H$5:$H$605,Dez!$R$5:$R$605,"Despesa",Dez!$F$5:$F$605,CPagar!$D269,Dez!$I$5:$I$605,"Não Pago")</f>
        <v>0</v>
      </c>
      <c r="Q269" s="49">
        <f t="shared" si="8"/>
        <v>0</v>
      </c>
    </row>
    <row r="270" spans="3:17" ht="28.5" customHeight="1" thickTop="1" thickBot="1">
      <c r="C270" s="65" t="str">
        <f>'PC Despesas'!I66</f>
        <v>5.3.62</v>
      </c>
      <c r="D270" s="66" t="str">
        <f>VLOOKUP(C270,'PC Despesas'!$I$4:$J$103,2,FALSE)</f>
        <v>-</v>
      </c>
      <c r="E270" s="75">
        <f>SUMIFS(Jan!$H$5:$H$605,Jan!$R$5:$R$605,"Despesa",Jan!$F$5:$F$605,CPagar!$D270,Jan!$I$5:$I$605,"Não Pago")</f>
        <v>0</v>
      </c>
      <c r="F270" s="75">
        <f>SUMIFS(Fev!$H$5:$H$605,Fev!$R$5:$R$605,"Despesa",Fev!$F$5:$F$605,CPagar!$D270,Fev!$I$5:$I$605,"Não Pago")</f>
        <v>0</v>
      </c>
      <c r="G270" s="75">
        <f>SUMIFS(Mar!$H$5:$H$605,Mar!$R$5:$R$605,"Despesa",Mar!$F$5:$F$605,CPagar!$D270,Mar!$I$5:$I$605,"Não Pago")</f>
        <v>0</v>
      </c>
      <c r="H270" s="75">
        <f>SUMIFS(Abr!$H$5:$H$605,Abr!$R$5:$R$605,"Despesa",Abr!$F$5:$F$605,CPagar!$D270,Abr!$I$5:$I$605,"Não Pago")</f>
        <v>0</v>
      </c>
      <c r="I270" s="75">
        <f>SUMIFS(Mai!$H$5:$H$605,Mai!$R$5:$R$605,"Despesa",Mai!$F$5:$F$605,CPagar!$D270,Mai!$I$5:$I$605,"Não Pago")</f>
        <v>0</v>
      </c>
      <c r="J270" s="75">
        <f>SUMIFS(Jun!$H$5:$H$605,Jun!$R$5:$R$605,"Despesa",Jun!$F$5:$F$605,CPagar!$D270,Jun!$I$5:$I$605,"Não Pago")</f>
        <v>0</v>
      </c>
      <c r="K270" s="75">
        <f>SUMIFS(Jul!$H$5:$H$605,Jul!$R$5:$R$605,"Despesa",Jul!$F$5:$F$605,CPagar!$D270,Jul!$I$5:$I$605,"Não Pago")</f>
        <v>0</v>
      </c>
      <c r="L270" s="75">
        <f>SUMIFS(Ago!$H$5:$H$605,Ago!$R$5:$R$605,"Despesa",Ago!$F$5:$F$605,CPagar!$D270,Ago!$I$5:$I$605,"Não Pago")</f>
        <v>0</v>
      </c>
      <c r="M270" s="75">
        <f>SUMIFS(Set!$H$5:$H$605,Set!$R$5:$R$605,"Despesa",Set!$F$5:$F$605,CPagar!$D270,Set!$I$5:$I$605,"Não Pago")</f>
        <v>0</v>
      </c>
      <c r="N270" s="75">
        <f>SUMIFS(Out!$H$5:$H$605,Out!$R$5:$R$605,"Despesa",Out!$F$5:$F$605,CPagar!$D270,Out!$I$5:$I$605,"Não Pago")</f>
        <v>0</v>
      </c>
      <c r="O270" s="75">
        <f>SUMIFS(Nov!$H$5:$H$605,Nov!$R$5:$R$605,"Despesa",Nov!$F$5:$F$605,CPagar!$D270,Nov!$I$5:$I$605,"Não Pago")</f>
        <v>0</v>
      </c>
      <c r="P270" s="75">
        <f>SUMIFS(Dez!$H$5:$H$605,Dez!$R$5:$R$605,"Despesa",Dez!$F$5:$F$605,CPagar!$D270,Dez!$I$5:$I$605,"Não Pago")</f>
        <v>0</v>
      </c>
      <c r="Q270" s="49">
        <f t="shared" si="8"/>
        <v>0</v>
      </c>
    </row>
    <row r="271" spans="3:17" ht="28.5" customHeight="1" thickTop="1" thickBot="1">
      <c r="C271" s="65" t="str">
        <f>'PC Despesas'!I67</f>
        <v>5.3.63</v>
      </c>
      <c r="D271" s="66" t="str">
        <f>VLOOKUP(C271,'PC Despesas'!$I$4:$J$103,2,FALSE)</f>
        <v>-</v>
      </c>
      <c r="E271" s="75">
        <f>SUMIFS(Jan!$H$5:$H$605,Jan!$R$5:$R$605,"Despesa",Jan!$F$5:$F$605,CPagar!$D271,Jan!$I$5:$I$605,"Não Pago")</f>
        <v>0</v>
      </c>
      <c r="F271" s="75">
        <f>SUMIFS(Fev!$H$5:$H$605,Fev!$R$5:$R$605,"Despesa",Fev!$F$5:$F$605,CPagar!$D271,Fev!$I$5:$I$605,"Não Pago")</f>
        <v>0</v>
      </c>
      <c r="G271" s="75">
        <f>SUMIFS(Mar!$H$5:$H$605,Mar!$R$5:$R$605,"Despesa",Mar!$F$5:$F$605,CPagar!$D271,Mar!$I$5:$I$605,"Não Pago")</f>
        <v>0</v>
      </c>
      <c r="H271" s="75">
        <f>SUMIFS(Abr!$H$5:$H$605,Abr!$R$5:$R$605,"Despesa",Abr!$F$5:$F$605,CPagar!$D271,Abr!$I$5:$I$605,"Não Pago")</f>
        <v>0</v>
      </c>
      <c r="I271" s="75">
        <f>SUMIFS(Mai!$H$5:$H$605,Mai!$R$5:$R$605,"Despesa",Mai!$F$5:$F$605,CPagar!$D271,Mai!$I$5:$I$605,"Não Pago")</f>
        <v>0</v>
      </c>
      <c r="J271" s="75">
        <f>SUMIFS(Jun!$H$5:$H$605,Jun!$R$5:$R$605,"Despesa",Jun!$F$5:$F$605,CPagar!$D271,Jun!$I$5:$I$605,"Não Pago")</f>
        <v>0</v>
      </c>
      <c r="K271" s="75">
        <f>SUMIFS(Jul!$H$5:$H$605,Jul!$R$5:$R$605,"Despesa",Jul!$F$5:$F$605,CPagar!$D271,Jul!$I$5:$I$605,"Não Pago")</f>
        <v>0</v>
      </c>
      <c r="L271" s="75">
        <f>SUMIFS(Ago!$H$5:$H$605,Ago!$R$5:$R$605,"Despesa",Ago!$F$5:$F$605,CPagar!$D271,Ago!$I$5:$I$605,"Não Pago")</f>
        <v>0</v>
      </c>
      <c r="M271" s="75">
        <f>SUMIFS(Set!$H$5:$H$605,Set!$R$5:$R$605,"Despesa",Set!$F$5:$F$605,CPagar!$D271,Set!$I$5:$I$605,"Não Pago")</f>
        <v>0</v>
      </c>
      <c r="N271" s="75">
        <f>SUMIFS(Out!$H$5:$H$605,Out!$R$5:$R$605,"Despesa",Out!$F$5:$F$605,CPagar!$D271,Out!$I$5:$I$605,"Não Pago")</f>
        <v>0</v>
      </c>
      <c r="O271" s="75">
        <f>SUMIFS(Nov!$H$5:$H$605,Nov!$R$5:$R$605,"Despesa",Nov!$F$5:$F$605,CPagar!$D271,Nov!$I$5:$I$605,"Não Pago")</f>
        <v>0</v>
      </c>
      <c r="P271" s="75">
        <f>SUMIFS(Dez!$H$5:$H$605,Dez!$R$5:$R$605,"Despesa",Dez!$F$5:$F$605,CPagar!$D271,Dez!$I$5:$I$605,"Não Pago")</f>
        <v>0</v>
      </c>
      <c r="Q271" s="49">
        <f t="shared" si="8"/>
        <v>0</v>
      </c>
    </row>
    <row r="272" spans="3:17" ht="28.5" customHeight="1" thickTop="1" thickBot="1">
      <c r="C272" s="65" t="str">
        <f>'PC Despesas'!I68</f>
        <v>5.3.64</v>
      </c>
      <c r="D272" s="66" t="str">
        <f>VLOOKUP(C272,'PC Despesas'!$I$4:$J$103,2,FALSE)</f>
        <v>-</v>
      </c>
      <c r="E272" s="75">
        <f>SUMIFS(Jan!$H$5:$H$605,Jan!$R$5:$R$605,"Despesa",Jan!$F$5:$F$605,CPagar!$D272,Jan!$I$5:$I$605,"Não Pago")</f>
        <v>0</v>
      </c>
      <c r="F272" s="75">
        <f>SUMIFS(Fev!$H$5:$H$605,Fev!$R$5:$R$605,"Despesa",Fev!$F$5:$F$605,CPagar!$D272,Fev!$I$5:$I$605,"Não Pago")</f>
        <v>0</v>
      </c>
      <c r="G272" s="75">
        <f>SUMIFS(Mar!$H$5:$H$605,Mar!$R$5:$R$605,"Despesa",Mar!$F$5:$F$605,CPagar!$D272,Mar!$I$5:$I$605,"Não Pago")</f>
        <v>0</v>
      </c>
      <c r="H272" s="75">
        <f>SUMIFS(Abr!$H$5:$H$605,Abr!$R$5:$R$605,"Despesa",Abr!$F$5:$F$605,CPagar!$D272,Abr!$I$5:$I$605,"Não Pago")</f>
        <v>0</v>
      </c>
      <c r="I272" s="75">
        <f>SUMIFS(Mai!$H$5:$H$605,Mai!$R$5:$R$605,"Despesa",Mai!$F$5:$F$605,CPagar!$D272,Mai!$I$5:$I$605,"Não Pago")</f>
        <v>0</v>
      </c>
      <c r="J272" s="75">
        <f>SUMIFS(Jun!$H$5:$H$605,Jun!$R$5:$R$605,"Despesa",Jun!$F$5:$F$605,CPagar!$D272,Jun!$I$5:$I$605,"Não Pago")</f>
        <v>0</v>
      </c>
      <c r="K272" s="75">
        <f>SUMIFS(Jul!$H$5:$H$605,Jul!$R$5:$R$605,"Despesa",Jul!$F$5:$F$605,CPagar!$D272,Jul!$I$5:$I$605,"Não Pago")</f>
        <v>0</v>
      </c>
      <c r="L272" s="75">
        <f>SUMIFS(Ago!$H$5:$H$605,Ago!$R$5:$R$605,"Despesa",Ago!$F$5:$F$605,CPagar!$D272,Ago!$I$5:$I$605,"Não Pago")</f>
        <v>0</v>
      </c>
      <c r="M272" s="75">
        <f>SUMIFS(Set!$H$5:$H$605,Set!$R$5:$R$605,"Despesa",Set!$F$5:$F$605,CPagar!$D272,Set!$I$5:$I$605,"Não Pago")</f>
        <v>0</v>
      </c>
      <c r="N272" s="75">
        <f>SUMIFS(Out!$H$5:$H$605,Out!$R$5:$R$605,"Despesa",Out!$F$5:$F$605,CPagar!$D272,Out!$I$5:$I$605,"Não Pago")</f>
        <v>0</v>
      </c>
      <c r="O272" s="75">
        <f>SUMIFS(Nov!$H$5:$H$605,Nov!$R$5:$R$605,"Despesa",Nov!$F$5:$F$605,CPagar!$D272,Nov!$I$5:$I$605,"Não Pago")</f>
        <v>0</v>
      </c>
      <c r="P272" s="75">
        <f>SUMIFS(Dez!$H$5:$H$605,Dez!$R$5:$R$605,"Despesa",Dez!$F$5:$F$605,CPagar!$D272,Dez!$I$5:$I$605,"Não Pago")</f>
        <v>0</v>
      </c>
      <c r="Q272" s="49">
        <f t="shared" si="8"/>
        <v>0</v>
      </c>
    </row>
    <row r="273" spans="3:17" ht="28.5" customHeight="1" thickTop="1" thickBot="1">
      <c r="C273" s="65" t="str">
        <f>'PC Despesas'!I69</f>
        <v>5.3.65</v>
      </c>
      <c r="D273" s="66" t="str">
        <f>VLOOKUP(C273,'PC Despesas'!$I$4:$J$103,2,FALSE)</f>
        <v>-</v>
      </c>
      <c r="E273" s="75">
        <f>SUMIFS(Jan!$H$5:$H$605,Jan!$R$5:$R$605,"Despesa",Jan!$F$5:$F$605,CPagar!$D273,Jan!$I$5:$I$605,"Não Pago")</f>
        <v>0</v>
      </c>
      <c r="F273" s="75">
        <f>SUMIFS(Fev!$H$5:$H$605,Fev!$R$5:$R$605,"Despesa",Fev!$F$5:$F$605,CPagar!$D273,Fev!$I$5:$I$605,"Não Pago")</f>
        <v>0</v>
      </c>
      <c r="G273" s="75">
        <f>SUMIFS(Mar!$H$5:$H$605,Mar!$R$5:$R$605,"Despesa",Mar!$F$5:$F$605,CPagar!$D273,Mar!$I$5:$I$605,"Não Pago")</f>
        <v>0</v>
      </c>
      <c r="H273" s="75">
        <f>SUMIFS(Abr!$H$5:$H$605,Abr!$R$5:$R$605,"Despesa",Abr!$F$5:$F$605,CPagar!$D273,Abr!$I$5:$I$605,"Não Pago")</f>
        <v>0</v>
      </c>
      <c r="I273" s="75">
        <f>SUMIFS(Mai!$H$5:$H$605,Mai!$R$5:$R$605,"Despesa",Mai!$F$5:$F$605,CPagar!$D273,Mai!$I$5:$I$605,"Não Pago")</f>
        <v>0</v>
      </c>
      <c r="J273" s="75">
        <f>SUMIFS(Jun!$H$5:$H$605,Jun!$R$5:$R$605,"Despesa",Jun!$F$5:$F$605,CPagar!$D273,Jun!$I$5:$I$605,"Não Pago")</f>
        <v>0</v>
      </c>
      <c r="K273" s="75">
        <f>SUMIFS(Jul!$H$5:$H$605,Jul!$R$5:$R$605,"Despesa",Jul!$F$5:$F$605,CPagar!$D273,Jul!$I$5:$I$605,"Não Pago")</f>
        <v>0</v>
      </c>
      <c r="L273" s="75">
        <f>SUMIFS(Ago!$H$5:$H$605,Ago!$R$5:$R$605,"Despesa",Ago!$F$5:$F$605,CPagar!$D273,Ago!$I$5:$I$605,"Não Pago")</f>
        <v>0</v>
      </c>
      <c r="M273" s="75">
        <f>SUMIFS(Set!$H$5:$H$605,Set!$R$5:$R$605,"Despesa",Set!$F$5:$F$605,CPagar!$D273,Set!$I$5:$I$605,"Não Pago")</f>
        <v>0</v>
      </c>
      <c r="N273" s="75">
        <f>SUMIFS(Out!$H$5:$H$605,Out!$R$5:$R$605,"Despesa",Out!$F$5:$F$605,CPagar!$D273,Out!$I$5:$I$605,"Não Pago")</f>
        <v>0</v>
      </c>
      <c r="O273" s="75">
        <f>SUMIFS(Nov!$H$5:$H$605,Nov!$R$5:$R$605,"Despesa",Nov!$F$5:$F$605,CPagar!$D273,Nov!$I$5:$I$605,"Não Pago")</f>
        <v>0</v>
      </c>
      <c r="P273" s="75">
        <f>SUMIFS(Dez!$H$5:$H$605,Dez!$R$5:$R$605,"Despesa",Dez!$F$5:$F$605,CPagar!$D273,Dez!$I$5:$I$605,"Não Pago")</f>
        <v>0</v>
      </c>
      <c r="Q273" s="49">
        <f t="shared" si="8"/>
        <v>0</v>
      </c>
    </row>
    <row r="274" spans="3:17" ht="28.5" customHeight="1" thickTop="1" thickBot="1">
      <c r="C274" s="65" t="str">
        <f>'PC Despesas'!I70</f>
        <v>5.3.66</v>
      </c>
      <c r="D274" s="66" t="str">
        <f>VLOOKUP(C274,'PC Despesas'!$I$4:$J$103,2,FALSE)</f>
        <v>-</v>
      </c>
      <c r="E274" s="75">
        <f>SUMIFS(Jan!$H$5:$H$605,Jan!$R$5:$R$605,"Despesa",Jan!$F$5:$F$605,CPagar!$D274,Jan!$I$5:$I$605,"Não Pago")</f>
        <v>0</v>
      </c>
      <c r="F274" s="75">
        <f>SUMIFS(Fev!$H$5:$H$605,Fev!$R$5:$R$605,"Despesa",Fev!$F$5:$F$605,CPagar!$D274,Fev!$I$5:$I$605,"Não Pago")</f>
        <v>0</v>
      </c>
      <c r="G274" s="75">
        <f>SUMIFS(Mar!$H$5:$H$605,Mar!$R$5:$R$605,"Despesa",Mar!$F$5:$F$605,CPagar!$D274,Mar!$I$5:$I$605,"Não Pago")</f>
        <v>0</v>
      </c>
      <c r="H274" s="75">
        <f>SUMIFS(Abr!$H$5:$H$605,Abr!$R$5:$R$605,"Despesa",Abr!$F$5:$F$605,CPagar!$D274,Abr!$I$5:$I$605,"Não Pago")</f>
        <v>0</v>
      </c>
      <c r="I274" s="75">
        <f>SUMIFS(Mai!$H$5:$H$605,Mai!$R$5:$R$605,"Despesa",Mai!$F$5:$F$605,CPagar!$D274,Mai!$I$5:$I$605,"Não Pago")</f>
        <v>0</v>
      </c>
      <c r="J274" s="75">
        <f>SUMIFS(Jun!$H$5:$H$605,Jun!$R$5:$R$605,"Despesa",Jun!$F$5:$F$605,CPagar!$D274,Jun!$I$5:$I$605,"Não Pago")</f>
        <v>0</v>
      </c>
      <c r="K274" s="75">
        <f>SUMIFS(Jul!$H$5:$H$605,Jul!$R$5:$R$605,"Despesa",Jul!$F$5:$F$605,CPagar!$D274,Jul!$I$5:$I$605,"Não Pago")</f>
        <v>0</v>
      </c>
      <c r="L274" s="75">
        <f>SUMIFS(Ago!$H$5:$H$605,Ago!$R$5:$R$605,"Despesa",Ago!$F$5:$F$605,CPagar!$D274,Ago!$I$5:$I$605,"Não Pago")</f>
        <v>0</v>
      </c>
      <c r="M274" s="75">
        <f>SUMIFS(Set!$H$5:$H$605,Set!$R$5:$R$605,"Despesa",Set!$F$5:$F$605,CPagar!$D274,Set!$I$5:$I$605,"Não Pago")</f>
        <v>0</v>
      </c>
      <c r="N274" s="75">
        <f>SUMIFS(Out!$H$5:$H$605,Out!$R$5:$R$605,"Despesa",Out!$F$5:$F$605,CPagar!$D274,Out!$I$5:$I$605,"Não Pago")</f>
        <v>0</v>
      </c>
      <c r="O274" s="75">
        <f>SUMIFS(Nov!$H$5:$H$605,Nov!$R$5:$R$605,"Despesa",Nov!$F$5:$F$605,CPagar!$D274,Nov!$I$5:$I$605,"Não Pago")</f>
        <v>0</v>
      </c>
      <c r="P274" s="75">
        <f>SUMIFS(Dez!$H$5:$H$605,Dez!$R$5:$R$605,"Despesa",Dez!$F$5:$F$605,CPagar!$D274,Dez!$I$5:$I$605,"Não Pago")</f>
        <v>0</v>
      </c>
      <c r="Q274" s="49">
        <f t="shared" ref="Q274:Q307" si="9">SUM(E274:P274)</f>
        <v>0</v>
      </c>
    </row>
    <row r="275" spans="3:17" ht="28.5" customHeight="1" thickTop="1" thickBot="1">
      <c r="C275" s="65" t="str">
        <f>'PC Despesas'!I71</f>
        <v>5.3.67</v>
      </c>
      <c r="D275" s="66" t="str">
        <f>VLOOKUP(C275,'PC Despesas'!$I$4:$J$103,2,FALSE)</f>
        <v>-</v>
      </c>
      <c r="E275" s="75">
        <f>SUMIFS(Jan!$H$5:$H$605,Jan!$R$5:$R$605,"Despesa",Jan!$F$5:$F$605,CPagar!$D275,Jan!$I$5:$I$605,"Não Pago")</f>
        <v>0</v>
      </c>
      <c r="F275" s="75">
        <f>SUMIFS(Fev!$H$5:$H$605,Fev!$R$5:$R$605,"Despesa",Fev!$F$5:$F$605,CPagar!$D275,Fev!$I$5:$I$605,"Não Pago")</f>
        <v>0</v>
      </c>
      <c r="G275" s="75">
        <f>SUMIFS(Mar!$H$5:$H$605,Mar!$R$5:$R$605,"Despesa",Mar!$F$5:$F$605,CPagar!$D275,Mar!$I$5:$I$605,"Não Pago")</f>
        <v>0</v>
      </c>
      <c r="H275" s="75">
        <f>SUMIFS(Abr!$H$5:$H$605,Abr!$R$5:$R$605,"Despesa",Abr!$F$5:$F$605,CPagar!$D275,Abr!$I$5:$I$605,"Não Pago")</f>
        <v>0</v>
      </c>
      <c r="I275" s="75">
        <f>SUMIFS(Mai!$H$5:$H$605,Mai!$R$5:$R$605,"Despesa",Mai!$F$5:$F$605,CPagar!$D275,Mai!$I$5:$I$605,"Não Pago")</f>
        <v>0</v>
      </c>
      <c r="J275" s="75">
        <f>SUMIFS(Jun!$H$5:$H$605,Jun!$R$5:$R$605,"Despesa",Jun!$F$5:$F$605,CPagar!$D275,Jun!$I$5:$I$605,"Não Pago")</f>
        <v>0</v>
      </c>
      <c r="K275" s="75">
        <f>SUMIFS(Jul!$H$5:$H$605,Jul!$R$5:$R$605,"Despesa",Jul!$F$5:$F$605,CPagar!$D275,Jul!$I$5:$I$605,"Não Pago")</f>
        <v>0</v>
      </c>
      <c r="L275" s="75">
        <f>SUMIFS(Ago!$H$5:$H$605,Ago!$R$5:$R$605,"Despesa",Ago!$F$5:$F$605,CPagar!$D275,Ago!$I$5:$I$605,"Não Pago")</f>
        <v>0</v>
      </c>
      <c r="M275" s="75">
        <f>SUMIFS(Set!$H$5:$H$605,Set!$R$5:$R$605,"Despesa",Set!$F$5:$F$605,CPagar!$D275,Set!$I$5:$I$605,"Não Pago")</f>
        <v>0</v>
      </c>
      <c r="N275" s="75">
        <f>SUMIFS(Out!$H$5:$H$605,Out!$R$5:$R$605,"Despesa",Out!$F$5:$F$605,CPagar!$D275,Out!$I$5:$I$605,"Não Pago")</f>
        <v>0</v>
      </c>
      <c r="O275" s="75">
        <f>SUMIFS(Nov!$H$5:$H$605,Nov!$R$5:$R$605,"Despesa",Nov!$F$5:$F$605,CPagar!$D275,Nov!$I$5:$I$605,"Não Pago")</f>
        <v>0</v>
      </c>
      <c r="P275" s="75">
        <f>SUMIFS(Dez!$H$5:$H$605,Dez!$R$5:$R$605,"Despesa",Dez!$F$5:$F$605,CPagar!$D275,Dez!$I$5:$I$605,"Não Pago")</f>
        <v>0</v>
      </c>
      <c r="Q275" s="49">
        <f t="shared" si="9"/>
        <v>0</v>
      </c>
    </row>
    <row r="276" spans="3:17" ht="28.5" customHeight="1" thickTop="1" thickBot="1">
      <c r="C276" s="65" t="str">
        <f>'PC Despesas'!I72</f>
        <v>5.3.68</v>
      </c>
      <c r="D276" s="66" t="str">
        <f>VLOOKUP(C276,'PC Despesas'!$I$4:$J$103,2,FALSE)</f>
        <v>-</v>
      </c>
      <c r="E276" s="75">
        <f>SUMIFS(Jan!$H$5:$H$605,Jan!$R$5:$R$605,"Despesa",Jan!$F$5:$F$605,CPagar!$D276,Jan!$I$5:$I$605,"Não Pago")</f>
        <v>0</v>
      </c>
      <c r="F276" s="75">
        <f>SUMIFS(Fev!$H$5:$H$605,Fev!$R$5:$R$605,"Despesa",Fev!$F$5:$F$605,CPagar!$D276,Fev!$I$5:$I$605,"Não Pago")</f>
        <v>0</v>
      </c>
      <c r="G276" s="75">
        <f>SUMIFS(Mar!$H$5:$H$605,Mar!$R$5:$R$605,"Despesa",Mar!$F$5:$F$605,CPagar!$D276,Mar!$I$5:$I$605,"Não Pago")</f>
        <v>0</v>
      </c>
      <c r="H276" s="75">
        <f>SUMIFS(Abr!$H$5:$H$605,Abr!$R$5:$R$605,"Despesa",Abr!$F$5:$F$605,CPagar!$D276,Abr!$I$5:$I$605,"Não Pago")</f>
        <v>0</v>
      </c>
      <c r="I276" s="75">
        <f>SUMIFS(Mai!$H$5:$H$605,Mai!$R$5:$R$605,"Despesa",Mai!$F$5:$F$605,CPagar!$D276,Mai!$I$5:$I$605,"Não Pago")</f>
        <v>0</v>
      </c>
      <c r="J276" s="75">
        <f>SUMIFS(Jun!$H$5:$H$605,Jun!$R$5:$R$605,"Despesa",Jun!$F$5:$F$605,CPagar!$D276,Jun!$I$5:$I$605,"Não Pago")</f>
        <v>0</v>
      </c>
      <c r="K276" s="75">
        <f>SUMIFS(Jul!$H$5:$H$605,Jul!$R$5:$R$605,"Despesa",Jul!$F$5:$F$605,CPagar!$D276,Jul!$I$5:$I$605,"Não Pago")</f>
        <v>0</v>
      </c>
      <c r="L276" s="75">
        <f>SUMIFS(Ago!$H$5:$H$605,Ago!$R$5:$R$605,"Despesa",Ago!$F$5:$F$605,CPagar!$D276,Ago!$I$5:$I$605,"Não Pago")</f>
        <v>0</v>
      </c>
      <c r="M276" s="75">
        <f>SUMIFS(Set!$H$5:$H$605,Set!$R$5:$R$605,"Despesa",Set!$F$5:$F$605,CPagar!$D276,Set!$I$5:$I$605,"Não Pago")</f>
        <v>0</v>
      </c>
      <c r="N276" s="75">
        <f>SUMIFS(Out!$H$5:$H$605,Out!$R$5:$R$605,"Despesa",Out!$F$5:$F$605,CPagar!$D276,Out!$I$5:$I$605,"Não Pago")</f>
        <v>0</v>
      </c>
      <c r="O276" s="75">
        <f>SUMIFS(Nov!$H$5:$H$605,Nov!$R$5:$R$605,"Despesa",Nov!$F$5:$F$605,CPagar!$D276,Nov!$I$5:$I$605,"Não Pago")</f>
        <v>0</v>
      </c>
      <c r="P276" s="75">
        <f>SUMIFS(Dez!$H$5:$H$605,Dez!$R$5:$R$605,"Despesa",Dez!$F$5:$F$605,CPagar!$D276,Dez!$I$5:$I$605,"Não Pago")</f>
        <v>0</v>
      </c>
      <c r="Q276" s="49">
        <f t="shared" si="9"/>
        <v>0</v>
      </c>
    </row>
    <row r="277" spans="3:17" ht="28.5" customHeight="1" thickTop="1" thickBot="1">
      <c r="C277" s="65" t="str">
        <f>'PC Despesas'!I73</f>
        <v>5.3.69</v>
      </c>
      <c r="D277" s="66" t="str">
        <f>VLOOKUP(C277,'PC Despesas'!$I$4:$J$103,2,FALSE)</f>
        <v>-</v>
      </c>
      <c r="E277" s="75">
        <f>SUMIFS(Jan!$H$5:$H$605,Jan!$R$5:$R$605,"Despesa",Jan!$F$5:$F$605,CPagar!$D277,Jan!$I$5:$I$605,"Não Pago")</f>
        <v>0</v>
      </c>
      <c r="F277" s="75">
        <f>SUMIFS(Fev!$H$5:$H$605,Fev!$R$5:$R$605,"Despesa",Fev!$F$5:$F$605,CPagar!$D277,Fev!$I$5:$I$605,"Não Pago")</f>
        <v>0</v>
      </c>
      <c r="G277" s="75">
        <f>SUMIFS(Mar!$H$5:$H$605,Mar!$R$5:$R$605,"Despesa",Mar!$F$5:$F$605,CPagar!$D277,Mar!$I$5:$I$605,"Não Pago")</f>
        <v>0</v>
      </c>
      <c r="H277" s="75">
        <f>SUMIFS(Abr!$H$5:$H$605,Abr!$R$5:$R$605,"Despesa",Abr!$F$5:$F$605,CPagar!$D277,Abr!$I$5:$I$605,"Não Pago")</f>
        <v>0</v>
      </c>
      <c r="I277" s="75">
        <f>SUMIFS(Mai!$H$5:$H$605,Mai!$R$5:$R$605,"Despesa",Mai!$F$5:$F$605,CPagar!$D277,Mai!$I$5:$I$605,"Não Pago")</f>
        <v>0</v>
      </c>
      <c r="J277" s="75">
        <f>SUMIFS(Jun!$H$5:$H$605,Jun!$R$5:$R$605,"Despesa",Jun!$F$5:$F$605,CPagar!$D277,Jun!$I$5:$I$605,"Não Pago")</f>
        <v>0</v>
      </c>
      <c r="K277" s="75">
        <f>SUMIFS(Jul!$H$5:$H$605,Jul!$R$5:$R$605,"Despesa",Jul!$F$5:$F$605,CPagar!$D277,Jul!$I$5:$I$605,"Não Pago")</f>
        <v>0</v>
      </c>
      <c r="L277" s="75">
        <f>SUMIFS(Ago!$H$5:$H$605,Ago!$R$5:$R$605,"Despesa",Ago!$F$5:$F$605,CPagar!$D277,Ago!$I$5:$I$605,"Não Pago")</f>
        <v>0</v>
      </c>
      <c r="M277" s="75">
        <f>SUMIFS(Set!$H$5:$H$605,Set!$R$5:$R$605,"Despesa",Set!$F$5:$F$605,CPagar!$D277,Set!$I$5:$I$605,"Não Pago")</f>
        <v>0</v>
      </c>
      <c r="N277" s="75">
        <f>SUMIFS(Out!$H$5:$H$605,Out!$R$5:$R$605,"Despesa",Out!$F$5:$F$605,CPagar!$D277,Out!$I$5:$I$605,"Não Pago")</f>
        <v>0</v>
      </c>
      <c r="O277" s="75">
        <f>SUMIFS(Nov!$H$5:$H$605,Nov!$R$5:$R$605,"Despesa",Nov!$F$5:$F$605,CPagar!$D277,Nov!$I$5:$I$605,"Não Pago")</f>
        <v>0</v>
      </c>
      <c r="P277" s="75">
        <f>SUMIFS(Dez!$H$5:$H$605,Dez!$R$5:$R$605,"Despesa",Dez!$F$5:$F$605,CPagar!$D277,Dez!$I$5:$I$605,"Não Pago")</f>
        <v>0</v>
      </c>
      <c r="Q277" s="49">
        <f t="shared" si="9"/>
        <v>0</v>
      </c>
    </row>
    <row r="278" spans="3:17" ht="28.5" customHeight="1" thickTop="1" thickBot="1">
      <c r="C278" s="65" t="str">
        <f>'PC Despesas'!I74</f>
        <v>5.3.70</v>
      </c>
      <c r="D278" s="66" t="str">
        <f>VLOOKUP(C278,'PC Despesas'!$I$4:$J$103,2,FALSE)</f>
        <v>-</v>
      </c>
      <c r="E278" s="75">
        <f>SUMIFS(Jan!$H$5:$H$605,Jan!$R$5:$R$605,"Despesa",Jan!$F$5:$F$605,CPagar!$D278,Jan!$I$5:$I$605,"Não Pago")</f>
        <v>0</v>
      </c>
      <c r="F278" s="75">
        <f>SUMIFS(Fev!$H$5:$H$605,Fev!$R$5:$R$605,"Despesa",Fev!$F$5:$F$605,CPagar!$D278,Fev!$I$5:$I$605,"Não Pago")</f>
        <v>0</v>
      </c>
      <c r="G278" s="75">
        <f>SUMIFS(Mar!$H$5:$H$605,Mar!$R$5:$R$605,"Despesa",Mar!$F$5:$F$605,CPagar!$D278,Mar!$I$5:$I$605,"Não Pago")</f>
        <v>0</v>
      </c>
      <c r="H278" s="75">
        <f>SUMIFS(Abr!$H$5:$H$605,Abr!$R$5:$R$605,"Despesa",Abr!$F$5:$F$605,CPagar!$D278,Abr!$I$5:$I$605,"Não Pago")</f>
        <v>0</v>
      </c>
      <c r="I278" s="75">
        <f>SUMIFS(Mai!$H$5:$H$605,Mai!$R$5:$R$605,"Despesa",Mai!$F$5:$F$605,CPagar!$D278,Mai!$I$5:$I$605,"Não Pago")</f>
        <v>0</v>
      </c>
      <c r="J278" s="75">
        <f>SUMIFS(Jun!$H$5:$H$605,Jun!$R$5:$R$605,"Despesa",Jun!$F$5:$F$605,CPagar!$D278,Jun!$I$5:$I$605,"Não Pago")</f>
        <v>0</v>
      </c>
      <c r="K278" s="75">
        <f>SUMIFS(Jul!$H$5:$H$605,Jul!$R$5:$R$605,"Despesa",Jul!$F$5:$F$605,CPagar!$D278,Jul!$I$5:$I$605,"Não Pago")</f>
        <v>0</v>
      </c>
      <c r="L278" s="75">
        <f>SUMIFS(Ago!$H$5:$H$605,Ago!$R$5:$R$605,"Despesa",Ago!$F$5:$F$605,CPagar!$D278,Ago!$I$5:$I$605,"Não Pago")</f>
        <v>0</v>
      </c>
      <c r="M278" s="75">
        <f>SUMIFS(Set!$H$5:$H$605,Set!$R$5:$R$605,"Despesa",Set!$F$5:$F$605,CPagar!$D278,Set!$I$5:$I$605,"Não Pago")</f>
        <v>0</v>
      </c>
      <c r="N278" s="75">
        <f>SUMIFS(Out!$H$5:$H$605,Out!$R$5:$R$605,"Despesa",Out!$F$5:$F$605,CPagar!$D278,Out!$I$5:$I$605,"Não Pago")</f>
        <v>0</v>
      </c>
      <c r="O278" s="75">
        <f>SUMIFS(Nov!$H$5:$H$605,Nov!$R$5:$R$605,"Despesa",Nov!$F$5:$F$605,CPagar!$D278,Nov!$I$5:$I$605,"Não Pago")</f>
        <v>0</v>
      </c>
      <c r="P278" s="75">
        <f>SUMIFS(Dez!$H$5:$H$605,Dez!$R$5:$R$605,"Despesa",Dez!$F$5:$F$605,CPagar!$D278,Dez!$I$5:$I$605,"Não Pago")</f>
        <v>0</v>
      </c>
      <c r="Q278" s="49">
        <f t="shared" si="9"/>
        <v>0</v>
      </c>
    </row>
    <row r="279" spans="3:17" ht="28.5" customHeight="1" thickTop="1" thickBot="1">
      <c r="C279" s="65" t="str">
        <f>'PC Despesas'!I75</f>
        <v>5.3.71</v>
      </c>
      <c r="D279" s="66" t="str">
        <f>VLOOKUP(C279,'PC Despesas'!$I$4:$J$103,2,FALSE)</f>
        <v>-</v>
      </c>
      <c r="E279" s="75">
        <f>SUMIFS(Jan!$H$5:$H$605,Jan!$R$5:$R$605,"Despesa",Jan!$F$5:$F$605,CPagar!$D279,Jan!$I$5:$I$605,"Não Pago")</f>
        <v>0</v>
      </c>
      <c r="F279" s="75">
        <f>SUMIFS(Fev!$H$5:$H$605,Fev!$R$5:$R$605,"Despesa",Fev!$F$5:$F$605,CPagar!$D279,Fev!$I$5:$I$605,"Não Pago")</f>
        <v>0</v>
      </c>
      <c r="G279" s="75">
        <f>SUMIFS(Mar!$H$5:$H$605,Mar!$R$5:$R$605,"Despesa",Mar!$F$5:$F$605,CPagar!$D279,Mar!$I$5:$I$605,"Não Pago")</f>
        <v>0</v>
      </c>
      <c r="H279" s="75">
        <f>SUMIFS(Abr!$H$5:$H$605,Abr!$R$5:$R$605,"Despesa",Abr!$F$5:$F$605,CPagar!$D279,Abr!$I$5:$I$605,"Não Pago")</f>
        <v>0</v>
      </c>
      <c r="I279" s="75">
        <f>SUMIFS(Mai!$H$5:$H$605,Mai!$R$5:$R$605,"Despesa",Mai!$F$5:$F$605,CPagar!$D279,Mai!$I$5:$I$605,"Não Pago")</f>
        <v>0</v>
      </c>
      <c r="J279" s="75">
        <f>SUMIFS(Jun!$H$5:$H$605,Jun!$R$5:$R$605,"Despesa",Jun!$F$5:$F$605,CPagar!$D279,Jun!$I$5:$I$605,"Não Pago")</f>
        <v>0</v>
      </c>
      <c r="K279" s="75">
        <f>SUMIFS(Jul!$H$5:$H$605,Jul!$R$5:$R$605,"Despesa",Jul!$F$5:$F$605,CPagar!$D279,Jul!$I$5:$I$605,"Não Pago")</f>
        <v>0</v>
      </c>
      <c r="L279" s="75">
        <f>SUMIFS(Ago!$H$5:$H$605,Ago!$R$5:$R$605,"Despesa",Ago!$F$5:$F$605,CPagar!$D279,Ago!$I$5:$I$605,"Não Pago")</f>
        <v>0</v>
      </c>
      <c r="M279" s="75">
        <f>SUMIFS(Set!$H$5:$H$605,Set!$R$5:$R$605,"Despesa",Set!$F$5:$F$605,CPagar!$D279,Set!$I$5:$I$605,"Não Pago")</f>
        <v>0</v>
      </c>
      <c r="N279" s="75">
        <f>SUMIFS(Out!$H$5:$H$605,Out!$R$5:$R$605,"Despesa",Out!$F$5:$F$605,CPagar!$D279,Out!$I$5:$I$605,"Não Pago")</f>
        <v>0</v>
      </c>
      <c r="O279" s="75">
        <f>SUMIFS(Nov!$H$5:$H$605,Nov!$R$5:$R$605,"Despesa",Nov!$F$5:$F$605,CPagar!$D279,Nov!$I$5:$I$605,"Não Pago")</f>
        <v>0</v>
      </c>
      <c r="P279" s="75">
        <f>SUMIFS(Dez!$H$5:$H$605,Dez!$R$5:$R$605,"Despesa",Dez!$F$5:$F$605,CPagar!$D279,Dez!$I$5:$I$605,"Não Pago")</f>
        <v>0</v>
      </c>
      <c r="Q279" s="49">
        <f t="shared" si="9"/>
        <v>0</v>
      </c>
    </row>
    <row r="280" spans="3:17" ht="28.5" customHeight="1" thickTop="1" thickBot="1">
      <c r="C280" s="65" t="str">
        <f>'PC Despesas'!I76</f>
        <v>5.3.72</v>
      </c>
      <c r="D280" s="66" t="str">
        <f>VLOOKUP(C280,'PC Despesas'!$I$4:$J$103,2,FALSE)</f>
        <v>-</v>
      </c>
      <c r="E280" s="75">
        <f>SUMIFS(Jan!$H$5:$H$605,Jan!$R$5:$R$605,"Despesa",Jan!$F$5:$F$605,CPagar!$D280,Jan!$I$5:$I$605,"Não Pago")</f>
        <v>0</v>
      </c>
      <c r="F280" s="75">
        <f>SUMIFS(Fev!$H$5:$H$605,Fev!$R$5:$R$605,"Despesa",Fev!$F$5:$F$605,CPagar!$D280,Fev!$I$5:$I$605,"Não Pago")</f>
        <v>0</v>
      </c>
      <c r="G280" s="75">
        <f>SUMIFS(Mar!$H$5:$H$605,Mar!$R$5:$R$605,"Despesa",Mar!$F$5:$F$605,CPagar!$D280,Mar!$I$5:$I$605,"Não Pago")</f>
        <v>0</v>
      </c>
      <c r="H280" s="75">
        <f>SUMIFS(Abr!$H$5:$H$605,Abr!$R$5:$R$605,"Despesa",Abr!$F$5:$F$605,CPagar!$D280,Abr!$I$5:$I$605,"Não Pago")</f>
        <v>0</v>
      </c>
      <c r="I280" s="75">
        <f>SUMIFS(Mai!$H$5:$H$605,Mai!$R$5:$R$605,"Despesa",Mai!$F$5:$F$605,CPagar!$D280,Mai!$I$5:$I$605,"Não Pago")</f>
        <v>0</v>
      </c>
      <c r="J280" s="75">
        <f>SUMIFS(Jun!$H$5:$H$605,Jun!$R$5:$R$605,"Despesa",Jun!$F$5:$F$605,CPagar!$D280,Jun!$I$5:$I$605,"Não Pago")</f>
        <v>0</v>
      </c>
      <c r="K280" s="75">
        <f>SUMIFS(Jul!$H$5:$H$605,Jul!$R$5:$R$605,"Despesa",Jul!$F$5:$F$605,CPagar!$D280,Jul!$I$5:$I$605,"Não Pago")</f>
        <v>0</v>
      </c>
      <c r="L280" s="75">
        <f>SUMIFS(Ago!$H$5:$H$605,Ago!$R$5:$R$605,"Despesa",Ago!$F$5:$F$605,CPagar!$D280,Ago!$I$5:$I$605,"Não Pago")</f>
        <v>0</v>
      </c>
      <c r="M280" s="75">
        <f>SUMIFS(Set!$H$5:$H$605,Set!$R$5:$R$605,"Despesa",Set!$F$5:$F$605,CPagar!$D280,Set!$I$5:$I$605,"Não Pago")</f>
        <v>0</v>
      </c>
      <c r="N280" s="75">
        <f>SUMIFS(Out!$H$5:$H$605,Out!$R$5:$R$605,"Despesa",Out!$F$5:$F$605,CPagar!$D280,Out!$I$5:$I$605,"Não Pago")</f>
        <v>0</v>
      </c>
      <c r="O280" s="75">
        <f>SUMIFS(Nov!$H$5:$H$605,Nov!$R$5:$R$605,"Despesa",Nov!$F$5:$F$605,CPagar!$D280,Nov!$I$5:$I$605,"Não Pago")</f>
        <v>0</v>
      </c>
      <c r="P280" s="75">
        <f>SUMIFS(Dez!$H$5:$H$605,Dez!$R$5:$R$605,"Despesa",Dez!$F$5:$F$605,CPagar!$D280,Dez!$I$5:$I$605,"Não Pago")</f>
        <v>0</v>
      </c>
      <c r="Q280" s="49">
        <f t="shared" si="9"/>
        <v>0</v>
      </c>
    </row>
    <row r="281" spans="3:17" ht="28.5" customHeight="1" thickTop="1" thickBot="1">
      <c r="C281" s="65" t="str">
        <f>'PC Despesas'!I77</f>
        <v>5.3.73</v>
      </c>
      <c r="D281" s="66" t="str">
        <f>VLOOKUP(C281,'PC Despesas'!$I$4:$J$103,2,FALSE)</f>
        <v>-</v>
      </c>
      <c r="E281" s="75">
        <f>SUMIFS(Jan!$H$5:$H$605,Jan!$R$5:$R$605,"Despesa",Jan!$F$5:$F$605,CPagar!$D281,Jan!$I$5:$I$605,"Não Pago")</f>
        <v>0</v>
      </c>
      <c r="F281" s="75">
        <f>SUMIFS(Fev!$H$5:$H$605,Fev!$R$5:$R$605,"Despesa",Fev!$F$5:$F$605,CPagar!$D281,Fev!$I$5:$I$605,"Não Pago")</f>
        <v>0</v>
      </c>
      <c r="G281" s="75">
        <f>SUMIFS(Mar!$H$5:$H$605,Mar!$R$5:$R$605,"Despesa",Mar!$F$5:$F$605,CPagar!$D281,Mar!$I$5:$I$605,"Não Pago")</f>
        <v>0</v>
      </c>
      <c r="H281" s="75">
        <f>SUMIFS(Abr!$H$5:$H$605,Abr!$R$5:$R$605,"Despesa",Abr!$F$5:$F$605,CPagar!$D281,Abr!$I$5:$I$605,"Não Pago")</f>
        <v>0</v>
      </c>
      <c r="I281" s="75">
        <f>SUMIFS(Mai!$H$5:$H$605,Mai!$R$5:$R$605,"Despesa",Mai!$F$5:$F$605,CPagar!$D281,Mai!$I$5:$I$605,"Não Pago")</f>
        <v>0</v>
      </c>
      <c r="J281" s="75">
        <f>SUMIFS(Jun!$H$5:$H$605,Jun!$R$5:$R$605,"Despesa",Jun!$F$5:$F$605,CPagar!$D281,Jun!$I$5:$I$605,"Não Pago")</f>
        <v>0</v>
      </c>
      <c r="K281" s="75">
        <f>SUMIFS(Jul!$H$5:$H$605,Jul!$R$5:$R$605,"Despesa",Jul!$F$5:$F$605,CPagar!$D281,Jul!$I$5:$I$605,"Não Pago")</f>
        <v>0</v>
      </c>
      <c r="L281" s="75">
        <f>SUMIFS(Ago!$H$5:$H$605,Ago!$R$5:$R$605,"Despesa",Ago!$F$5:$F$605,CPagar!$D281,Ago!$I$5:$I$605,"Não Pago")</f>
        <v>0</v>
      </c>
      <c r="M281" s="75">
        <f>SUMIFS(Set!$H$5:$H$605,Set!$R$5:$R$605,"Despesa",Set!$F$5:$F$605,CPagar!$D281,Set!$I$5:$I$605,"Não Pago")</f>
        <v>0</v>
      </c>
      <c r="N281" s="75">
        <f>SUMIFS(Out!$H$5:$H$605,Out!$R$5:$R$605,"Despesa",Out!$F$5:$F$605,CPagar!$D281,Out!$I$5:$I$605,"Não Pago")</f>
        <v>0</v>
      </c>
      <c r="O281" s="75">
        <f>SUMIFS(Nov!$H$5:$H$605,Nov!$R$5:$R$605,"Despesa",Nov!$F$5:$F$605,CPagar!$D281,Nov!$I$5:$I$605,"Não Pago")</f>
        <v>0</v>
      </c>
      <c r="P281" s="75">
        <f>SUMIFS(Dez!$H$5:$H$605,Dez!$R$5:$R$605,"Despesa",Dez!$F$5:$F$605,CPagar!$D281,Dez!$I$5:$I$605,"Não Pago")</f>
        <v>0</v>
      </c>
      <c r="Q281" s="49">
        <f t="shared" si="9"/>
        <v>0</v>
      </c>
    </row>
    <row r="282" spans="3:17" ht="28.5" customHeight="1" thickTop="1" thickBot="1">
      <c r="C282" s="65" t="str">
        <f>'PC Despesas'!I78</f>
        <v>5.3.74</v>
      </c>
      <c r="D282" s="66" t="str">
        <f>VLOOKUP(C282,'PC Despesas'!$I$4:$J$103,2,FALSE)</f>
        <v>-</v>
      </c>
      <c r="E282" s="75">
        <f>SUMIFS(Jan!$H$5:$H$605,Jan!$R$5:$R$605,"Despesa",Jan!$F$5:$F$605,CPagar!$D282,Jan!$I$5:$I$605,"Não Pago")</f>
        <v>0</v>
      </c>
      <c r="F282" s="75">
        <f>SUMIFS(Fev!$H$5:$H$605,Fev!$R$5:$R$605,"Despesa",Fev!$F$5:$F$605,CPagar!$D282,Fev!$I$5:$I$605,"Não Pago")</f>
        <v>0</v>
      </c>
      <c r="G282" s="75">
        <f>SUMIFS(Mar!$H$5:$H$605,Mar!$R$5:$R$605,"Despesa",Mar!$F$5:$F$605,CPagar!$D282,Mar!$I$5:$I$605,"Não Pago")</f>
        <v>0</v>
      </c>
      <c r="H282" s="75">
        <f>SUMIFS(Abr!$H$5:$H$605,Abr!$R$5:$R$605,"Despesa",Abr!$F$5:$F$605,CPagar!$D282,Abr!$I$5:$I$605,"Não Pago")</f>
        <v>0</v>
      </c>
      <c r="I282" s="75">
        <f>SUMIFS(Mai!$H$5:$H$605,Mai!$R$5:$R$605,"Despesa",Mai!$F$5:$F$605,CPagar!$D282,Mai!$I$5:$I$605,"Não Pago")</f>
        <v>0</v>
      </c>
      <c r="J282" s="75">
        <f>SUMIFS(Jun!$H$5:$H$605,Jun!$R$5:$R$605,"Despesa",Jun!$F$5:$F$605,CPagar!$D282,Jun!$I$5:$I$605,"Não Pago")</f>
        <v>0</v>
      </c>
      <c r="K282" s="75">
        <f>SUMIFS(Jul!$H$5:$H$605,Jul!$R$5:$R$605,"Despesa",Jul!$F$5:$F$605,CPagar!$D282,Jul!$I$5:$I$605,"Não Pago")</f>
        <v>0</v>
      </c>
      <c r="L282" s="75">
        <f>SUMIFS(Ago!$H$5:$H$605,Ago!$R$5:$R$605,"Despesa",Ago!$F$5:$F$605,CPagar!$D282,Ago!$I$5:$I$605,"Não Pago")</f>
        <v>0</v>
      </c>
      <c r="M282" s="75">
        <f>SUMIFS(Set!$H$5:$H$605,Set!$R$5:$R$605,"Despesa",Set!$F$5:$F$605,CPagar!$D282,Set!$I$5:$I$605,"Não Pago")</f>
        <v>0</v>
      </c>
      <c r="N282" s="75">
        <f>SUMIFS(Out!$H$5:$H$605,Out!$R$5:$R$605,"Despesa",Out!$F$5:$F$605,CPagar!$D282,Out!$I$5:$I$605,"Não Pago")</f>
        <v>0</v>
      </c>
      <c r="O282" s="75">
        <f>SUMIFS(Nov!$H$5:$H$605,Nov!$R$5:$R$605,"Despesa",Nov!$F$5:$F$605,CPagar!$D282,Nov!$I$5:$I$605,"Não Pago")</f>
        <v>0</v>
      </c>
      <c r="P282" s="75">
        <f>SUMIFS(Dez!$H$5:$H$605,Dez!$R$5:$R$605,"Despesa",Dez!$F$5:$F$605,CPagar!$D282,Dez!$I$5:$I$605,"Não Pago")</f>
        <v>0</v>
      </c>
      <c r="Q282" s="49">
        <f t="shared" si="9"/>
        <v>0</v>
      </c>
    </row>
    <row r="283" spans="3:17" ht="28.5" customHeight="1" thickTop="1" thickBot="1">
      <c r="C283" s="65" t="str">
        <f>'PC Despesas'!I79</f>
        <v>5.3.75</v>
      </c>
      <c r="D283" s="66" t="str">
        <f>VLOOKUP(C283,'PC Despesas'!$I$4:$J$103,2,FALSE)</f>
        <v>-</v>
      </c>
      <c r="E283" s="75">
        <f>SUMIFS(Jan!$H$5:$H$605,Jan!$R$5:$R$605,"Despesa",Jan!$F$5:$F$605,CPagar!$D283,Jan!$I$5:$I$605,"Não Pago")</f>
        <v>0</v>
      </c>
      <c r="F283" s="75">
        <f>SUMIFS(Fev!$H$5:$H$605,Fev!$R$5:$R$605,"Despesa",Fev!$F$5:$F$605,CPagar!$D283,Fev!$I$5:$I$605,"Não Pago")</f>
        <v>0</v>
      </c>
      <c r="G283" s="75">
        <f>SUMIFS(Mar!$H$5:$H$605,Mar!$R$5:$R$605,"Despesa",Mar!$F$5:$F$605,CPagar!$D283,Mar!$I$5:$I$605,"Não Pago")</f>
        <v>0</v>
      </c>
      <c r="H283" s="75">
        <f>SUMIFS(Abr!$H$5:$H$605,Abr!$R$5:$R$605,"Despesa",Abr!$F$5:$F$605,CPagar!$D283,Abr!$I$5:$I$605,"Não Pago")</f>
        <v>0</v>
      </c>
      <c r="I283" s="75">
        <f>SUMIFS(Mai!$H$5:$H$605,Mai!$R$5:$R$605,"Despesa",Mai!$F$5:$F$605,CPagar!$D283,Mai!$I$5:$I$605,"Não Pago")</f>
        <v>0</v>
      </c>
      <c r="J283" s="75">
        <f>SUMIFS(Jun!$H$5:$H$605,Jun!$R$5:$R$605,"Despesa",Jun!$F$5:$F$605,CPagar!$D283,Jun!$I$5:$I$605,"Não Pago")</f>
        <v>0</v>
      </c>
      <c r="K283" s="75">
        <f>SUMIFS(Jul!$H$5:$H$605,Jul!$R$5:$R$605,"Despesa",Jul!$F$5:$F$605,CPagar!$D283,Jul!$I$5:$I$605,"Não Pago")</f>
        <v>0</v>
      </c>
      <c r="L283" s="75">
        <f>SUMIFS(Ago!$H$5:$H$605,Ago!$R$5:$R$605,"Despesa",Ago!$F$5:$F$605,CPagar!$D283,Ago!$I$5:$I$605,"Não Pago")</f>
        <v>0</v>
      </c>
      <c r="M283" s="75">
        <f>SUMIFS(Set!$H$5:$H$605,Set!$R$5:$R$605,"Despesa",Set!$F$5:$F$605,CPagar!$D283,Set!$I$5:$I$605,"Não Pago")</f>
        <v>0</v>
      </c>
      <c r="N283" s="75">
        <f>SUMIFS(Out!$H$5:$H$605,Out!$R$5:$R$605,"Despesa",Out!$F$5:$F$605,CPagar!$D283,Out!$I$5:$I$605,"Não Pago")</f>
        <v>0</v>
      </c>
      <c r="O283" s="75">
        <f>SUMIFS(Nov!$H$5:$H$605,Nov!$R$5:$R$605,"Despesa",Nov!$F$5:$F$605,CPagar!$D283,Nov!$I$5:$I$605,"Não Pago")</f>
        <v>0</v>
      </c>
      <c r="P283" s="75">
        <f>SUMIFS(Dez!$H$5:$H$605,Dez!$R$5:$R$605,"Despesa",Dez!$F$5:$F$605,CPagar!$D283,Dez!$I$5:$I$605,"Não Pago")</f>
        <v>0</v>
      </c>
      <c r="Q283" s="49">
        <f t="shared" si="9"/>
        <v>0</v>
      </c>
    </row>
    <row r="284" spans="3:17" ht="28.5" customHeight="1" thickTop="1" thickBot="1">
      <c r="C284" s="65" t="str">
        <f>'PC Despesas'!I80</f>
        <v>5.3.76</v>
      </c>
      <c r="D284" s="66" t="str">
        <f>VLOOKUP(C284,'PC Despesas'!$I$4:$J$103,2,FALSE)</f>
        <v>-</v>
      </c>
      <c r="E284" s="75">
        <f>SUMIFS(Jan!$H$5:$H$605,Jan!$R$5:$R$605,"Despesa",Jan!$F$5:$F$605,CPagar!$D284,Jan!$I$5:$I$605,"Não Pago")</f>
        <v>0</v>
      </c>
      <c r="F284" s="75">
        <f>SUMIFS(Fev!$H$5:$H$605,Fev!$R$5:$R$605,"Despesa",Fev!$F$5:$F$605,CPagar!$D284,Fev!$I$5:$I$605,"Não Pago")</f>
        <v>0</v>
      </c>
      <c r="G284" s="75">
        <f>SUMIFS(Mar!$H$5:$H$605,Mar!$R$5:$R$605,"Despesa",Mar!$F$5:$F$605,CPagar!$D284,Mar!$I$5:$I$605,"Não Pago")</f>
        <v>0</v>
      </c>
      <c r="H284" s="75">
        <f>SUMIFS(Abr!$H$5:$H$605,Abr!$R$5:$R$605,"Despesa",Abr!$F$5:$F$605,CPagar!$D284,Abr!$I$5:$I$605,"Não Pago")</f>
        <v>0</v>
      </c>
      <c r="I284" s="75">
        <f>SUMIFS(Mai!$H$5:$H$605,Mai!$R$5:$R$605,"Despesa",Mai!$F$5:$F$605,CPagar!$D284,Mai!$I$5:$I$605,"Não Pago")</f>
        <v>0</v>
      </c>
      <c r="J284" s="75">
        <f>SUMIFS(Jun!$H$5:$H$605,Jun!$R$5:$R$605,"Despesa",Jun!$F$5:$F$605,CPagar!$D284,Jun!$I$5:$I$605,"Não Pago")</f>
        <v>0</v>
      </c>
      <c r="K284" s="75">
        <f>SUMIFS(Jul!$H$5:$H$605,Jul!$R$5:$R$605,"Despesa",Jul!$F$5:$F$605,CPagar!$D284,Jul!$I$5:$I$605,"Não Pago")</f>
        <v>0</v>
      </c>
      <c r="L284" s="75">
        <f>SUMIFS(Ago!$H$5:$H$605,Ago!$R$5:$R$605,"Despesa",Ago!$F$5:$F$605,CPagar!$D284,Ago!$I$5:$I$605,"Não Pago")</f>
        <v>0</v>
      </c>
      <c r="M284" s="75">
        <f>SUMIFS(Set!$H$5:$H$605,Set!$R$5:$R$605,"Despesa",Set!$F$5:$F$605,CPagar!$D284,Set!$I$5:$I$605,"Não Pago")</f>
        <v>0</v>
      </c>
      <c r="N284" s="75">
        <f>SUMIFS(Out!$H$5:$H$605,Out!$R$5:$R$605,"Despesa",Out!$F$5:$F$605,CPagar!$D284,Out!$I$5:$I$605,"Não Pago")</f>
        <v>0</v>
      </c>
      <c r="O284" s="75">
        <f>SUMIFS(Nov!$H$5:$H$605,Nov!$R$5:$R$605,"Despesa",Nov!$F$5:$F$605,CPagar!$D284,Nov!$I$5:$I$605,"Não Pago")</f>
        <v>0</v>
      </c>
      <c r="P284" s="75">
        <f>SUMIFS(Dez!$H$5:$H$605,Dez!$R$5:$R$605,"Despesa",Dez!$F$5:$F$605,CPagar!$D284,Dez!$I$5:$I$605,"Não Pago")</f>
        <v>0</v>
      </c>
      <c r="Q284" s="49">
        <f t="shared" si="9"/>
        <v>0</v>
      </c>
    </row>
    <row r="285" spans="3:17" ht="28.5" customHeight="1" thickTop="1" thickBot="1">
      <c r="C285" s="65" t="str">
        <f>'PC Despesas'!I81</f>
        <v>5.3.77</v>
      </c>
      <c r="D285" s="66" t="str">
        <f>VLOOKUP(C285,'PC Despesas'!$I$4:$J$103,2,FALSE)</f>
        <v>-</v>
      </c>
      <c r="E285" s="75">
        <f>SUMIFS(Jan!$H$5:$H$605,Jan!$R$5:$R$605,"Despesa",Jan!$F$5:$F$605,CPagar!$D285,Jan!$I$5:$I$605,"Não Pago")</f>
        <v>0</v>
      </c>
      <c r="F285" s="75">
        <f>SUMIFS(Fev!$H$5:$H$605,Fev!$R$5:$R$605,"Despesa",Fev!$F$5:$F$605,CPagar!$D285,Fev!$I$5:$I$605,"Não Pago")</f>
        <v>0</v>
      </c>
      <c r="G285" s="75">
        <f>SUMIFS(Mar!$H$5:$H$605,Mar!$R$5:$R$605,"Despesa",Mar!$F$5:$F$605,CPagar!$D285,Mar!$I$5:$I$605,"Não Pago")</f>
        <v>0</v>
      </c>
      <c r="H285" s="75">
        <f>SUMIFS(Abr!$H$5:$H$605,Abr!$R$5:$R$605,"Despesa",Abr!$F$5:$F$605,CPagar!$D285,Abr!$I$5:$I$605,"Não Pago")</f>
        <v>0</v>
      </c>
      <c r="I285" s="75">
        <f>SUMIFS(Mai!$H$5:$H$605,Mai!$R$5:$R$605,"Despesa",Mai!$F$5:$F$605,CPagar!$D285,Mai!$I$5:$I$605,"Não Pago")</f>
        <v>0</v>
      </c>
      <c r="J285" s="75">
        <f>SUMIFS(Jun!$H$5:$H$605,Jun!$R$5:$R$605,"Despesa",Jun!$F$5:$F$605,CPagar!$D285,Jun!$I$5:$I$605,"Não Pago")</f>
        <v>0</v>
      </c>
      <c r="K285" s="75">
        <f>SUMIFS(Jul!$H$5:$H$605,Jul!$R$5:$R$605,"Despesa",Jul!$F$5:$F$605,CPagar!$D285,Jul!$I$5:$I$605,"Não Pago")</f>
        <v>0</v>
      </c>
      <c r="L285" s="75">
        <f>SUMIFS(Ago!$H$5:$H$605,Ago!$R$5:$R$605,"Despesa",Ago!$F$5:$F$605,CPagar!$D285,Ago!$I$5:$I$605,"Não Pago")</f>
        <v>0</v>
      </c>
      <c r="M285" s="75">
        <f>SUMIFS(Set!$H$5:$H$605,Set!$R$5:$R$605,"Despesa",Set!$F$5:$F$605,CPagar!$D285,Set!$I$5:$I$605,"Não Pago")</f>
        <v>0</v>
      </c>
      <c r="N285" s="75">
        <f>SUMIFS(Out!$H$5:$H$605,Out!$R$5:$R$605,"Despesa",Out!$F$5:$F$605,CPagar!$D285,Out!$I$5:$I$605,"Não Pago")</f>
        <v>0</v>
      </c>
      <c r="O285" s="75">
        <f>SUMIFS(Nov!$H$5:$H$605,Nov!$R$5:$R$605,"Despesa",Nov!$F$5:$F$605,CPagar!$D285,Nov!$I$5:$I$605,"Não Pago")</f>
        <v>0</v>
      </c>
      <c r="P285" s="75">
        <f>SUMIFS(Dez!$H$5:$H$605,Dez!$R$5:$R$605,"Despesa",Dez!$F$5:$F$605,CPagar!$D285,Dez!$I$5:$I$605,"Não Pago")</f>
        <v>0</v>
      </c>
      <c r="Q285" s="49">
        <f t="shared" si="9"/>
        <v>0</v>
      </c>
    </row>
    <row r="286" spans="3:17" ht="28.5" customHeight="1" thickTop="1" thickBot="1">
      <c r="C286" s="65" t="str">
        <f>'PC Despesas'!I82</f>
        <v>5.3.78</v>
      </c>
      <c r="D286" s="66" t="str">
        <f>VLOOKUP(C286,'PC Despesas'!$I$4:$J$103,2,FALSE)</f>
        <v>-</v>
      </c>
      <c r="E286" s="75">
        <f>SUMIFS(Jan!$H$5:$H$605,Jan!$R$5:$R$605,"Despesa",Jan!$F$5:$F$605,CPagar!$D286,Jan!$I$5:$I$605,"Não Pago")</f>
        <v>0</v>
      </c>
      <c r="F286" s="75">
        <f>SUMIFS(Fev!$H$5:$H$605,Fev!$R$5:$R$605,"Despesa",Fev!$F$5:$F$605,CPagar!$D286,Fev!$I$5:$I$605,"Não Pago")</f>
        <v>0</v>
      </c>
      <c r="G286" s="75">
        <f>SUMIFS(Mar!$H$5:$H$605,Mar!$R$5:$R$605,"Despesa",Mar!$F$5:$F$605,CPagar!$D286,Mar!$I$5:$I$605,"Não Pago")</f>
        <v>0</v>
      </c>
      <c r="H286" s="75">
        <f>SUMIFS(Abr!$H$5:$H$605,Abr!$R$5:$R$605,"Despesa",Abr!$F$5:$F$605,CPagar!$D286,Abr!$I$5:$I$605,"Não Pago")</f>
        <v>0</v>
      </c>
      <c r="I286" s="75">
        <f>SUMIFS(Mai!$H$5:$H$605,Mai!$R$5:$R$605,"Despesa",Mai!$F$5:$F$605,CPagar!$D286,Mai!$I$5:$I$605,"Não Pago")</f>
        <v>0</v>
      </c>
      <c r="J286" s="75">
        <f>SUMIFS(Jun!$H$5:$H$605,Jun!$R$5:$R$605,"Despesa",Jun!$F$5:$F$605,CPagar!$D286,Jun!$I$5:$I$605,"Não Pago")</f>
        <v>0</v>
      </c>
      <c r="K286" s="75">
        <f>SUMIFS(Jul!$H$5:$H$605,Jul!$R$5:$R$605,"Despesa",Jul!$F$5:$F$605,CPagar!$D286,Jul!$I$5:$I$605,"Não Pago")</f>
        <v>0</v>
      </c>
      <c r="L286" s="75">
        <f>SUMIFS(Ago!$H$5:$H$605,Ago!$R$5:$R$605,"Despesa",Ago!$F$5:$F$605,CPagar!$D286,Ago!$I$5:$I$605,"Não Pago")</f>
        <v>0</v>
      </c>
      <c r="M286" s="75">
        <f>SUMIFS(Set!$H$5:$H$605,Set!$R$5:$R$605,"Despesa",Set!$F$5:$F$605,CPagar!$D286,Set!$I$5:$I$605,"Não Pago")</f>
        <v>0</v>
      </c>
      <c r="N286" s="75">
        <f>SUMIFS(Out!$H$5:$H$605,Out!$R$5:$R$605,"Despesa",Out!$F$5:$F$605,CPagar!$D286,Out!$I$5:$I$605,"Não Pago")</f>
        <v>0</v>
      </c>
      <c r="O286" s="75">
        <f>SUMIFS(Nov!$H$5:$H$605,Nov!$R$5:$R$605,"Despesa",Nov!$F$5:$F$605,CPagar!$D286,Nov!$I$5:$I$605,"Não Pago")</f>
        <v>0</v>
      </c>
      <c r="P286" s="75">
        <f>SUMIFS(Dez!$H$5:$H$605,Dez!$R$5:$R$605,"Despesa",Dez!$F$5:$F$605,CPagar!$D286,Dez!$I$5:$I$605,"Não Pago")</f>
        <v>0</v>
      </c>
      <c r="Q286" s="49">
        <f t="shared" si="9"/>
        <v>0</v>
      </c>
    </row>
    <row r="287" spans="3:17" ht="28.5" customHeight="1" thickTop="1" thickBot="1">
      <c r="C287" s="65" t="str">
        <f>'PC Despesas'!I83</f>
        <v>5.3.79</v>
      </c>
      <c r="D287" s="66" t="str">
        <f>VLOOKUP(C287,'PC Despesas'!$I$4:$J$103,2,FALSE)</f>
        <v>-</v>
      </c>
      <c r="E287" s="75">
        <f>SUMIFS(Jan!$H$5:$H$605,Jan!$R$5:$R$605,"Despesa",Jan!$F$5:$F$605,CPagar!$D287,Jan!$I$5:$I$605,"Não Pago")</f>
        <v>0</v>
      </c>
      <c r="F287" s="75">
        <f>SUMIFS(Fev!$H$5:$H$605,Fev!$R$5:$R$605,"Despesa",Fev!$F$5:$F$605,CPagar!$D287,Fev!$I$5:$I$605,"Não Pago")</f>
        <v>0</v>
      </c>
      <c r="G287" s="75">
        <f>SUMIFS(Mar!$H$5:$H$605,Mar!$R$5:$R$605,"Despesa",Mar!$F$5:$F$605,CPagar!$D287,Mar!$I$5:$I$605,"Não Pago")</f>
        <v>0</v>
      </c>
      <c r="H287" s="75">
        <f>SUMIFS(Abr!$H$5:$H$605,Abr!$R$5:$R$605,"Despesa",Abr!$F$5:$F$605,CPagar!$D287,Abr!$I$5:$I$605,"Não Pago")</f>
        <v>0</v>
      </c>
      <c r="I287" s="75">
        <f>SUMIFS(Mai!$H$5:$H$605,Mai!$R$5:$R$605,"Despesa",Mai!$F$5:$F$605,CPagar!$D287,Mai!$I$5:$I$605,"Não Pago")</f>
        <v>0</v>
      </c>
      <c r="J287" s="75">
        <f>SUMIFS(Jun!$H$5:$H$605,Jun!$R$5:$R$605,"Despesa",Jun!$F$5:$F$605,CPagar!$D287,Jun!$I$5:$I$605,"Não Pago")</f>
        <v>0</v>
      </c>
      <c r="K287" s="75">
        <f>SUMIFS(Jul!$H$5:$H$605,Jul!$R$5:$R$605,"Despesa",Jul!$F$5:$F$605,CPagar!$D287,Jul!$I$5:$I$605,"Não Pago")</f>
        <v>0</v>
      </c>
      <c r="L287" s="75">
        <f>SUMIFS(Ago!$H$5:$H$605,Ago!$R$5:$R$605,"Despesa",Ago!$F$5:$F$605,CPagar!$D287,Ago!$I$5:$I$605,"Não Pago")</f>
        <v>0</v>
      </c>
      <c r="M287" s="75">
        <f>SUMIFS(Set!$H$5:$H$605,Set!$R$5:$R$605,"Despesa",Set!$F$5:$F$605,CPagar!$D287,Set!$I$5:$I$605,"Não Pago")</f>
        <v>0</v>
      </c>
      <c r="N287" s="75">
        <f>SUMIFS(Out!$H$5:$H$605,Out!$R$5:$R$605,"Despesa",Out!$F$5:$F$605,CPagar!$D287,Out!$I$5:$I$605,"Não Pago")</f>
        <v>0</v>
      </c>
      <c r="O287" s="75">
        <f>SUMIFS(Nov!$H$5:$H$605,Nov!$R$5:$R$605,"Despesa",Nov!$F$5:$F$605,CPagar!$D287,Nov!$I$5:$I$605,"Não Pago")</f>
        <v>0</v>
      </c>
      <c r="P287" s="75">
        <f>SUMIFS(Dez!$H$5:$H$605,Dez!$R$5:$R$605,"Despesa",Dez!$F$5:$F$605,CPagar!$D287,Dez!$I$5:$I$605,"Não Pago")</f>
        <v>0</v>
      </c>
      <c r="Q287" s="49">
        <f t="shared" si="9"/>
        <v>0</v>
      </c>
    </row>
    <row r="288" spans="3:17" ht="28.5" customHeight="1" thickTop="1" thickBot="1">
      <c r="C288" s="65" t="str">
        <f>'PC Despesas'!I84</f>
        <v>5.3.80</v>
      </c>
      <c r="D288" s="66" t="str">
        <f>VLOOKUP(C288,'PC Despesas'!$I$4:$J$103,2,FALSE)</f>
        <v>-</v>
      </c>
      <c r="E288" s="75">
        <f>SUMIFS(Jan!$H$5:$H$605,Jan!$R$5:$R$605,"Despesa",Jan!$F$5:$F$605,CPagar!$D288,Jan!$I$5:$I$605,"Não Pago")</f>
        <v>0</v>
      </c>
      <c r="F288" s="75">
        <f>SUMIFS(Fev!$H$5:$H$605,Fev!$R$5:$R$605,"Despesa",Fev!$F$5:$F$605,CPagar!$D288,Fev!$I$5:$I$605,"Não Pago")</f>
        <v>0</v>
      </c>
      <c r="G288" s="75">
        <f>SUMIFS(Mar!$H$5:$H$605,Mar!$R$5:$R$605,"Despesa",Mar!$F$5:$F$605,CPagar!$D288,Mar!$I$5:$I$605,"Não Pago")</f>
        <v>0</v>
      </c>
      <c r="H288" s="75">
        <f>SUMIFS(Abr!$H$5:$H$605,Abr!$R$5:$R$605,"Despesa",Abr!$F$5:$F$605,CPagar!$D288,Abr!$I$5:$I$605,"Não Pago")</f>
        <v>0</v>
      </c>
      <c r="I288" s="75">
        <f>SUMIFS(Mai!$H$5:$H$605,Mai!$R$5:$R$605,"Despesa",Mai!$F$5:$F$605,CPagar!$D288,Mai!$I$5:$I$605,"Não Pago")</f>
        <v>0</v>
      </c>
      <c r="J288" s="75">
        <f>SUMIFS(Jun!$H$5:$H$605,Jun!$R$5:$R$605,"Despesa",Jun!$F$5:$F$605,CPagar!$D288,Jun!$I$5:$I$605,"Não Pago")</f>
        <v>0</v>
      </c>
      <c r="K288" s="75">
        <f>SUMIFS(Jul!$H$5:$H$605,Jul!$R$5:$R$605,"Despesa",Jul!$F$5:$F$605,CPagar!$D288,Jul!$I$5:$I$605,"Não Pago")</f>
        <v>0</v>
      </c>
      <c r="L288" s="75">
        <f>SUMIFS(Ago!$H$5:$H$605,Ago!$R$5:$R$605,"Despesa",Ago!$F$5:$F$605,CPagar!$D288,Ago!$I$5:$I$605,"Não Pago")</f>
        <v>0</v>
      </c>
      <c r="M288" s="75">
        <f>SUMIFS(Set!$H$5:$H$605,Set!$R$5:$R$605,"Despesa",Set!$F$5:$F$605,CPagar!$D288,Set!$I$5:$I$605,"Não Pago")</f>
        <v>0</v>
      </c>
      <c r="N288" s="75">
        <f>SUMIFS(Out!$H$5:$H$605,Out!$R$5:$R$605,"Despesa",Out!$F$5:$F$605,CPagar!$D288,Out!$I$5:$I$605,"Não Pago")</f>
        <v>0</v>
      </c>
      <c r="O288" s="75">
        <f>SUMIFS(Nov!$H$5:$H$605,Nov!$R$5:$R$605,"Despesa",Nov!$F$5:$F$605,CPagar!$D288,Nov!$I$5:$I$605,"Não Pago")</f>
        <v>0</v>
      </c>
      <c r="P288" s="75">
        <f>SUMIFS(Dez!$H$5:$H$605,Dez!$R$5:$R$605,"Despesa",Dez!$F$5:$F$605,CPagar!$D288,Dez!$I$5:$I$605,"Não Pago")</f>
        <v>0</v>
      </c>
      <c r="Q288" s="49">
        <f t="shared" si="9"/>
        <v>0</v>
      </c>
    </row>
    <row r="289" spans="3:17" ht="28.5" customHeight="1" thickTop="1" thickBot="1">
      <c r="C289" s="65" t="str">
        <f>'PC Despesas'!I85</f>
        <v>5.3.81</v>
      </c>
      <c r="D289" s="66" t="str">
        <f>VLOOKUP(C289,'PC Despesas'!$I$4:$J$103,2,FALSE)</f>
        <v>-</v>
      </c>
      <c r="E289" s="75">
        <f>SUMIFS(Jan!$H$5:$H$605,Jan!$R$5:$R$605,"Despesa",Jan!$F$5:$F$605,CPagar!$D289,Jan!$I$5:$I$605,"Não Pago")</f>
        <v>0</v>
      </c>
      <c r="F289" s="75">
        <f>SUMIFS(Fev!$H$5:$H$605,Fev!$R$5:$R$605,"Despesa",Fev!$F$5:$F$605,CPagar!$D289,Fev!$I$5:$I$605,"Não Pago")</f>
        <v>0</v>
      </c>
      <c r="G289" s="75">
        <f>SUMIFS(Mar!$H$5:$H$605,Mar!$R$5:$R$605,"Despesa",Mar!$F$5:$F$605,CPagar!$D289,Mar!$I$5:$I$605,"Não Pago")</f>
        <v>0</v>
      </c>
      <c r="H289" s="75">
        <f>SUMIFS(Abr!$H$5:$H$605,Abr!$R$5:$R$605,"Despesa",Abr!$F$5:$F$605,CPagar!$D289,Abr!$I$5:$I$605,"Não Pago")</f>
        <v>0</v>
      </c>
      <c r="I289" s="75">
        <f>SUMIFS(Mai!$H$5:$H$605,Mai!$R$5:$R$605,"Despesa",Mai!$F$5:$F$605,CPagar!$D289,Mai!$I$5:$I$605,"Não Pago")</f>
        <v>0</v>
      </c>
      <c r="J289" s="75">
        <f>SUMIFS(Jun!$H$5:$H$605,Jun!$R$5:$R$605,"Despesa",Jun!$F$5:$F$605,CPagar!$D289,Jun!$I$5:$I$605,"Não Pago")</f>
        <v>0</v>
      </c>
      <c r="K289" s="75">
        <f>SUMIFS(Jul!$H$5:$H$605,Jul!$R$5:$R$605,"Despesa",Jul!$F$5:$F$605,CPagar!$D289,Jul!$I$5:$I$605,"Não Pago")</f>
        <v>0</v>
      </c>
      <c r="L289" s="75">
        <f>SUMIFS(Ago!$H$5:$H$605,Ago!$R$5:$R$605,"Despesa",Ago!$F$5:$F$605,CPagar!$D289,Ago!$I$5:$I$605,"Não Pago")</f>
        <v>0</v>
      </c>
      <c r="M289" s="75">
        <f>SUMIFS(Set!$H$5:$H$605,Set!$R$5:$R$605,"Despesa",Set!$F$5:$F$605,CPagar!$D289,Set!$I$5:$I$605,"Não Pago")</f>
        <v>0</v>
      </c>
      <c r="N289" s="75">
        <f>SUMIFS(Out!$H$5:$H$605,Out!$R$5:$R$605,"Despesa",Out!$F$5:$F$605,CPagar!$D289,Out!$I$5:$I$605,"Não Pago")</f>
        <v>0</v>
      </c>
      <c r="O289" s="75">
        <f>SUMIFS(Nov!$H$5:$H$605,Nov!$R$5:$R$605,"Despesa",Nov!$F$5:$F$605,CPagar!$D289,Nov!$I$5:$I$605,"Não Pago")</f>
        <v>0</v>
      </c>
      <c r="P289" s="75">
        <f>SUMIFS(Dez!$H$5:$H$605,Dez!$R$5:$R$605,"Despesa",Dez!$F$5:$F$605,CPagar!$D289,Dez!$I$5:$I$605,"Não Pago")</f>
        <v>0</v>
      </c>
      <c r="Q289" s="49">
        <f t="shared" si="9"/>
        <v>0</v>
      </c>
    </row>
    <row r="290" spans="3:17" ht="28.5" customHeight="1" thickTop="1" thickBot="1">
      <c r="C290" s="65" t="str">
        <f>'PC Despesas'!I86</f>
        <v>5.3.82</v>
      </c>
      <c r="D290" s="66" t="str">
        <f>VLOOKUP(C290,'PC Despesas'!$I$4:$J$103,2,FALSE)</f>
        <v>-</v>
      </c>
      <c r="E290" s="75">
        <f>SUMIFS(Jan!$H$5:$H$605,Jan!$R$5:$R$605,"Despesa",Jan!$F$5:$F$605,CPagar!$D290,Jan!$I$5:$I$605,"Não Pago")</f>
        <v>0</v>
      </c>
      <c r="F290" s="75">
        <f>SUMIFS(Fev!$H$5:$H$605,Fev!$R$5:$R$605,"Despesa",Fev!$F$5:$F$605,CPagar!$D290,Fev!$I$5:$I$605,"Não Pago")</f>
        <v>0</v>
      </c>
      <c r="G290" s="75">
        <f>SUMIFS(Mar!$H$5:$H$605,Mar!$R$5:$R$605,"Despesa",Mar!$F$5:$F$605,CPagar!$D290,Mar!$I$5:$I$605,"Não Pago")</f>
        <v>0</v>
      </c>
      <c r="H290" s="75">
        <f>SUMIFS(Abr!$H$5:$H$605,Abr!$R$5:$R$605,"Despesa",Abr!$F$5:$F$605,CPagar!$D290,Abr!$I$5:$I$605,"Não Pago")</f>
        <v>0</v>
      </c>
      <c r="I290" s="75">
        <f>SUMIFS(Mai!$H$5:$H$605,Mai!$R$5:$R$605,"Despesa",Mai!$F$5:$F$605,CPagar!$D290,Mai!$I$5:$I$605,"Não Pago")</f>
        <v>0</v>
      </c>
      <c r="J290" s="75">
        <f>SUMIFS(Jun!$H$5:$H$605,Jun!$R$5:$R$605,"Despesa",Jun!$F$5:$F$605,CPagar!$D290,Jun!$I$5:$I$605,"Não Pago")</f>
        <v>0</v>
      </c>
      <c r="K290" s="75">
        <f>SUMIFS(Jul!$H$5:$H$605,Jul!$R$5:$R$605,"Despesa",Jul!$F$5:$F$605,CPagar!$D290,Jul!$I$5:$I$605,"Não Pago")</f>
        <v>0</v>
      </c>
      <c r="L290" s="75">
        <f>SUMIFS(Ago!$H$5:$H$605,Ago!$R$5:$R$605,"Despesa",Ago!$F$5:$F$605,CPagar!$D290,Ago!$I$5:$I$605,"Não Pago")</f>
        <v>0</v>
      </c>
      <c r="M290" s="75">
        <f>SUMIFS(Set!$H$5:$H$605,Set!$R$5:$R$605,"Despesa",Set!$F$5:$F$605,CPagar!$D290,Set!$I$5:$I$605,"Não Pago")</f>
        <v>0</v>
      </c>
      <c r="N290" s="75">
        <f>SUMIFS(Out!$H$5:$H$605,Out!$R$5:$R$605,"Despesa",Out!$F$5:$F$605,CPagar!$D290,Out!$I$5:$I$605,"Não Pago")</f>
        <v>0</v>
      </c>
      <c r="O290" s="75">
        <f>SUMIFS(Nov!$H$5:$H$605,Nov!$R$5:$R$605,"Despesa",Nov!$F$5:$F$605,CPagar!$D290,Nov!$I$5:$I$605,"Não Pago")</f>
        <v>0</v>
      </c>
      <c r="P290" s="75">
        <f>SUMIFS(Dez!$H$5:$H$605,Dez!$R$5:$R$605,"Despesa",Dez!$F$5:$F$605,CPagar!$D290,Dez!$I$5:$I$605,"Não Pago")</f>
        <v>0</v>
      </c>
      <c r="Q290" s="49">
        <f t="shared" si="9"/>
        <v>0</v>
      </c>
    </row>
    <row r="291" spans="3:17" ht="28.5" customHeight="1" thickTop="1" thickBot="1">
      <c r="C291" s="65" t="str">
        <f>'PC Despesas'!I87</f>
        <v>5.3.83</v>
      </c>
      <c r="D291" s="66" t="str">
        <f>VLOOKUP(C291,'PC Despesas'!$I$4:$J$103,2,FALSE)</f>
        <v>-</v>
      </c>
      <c r="E291" s="75">
        <f>SUMIFS(Jan!$H$5:$H$605,Jan!$R$5:$R$605,"Despesa",Jan!$F$5:$F$605,CPagar!$D291,Jan!$I$5:$I$605,"Não Pago")</f>
        <v>0</v>
      </c>
      <c r="F291" s="75">
        <f>SUMIFS(Fev!$H$5:$H$605,Fev!$R$5:$R$605,"Despesa",Fev!$F$5:$F$605,CPagar!$D291,Fev!$I$5:$I$605,"Não Pago")</f>
        <v>0</v>
      </c>
      <c r="G291" s="75">
        <f>SUMIFS(Mar!$H$5:$H$605,Mar!$R$5:$R$605,"Despesa",Mar!$F$5:$F$605,CPagar!$D291,Mar!$I$5:$I$605,"Não Pago")</f>
        <v>0</v>
      </c>
      <c r="H291" s="75">
        <f>SUMIFS(Abr!$H$5:$H$605,Abr!$R$5:$R$605,"Despesa",Abr!$F$5:$F$605,CPagar!$D291,Abr!$I$5:$I$605,"Não Pago")</f>
        <v>0</v>
      </c>
      <c r="I291" s="75">
        <f>SUMIFS(Mai!$H$5:$H$605,Mai!$R$5:$R$605,"Despesa",Mai!$F$5:$F$605,CPagar!$D291,Mai!$I$5:$I$605,"Não Pago")</f>
        <v>0</v>
      </c>
      <c r="J291" s="75">
        <f>SUMIFS(Jun!$H$5:$H$605,Jun!$R$5:$R$605,"Despesa",Jun!$F$5:$F$605,CPagar!$D291,Jun!$I$5:$I$605,"Não Pago")</f>
        <v>0</v>
      </c>
      <c r="K291" s="75">
        <f>SUMIFS(Jul!$H$5:$H$605,Jul!$R$5:$R$605,"Despesa",Jul!$F$5:$F$605,CPagar!$D291,Jul!$I$5:$I$605,"Não Pago")</f>
        <v>0</v>
      </c>
      <c r="L291" s="75">
        <f>SUMIFS(Ago!$H$5:$H$605,Ago!$R$5:$R$605,"Despesa",Ago!$F$5:$F$605,CPagar!$D291,Ago!$I$5:$I$605,"Não Pago")</f>
        <v>0</v>
      </c>
      <c r="M291" s="75">
        <f>SUMIFS(Set!$H$5:$H$605,Set!$R$5:$R$605,"Despesa",Set!$F$5:$F$605,CPagar!$D291,Set!$I$5:$I$605,"Não Pago")</f>
        <v>0</v>
      </c>
      <c r="N291" s="75">
        <f>SUMIFS(Out!$H$5:$H$605,Out!$R$5:$R$605,"Despesa",Out!$F$5:$F$605,CPagar!$D291,Out!$I$5:$I$605,"Não Pago")</f>
        <v>0</v>
      </c>
      <c r="O291" s="75">
        <f>SUMIFS(Nov!$H$5:$H$605,Nov!$R$5:$R$605,"Despesa",Nov!$F$5:$F$605,CPagar!$D291,Nov!$I$5:$I$605,"Não Pago")</f>
        <v>0</v>
      </c>
      <c r="P291" s="75">
        <f>SUMIFS(Dez!$H$5:$H$605,Dez!$R$5:$R$605,"Despesa",Dez!$F$5:$F$605,CPagar!$D291,Dez!$I$5:$I$605,"Não Pago")</f>
        <v>0</v>
      </c>
      <c r="Q291" s="49">
        <f t="shared" si="9"/>
        <v>0</v>
      </c>
    </row>
    <row r="292" spans="3:17" ht="28.5" customHeight="1" thickTop="1" thickBot="1">
      <c r="C292" s="65" t="str">
        <f>'PC Despesas'!I88</f>
        <v>5.3.84</v>
      </c>
      <c r="D292" s="66" t="str">
        <f>VLOOKUP(C292,'PC Despesas'!$I$4:$J$103,2,FALSE)</f>
        <v>-</v>
      </c>
      <c r="E292" s="75">
        <f>SUMIFS(Jan!$H$5:$H$605,Jan!$R$5:$R$605,"Despesa",Jan!$F$5:$F$605,CPagar!$D292,Jan!$I$5:$I$605,"Não Pago")</f>
        <v>0</v>
      </c>
      <c r="F292" s="75">
        <f>SUMIFS(Fev!$H$5:$H$605,Fev!$R$5:$R$605,"Despesa",Fev!$F$5:$F$605,CPagar!$D292,Fev!$I$5:$I$605,"Não Pago")</f>
        <v>0</v>
      </c>
      <c r="G292" s="75">
        <f>SUMIFS(Mar!$H$5:$H$605,Mar!$R$5:$R$605,"Despesa",Mar!$F$5:$F$605,CPagar!$D292,Mar!$I$5:$I$605,"Não Pago")</f>
        <v>0</v>
      </c>
      <c r="H292" s="75">
        <f>SUMIFS(Abr!$H$5:$H$605,Abr!$R$5:$R$605,"Despesa",Abr!$F$5:$F$605,CPagar!$D292,Abr!$I$5:$I$605,"Não Pago")</f>
        <v>0</v>
      </c>
      <c r="I292" s="75">
        <f>SUMIFS(Mai!$H$5:$H$605,Mai!$R$5:$R$605,"Despesa",Mai!$F$5:$F$605,CPagar!$D292,Mai!$I$5:$I$605,"Não Pago")</f>
        <v>0</v>
      </c>
      <c r="J292" s="75">
        <f>SUMIFS(Jun!$H$5:$H$605,Jun!$R$5:$R$605,"Despesa",Jun!$F$5:$F$605,CPagar!$D292,Jun!$I$5:$I$605,"Não Pago")</f>
        <v>0</v>
      </c>
      <c r="K292" s="75">
        <f>SUMIFS(Jul!$H$5:$H$605,Jul!$R$5:$R$605,"Despesa",Jul!$F$5:$F$605,CPagar!$D292,Jul!$I$5:$I$605,"Não Pago")</f>
        <v>0</v>
      </c>
      <c r="L292" s="75">
        <f>SUMIFS(Ago!$H$5:$H$605,Ago!$R$5:$R$605,"Despesa",Ago!$F$5:$F$605,CPagar!$D292,Ago!$I$5:$I$605,"Não Pago")</f>
        <v>0</v>
      </c>
      <c r="M292" s="75">
        <f>SUMIFS(Set!$H$5:$H$605,Set!$R$5:$R$605,"Despesa",Set!$F$5:$F$605,CPagar!$D292,Set!$I$5:$I$605,"Não Pago")</f>
        <v>0</v>
      </c>
      <c r="N292" s="75">
        <f>SUMIFS(Out!$H$5:$H$605,Out!$R$5:$R$605,"Despesa",Out!$F$5:$F$605,CPagar!$D292,Out!$I$5:$I$605,"Não Pago")</f>
        <v>0</v>
      </c>
      <c r="O292" s="75">
        <f>SUMIFS(Nov!$H$5:$H$605,Nov!$R$5:$R$605,"Despesa",Nov!$F$5:$F$605,CPagar!$D292,Nov!$I$5:$I$605,"Não Pago")</f>
        <v>0</v>
      </c>
      <c r="P292" s="75">
        <f>SUMIFS(Dez!$H$5:$H$605,Dez!$R$5:$R$605,"Despesa",Dez!$F$5:$F$605,CPagar!$D292,Dez!$I$5:$I$605,"Não Pago")</f>
        <v>0</v>
      </c>
      <c r="Q292" s="49">
        <f t="shared" si="9"/>
        <v>0</v>
      </c>
    </row>
    <row r="293" spans="3:17" ht="28.5" customHeight="1" thickTop="1" thickBot="1">
      <c r="C293" s="65" t="str">
        <f>'PC Despesas'!I89</f>
        <v>5.3.85</v>
      </c>
      <c r="D293" s="66" t="str">
        <f>VLOOKUP(C293,'PC Despesas'!$I$4:$J$103,2,FALSE)</f>
        <v>-</v>
      </c>
      <c r="E293" s="75">
        <f>SUMIFS(Jan!$H$5:$H$605,Jan!$R$5:$R$605,"Despesa",Jan!$F$5:$F$605,CPagar!$D293,Jan!$I$5:$I$605,"Não Pago")</f>
        <v>0</v>
      </c>
      <c r="F293" s="75">
        <f>SUMIFS(Fev!$H$5:$H$605,Fev!$R$5:$R$605,"Despesa",Fev!$F$5:$F$605,CPagar!$D293,Fev!$I$5:$I$605,"Não Pago")</f>
        <v>0</v>
      </c>
      <c r="G293" s="75">
        <f>SUMIFS(Mar!$H$5:$H$605,Mar!$R$5:$R$605,"Despesa",Mar!$F$5:$F$605,CPagar!$D293,Mar!$I$5:$I$605,"Não Pago")</f>
        <v>0</v>
      </c>
      <c r="H293" s="75">
        <f>SUMIFS(Abr!$H$5:$H$605,Abr!$R$5:$R$605,"Despesa",Abr!$F$5:$F$605,CPagar!$D293,Abr!$I$5:$I$605,"Não Pago")</f>
        <v>0</v>
      </c>
      <c r="I293" s="75">
        <f>SUMIFS(Mai!$H$5:$H$605,Mai!$R$5:$R$605,"Despesa",Mai!$F$5:$F$605,CPagar!$D293,Mai!$I$5:$I$605,"Não Pago")</f>
        <v>0</v>
      </c>
      <c r="J293" s="75">
        <f>SUMIFS(Jun!$H$5:$H$605,Jun!$R$5:$R$605,"Despesa",Jun!$F$5:$F$605,CPagar!$D293,Jun!$I$5:$I$605,"Não Pago")</f>
        <v>0</v>
      </c>
      <c r="K293" s="75">
        <f>SUMIFS(Jul!$H$5:$H$605,Jul!$R$5:$R$605,"Despesa",Jul!$F$5:$F$605,CPagar!$D293,Jul!$I$5:$I$605,"Não Pago")</f>
        <v>0</v>
      </c>
      <c r="L293" s="75">
        <f>SUMIFS(Ago!$H$5:$H$605,Ago!$R$5:$R$605,"Despesa",Ago!$F$5:$F$605,CPagar!$D293,Ago!$I$5:$I$605,"Não Pago")</f>
        <v>0</v>
      </c>
      <c r="M293" s="75">
        <f>SUMIFS(Set!$H$5:$H$605,Set!$R$5:$R$605,"Despesa",Set!$F$5:$F$605,CPagar!$D293,Set!$I$5:$I$605,"Não Pago")</f>
        <v>0</v>
      </c>
      <c r="N293" s="75">
        <f>SUMIFS(Out!$H$5:$H$605,Out!$R$5:$R$605,"Despesa",Out!$F$5:$F$605,CPagar!$D293,Out!$I$5:$I$605,"Não Pago")</f>
        <v>0</v>
      </c>
      <c r="O293" s="75">
        <f>SUMIFS(Nov!$H$5:$H$605,Nov!$R$5:$R$605,"Despesa",Nov!$F$5:$F$605,CPagar!$D293,Nov!$I$5:$I$605,"Não Pago")</f>
        <v>0</v>
      </c>
      <c r="P293" s="75">
        <f>SUMIFS(Dez!$H$5:$H$605,Dez!$R$5:$R$605,"Despesa",Dez!$F$5:$F$605,CPagar!$D293,Dez!$I$5:$I$605,"Não Pago")</f>
        <v>0</v>
      </c>
      <c r="Q293" s="49">
        <f t="shared" si="9"/>
        <v>0</v>
      </c>
    </row>
    <row r="294" spans="3:17" ht="28.5" customHeight="1" thickTop="1" thickBot="1">
      <c r="C294" s="65" t="str">
        <f>'PC Despesas'!I90</f>
        <v>5.3.86</v>
      </c>
      <c r="D294" s="66" t="str">
        <f>VLOOKUP(C294,'PC Despesas'!$I$4:$J$103,2,FALSE)</f>
        <v>-</v>
      </c>
      <c r="E294" s="75">
        <f>SUMIFS(Jan!$H$5:$H$605,Jan!$R$5:$R$605,"Despesa",Jan!$F$5:$F$605,CPagar!$D294,Jan!$I$5:$I$605,"Não Pago")</f>
        <v>0</v>
      </c>
      <c r="F294" s="75">
        <f>SUMIFS(Fev!$H$5:$H$605,Fev!$R$5:$R$605,"Despesa",Fev!$F$5:$F$605,CPagar!$D294,Fev!$I$5:$I$605,"Não Pago")</f>
        <v>0</v>
      </c>
      <c r="G294" s="75">
        <f>SUMIFS(Mar!$H$5:$H$605,Mar!$R$5:$R$605,"Despesa",Mar!$F$5:$F$605,CPagar!$D294,Mar!$I$5:$I$605,"Não Pago")</f>
        <v>0</v>
      </c>
      <c r="H294" s="75">
        <f>SUMIFS(Abr!$H$5:$H$605,Abr!$R$5:$R$605,"Despesa",Abr!$F$5:$F$605,CPagar!$D294,Abr!$I$5:$I$605,"Não Pago")</f>
        <v>0</v>
      </c>
      <c r="I294" s="75">
        <f>SUMIFS(Mai!$H$5:$H$605,Mai!$R$5:$R$605,"Despesa",Mai!$F$5:$F$605,CPagar!$D294,Mai!$I$5:$I$605,"Não Pago")</f>
        <v>0</v>
      </c>
      <c r="J294" s="75">
        <f>SUMIFS(Jun!$H$5:$H$605,Jun!$R$5:$R$605,"Despesa",Jun!$F$5:$F$605,CPagar!$D294,Jun!$I$5:$I$605,"Não Pago")</f>
        <v>0</v>
      </c>
      <c r="K294" s="75">
        <f>SUMIFS(Jul!$H$5:$H$605,Jul!$R$5:$R$605,"Despesa",Jul!$F$5:$F$605,CPagar!$D294,Jul!$I$5:$I$605,"Não Pago")</f>
        <v>0</v>
      </c>
      <c r="L294" s="75">
        <f>SUMIFS(Ago!$H$5:$H$605,Ago!$R$5:$R$605,"Despesa",Ago!$F$5:$F$605,CPagar!$D294,Ago!$I$5:$I$605,"Não Pago")</f>
        <v>0</v>
      </c>
      <c r="M294" s="75">
        <f>SUMIFS(Set!$H$5:$H$605,Set!$R$5:$R$605,"Despesa",Set!$F$5:$F$605,CPagar!$D294,Set!$I$5:$I$605,"Não Pago")</f>
        <v>0</v>
      </c>
      <c r="N294" s="75">
        <f>SUMIFS(Out!$H$5:$H$605,Out!$R$5:$R$605,"Despesa",Out!$F$5:$F$605,CPagar!$D294,Out!$I$5:$I$605,"Não Pago")</f>
        <v>0</v>
      </c>
      <c r="O294" s="75">
        <f>SUMIFS(Nov!$H$5:$H$605,Nov!$R$5:$R$605,"Despesa",Nov!$F$5:$F$605,CPagar!$D294,Nov!$I$5:$I$605,"Não Pago")</f>
        <v>0</v>
      </c>
      <c r="P294" s="75">
        <f>SUMIFS(Dez!$H$5:$H$605,Dez!$R$5:$R$605,"Despesa",Dez!$F$5:$F$605,CPagar!$D294,Dez!$I$5:$I$605,"Não Pago")</f>
        <v>0</v>
      </c>
      <c r="Q294" s="49">
        <f t="shared" si="9"/>
        <v>0</v>
      </c>
    </row>
    <row r="295" spans="3:17" ht="28.5" customHeight="1" thickTop="1" thickBot="1">
      <c r="C295" s="65" t="str">
        <f>'PC Despesas'!I91</f>
        <v>5.3.87</v>
      </c>
      <c r="D295" s="66" t="str">
        <f>VLOOKUP(C295,'PC Despesas'!$I$4:$J$103,2,FALSE)</f>
        <v>-</v>
      </c>
      <c r="E295" s="75">
        <f>SUMIFS(Jan!$H$5:$H$605,Jan!$R$5:$R$605,"Despesa",Jan!$F$5:$F$605,CPagar!$D295,Jan!$I$5:$I$605,"Não Pago")</f>
        <v>0</v>
      </c>
      <c r="F295" s="75">
        <f>SUMIFS(Fev!$H$5:$H$605,Fev!$R$5:$R$605,"Despesa",Fev!$F$5:$F$605,CPagar!$D295,Fev!$I$5:$I$605,"Não Pago")</f>
        <v>0</v>
      </c>
      <c r="G295" s="75">
        <f>SUMIFS(Mar!$H$5:$H$605,Mar!$R$5:$R$605,"Despesa",Mar!$F$5:$F$605,CPagar!$D295,Mar!$I$5:$I$605,"Não Pago")</f>
        <v>0</v>
      </c>
      <c r="H295" s="75">
        <f>SUMIFS(Abr!$H$5:$H$605,Abr!$R$5:$R$605,"Despesa",Abr!$F$5:$F$605,CPagar!$D295,Abr!$I$5:$I$605,"Não Pago")</f>
        <v>0</v>
      </c>
      <c r="I295" s="75">
        <f>SUMIFS(Mai!$H$5:$H$605,Mai!$R$5:$R$605,"Despesa",Mai!$F$5:$F$605,CPagar!$D295,Mai!$I$5:$I$605,"Não Pago")</f>
        <v>0</v>
      </c>
      <c r="J295" s="75">
        <f>SUMIFS(Jun!$H$5:$H$605,Jun!$R$5:$R$605,"Despesa",Jun!$F$5:$F$605,CPagar!$D295,Jun!$I$5:$I$605,"Não Pago")</f>
        <v>0</v>
      </c>
      <c r="K295" s="75">
        <f>SUMIFS(Jul!$H$5:$H$605,Jul!$R$5:$R$605,"Despesa",Jul!$F$5:$F$605,CPagar!$D295,Jul!$I$5:$I$605,"Não Pago")</f>
        <v>0</v>
      </c>
      <c r="L295" s="75">
        <f>SUMIFS(Ago!$H$5:$H$605,Ago!$R$5:$R$605,"Despesa",Ago!$F$5:$F$605,CPagar!$D295,Ago!$I$5:$I$605,"Não Pago")</f>
        <v>0</v>
      </c>
      <c r="M295" s="75">
        <f>SUMIFS(Set!$H$5:$H$605,Set!$R$5:$R$605,"Despesa",Set!$F$5:$F$605,CPagar!$D295,Set!$I$5:$I$605,"Não Pago")</f>
        <v>0</v>
      </c>
      <c r="N295" s="75">
        <f>SUMIFS(Out!$H$5:$H$605,Out!$R$5:$R$605,"Despesa",Out!$F$5:$F$605,CPagar!$D295,Out!$I$5:$I$605,"Não Pago")</f>
        <v>0</v>
      </c>
      <c r="O295" s="75">
        <f>SUMIFS(Nov!$H$5:$H$605,Nov!$R$5:$R$605,"Despesa",Nov!$F$5:$F$605,CPagar!$D295,Nov!$I$5:$I$605,"Não Pago")</f>
        <v>0</v>
      </c>
      <c r="P295" s="75">
        <f>SUMIFS(Dez!$H$5:$H$605,Dez!$R$5:$R$605,"Despesa",Dez!$F$5:$F$605,CPagar!$D295,Dez!$I$5:$I$605,"Não Pago")</f>
        <v>0</v>
      </c>
      <c r="Q295" s="49">
        <f t="shared" si="9"/>
        <v>0</v>
      </c>
    </row>
    <row r="296" spans="3:17" ht="28.5" customHeight="1" thickTop="1" thickBot="1">
      <c r="C296" s="65" t="str">
        <f>'PC Despesas'!I92</f>
        <v>5.3.88</v>
      </c>
      <c r="D296" s="66" t="str">
        <f>VLOOKUP(C296,'PC Despesas'!$I$4:$J$103,2,FALSE)</f>
        <v>-</v>
      </c>
      <c r="E296" s="75">
        <f>SUMIFS(Jan!$H$5:$H$605,Jan!$R$5:$R$605,"Despesa",Jan!$F$5:$F$605,CPagar!$D296,Jan!$I$5:$I$605,"Não Pago")</f>
        <v>0</v>
      </c>
      <c r="F296" s="75">
        <f>SUMIFS(Fev!$H$5:$H$605,Fev!$R$5:$R$605,"Despesa",Fev!$F$5:$F$605,CPagar!$D296,Fev!$I$5:$I$605,"Não Pago")</f>
        <v>0</v>
      </c>
      <c r="G296" s="75">
        <f>SUMIFS(Mar!$H$5:$H$605,Mar!$R$5:$R$605,"Despesa",Mar!$F$5:$F$605,CPagar!$D296,Mar!$I$5:$I$605,"Não Pago")</f>
        <v>0</v>
      </c>
      <c r="H296" s="75">
        <f>SUMIFS(Abr!$H$5:$H$605,Abr!$R$5:$R$605,"Despesa",Abr!$F$5:$F$605,CPagar!$D296,Abr!$I$5:$I$605,"Não Pago")</f>
        <v>0</v>
      </c>
      <c r="I296" s="75">
        <f>SUMIFS(Mai!$H$5:$H$605,Mai!$R$5:$R$605,"Despesa",Mai!$F$5:$F$605,CPagar!$D296,Mai!$I$5:$I$605,"Não Pago")</f>
        <v>0</v>
      </c>
      <c r="J296" s="75">
        <f>SUMIFS(Jun!$H$5:$H$605,Jun!$R$5:$R$605,"Despesa",Jun!$F$5:$F$605,CPagar!$D296,Jun!$I$5:$I$605,"Não Pago")</f>
        <v>0</v>
      </c>
      <c r="K296" s="75">
        <f>SUMIFS(Jul!$H$5:$H$605,Jul!$R$5:$R$605,"Despesa",Jul!$F$5:$F$605,CPagar!$D296,Jul!$I$5:$I$605,"Não Pago")</f>
        <v>0</v>
      </c>
      <c r="L296" s="75">
        <f>SUMIFS(Ago!$H$5:$H$605,Ago!$R$5:$R$605,"Despesa",Ago!$F$5:$F$605,CPagar!$D296,Ago!$I$5:$I$605,"Não Pago")</f>
        <v>0</v>
      </c>
      <c r="M296" s="75">
        <f>SUMIFS(Set!$H$5:$H$605,Set!$R$5:$R$605,"Despesa",Set!$F$5:$F$605,CPagar!$D296,Set!$I$5:$I$605,"Não Pago")</f>
        <v>0</v>
      </c>
      <c r="N296" s="75">
        <f>SUMIFS(Out!$H$5:$H$605,Out!$R$5:$R$605,"Despesa",Out!$F$5:$F$605,CPagar!$D296,Out!$I$5:$I$605,"Não Pago")</f>
        <v>0</v>
      </c>
      <c r="O296" s="75">
        <f>SUMIFS(Nov!$H$5:$H$605,Nov!$R$5:$R$605,"Despesa",Nov!$F$5:$F$605,CPagar!$D296,Nov!$I$5:$I$605,"Não Pago")</f>
        <v>0</v>
      </c>
      <c r="P296" s="75">
        <f>SUMIFS(Dez!$H$5:$H$605,Dez!$R$5:$R$605,"Despesa",Dez!$F$5:$F$605,CPagar!$D296,Dez!$I$5:$I$605,"Não Pago")</f>
        <v>0</v>
      </c>
      <c r="Q296" s="49">
        <f t="shared" si="9"/>
        <v>0</v>
      </c>
    </row>
    <row r="297" spans="3:17" ht="28.5" customHeight="1" thickTop="1" thickBot="1">
      <c r="C297" s="65" t="str">
        <f>'PC Despesas'!I93</f>
        <v>5.3.89</v>
      </c>
      <c r="D297" s="66" t="str">
        <f>VLOOKUP(C297,'PC Despesas'!$I$4:$J$103,2,FALSE)</f>
        <v>-</v>
      </c>
      <c r="E297" s="75">
        <f>SUMIFS(Jan!$H$5:$H$605,Jan!$R$5:$R$605,"Despesa",Jan!$F$5:$F$605,CPagar!$D297,Jan!$I$5:$I$605,"Não Pago")</f>
        <v>0</v>
      </c>
      <c r="F297" s="75">
        <f>SUMIFS(Fev!$H$5:$H$605,Fev!$R$5:$R$605,"Despesa",Fev!$F$5:$F$605,CPagar!$D297,Fev!$I$5:$I$605,"Não Pago")</f>
        <v>0</v>
      </c>
      <c r="G297" s="75">
        <f>SUMIFS(Mar!$H$5:$H$605,Mar!$R$5:$R$605,"Despesa",Mar!$F$5:$F$605,CPagar!$D297,Mar!$I$5:$I$605,"Não Pago")</f>
        <v>0</v>
      </c>
      <c r="H297" s="75">
        <f>SUMIFS(Abr!$H$5:$H$605,Abr!$R$5:$R$605,"Despesa",Abr!$F$5:$F$605,CPagar!$D297,Abr!$I$5:$I$605,"Não Pago")</f>
        <v>0</v>
      </c>
      <c r="I297" s="75">
        <f>SUMIFS(Mai!$H$5:$H$605,Mai!$R$5:$R$605,"Despesa",Mai!$F$5:$F$605,CPagar!$D297,Mai!$I$5:$I$605,"Não Pago")</f>
        <v>0</v>
      </c>
      <c r="J297" s="75">
        <f>SUMIFS(Jun!$H$5:$H$605,Jun!$R$5:$R$605,"Despesa",Jun!$F$5:$F$605,CPagar!$D297,Jun!$I$5:$I$605,"Não Pago")</f>
        <v>0</v>
      </c>
      <c r="K297" s="75">
        <f>SUMIFS(Jul!$H$5:$H$605,Jul!$R$5:$R$605,"Despesa",Jul!$F$5:$F$605,CPagar!$D297,Jul!$I$5:$I$605,"Não Pago")</f>
        <v>0</v>
      </c>
      <c r="L297" s="75">
        <f>SUMIFS(Ago!$H$5:$H$605,Ago!$R$5:$R$605,"Despesa",Ago!$F$5:$F$605,CPagar!$D297,Ago!$I$5:$I$605,"Não Pago")</f>
        <v>0</v>
      </c>
      <c r="M297" s="75">
        <f>SUMIFS(Set!$H$5:$H$605,Set!$R$5:$R$605,"Despesa",Set!$F$5:$F$605,CPagar!$D297,Set!$I$5:$I$605,"Não Pago")</f>
        <v>0</v>
      </c>
      <c r="N297" s="75">
        <f>SUMIFS(Out!$H$5:$H$605,Out!$R$5:$R$605,"Despesa",Out!$F$5:$F$605,CPagar!$D297,Out!$I$5:$I$605,"Não Pago")</f>
        <v>0</v>
      </c>
      <c r="O297" s="75">
        <f>SUMIFS(Nov!$H$5:$H$605,Nov!$R$5:$R$605,"Despesa",Nov!$F$5:$F$605,CPagar!$D297,Nov!$I$5:$I$605,"Não Pago")</f>
        <v>0</v>
      </c>
      <c r="P297" s="75">
        <f>SUMIFS(Dez!$H$5:$H$605,Dez!$R$5:$R$605,"Despesa",Dez!$F$5:$F$605,CPagar!$D297,Dez!$I$5:$I$605,"Não Pago")</f>
        <v>0</v>
      </c>
      <c r="Q297" s="49">
        <f t="shared" si="9"/>
        <v>0</v>
      </c>
    </row>
    <row r="298" spans="3:17" ht="28.5" customHeight="1" thickTop="1" thickBot="1">
      <c r="C298" s="65" t="str">
        <f>'PC Despesas'!I94</f>
        <v>5.3.90</v>
      </c>
      <c r="D298" s="66" t="str">
        <f>VLOOKUP(C298,'PC Despesas'!$I$4:$J$103,2,FALSE)</f>
        <v>-</v>
      </c>
      <c r="E298" s="75">
        <f>SUMIFS(Jan!$H$5:$H$605,Jan!$R$5:$R$605,"Despesa",Jan!$F$5:$F$605,CPagar!$D298,Jan!$I$5:$I$605,"Não Pago")</f>
        <v>0</v>
      </c>
      <c r="F298" s="75">
        <f>SUMIFS(Fev!$H$5:$H$605,Fev!$R$5:$R$605,"Despesa",Fev!$F$5:$F$605,CPagar!$D298,Fev!$I$5:$I$605,"Não Pago")</f>
        <v>0</v>
      </c>
      <c r="G298" s="75">
        <f>SUMIFS(Mar!$H$5:$H$605,Mar!$R$5:$R$605,"Despesa",Mar!$F$5:$F$605,CPagar!$D298,Mar!$I$5:$I$605,"Não Pago")</f>
        <v>0</v>
      </c>
      <c r="H298" s="75">
        <f>SUMIFS(Abr!$H$5:$H$605,Abr!$R$5:$R$605,"Despesa",Abr!$F$5:$F$605,CPagar!$D298,Abr!$I$5:$I$605,"Não Pago")</f>
        <v>0</v>
      </c>
      <c r="I298" s="75">
        <f>SUMIFS(Mai!$H$5:$H$605,Mai!$R$5:$R$605,"Despesa",Mai!$F$5:$F$605,CPagar!$D298,Mai!$I$5:$I$605,"Não Pago")</f>
        <v>0</v>
      </c>
      <c r="J298" s="75">
        <f>SUMIFS(Jun!$H$5:$H$605,Jun!$R$5:$R$605,"Despesa",Jun!$F$5:$F$605,CPagar!$D298,Jun!$I$5:$I$605,"Não Pago")</f>
        <v>0</v>
      </c>
      <c r="K298" s="75">
        <f>SUMIFS(Jul!$H$5:$H$605,Jul!$R$5:$R$605,"Despesa",Jul!$F$5:$F$605,CPagar!$D298,Jul!$I$5:$I$605,"Não Pago")</f>
        <v>0</v>
      </c>
      <c r="L298" s="75">
        <f>SUMIFS(Ago!$H$5:$H$605,Ago!$R$5:$R$605,"Despesa",Ago!$F$5:$F$605,CPagar!$D298,Ago!$I$5:$I$605,"Não Pago")</f>
        <v>0</v>
      </c>
      <c r="M298" s="75">
        <f>SUMIFS(Set!$H$5:$H$605,Set!$R$5:$R$605,"Despesa",Set!$F$5:$F$605,CPagar!$D298,Set!$I$5:$I$605,"Não Pago")</f>
        <v>0</v>
      </c>
      <c r="N298" s="75">
        <f>SUMIFS(Out!$H$5:$H$605,Out!$R$5:$R$605,"Despesa",Out!$F$5:$F$605,CPagar!$D298,Out!$I$5:$I$605,"Não Pago")</f>
        <v>0</v>
      </c>
      <c r="O298" s="75">
        <f>SUMIFS(Nov!$H$5:$H$605,Nov!$R$5:$R$605,"Despesa",Nov!$F$5:$F$605,CPagar!$D298,Nov!$I$5:$I$605,"Não Pago")</f>
        <v>0</v>
      </c>
      <c r="P298" s="75">
        <f>SUMIFS(Dez!$H$5:$H$605,Dez!$R$5:$R$605,"Despesa",Dez!$F$5:$F$605,CPagar!$D298,Dez!$I$5:$I$605,"Não Pago")</f>
        <v>0</v>
      </c>
      <c r="Q298" s="49">
        <f t="shared" si="9"/>
        <v>0</v>
      </c>
    </row>
    <row r="299" spans="3:17" ht="28.5" customHeight="1" thickTop="1" thickBot="1">
      <c r="C299" s="65" t="str">
        <f>'PC Despesas'!I95</f>
        <v>5.3.91</v>
      </c>
      <c r="D299" s="66" t="str">
        <f>VLOOKUP(C299,'PC Despesas'!$I$4:$J$103,2,FALSE)</f>
        <v>-</v>
      </c>
      <c r="E299" s="75">
        <f>SUMIFS(Jan!$H$5:$H$605,Jan!$R$5:$R$605,"Despesa",Jan!$F$5:$F$605,CPagar!$D299,Jan!$I$5:$I$605,"Não Pago")</f>
        <v>0</v>
      </c>
      <c r="F299" s="75">
        <f>SUMIFS(Fev!$H$5:$H$605,Fev!$R$5:$R$605,"Despesa",Fev!$F$5:$F$605,CPagar!$D299,Fev!$I$5:$I$605,"Não Pago")</f>
        <v>0</v>
      </c>
      <c r="G299" s="75">
        <f>SUMIFS(Mar!$H$5:$H$605,Mar!$R$5:$R$605,"Despesa",Mar!$F$5:$F$605,CPagar!$D299,Mar!$I$5:$I$605,"Não Pago")</f>
        <v>0</v>
      </c>
      <c r="H299" s="75">
        <f>SUMIFS(Abr!$H$5:$H$605,Abr!$R$5:$R$605,"Despesa",Abr!$F$5:$F$605,CPagar!$D299,Abr!$I$5:$I$605,"Não Pago")</f>
        <v>0</v>
      </c>
      <c r="I299" s="75">
        <f>SUMIFS(Mai!$H$5:$H$605,Mai!$R$5:$R$605,"Despesa",Mai!$F$5:$F$605,CPagar!$D299,Mai!$I$5:$I$605,"Não Pago")</f>
        <v>0</v>
      </c>
      <c r="J299" s="75">
        <f>SUMIFS(Jun!$H$5:$H$605,Jun!$R$5:$R$605,"Despesa",Jun!$F$5:$F$605,CPagar!$D299,Jun!$I$5:$I$605,"Não Pago")</f>
        <v>0</v>
      </c>
      <c r="K299" s="75">
        <f>SUMIFS(Jul!$H$5:$H$605,Jul!$R$5:$R$605,"Despesa",Jul!$F$5:$F$605,CPagar!$D299,Jul!$I$5:$I$605,"Não Pago")</f>
        <v>0</v>
      </c>
      <c r="L299" s="75">
        <f>SUMIFS(Ago!$H$5:$H$605,Ago!$R$5:$R$605,"Despesa",Ago!$F$5:$F$605,CPagar!$D299,Ago!$I$5:$I$605,"Não Pago")</f>
        <v>0</v>
      </c>
      <c r="M299" s="75">
        <f>SUMIFS(Set!$H$5:$H$605,Set!$R$5:$R$605,"Despesa",Set!$F$5:$F$605,CPagar!$D299,Set!$I$5:$I$605,"Não Pago")</f>
        <v>0</v>
      </c>
      <c r="N299" s="75">
        <f>SUMIFS(Out!$H$5:$H$605,Out!$R$5:$R$605,"Despesa",Out!$F$5:$F$605,CPagar!$D299,Out!$I$5:$I$605,"Não Pago")</f>
        <v>0</v>
      </c>
      <c r="O299" s="75">
        <f>SUMIFS(Nov!$H$5:$H$605,Nov!$R$5:$R$605,"Despesa",Nov!$F$5:$F$605,CPagar!$D299,Nov!$I$5:$I$605,"Não Pago")</f>
        <v>0</v>
      </c>
      <c r="P299" s="75">
        <f>SUMIFS(Dez!$H$5:$H$605,Dez!$R$5:$R$605,"Despesa",Dez!$F$5:$F$605,CPagar!$D299,Dez!$I$5:$I$605,"Não Pago")</f>
        <v>0</v>
      </c>
      <c r="Q299" s="49">
        <f t="shared" si="9"/>
        <v>0</v>
      </c>
    </row>
    <row r="300" spans="3:17" ht="28.5" customHeight="1" thickTop="1" thickBot="1">
      <c r="C300" s="65" t="str">
        <f>'PC Despesas'!I96</f>
        <v>5.3.92</v>
      </c>
      <c r="D300" s="66" t="str">
        <f>VLOOKUP(C300,'PC Despesas'!$I$4:$J$103,2,FALSE)</f>
        <v>-</v>
      </c>
      <c r="E300" s="75">
        <f>SUMIFS(Jan!$H$5:$H$605,Jan!$R$5:$R$605,"Despesa",Jan!$F$5:$F$605,CPagar!$D300,Jan!$I$5:$I$605,"Não Pago")</f>
        <v>0</v>
      </c>
      <c r="F300" s="75">
        <f>SUMIFS(Fev!$H$5:$H$605,Fev!$R$5:$R$605,"Despesa",Fev!$F$5:$F$605,CPagar!$D300,Fev!$I$5:$I$605,"Não Pago")</f>
        <v>0</v>
      </c>
      <c r="G300" s="75">
        <f>SUMIFS(Mar!$H$5:$H$605,Mar!$R$5:$R$605,"Despesa",Mar!$F$5:$F$605,CPagar!$D300,Mar!$I$5:$I$605,"Não Pago")</f>
        <v>0</v>
      </c>
      <c r="H300" s="75">
        <f>SUMIFS(Abr!$H$5:$H$605,Abr!$R$5:$R$605,"Despesa",Abr!$F$5:$F$605,CPagar!$D300,Abr!$I$5:$I$605,"Não Pago")</f>
        <v>0</v>
      </c>
      <c r="I300" s="75">
        <f>SUMIFS(Mai!$H$5:$H$605,Mai!$R$5:$R$605,"Despesa",Mai!$F$5:$F$605,CPagar!$D300,Mai!$I$5:$I$605,"Não Pago")</f>
        <v>0</v>
      </c>
      <c r="J300" s="75">
        <f>SUMIFS(Jun!$H$5:$H$605,Jun!$R$5:$R$605,"Despesa",Jun!$F$5:$F$605,CPagar!$D300,Jun!$I$5:$I$605,"Não Pago")</f>
        <v>0</v>
      </c>
      <c r="K300" s="75">
        <f>SUMIFS(Jul!$H$5:$H$605,Jul!$R$5:$R$605,"Despesa",Jul!$F$5:$F$605,CPagar!$D300,Jul!$I$5:$I$605,"Não Pago")</f>
        <v>0</v>
      </c>
      <c r="L300" s="75">
        <f>SUMIFS(Ago!$H$5:$H$605,Ago!$R$5:$R$605,"Despesa",Ago!$F$5:$F$605,CPagar!$D300,Ago!$I$5:$I$605,"Não Pago")</f>
        <v>0</v>
      </c>
      <c r="M300" s="75">
        <f>SUMIFS(Set!$H$5:$H$605,Set!$R$5:$R$605,"Despesa",Set!$F$5:$F$605,CPagar!$D300,Set!$I$5:$I$605,"Não Pago")</f>
        <v>0</v>
      </c>
      <c r="N300" s="75">
        <f>SUMIFS(Out!$H$5:$H$605,Out!$R$5:$R$605,"Despesa",Out!$F$5:$F$605,CPagar!$D300,Out!$I$5:$I$605,"Não Pago")</f>
        <v>0</v>
      </c>
      <c r="O300" s="75">
        <f>SUMIFS(Nov!$H$5:$H$605,Nov!$R$5:$R$605,"Despesa",Nov!$F$5:$F$605,CPagar!$D300,Nov!$I$5:$I$605,"Não Pago")</f>
        <v>0</v>
      </c>
      <c r="P300" s="75">
        <f>SUMIFS(Dez!$H$5:$H$605,Dez!$R$5:$R$605,"Despesa",Dez!$F$5:$F$605,CPagar!$D300,Dez!$I$5:$I$605,"Não Pago")</f>
        <v>0</v>
      </c>
      <c r="Q300" s="49">
        <f t="shared" si="9"/>
        <v>0</v>
      </c>
    </row>
    <row r="301" spans="3:17" ht="28.5" customHeight="1" thickTop="1" thickBot="1">
      <c r="C301" s="65" t="str">
        <f>'PC Despesas'!I97</f>
        <v>5.3.93</v>
      </c>
      <c r="D301" s="66" t="str">
        <f>VLOOKUP(C301,'PC Despesas'!$I$4:$J$103,2,FALSE)</f>
        <v>-</v>
      </c>
      <c r="E301" s="75">
        <f>SUMIFS(Jan!$H$5:$H$605,Jan!$R$5:$R$605,"Despesa",Jan!$F$5:$F$605,CPagar!$D301,Jan!$I$5:$I$605,"Não Pago")</f>
        <v>0</v>
      </c>
      <c r="F301" s="75">
        <f>SUMIFS(Fev!$H$5:$H$605,Fev!$R$5:$R$605,"Despesa",Fev!$F$5:$F$605,CPagar!$D301,Fev!$I$5:$I$605,"Não Pago")</f>
        <v>0</v>
      </c>
      <c r="G301" s="75">
        <f>SUMIFS(Mar!$H$5:$H$605,Mar!$R$5:$R$605,"Despesa",Mar!$F$5:$F$605,CPagar!$D301,Mar!$I$5:$I$605,"Não Pago")</f>
        <v>0</v>
      </c>
      <c r="H301" s="75">
        <f>SUMIFS(Abr!$H$5:$H$605,Abr!$R$5:$R$605,"Despesa",Abr!$F$5:$F$605,CPagar!$D301,Abr!$I$5:$I$605,"Não Pago")</f>
        <v>0</v>
      </c>
      <c r="I301" s="75">
        <f>SUMIFS(Mai!$H$5:$H$605,Mai!$R$5:$R$605,"Despesa",Mai!$F$5:$F$605,CPagar!$D301,Mai!$I$5:$I$605,"Não Pago")</f>
        <v>0</v>
      </c>
      <c r="J301" s="75">
        <f>SUMIFS(Jun!$H$5:$H$605,Jun!$R$5:$R$605,"Despesa",Jun!$F$5:$F$605,CPagar!$D301,Jun!$I$5:$I$605,"Não Pago")</f>
        <v>0</v>
      </c>
      <c r="K301" s="75">
        <f>SUMIFS(Jul!$H$5:$H$605,Jul!$R$5:$R$605,"Despesa",Jul!$F$5:$F$605,CPagar!$D301,Jul!$I$5:$I$605,"Não Pago")</f>
        <v>0</v>
      </c>
      <c r="L301" s="75">
        <f>SUMIFS(Ago!$H$5:$H$605,Ago!$R$5:$R$605,"Despesa",Ago!$F$5:$F$605,CPagar!$D301,Ago!$I$5:$I$605,"Não Pago")</f>
        <v>0</v>
      </c>
      <c r="M301" s="75">
        <f>SUMIFS(Set!$H$5:$H$605,Set!$R$5:$R$605,"Despesa",Set!$F$5:$F$605,CPagar!$D301,Set!$I$5:$I$605,"Não Pago")</f>
        <v>0</v>
      </c>
      <c r="N301" s="75">
        <f>SUMIFS(Out!$H$5:$H$605,Out!$R$5:$R$605,"Despesa",Out!$F$5:$F$605,CPagar!$D301,Out!$I$5:$I$605,"Não Pago")</f>
        <v>0</v>
      </c>
      <c r="O301" s="75">
        <f>SUMIFS(Nov!$H$5:$H$605,Nov!$R$5:$R$605,"Despesa",Nov!$F$5:$F$605,CPagar!$D301,Nov!$I$5:$I$605,"Não Pago")</f>
        <v>0</v>
      </c>
      <c r="P301" s="75">
        <f>SUMIFS(Dez!$H$5:$H$605,Dez!$R$5:$R$605,"Despesa",Dez!$F$5:$F$605,CPagar!$D301,Dez!$I$5:$I$605,"Não Pago")</f>
        <v>0</v>
      </c>
      <c r="Q301" s="49">
        <f t="shared" si="9"/>
        <v>0</v>
      </c>
    </row>
    <row r="302" spans="3:17" ht="28.5" customHeight="1" thickTop="1" thickBot="1">
      <c r="C302" s="65" t="str">
        <f>'PC Despesas'!I98</f>
        <v>5.3.94</v>
      </c>
      <c r="D302" s="66" t="str">
        <f>VLOOKUP(C302,'PC Despesas'!$I$4:$J$103,2,FALSE)</f>
        <v>-</v>
      </c>
      <c r="E302" s="75">
        <f>SUMIFS(Jan!$H$5:$H$605,Jan!$R$5:$R$605,"Despesa",Jan!$F$5:$F$605,CPagar!$D302,Jan!$I$5:$I$605,"Não Pago")</f>
        <v>0</v>
      </c>
      <c r="F302" s="75">
        <f>SUMIFS(Fev!$H$5:$H$605,Fev!$R$5:$R$605,"Despesa",Fev!$F$5:$F$605,CPagar!$D302,Fev!$I$5:$I$605,"Não Pago")</f>
        <v>0</v>
      </c>
      <c r="G302" s="75">
        <f>SUMIFS(Mar!$H$5:$H$605,Mar!$R$5:$R$605,"Despesa",Mar!$F$5:$F$605,CPagar!$D302,Mar!$I$5:$I$605,"Não Pago")</f>
        <v>0</v>
      </c>
      <c r="H302" s="75">
        <f>SUMIFS(Abr!$H$5:$H$605,Abr!$R$5:$R$605,"Despesa",Abr!$F$5:$F$605,CPagar!$D302,Abr!$I$5:$I$605,"Não Pago")</f>
        <v>0</v>
      </c>
      <c r="I302" s="75">
        <f>SUMIFS(Mai!$H$5:$H$605,Mai!$R$5:$R$605,"Despesa",Mai!$F$5:$F$605,CPagar!$D302,Mai!$I$5:$I$605,"Não Pago")</f>
        <v>0</v>
      </c>
      <c r="J302" s="75">
        <f>SUMIFS(Jun!$H$5:$H$605,Jun!$R$5:$R$605,"Despesa",Jun!$F$5:$F$605,CPagar!$D302,Jun!$I$5:$I$605,"Não Pago")</f>
        <v>0</v>
      </c>
      <c r="K302" s="75">
        <f>SUMIFS(Jul!$H$5:$H$605,Jul!$R$5:$R$605,"Despesa",Jul!$F$5:$F$605,CPagar!$D302,Jul!$I$5:$I$605,"Não Pago")</f>
        <v>0</v>
      </c>
      <c r="L302" s="75">
        <f>SUMIFS(Ago!$H$5:$H$605,Ago!$R$5:$R$605,"Despesa",Ago!$F$5:$F$605,CPagar!$D302,Ago!$I$5:$I$605,"Não Pago")</f>
        <v>0</v>
      </c>
      <c r="M302" s="75">
        <f>SUMIFS(Set!$H$5:$H$605,Set!$R$5:$R$605,"Despesa",Set!$F$5:$F$605,CPagar!$D302,Set!$I$5:$I$605,"Não Pago")</f>
        <v>0</v>
      </c>
      <c r="N302" s="75">
        <f>SUMIFS(Out!$H$5:$H$605,Out!$R$5:$R$605,"Despesa",Out!$F$5:$F$605,CPagar!$D302,Out!$I$5:$I$605,"Não Pago")</f>
        <v>0</v>
      </c>
      <c r="O302" s="75">
        <f>SUMIFS(Nov!$H$5:$H$605,Nov!$R$5:$R$605,"Despesa",Nov!$F$5:$F$605,CPagar!$D302,Nov!$I$5:$I$605,"Não Pago")</f>
        <v>0</v>
      </c>
      <c r="P302" s="75">
        <f>SUMIFS(Dez!$H$5:$H$605,Dez!$R$5:$R$605,"Despesa",Dez!$F$5:$F$605,CPagar!$D302,Dez!$I$5:$I$605,"Não Pago")</f>
        <v>0</v>
      </c>
      <c r="Q302" s="49">
        <f t="shared" si="9"/>
        <v>0</v>
      </c>
    </row>
    <row r="303" spans="3:17" ht="28.5" customHeight="1" thickTop="1" thickBot="1">
      <c r="C303" s="65" t="str">
        <f>'PC Despesas'!I99</f>
        <v>5.3.95</v>
      </c>
      <c r="D303" s="66" t="str">
        <f>VLOOKUP(C303,'PC Despesas'!$I$4:$J$103,2,FALSE)</f>
        <v>-</v>
      </c>
      <c r="E303" s="75">
        <f>SUMIFS(Jan!$H$5:$H$605,Jan!$R$5:$R$605,"Despesa",Jan!$F$5:$F$605,CPagar!$D303,Jan!$I$5:$I$605,"Não Pago")</f>
        <v>0</v>
      </c>
      <c r="F303" s="75">
        <f>SUMIFS(Fev!$H$5:$H$605,Fev!$R$5:$R$605,"Despesa",Fev!$F$5:$F$605,CPagar!$D303,Fev!$I$5:$I$605,"Não Pago")</f>
        <v>0</v>
      </c>
      <c r="G303" s="75">
        <f>SUMIFS(Mar!$H$5:$H$605,Mar!$R$5:$R$605,"Despesa",Mar!$F$5:$F$605,CPagar!$D303,Mar!$I$5:$I$605,"Não Pago")</f>
        <v>0</v>
      </c>
      <c r="H303" s="75">
        <f>SUMIFS(Abr!$H$5:$H$605,Abr!$R$5:$R$605,"Despesa",Abr!$F$5:$F$605,CPagar!$D303,Abr!$I$5:$I$605,"Não Pago")</f>
        <v>0</v>
      </c>
      <c r="I303" s="75">
        <f>SUMIFS(Mai!$H$5:$H$605,Mai!$R$5:$R$605,"Despesa",Mai!$F$5:$F$605,CPagar!$D303,Mai!$I$5:$I$605,"Não Pago")</f>
        <v>0</v>
      </c>
      <c r="J303" s="75">
        <f>SUMIFS(Jun!$H$5:$H$605,Jun!$R$5:$R$605,"Despesa",Jun!$F$5:$F$605,CPagar!$D303,Jun!$I$5:$I$605,"Não Pago")</f>
        <v>0</v>
      </c>
      <c r="K303" s="75">
        <f>SUMIFS(Jul!$H$5:$H$605,Jul!$R$5:$R$605,"Despesa",Jul!$F$5:$F$605,CPagar!$D303,Jul!$I$5:$I$605,"Não Pago")</f>
        <v>0</v>
      </c>
      <c r="L303" s="75">
        <f>SUMIFS(Ago!$H$5:$H$605,Ago!$R$5:$R$605,"Despesa",Ago!$F$5:$F$605,CPagar!$D303,Ago!$I$5:$I$605,"Não Pago")</f>
        <v>0</v>
      </c>
      <c r="M303" s="75">
        <f>SUMIFS(Set!$H$5:$H$605,Set!$R$5:$R$605,"Despesa",Set!$F$5:$F$605,CPagar!$D303,Set!$I$5:$I$605,"Não Pago")</f>
        <v>0</v>
      </c>
      <c r="N303" s="75">
        <f>SUMIFS(Out!$H$5:$H$605,Out!$R$5:$R$605,"Despesa",Out!$F$5:$F$605,CPagar!$D303,Out!$I$5:$I$605,"Não Pago")</f>
        <v>0</v>
      </c>
      <c r="O303" s="75">
        <f>SUMIFS(Nov!$H$5:$H$605,Nov!$R$5:$R$605,"Despesa",Nov!$F$5:$F$605,CPagar!$D303,Nov!$I$5:$I$605,"Não Pago")</f>
        <v>0</v>
      </c>
      <c r="P303" s="75">
        <f>SUMIFS(Dez!$H$5:$H$605,Dez!$R$5:$R$605,"Despesa",Dez!$F$5:$F$605,CPagar!$D303,Dez!$I$5:$I$605,"Não Pago")</f>
        <v>0</v>
      </c>
      <c r="Q303" s="49">
        <f t="shared" si="9"/>
        <v>0</v>
      </c>
    </row>
    <row r="304" spans="3:17" ht="28.5" customHeight="1" thickTop="1" thickBot="1">
      <c r="C304" s="65" t="str">
        <f>'PC Despesas'!I100</f>
        <v>5.3.96</v>
      </c>
      <c r="D304" s="66" t="str">
        <f>VLOOKUP(C304,'PC Despesas'!$I$4:$J$103,2,FALSE)</f>
        <v>-</v>
      </c>
      <c r="E304" s="75">
        <f>SUMIFS(Jan!$H$5:$H$605,Jan!$R$5:$R$605,"Despesa",Jan!$F$5:$F$605,CPagar!$D304,Jan!$I$5:$I$605,"Não Pago")</f>
        <v>0</v>
      </c>
      <c r="F304" s="75">
        <f>SUMIFS(Fev!$H$5:$H$605,Fev!$R$5:$R$605,"Despesa",Fev!$F$5:$F$605,CPagar!$D304,Fev!$I$5:$I$605,"Não Pago")</f>
        <v>0</v>
      </c>
      <c r="G304" s="75">
        <f>SUMIFS(Mar!$H$5:$H$605,Mar!$R$5:$R$605,"Despesa",Mar!$F$5:$F$605,CPagar!$D304,Mar!$I$5:$I$605,"Não Pago")</f>
        <v>0</v>
      </c>
      <c r="H304" s="75">
        <f>SUMIFS(Abr!$H$5:$H$605,Abr!$R$5:$R$605,"Despesa",Abr!$F$5:$F$605,CPagar!$D304,Abr!$I$5:$I$605,"Não Pago")</f>
        <v>0</v>
      </c>
      <c r="I304" s="75">
        <f>SUMIFS(Mai!$H$5:$H$605,Mai!$R$5:$R$605,"Despesa",Mai!$F$5:$F$605,CPagar!$D304,Mai!$I$5:$I$605,"Não Pago")</f>
        <v>0</v>
      </c>
      <c r="J304" s="75">
        <f>SUMIFS(Jun!$H$5:$H$605,Jun!$R$5:$R$605,"Despesa",Jun!$F$5:$F$605,CPagar!$D304,Jun!$I$5:$I$605,"Não Pago")</f>
        <v>0</v>
      </c>
      <c r="K304" s="75">
        <f>SUMIFS(Jul!$H$5:$H$605,Jul!$R$5:$R$605,"Despesa",Jul!$F$5:$F$605,CPagar!$D304,Jul!$I$5:$I$605,"Não Pago")</f>
        <v>0</v>
      </c>
      <c r="L304" s="75">
        <f>SUMIFS(Ago!$H$5:$H$605,Ago!$R$5:$R$605,"Despesa",Ago!$F$5:$F$605,CPagar!$D304,Ago!$I$5:$I$605,"Não Pago")</f>
        <v>0</v>
      </c>
      <c r="M304" s="75">
        <f>SUMIFS(Set!$H$5:$H$605,Set!$R$5:$R$605,"Despesa",Set!$F$5:$F$605,CPagar!$D304,Set!$I$5:$I$605,"Não Pago")</f>
        <v>0</v>
      </c>
      <c r="N304" s="75">
        <f>SUMIFS(Out!$H$5:$H$605,Out!$R$5:$R$605,"Despesa",Out!$F$5:$F$605,CPagar!$D304,Out!$I$5:$I$605,"Não Pago")</f>
        <v>0</v>
      </c>
      <c r="O304" s="75">
        <f>SUMIFS(Nov!$H$5:$H$605,Nov!$R$5:$R$605,"Despesa",Nov!$F$5:$F$605,CPagar!$D304,Nov!$I$5:$I$605,"Não Pago")</f>
        <v>0</v>
      </c>
      <c r="P304" s="75">
        <f>SUMIFS(Dez!$H$5:$H$605,Dez!$R$5:$R$605,"Despesa",Dez!$F$5:$F$605,CPagar!$D304,Dez!$I$5:$I$605,"Não Pago")</f>
        <v>0</v>
      </c>
      <c r="Q304" s="49">
        <f t="shared" si="9"/>
        <v>0</v>
      </c>
    </row>
    <row r="305" spans="3:17" ht="28.5" customHeight="1" thickTop="1" thickBot="1">
      <c r="C305" s="65" t="str">
        <f>'PC Despesas'!I101</f>
        <v>5.3.97</v>
      </c>
      <c r="D305" s="66" t="str">
        <f>VLOOKUP(C305,'PC Despesas'!$I$4:$J$103,2,FALSE)</f>
        <v>-</v>
      </c>
      <c r="E305" s="75">
        <f>SUMIFS(Jan!$H$5:$H$605,Jan!$R$5:$R$605,"Despesa",Jan!$F$5:$F$605,CPagar!$D305,Jan!$I$5:$I$605,"Não Pago")</f>
        <v>0</v>
      </c>
      <c r="F305" s="75">
        <f>SUMIFS(Fev!$H$5:$H$605,Fev!$R$5:$R$605,"Despesa",Fev!$F$5:$F$605,CPagar!$D305,Fev!$I$5:$I$605,"Não Pago")</f>
        <v>0</v>
      </c>
      <c r="G305" s="75">
        <f>SUMIFS(Mar!$H$5:$H$605,Mar!$R$5:$R$605,"Despesa",Mar!$F$5:$F$605,CPagar!$D305,Mar!$I$5:$I$605,"Não Pago")</f>
        <v>0</v>
      </c>
      <c r="H305" s="75">
        <f>SUMIFS(Abr!$H$5:$H$605,Abr!$R$5:$R$605,"Despesa",Abr!$F$5:$F$605,CPagar!$D305,Abr!$I$5:$I$605,"Não Pago")</f>
        <v>0</v>
      </c>
      <c r="I305" s="75">
        <f>SUMIFS(Mai!$H$5:$H$605,Mai!$R$5:$R$605,"Despesa",Mai!$F$5:$F$605,CPagar!$D305,Mai!$I$5:$I$605,"Não Pago")</f>
        <v>0</v>
      </c>
      <c r="J305" s="75">
        <f>SUMIFS(Jun!$H$5:$H$605,Jun!$R$5:$R$605,"Despesa",Jun!$F$5:$F$605,CPagar!$D305,Jun!$I$5:$I$605,"Não Pago")</f>
        <v>0</v>
      </c>
      <c r="K305" s="75">
        <f>SUMIFS(Jul!$H$5:$H$605,Jul!$R$5:$R$605,"Despesa",Jul!$F$5:$F$605,CPagar!$D305,Jul!$I$5:$I$605,"Não Pago")</f>
        <v>0</v>
      </c>
      <c r="L305" s="75">
        <f>SUMIFS(Ago!$H$5:$H$605,Ago!$R$5:$R$605,"Despesa",Ago!$F$5:$F$605,CPagar!$D305,Ago!$I$5:$I$605,"Não Pago")</f>
        <v>0</v>
      </c>
      <c r="M305" s="75">
        <f>SUMIFS(Set!$H$5:$H$605,Set!$R$5:$R$605,"Despesa",Set!$F$5:$F$605,CPagar!$D305,Set!$I$5:$I$605,"Não Pago")</f>
        <v>0</v>
      </c>
      <c r="N305" s="75">
        <f>SUMIFS(Out!$H$5:$H$605,Out!$R$5:$R$605,"Despesa",Out!$F$5:$F$605,CPagar!$D305,Out!$I$5:$I$605,"Não Pago")</f>
        <v>0</v>
      </c>
      <c r="O305" s="75">
        <f>SUMIFS(Nov!$H$5:$H$605,Nov!$R$5:$R$605,"Despesa",Nov!$F$5:$F$605,CPagar!$D305,Nov!$I$5:$I$605,"Não Pago")</f>
        <v>0</v>
      </c>
      <c r="P305" s="75">
        <f>SUMIFS(Dez!$H$5:$H$605,Dez!$R$5:$R$605,"Despesa",Dez!$F$5:$F$605,CPagar!$D305,Dez!$I$5:$I$605,"Não Pago")</f>
        <v>0</v>
      </c>
      <c r="Q305" s="49">
        <f t="shared" si="9"/>
        <v>0</v>
      </c>
    </row>
    <row r="306" spans="3:17" ht="28.5" customHeight="1" thickTop="1" thickBot="1">
      <c r="C306" s="65" t="str">
        <f>'PC Despesas'!I102</f>
        <v>5.3.98</v>
      </c>
      <c r="D306" s="66" t="str">
        <f>VLOOKUP(C306,'PC Despesas'!$I$4:$J$103,2,FALSE)</f>
        <v>-</v>
      </c>
      <c r="E306" s="75">
        <f>SUMIFS(Jan!$H$5:$H$605,Jan!$R$5:$R$605,"Despesa",Jan!$F$5:$F$605,CPagar!$D306,Jan!$I$5:$I$605,"Não Pago")</f>
        <v>0</v>
      </c>
      <c r="F306" s="75">
        <f>SUMIFS(Fev!$H$5:$H$605,Fev!$R$5:$R$605,"Despesa",Fev!$F$5:$F$605,CPagar!$D306,Fev!$I$5:$I$605,"Não Pago")</f>
        <v>0</v>
      </c>
      <c r="G306" s="75">
        <f>SUMIFS(Mar!$H$5:$H$605,Mar!$R$5:$R$605,"Despesa",Mar!$F$5:$F$605,CPagar!$D306,Mar!$I$5:$I$605,"Não Pago")</f>
        <v>0</v>
      </c>
      <c r="H306" s="75">
        <f>SUMIFS(Abr!$H$5:$H$605,Abr!$R$5:$R$605,"Despesa",Abr!$F$5:$F$605,CPagar!$D306,Abr!$I$5:$I$605,"Não Pago")</f>
        <v>0</v>
      </c>
      <c r="I306" s="75">
        <f>SUMIFS(Mai!$H$5:$H$605,Mai!$R$5:$R$605,"Despesa",Mai!$F$5:$F$605,CPagar!$D306,Mai!$I$5:$I$605,"Não Pago")</f>
        <v>0</v>
      </c>
      <c r="J306" s="75">
        <f>SUMIFS(Jun!$H$5:$H$605,Jun!$R$5:$R$605,"Despesa",Jun!$F$5:$F$605,CPagar!$D306,Jun!$I$5:$I$605,"Não Pago")</f>
        <v>0</v>
      </c>
      <c r="K306" s="75">
        <f>SUMIFS(Jul!$H$5:$H$605,Jul!$R$5:$R$605,"Despesa",Jul!$F$5:$F$605,CPagar!$D306,Jul!$I$5:$I$605,"Não Pago")</f>
        <v>0</v>
      </c>
      <c r="L306" s="75">
        <f>SUMIFS(Ago!$H$5:$H$605,Ago!$R$5:$R$605,"Despesa",Ago!$F$5:$F$605,CPagar!$D306,Ago!$I$5:$I$605,"Não Pago")</f>
        <v>0</v>
      </c>
      <c r="M306" s="75">
        <f>SUMIFS(Set!$H$5:$H$605,Set!$R$5:$R$605,"Despesa",Set!$F$5:$F$605,CPagar!$D306,Set!$I$5:$I$605,"Não Pago")</f>
        <v>0</v>
      </c>
      <c r="N306" s="75">
        <f>SUMIFS(Out!$H$5:$H$605,Out!$R$5:$R$605,"Despesa",Out!$F$5:$F$605,CPagar!$D306,Out!$I$5:$I$605,"Não Pago")</f>
        <v>0</v>
      </c>
      <c r="O306" s="75">
        <f>SUMIFS(Nov!$H$5:$H$605,Nov!$R$5:$R$605,"Despesa",Nov!$F$5:$F$605,CPagar!$D306,Nov!$I$5:$I$605,"Não Pago")</f>
        <v>0</v>
      </c>
      <c r="P306" s="75">
        <f>SUMIFS(Dez!$H$5:$H$605,Dez!$R$5:$R$605,"Despesa",Dez!$F$5:$F$605,CPagar!$D306,Dez!$I$5:$I$605,"Não Pago")</f>
        <v>0</v>
      </c>
      <c r="Q306" s="49">
        <f t="shared" si="9"/>
        <v>0</v>
      </c>
    </row>
    <row r="307" spans="3:17" ht="28.5" customHeight="1" thickTop="1" thickBot="1">
      <c r="C307" s="65" t="str">
        <f>'PC Despesas'!I103</f>
        <v>5.3.99</v>
      </c>
      <c r="D307" s="66" t="str">
        <f>VLOOKUP(C307,'PC Despesas'!$I$4:$J$103,2,FALSE)</f>
        <v>Outras depesas não operacionais</v>
      </c>
      <c r="E307" s="75">
        <f>SUMIFS(Jan!$H$5:$H$605,Jan!$R$5:$R$605,"Despesa",Jan!$F$5:$F$605,CPagar!$D307,Jan!$I$5:$I$605,"Não Pago")</f>
        <v>0</v>
      </c>
      <c r="F307" s="75">
        <f>SUMIFS(Fev!$H$5:$H$605,Fev!$R$5:$R$605,"Despesa",Fev!$F$5:$F$605,CPagar!$D307,Fev!$I$5:$I$605,"Não Pago")</f>
        <v>0</v>
      </c>
      <c r="G307" s="75">
        <f>SUMIFS(Mar!$H$5:$H$605,Mar!$R$5:$R$605,"Despesa",Mar!$F$5:$F$605,CPagar!$D307,Mar!$I$5:$I$605,"Não Pago")</f>
        <v>0</v>
      </c>
      <c r="H307" s="75">
        <f>SUMIFS(Abr!$H$5:$H$605,Abr!$R$5:$R$605,"Despesa",Abr!$F$5:$F$605,CPagar!$D307,Abr!$I$5:$I$605,"Não Pago")</f>
        <v>0</v>
      </c>
      <c r="I307" s="75">
        <f>SUMIFS(Mai!$H$5:$H$605,Mai!$R$5:$R$605,"Despesa",Mai!$F$5:$F$605,CPagar!$D307,Mai!$I$5:$I$605,"Não Pago")</f>
        <v>0</v>
      </c>
      <c r="J307" s="75">
        <f>SUMIFS(Jun!$H$5:$H$605,Jun!$R$5:$R$605,"Despesa",Jun!$F$5:$F$605,CPagar!$D307,Jun!$I$5:$I$605,"Não Pago")</f>
        <v>0</v>
      </c>
      <c r="K307" s="75">
        <f>SUMIFS(Jul!$H$5:$H$605,Jul!$R$5:$R$605,"Despesa",Jul!$F$5:$F$605,CPagar!$D307,Jul!$I$5:$I$605,"Não Pago")</f>
        <v>0</v>
      </c>
      <c r="L307" s="75">
        <f>SUMIFS(Ago!$H$5:$H$605,Ago!$R$5:$R$605,"Despesa",Ago!$F$5:$F$605,CPagar!$D307,Ago!$I$5:$I$605,"Não Pago")</f>
        <v>0</v>
      </c>
      <c r="M307" s="75">
        <f>SUMIFS(Set!$H$5:$H$605,Set!$R$5:$R$605,"Despesa",Set!$F$5:$F$605,CPagar!$D307,Set!$I$5:$I$605,"Não Pago")</f>
        <v>0</v>
      </c>
      <c r="N307" s="75">
        <f>SUMIFS(Out!$H$5:$H$605,Out!$R$5:$R$605,"Despesa",Out!$F$5:$F$605,CPagar!$D307,Out!$I$5:$I$605,"Não Pago")</f>
        <v>0</v>
      </c>
      <c r="O307" s="75">
        <f>SUMIFS(Nov!$H$5:$H$605,Nov!$R$5:$R$605,"Despesa",Nov!$F$5:$F$605,CPagar!$D307,Nov!$I$5:$I$605,"Não Pago")</f>
        <v>0</v>
      </c>
      <c r="P307" s="75">
        <f>SUMIFS(Dez!$H$5:$H$605,Dez!$R$5:$R$605,"Despesa",Dez!$F$5:$F$605,CPagar!$D307,Dez!$I$5:$I$605,"Não Pago")</f>
        <v>0</v>
      </c>
      <c r="Q307" s="49">
        <f t="shared" si="9"/>
        <v>0</v>
      </c>
    </row>
    <row r="308" spans="3:17" ht="30.75" customHeight="1" thickTop="1" thickBot="1">
      <c r="C308" s="63" t="str">
        <f>'PC Despesas'!L4</f>
        <v>5.4</v>
      </c>
      <c r="D308" s="64" t="str">
        <f>VLOOKUP(C308,'PC Despesas'!$L$4:$M$103,2,FALSE)</f>
        <v>DESPESAS COM RH</v>
      </c>
      <c r="E308" s="74">
        <f>SUM(E309:E407)</f>
        <v>0</v>
      </c>
      <c r="F308" s="74">
        <f t="shared" ref="F308:Q308" si="10">SUM(F309:F407)</f>
        <v>0</v>
      </c>
      <c r="G308" s="74">
        <f t="shared" si="10"/>
        <v>0</v>
      </c>
      <c r="H308" s="74">
        <f t="shared" si="10"/>
        <v>0</v>
      </c>
      <c r="I308" s="74">
        <f t="shared" si="10"/>
        <v>0</v>
      </c>
      <c r="J308" s="74">
        <f t="shared" si="10"/>
        <v>0</v>
      </c>
      <c r="K308" s="74">
        <f t="shared" si="10"/>
        <v>0</v>
      </c>
      <c r="L308" s="74">
        <f t="shared" si="10"/>
        <v>0</v>
      </c>
      <c r="M308" s="74">
        <f t="shared" si="10"/>
        <v>0</v>
      </c>
      <c r="N308" s="74">
        <f t="shared" si="10"/>
        <v>0</v>
      </c>
      <c r="O308" s="74">
        <f t="shared" si="10"/>
        <v>0</v>
      </c>
      <c r="P308" s="74">
        <f t="shared" si="10"/>
        <v>0</v>
      </c>
      <c r="Q308" s="74">
        <f t="shared" si="10"/>
        <v>0</v>
      </c>
    </row>
    <row r="309" spans="3:17" ht="28.5" customHeight="1" thickTop="1" thickBot="1">
      <c r="C309" s="65" t="str">
        <f>'PC Despesas'!L5</f>
        <v>5.4.1</v>
      </c>
      <c r="D309" s="66" t="str">
        <f>VLOOKUP(C309,'PC Despesas'!$L$5:$M$103,2,FALSE)</f>
        <v>-</v>
      </c>
      <c r="E309" s="75">
        <f>SUMIFS(Jan!$H$5:$H$605,Jan!$R$5:$R$605,"Despesa",Jan!$F$5:$F$605,CPagar!$D309,Jan!$I$5:$I$605,"Não Pago")</f>
        <v>0</v>
      </c>
      <c r="F309" s="75">
        <f>SUMIFS(Fev!$H$5:$H$605,Fev!$R$5:$R$605,"Despesa",Fev!$F$5:$F$605,CPagar!$D309,Fev!$I$5:$I$605,"Não Pago")</f>
        <v>0</v>
      </c>
      <c r="G309" s="75">
        <f>SUMIFS(Mar!$H$5:$H$605,Mar!$R$5:$R$605,"Despesa",Mar!$F$5:$F$605,CPagar!$D309,Mar!$I$5:$I$605,"Não Pago")</f>
        <v>0</v>
      </c>
      <c r="H309" s="75">
        <f>SUMIFS(Abr!$H$5:$H$605,Abr!$R$5:$R$605,"Despesa",Abr!$F$5:$F$605,CPagar!$D309,Abr!$I$5:$I$605,"Não Pago")</f>
        <v>0</v>
      </c>
      <c r="I309" s="75">
        <f>SUMIFS(Mai!$H$5:$H$605,Mai!$R$5:$R$605,"Despesa",Mai!$F$5:$F$605,CPagar!$D309,Mai!$I$5:$I$605,"Não Pago")</f>
        <v>0</v>
      </c>
      <c r="J309" s="75">
        <f>SUMIFS(Jun!$H$5:$H$605,Jun!$R$5:$R$605,"Despesa",Jun!$F$5:$F$605,CPagar!$D309,Jun!$I$5:$I$605,"Não Pago")</f>
        <v>0</v>
      </c>
      <c r="K309" s="75">
        <f>SUMIFS(Jul!$H$5:$H$605,Jul!$R$5:$R$605,"Despesa",Jul!$F$5:$F$605,CPagar!$D309,Jul!$I$5:$I$605,"Não Pago")</f>
        <v>0</v>
      </c>
      <c r="L309" s="75">
        <f>SUMIFS(Ago!$H$5:$H$605,Ago!$R$5:$R$605,"Despesa",Ago!$F$5:$F$605,CPagar!$D309,Ago!$I$5:$I$605,"Não Pago")</f>
        <v>0</v>
      </c>
      <c r="M309" s="75">
        <f>SUMIFS(Set!$H$5:$H$605,Set!$R$5:$R$605,"Despesa",Set!$F$5:$F$605,CPagar!$D309,Set!$I$5:$I$605,"Não Pago")</f>
        <v>0</v>
      </c>
      <c r="N309" s="75">
        <f>SUMIFS(Out!$H$5:$H$605,Out!$R$5:$R$605,"Despesa",Out!$F$5:$F$605,CPagar!$D309,Out!$I$5:$I$605,"Não Pago")</f>
        <v>0</v>
      </c>
      <c r="O309" s="75">
        <f>SUMIFS(Nov!$H$5:$H$605,Nov!$R$5:$R$605,"Despesa",Nov!$F$5:$F$605,CPagar!$D309,Nov!$I$5:$I$605,"Não Pago")</f>
        <v>0</v>
      </c>
      <c r="P309" s="75">
        <f>SUMIFS(Dez!$H$5:$H$605,Dez!$R$5:$R$605,"Despesa",Dez!$F$5:$F$605,CPagar!$D309,Dez!$I$5:$I$605,"Não Pago")</f>
        <v>0</v>
      </c>
      <c r="Q309" s="49">
        <f>SUM(E309:P309)</f>
        <v>0</v>
      </c>
    </row>
    <row r="310" spans="3:17" ht="28.5" customHeight="1" thickTop="1" thickBot="1">
      <c r="C310" s="65" t="str">
        <f>'PC Despesas'!L6</f>
        <v>5.4.2</v>
      </c>
      <c r="D310" s="66" t="str">
        <f>VLOOKUP(C310,'PC Despesas'!$L$5:$M$103,2,FALSE)</f>
        <v>-</v>
      </c>
      <c r="E310" s="75">
        <f>SUMIFS(Jan!$H$5:$H$605,Jan!$R$5:$R$605,"Despesa",Jan!$F$5:$F$605,CPagar!$D310,Jan!$I$5:$I$605,"Não Pago")</f>
        <v>0</v>
      </c>
      <c r="F310" s="75">
        <f>SUMIFS(Fev!$H$5:$H$605,Fev!$R$5:$R$605,"Despesa",Fev!$F$5:$F$605,CPagar!$D310,Fev!$I$5:$I$605,"Não Pago")</f>
        <v>0</v>
      </c>
      <c r="G310" s="75">
        <f>SUMIFS(Mar!$H$5:$H$605,Mar!$R$5:$R$605,"Despesa",Mar!$F$5:$F$605,CPagar!$D310,Mar!$I$5:$I$605,"Não Pago")</f>
        <v>0</v>
      </c>
      <c r="H310" s="75">
        <f>SUMIFS(Abr!$H$5:$H$605,Abr!$R$5:$R$605,"Despesa",Abr!$F$5:$F$605,CPagar!$D310,Abr!$I$5:$I$605,"Não Pago")</f>
        <v>0</v>
      </c>
      <c r="I310" s="75">
        <f>SUMIFS(Mai!$H$5:$H$605,Mai!$R$5:$R$605,"Despesa",Mai!$F$5:$F$605,CPagar!$D310,Mai!$I$5:$I$605,"Não Pago")</f>
        <v>0</v>
      </c>
      <c r="J310" s="75">
        <f>SUMIFS(Jun!$H$5:$H$605,Jun!$R$5:$R$605,"Despesa",Jun!$F$5:$F$605,CPagar!$D310,Jun!$I$5:$I$605,"Não Pago")</f>
        <v>0</v>
      </c>
      <c r="K310" s="75">
        <f>SUMIFS(Jul!$H$5:$H$605,Jul!$R$5:$R$605,"Despesa",Jul!$F$5:$F$605,CPagar!$D310,Jul!$I$5:$I$605,"Não Pago")</f>
        <v>0</v>
      </c>
      <c r="L310" s="75">
        <f>SUMIFS(Ago!$H$5:$H$605,Ago!$R$5:$R$605,"Despesa",Ago!$F$5:$F$605,CPagar!$D310,Ago!$I$5:$I$605,"Não Pago")</f>
        <v>0</v>
      </c>
      <c r="M310" s="75">
        <f>SUMIFS(Set!$H$5:$H$605,Set!$R$5:$R$605,"Despesa",Set!$F$5:$F$605,CPagar!$D310,Set!$I$5:$I$605,"Não Pago")</f>
        <v>0</v>
      </c>
      <c r="N310" s="75">
        <f>SUMIFS(Out!$H$5:$H$605,Out!$R$5:$R$605,"Despesa",Out!$F$5:$F$605,CPagar!$D310,Out!$I$5:$I$605,"Não Pago")</f>
        <v>0</v>
      </c>
      <c r="O310" s="75">
        <f>SUMIFS(Nov!$H$5:$H$605,Nov!$R$5:$R$605,"Despesa",Nov!$F$5:$F$605,CPagar!$D310,Nov!$I$5:$I$605,"Não Pago")</f>
        <v>0</v>
      </c>
      <c r="P310" s="75">
        <f>SUMIFS(Dez!$H$5:$H$605,Dez!$R$5:$R$605,"Despesa",Dez!$F$5:$F$605,CPagar!$D310,Dez!$I$5:$I$605,"Não Pago")</f>
        <v>0</v>
      </c>
      <c r="Q310" s="49">
        <f t="shared" ref="Q310:Q373" si="11">SUM(E310:P310)</f>
        <v>0</v>
      </c>
    </row>
    <row r="311" spans="3:17" ht="28.5" customHeight="1" thickTop="1" thickBot="1">
      <c r="C311" s="65" t="str">
        <f>'PC Despesas'!L7</f>
        <v>5.4.3</v>
      </c>
      <c r="D311" s="66" t="str">
        <f>VLOOKUP(C311,'PC Despesas'!$L$5:$M$103,2,FALSE)</f>
        <v>-</v>
      </c>
      <c r="E311" s="75">
        <f>SUMIFS(Jan!$H$5:$H$605,Jan!$R$5:$R$605,"Despesa",Jan!$F$5:$F$605,CPagar!$D311,Jan!$I$5:$I$605,"Não Pago")</f>
        <v>0</v>
      </c>
      <c r="F311" s="75">
        <f>SUMIFS(Fev!$H$5:$H$605,Fev!$R$5:$R$605,"Despesa",Fev!$F$5:$F$605,CPagar!$D311,Fev!$I$5:$I$605,"Não Pago")</f>
        <v>0</v>
      </c>
      <c r="G311" s="75">
        <f>SUMIFS(Mar!$H$5:$H$605,Mar!$R$5:$R$605,"Despesa",Mar!$F$5:$F$605,CPagar!$D311,Mar!$I$5:$I$605,"Não Pago")</f>
        <v>0</v>
      </c>
      <c r="H311" s="75">
        <f>SUMIFS(Abr!$H$5:$H$605,Abr!$R$5:$R$605,"Despesa",Abr!$F$5:$F$605,CPagar!$D311,Abr!$I$5:$I$605,"Não Pago")</f>
        <v>0</v>
      </c>
      <c r="I311" s="75">
        <f>SUMIFS(Mai!$H$5:$H$605,Mai!$R$5:$R$605,"Despesa",Mai!$F$5:$F$605,CPagar!$D311,Mai!$I$5:$I$605,"Não Pago")</f>
        <v>0</v>
      </c>
      <c r="J311" s="75">
        <f>SUMIFS(Jun!$H$5:$H$605,Jun!$R$5:$R$605,"Despesa",Jun!$F$5:$F$605,CPagar!$D311,Jun!$I$5:$I$605,"Não Pago")</f>
        <v>0</v>
      </c>
      <c r="K311" s="75">
        <f>SUMIFS(Jul!$H$5:$H$605,Jul!$R$5:$R$605,"Despesa",Jul!$F$5:$F$605,CPagar!$D311,Jul!$I$5:$I$605,"Não Pago")</f>
        <v>0</v>
      </c>
      <c r="L311" s="75">
        <f>SUMIFS(Ago!$H$5:$H$605,Ago!$R$5:$R$605,"Despesa",Ago!$F$5:$F$605,CPagar!$D311,Ago!$I$5:$I$605,"Não Pago")</f>
        <v>0</v>
      </c>
      <c r="M311" s="75">
        <f>SUMIFS(Set!$H$5:$H$605,Set!$R$5:$R$605,"Despesa",Set!$F$5:$F$605,CPagar!$D311,Set!$I$5:$I$605,"Não Pago")</f>
        <v>0</v>
      </c>
      <c r="N311" s="75">
        <f>SUMIFS(Out!$H$5:$H$605,Out!$R$5:$R$605,"Despesa",Out!$F$5:$F$605,CPagar!$D311,Out!$I$5:$I$605,"Não Pago")</f>
        <v>0</v>
      </c>
      <c r="O311" s="75">
        <f>SUMIFS(Nov!$H$5:$H$605,Nov!$R$5:$R$605,"Despesa",Nov!$F$5:$F$605,CPagar!$D311,Nov!$I$5:$I$605,"Não Pago")</f>
        <v>0</v>
      </c>
      <c r="P311" s="75">
        <f>SUMIFS(Dez!$H$5:$H$605,Dez!$R$5:$R$605,"Despesa",Dez!$F$5:$F$605,CPagar!$D311,Dez!$I$5:$I$605,"Não Pago")</f>
        <v>0</v>
      </c>
      <c r="Q311" s="49">
        <f t="shared" si="11"/>
        <v>0</v>
      </c>
    </row>
    <row r="312" spans="3:17" ht="28.5" customHeight="1" thickTop="1" thickBot="1">
      <c r="C312" s="65" t="str">
        <f>'PC Despesas'!L8</f>
        <v>5.4.4</v>
      </c>
      <c r="D312" s="66" t="str">
        <f>VLOOKUP(C312,'PC Despesas'!$L$5:$M$103,2,FALSE)</f>
        <v>-</v>
      </c>
      <c r="E312" s="75">
        <f>SUMIFS(Jan!$H$5:$H$605,Jan!$R$5:$R$605,"Despesa",Jan!$F$5:$F$605,CPagar!$D312,Jan!$I$5:$I$605,"Não Pago")</f>
        <v>0</v>
      </c>
      <c r="F312" s="75">
        <f>SUMIFS(Fev!$H$5:$H$605,Fev!$R$5:$R$605,"Despesa",Fev!$F$5:$F$605,CPagar!$D312,Fev!$I$5:$I$605,"Não Pago")</f>
        <v>0</v>
      </c>
      <c r="G312" s="75">
        <f>SUMIFS(Mar!$H$5:$H$605,Mar!$R$5:$R$605,"Despesa",Mar!$F$5:$F$605,CPagar!$D312,Mar!$I$5:$I$605,"Não Pago")</f>
        <v>0</v>
      </c>
      <c r="H312" s="75">
        <f>SUMIFS(Abr!$H$5:$H$605,Abr!$R$5:$R$605,"Despesa",Abr!$F$5:$F$605,CPagar!$D312,Abr!$I$5:$I$605,"Não Pago")</f>
        <v>0</v>
      </c>
      <c r="I312" s="75">
        <f>SUMIFS(Mai!$H$5:$H$605,Mai!$R$5:$R$605,"Despesa",Mai!$F$5:$F$605,CPagar!$D312,Mai!$I$5:$I$605,"Não Pago")</f>
        <v>0</v>
      </c>
      <c r="J312" s="75">
        <f>SUMIFS(Jun!$H$5:$H$605,Jun!$R$5:$R$605,"Despesa",Jun!$F$5:$F$605,CPagar!$D312,Jun!$I$5:$I$605,"Não Pago")</f>
        <v>0</v>
      </c>
      <c r="K312" s="75">
        <f>SUMIFS(Jul!$H$5:$H$605,Jul!$R$5:$R$605,"Despesa",Jul!$F$5:$F$605,CPagar!$D312,Jul!$I$5:$I$605,"Não Pago")</f>
        <v>0</v>
      </c>
      <c r="L312" s="75">
        <f>SUMIFS(Ago!$H$5:$H$605,Ago!$R$5:$R$605,"Despesa",Ago!$F$5:$F$605,CPagar!$D312,Ago!$I$5:$I$605,"Não Pago")</f>
        <v>0</v>
      </c>
      <c r="M312" s="75">
        <f>SUMIFS(Set!$H$5:$H$605,Set!$R$5:$R$605,"Despesa",Set!$F$5:$F$605,CPagar!$D312,Set!$I$5:$I$605,"Não Pago")</f>
        <v>0</v>
      </c>
      <c r="N312" s="75">
        <f>SUMIFS(Out!$H$5:$H$605,Out!$R$5:$R$605,"Despesa",Out!$F$5:$F$605,CPagar!$D312,Out!$I$5:$I$605,"Não Pago")</f>
        <v>0</v>
      </c>
      <c r="O312" s="75">
        <f>SUMIFS(Nov!$H$5:$H$605,Nov!$R$5:$R$605,"Despesa",Nov!$F$5:$F$605,CPagar!$D312,Nov!$I$5:$I$605,"Não Pago")</f>
        <v>0</v>
      </c>
      <c r="P312" s="75">
        <f>SUMIFS(Dez!$H$5:$H$605,Dez!$R$5:$R$605,"Despesa",Dez!$F$5:$F$605,CPagar!$D312,Dez!$I$5:$I$605,"Não Pago")</f>
        <v>0</v>
      </c>
      <c r="Q312" s="49">
        <f t="shared" si="11"/>
        <v>0</v>
      </c>
    </row>
    <row r="313" spans="3:17" ht="28.5" customHeight="1" thickTop="1" thickBot="1">
      <c r="C313" s="65" t="str">
        <f>'PC Despesas'!L9</f>
        <v>5.4.5</v>
      </c>
      <c r="D313" s="66" t="str">
        <f>VLOOKUP(C313,'PC Despesas'!$L$5:$M$103,2,FALSE)</f>
        <v>-</v>
      </c>
      <c r="E313" s="75">
        <f>SUMIFS(Jan!$H$5:$H$605,Jan!$R$5:$R$605,"Despesa",Jan!$F$5:$F$605,CPagar!$D313,Jan!$I$5:$I$605,"Não Pago")</f>
        <v>0</v>
      </c>
      <c r="F313" s="75">
        <f>SUMIFS(Fev!$H$5:$H$605,Fev!$R$5:$R$605,"Despesa",Fev!$F$5:$F$605,CPagar!$D313,Fev!$I$5:$I$605,"Não Pago")</f>
        <v>0</v>
      </c>
      <c r="G313" s="75">
        <f>SUMIFS(Mar!$H$5:$H$605,Mar!$R$5:$R$605,"Despesa",Mar!$F$5:$F$605,CPagar!$D313,Mar!$I$5:$I$605,"Não Pago")</f>
        <v>0</v>
      </c>
      <c r="H313" s="75">
        <f>SUMIFS(Abr!$H$5:$H$605,Abr!$R$5:$R$605,"Despesa",Abr!$F$5:$F$605,CPagar!$D313,Abr!$I$5:$I$605,"Não Pago")</f>
        <v>0</v>
      </c>
      <c r="I313" s="75">
        <f>SUMIFS(Mai!$H$5:$H$605,Mai!$R$5:$R$605,"Despesa",Mai!$F$5:$F$605,CPagar!$D313,Mai!$I$5:$I$605,"Não Pago")</f>
        <v>0</v>
      </c>
      <c r="J313" s="75">
        <f>SUMIFS(Jun!$H$5:$H$605,Jun!$R$5:$R$605,"Despesa",Jun!$F$5:$F$605,CPagar!$D313,Jun!$I$5:$I$605,"Não Pago")</f>
        <v>0</v>
      </c>
      <c r="K313" s="75">
        <f>SUMIFS(Jul!$H$5:$H$605,Jul!$R$5:$R$605,"Despesa",Jul!$F$5:$F$605,CPagar!$D313,Jul!$I$5:$I$605,"Não Pago")</f>
        <v>0</v>
      </c>
      <c r="L313" s="75">
        <f>SUMIFS(Ago!$H$5:$H$605,Ago!$R$5:$R$605,"Despesa",Ago!$F$5:$F$605,CPagar!$D313,Ago!$I$5:$I$605,"Não Pago")</f>
        <v>0</v>
      </c>
      <c r="M313" s="75">
        <f>SUMIFS(Set!$H$5:$H$605,Set!$R$5:$R$605,"Despesa",Set!$F$5:$F$605,CPagar!$D313,Set!$I$5:$I$605,"Não Pago")</f>
        <v>0</v>
      </c>
      <c r="N313" s="75">
        <f>SUMIFS(Out!$H$5:$H$605,Out!$R$5:$R$605,"Despesa",Out!$F$5:$F$605,CPagar!$D313,Out!$I$5:$I$605,"Não Pago")</f>
        <v>0</v>
      </c>
      <c r="O313" s="75">
        <f>SUMIFS(Nov!$H$5:$H$605,Nov!$R$5:$R$605,"Despesa",Nov!$F$5:$F$605,CPagar!$D313,Nov!$I$5:$I$605,"Não Pago")</f>
        <v>0</v>
      </c>
      <c r="P313" s="75">
        <f>SUMIFS(Dez!$H$5:$H$605,Dez!$R$5:$R$605,"Despesa",Dez!$F$5:$F$605,CPagar!$D313,Dez!$I$5:$I$605,"Não Pago")</f>
        <v>0</v>
      </c>
      <c r="Q313" s="49">
        <f t="shared" si="11"/>
        <v>0</v>
      </c>
    </row>
    <row r="314" spans="3:17" ht="28.5" customHeight="1" thickTop="1" thickBot="1">
      <c r="C314" s="65" t="str">
        <f>'PC Despesas'!L10</f>
        <v>5.4.6</v>
      </c>
      <c r="D314" s="66" t="str">
        <f>VLOOKUP(C314,'PC Despesas'!$L$5:$M$103,2,FALSE)</f>
        <v>-</v>
      </c>
      <c r="E314" s="75">
        <f>SUMIFS(Jan!$H$5:$H$605,Jan!$R$5:$R$605,"Despesa",Jan!$F$5:$F$605,CPagar!$D314,Jan!$I$5:$I$605,"Não Pago")</f>
        <v>0</v>
      </c>
      <c r="F314" s="75">
        <f>SUMIFS(Fev!$H$5:$H$605,Fev!$R$5:$R$605,"Despesa",Fev!$F$5:$F$605,CPagar!$D314,Fev!$I$5:$I$605,"Não Pago")</f>
        <v>0</v>
      </c>
      <c r="G314" s="75">
        <f>SUMIFS(Mar!$H$5:$H$605,Mar!$R$5:$R$605,"Despesa",Mar!$F$5:$F$605,CPagar!$D314,Mar!$I$5:$I$605,"Não Pago")</f>
        <v>0</v>
      </c>
      <c r="H314" s="75">
        <f>SUMIFS(Abr!$H$5:$H$605,Abr!$R$5:$R$605,"Despesa",Abr!$F$5:$F$605,CPagar!$D314,Abr!$I$5:$I$605,"Não Pago")</f>
        <v>0</v>
      </c>
      <c r="I314" s="75">
        <f>SUMIFS(Mai!$H$5:$H$605,Mai!$R$5:$R$605,"Despesa",Mai!$F$5:$F$605,CPagar!$D314,Mai!$I$5:$I$605,"Não Pago")</f>
        <v>0</v>
      </c>
      <c r="J314" s="75">
        <f>SUMIFS(Jun!$H$5:$H$605,Jun!$R$5:$R$605,"Despesa",Jun!$F$5:$F$605,CPagar!$D314,Jun!$I$5:$I$605,"Não Pago")</f>
        <v>0</v>
      </c>
      <c r="K314" s="75">
        <f>SUMIFS(Jul!$H$5:$H$605,Jul!$R$5:$R$605,"Despesa",Jul!$F$5:$F$605,CPagar!$D314,Jul!$I$5:$I$605,"Não Pago")</f>
        <v>0</v>
      </c>
      <c r="L314" s="75">
        <f>SUMIFS(Ago!$H$5:$H$605,Ago!$R$5:$R$605,"Despesa",Ago!$F$5:$F$605,CPagar!$D314,Ago!$I$5:$I$605,"Não Pago")</f>
        <v>0</v>
      </c>
      <c r="M314" s="75">
        <f>SUMIFS(Set!$H$5:$H$605,Set!$R$5:$R$605,"Despesa",Set!$F$5:$F$605,CPagar!$D314,Set!$I$5:$I$605,"Não Pago")</f>
        <v>0</v>
      </c>
      <c r="N314" s="75">
        <f>SUMIFS(Out!$H$5:$H$605,Out!$R$5:$R$605,"Despesa",Out!$F$5:$F$605,CPagar!$D314,Out!$I$5:$I$605,"Não Pago")</f>
        <v>0</v>
      </c>
      <c r="O314" s="75">
        <f>SUMIFS(Nov!$H$5:$H$605,Nov!$R$5:$R$605,"Despesa",Nov!$F$5:$F$605,CPagar!$D314,Nov!$I$5:$I$605,"Não Pago")</f>
        <v>0</v>
      </c>
      <c r="P314" s="75">
        <f>SUMIFS(Dez!$H$5:$H$605,Dez!$R$5:$R$605,"Despesa",Dez!$F$5:$F$605,CPagar!$D314,Dez!$I$5:$I$605,"Não Pago")</f>
        <v>0</v>
      </c>
      <c r="Q314" s="49">
        <f t="shared" si="11"/>
        <v>0</v>
      </c>
    </row>
    <row r="315" spans="3:17" ht="28.5" customHeight="1" thickTop="1" thickBot="1">
      <c r="C315" s="65" t="str">
        <f>'PC Despesas'!L11</f>
        <v>5.4.7</v>
      </c>
      <c r="D315" s="66" t="str">
        <f>VLOOKUP(C315,'PC Despesas'!$L$5:$M$103,2,FALSE)</f>
        <v>-</v>
      </c>
      <c r="E315" s="75">
        <f>SUMIFS(Jan!$H$5:$H$605,Jan!$R$5:$R$605,"Despesa",Jan!$F$5:$F$605,CPagar!$D315,Jan!$I$5:$I$605,"Não Pago")</f>
        <v>0</v>
      </c>
      <c r="F315" s="75">
        <f>SUMIFS(Fev!$H$5:$H$605,Fev!$R$5:$R$605,"Despesa",Fev!$F$5:$F$605,CPagar!$D315,Fev!$I$5:$I$605,"Não Pago")</f>
        <v>0</v>
      </c>
      <c r="G315" s="75">
        <f>SUMIFS(Mar!$H$5:$H$605,Mar!$R$5:$R$605,"Despesa",Mar!$F$5:$F$605,CPagar!$D315,Mar!$I$5:$I$605,"Não Pago")</f>
        <v>0</v>
      </c>
      <c r="H315" s="75">
        <f>SUMIFS(Abr!$H$5:$H$605,Abr!$R$5:$R$605,"Despesa",Abr!$F$5:$F$605,CPagar!$D315,Abr!$I$5:$I$605,"Não Pago")</f>
        <v>0</v>
      </c>
      <c r="I315" s="75">
        <f>SUMIFS(Mai!$H$5:$H$605,Mai!$R$5:$R$605,"Despesa",Mai!$F$5:$F$605,CPagar!$D315,Mai!$I$5:$I$605,"Não Pago")</f>
        <v>0</v>
      </c>
      <c r="J315" s="75">
        <f>SUMIFS(Jun!$H$5:$H$605,Jun!$R$5:$R$605,"Despesa",Jun!$F$5:$F$605,CPagar!$D315,Jun!$I$5:$I$605,"Não Pago")</f>
        <v>0</v>
      </c>
      <c r="K315" s="75">
        <f>SUMIFS(Jul!$H$5:$H$605,Jul!$R$5:$R$605,"Despesa",Jul!$F$5:$F$605,CPagar!$D315,Jul!$I$5:$I$605,"Não Pago")</f>
        <v>0</v>
      </c>
      <c r="L315" s="75">
        <f>SUMIFS(Ago!$H$5:$H$605,Ago!$R$5:$R$605,"Despesa",Ago!$F$5:$F$605,CPagar!$D315,Ago!$I$5:$I$605,"Não Pago")</f>
        <v>0</v>
      </c>
      <c r="M315" s="75">
        <f>SUMIFS(Set!$H$5:$H$605,Set!$R$5:$R$605,"Despesa",Set!$F$5:$F$605,CPagar!$D315,Set!$I$5:$I$605,"Não Pago")</f>
        <v>0</v>
      </c>
      <c r="N315" s="75">
        <f>SUMIFS(Out!$H$5:$H$605,Out!$R$5:$R$605,"Despesa",Out!$F$5:$F$605,CPagar!$D315,Out!$I$5:$I$605,"Não Pago")</f>
        <v>0</v>
      </c>
      <c r="O315" s="75">
        <f>SUMIFS(Nov!$H$5:$H$605,Nov!$R$5:$R$605,"Despesa",Nov!$F$5:$F$605,CPagar!$D315,Nov!$I$5:$I$605,"Não Pago")</f>
        <v>0</v>
      </c>
      <c r="P315" s="75">
        <f>SUMIFS(Dez!$H$5:$H$605,Dez!$R$5:$R$605,"Despesa",Dez!$F$5:$F$605,CPagar!$D315,Dez!$I$5:$I$605,"Não Pago")</f>
        <v>0</v>
      </c>
      <c r="Q315" s="49">
        <f t="shared" si="11"/>
        <v>0</v>
      </c>
    </row>
    <row r="316" spans="3:17" ht="28.5" customHeight="1" thickTop="1" thickBot="1">
      <c r="C316" s="65" t="str">
        <f>'PC Despesas'!L12</f>
        <v>5.4.8</v>
      </c>
      <c r="D316" s="66" t="str">
        <f>VLOOKUP(C316,'PC Despesas'!$L$5:$M$103,2,FALSE)</f>
        <v>-</v>
      </c>
      <c r="E316" s="75">
        <f>SUMIFS(Jan!$H$5:$H$605,Jan!$R$5:$R$605,"Despesa",Jan!$F$5:$F$605,CPagar!$D316,Jan!$I$5:$I$605,"Não Pago")</f>
        <v>0</v>
      </c>
      <c r="F316" s="75">
        <f>SUMIFS(Fev!$H$5:$H$605,Fev!$R$5:$R$605,"Despesa",Fev!$F$5:$F$605,CPagar!$D316,Fev!$I$5:$I$605,"Não Pago")</f>
        <v>0</v>
      </c>
      <c r="G316" s="75">
        <f>SUMIFS(Mar!$H$5:$H$605,Mar!$R$5:$R$605,"Despesa",Mar!$F$5:$F$605,CPagar!$D316,Mar!$I$5:$I$605,"Não Pago")</f>
        <v>0</v>
      </c>
      <c r="H316" s="75">
        <f>SUMIFS(Abr!$H$5:$H$605,Abr!$R$5:$R$605,"Despesa",Abr!$F$5:$F$605,CPagar!$D316,Abr!$I$5:$I$605,"Não Pago")</f>
        <v>0</v>
      </c>
      <c r="I316" s="75">
        <f>SUMIFS(Mai!$H$5:$H$605,Mai!$R$5:$R$605,"Despesa",Mai!$F$5:$F$605,CPagar!$D316,Mai!$I$5:$I$605,"Não Pago")</f>
        <v>0</v>
      </c>
      <c r="J316" s="75">
        <f>SUMIFS(Jun!$H$5:$H$605,Jun!$R$5:$R$605,"Despesa",Jun!$F$5:$F$605,CPagar!$D316,Jun!$I$5:$I$605,"Não Pago")</f>
        <v>0</v>
      </c>
      <c r="K316" s="75">
        <f>SUMIFS(Jul!$H$5:$H$605,Jul!$R$5:$R$605,"Despesa",Jul!$F$5:$F$605,CPagar!$D316,Jul!$I$5:$I$605,"Não Pago")</f>
        <v>0</v>
      </c>
      <c r="L316" s="75">
        <f>SUMIFS(Ago!$H$5:$H$605,Ago!$R$5:$R$605,"Despesa",Ago!$F$5:$F$605,CPagar!$D316,Ago!$I$5:$I$605,"Não Pago")</f>
        <v>0</v>
      </c>
      <c r="M316" s="75">
        <f>SUMIFS(Set!$H$5:$H$605,Set!$R$5:$R$605,"Despesa",Set!$F$5:$F$605,CPagar!$D316,Set!$I$5:$I$605,"Não Pago")</f>
        <v>0</v>
      </c>
      <c r="N316" s="75">
        <f>SUMIFS(Out!$H$5:$H$605,Out!$R$5:$R$605,"Despesa",Out!$F$5:$F$605,CPagar!$D316,Out!$I$5:$I$605,"Não Pago")</f>
        <v>0</v>
      </c>
      <c r="O316" s="75">
        <f>SUMIFS(Nov!$H$5:$H$605,Nov!$R$5:$R$605,"Despesa",Nov!$F$5:$F$605,CPagar!$D316,Nov!$I$5:$I$605,"Não Pago")</f>
        <v>0</v>
      </c>
      <c r="P316" s="75">
        <f>SUMIFS(Dez!$H$5:$H$605,Dez!$R$5:$R$605,"Despesa",Dez!$F$5:$F$605,CPagar!$D316,Dez!$I$5:$I$605,"Não Pago")</f>
        <v>0</v>
      </c>
      <c r="Q316" s="49">
        <f t="shared" si="11"/>
        <v>0</v>
      </c>
    </row>
    <row r="317" spans="3:17" ht="28.5" customHeight="1" thickTop="1" thickBot="1">
      <c r="C317" s="65" t="str">
        <f>'PC Despesas'!L13</f>
        <v>5.4.9</v>
      </c>
      <c r="D317" s="66" t="str">
        <f>VLOOKUP(C317,'PC Despesas'!$L$5:$M$103,2,FALSE)</f>
        <v>-</v>
      </c>
      <c r="E317" s="75">
        <f>SUMIFS(Jan!$H$5:$H$605,Jan!$R$5:$R$605,"Despesa",Jan!$F$5:$F$605,CPagar!$D317,Jan!$I$5:$I$605,"Não Pago")</f>
        <v>0</v>
      </c>
      <c r="F317" s="75">
        <f>SUMIFS(Fev!$H$5:$H$605,Fev!$R$5:$R$605,"Despesa",Fev!$F$5:$F$605,CPagar!$D317,Fev!$I$5:$I$605,"Não Pago")</f>
        <v>0</v>
      </c>
      <c r="G317" s="75">
        <f>SUMIFS(Mar!$H$5:$H$605,Mar!$R$5:$R$605,"Despesa",Mar!$F$5:$F$605,CPagar!$D317,Mar!$I$5:$I$605,"Não Pago")</f>
        <v>0</v>
      </c>
      <c r="H317" s="75">
        <f>SUMIFS(Abr!$H$5:$H$605,Abr!$R$5:$R$605,"Despesa",Abr!$F$5:$F$605,CPagar!$D317,Abr!$I$5:$I$605,"Não Pago")</f>
        <v>0</v>
      </c>
      <c r="I317" s="75">
        <f>SUMIFS(Mai!$H$5:$H$605,Mai!$R$5:$R$605,"Despesa",Mai!$F$5:$F$605,CPagar!$D317,Mai!$I$5:$I$605,"Não Pago")</f>
        <v>0</v>
      </c>
      <c r="J317" s="75">
        <f>SUMIFS(Jun!$H$5:$H$605,Jun!$R$5:$R$605,"Despesa",Jun!$F$5:$F$605,CPagar!$D317,Jun!$I$5:$I$605,"Não Pago")</f>
        <v>0</v>
      </c>
      <c r="K317" s="75">
        <f>SUMIFS(Jul!$H$5:$H$605,Jul!$R$5:$R$605,"Despesa",Jul!$F$5:$F$605,CPagar!$D317,Jul!$I$5:$I$605,"Não Pago")</f>
        <v>0</v>
      </c>
      <c r="L317" s="75">
        <f>SUMIFS(Ago!$H$5:$H$605,Ago!$R$5:$R$605,"Despesa",Ago!$F$5:$F$605,CPagar!$D317,Ago!$I$5:$I$605,"Não Pago")</f>
        <v>0</v>
      </c>
      <c r="M317" s="75">
        <f>SUMIFS(Set!$H$5:$H$605,Set!$R$5:$R$605,"Despesa",Set!$F$5:$F$605,CPagar!$D317,Set!$I$5:$I$605,"Não Pago")</f>
        <v>0</v>
      </c>
      <c r="N317" s="75">
        <f>SUMIFS(Out!$H$5:$H$605,Out!$R$5:$R$605,"Despesa",Out!$F$5:$F$605,CPagar!$D317,Out!$I$5:$I$605,"Não Pago")</f>
        <v>0</v>
      </c>
      <c r="O317" s="75">
        <f>SUMIFS(Nov!$H$5:$H$605,Nov!$R$5:$R$605,"Despesa",Nov!$F$5:$F$605,CPagar!$D317,Nov!$I$5:$I$605,"Não Pago")</f>
        <v>0</v>
      </c>
      <c r="P317" s="75">
        <f>SUMIFS(Dez!$H$5:$H$605,Dez!$R$5:$R$605,"Despesa",Dez!$F$5:$F$605,CPagar!$D317,Dez!$I$5:$I$605,"Não Pago")</f>
        <v>0</v>
      </c>
      <c r="Q317" s="49">
        <f t="shared" si="11"/>
        <v>0</v>
      </c>
    </row>
    <row r="318" spans="3:17" ht="28.5" customHeight="1" thickTop="1" thickBot="1">
      <c r="C318" s="65" t="str">
        <f>'PC Despesas'!L14</f>
        <v>5.4.10</v>
      </c>
      <c r="D318" s="66" t="str">
        <f>VLOOKUP(C318,'PC Despesas'!$L$5:$M$103,2,FALSE)</f>
        <v>-</v>
      </c>
      <c r="E318" s="75">
        <f>SUMIFS(Jan!$H$5:$H$605,Jan!$R$5:$R$605,"Despesa",Jan!$F$5:$F$605,CPagar!$D318,Jan!$I$5:$I$605,"Não Pago")</f>
        <v>0</v>
      </c>
      <c r="F318" s="75">
        <f>SUMIFS(Fev!$H$5:$H$605,Fev!$R$5:$R$605,"Despesa",Fev!$F$5:$F$605,CPagar!$D318,Fev!$I$5:$I$605,"Não Pago")</f>
        <v>0</v>
      </c>
      <c r="G318" s="75">
        <f>SUMIFS(Mar!$H$5:$H$605,Mar!$R$5:$R$605,"Despesa",Mar!$F$5:$F$605,CPagar!$D318,Mar!$I$5:$I$605,"Não Pago")</f>
        <v>0</v>
      </c>
      <c r="H318" s="75">
        <f>SUMIFS(Abr!$H$5:$H$605,Abr!$R$5:$R$605,"Despesa",Abr!$F$5:$F$605,CPagar!$D318,Abr!$I$5:$I$605,"Não Pago")</f>
        <v>0</v>
      </c>
      <c r="I318" s="75">
        <f>SUMIFS(Mai!$H$5:$H$605,Mai!$R$5:$R$605,"Despesa",Mai!$F$5:$F$605,CPagar!$D318,Mai!$I$5:$I$605,"Não Pago")</f>
        <v>0</v>
      </c>
      <c r="J318" s="75">
        <f>SUMIFS(Jun!$H$5:$H$605,Jun!$R$5:$R$605,"Despesa",Jun!$F$5:$F$605,CPagar!$D318,Jun!$I$5:$I$605,"Não Pago")</f>
        <v>0</v>
      </c>
      <c r="K318" s="75">
        <f>SUMIFS(Jul!$H$5:$H$605,Jul!$R$5:$R$605,"Despesa",Jul!$F$5:$F$605,CPagar!$D318,Jul!$I$5:$I$605,"Não Pago")</f>
        <v>0</v>
      </c>
      <c r="L318" s="75">
        <f>SUMIFS(Ago!$H$5:$H$605,Ago!$R$5:$R$605,"Despesa",Ago!$F$5:$F$605,CPagar!$D318,Ago!$I$5:$I$605,"Não Pago")</f>
        <v>0</v>
      </c>
      <c r="M318" s="75">
        <f>SUMIFS(Set!$H$5:$H$605,Set!$R$5:$R$605,"Despesa",Set!$F$5:$F$605,CPagar!$D318,Set!$I$5:$I$605,"Não Pago")</f>
        <v>0</v>
      </c>
      <c r="N318" s="75">
        <f>SUMIFS(Out!$H$5:$H$605,Out!$R$5:$R$605,"Despesa",Out!$F$5:$F$605,CPagar!$D318,Out!$I$5:$I$605,"Não Pago")</f>
        <v>0</v>
      </c>
      <c r="O318" s="75">
        <f>SUMIFS(Nov!$H$5:$H$605,Nov!$R$5:$R$605,"Despesa",Nov!$F$5:$F$605,CPagar!$D318,Nov!$I$5:$I$605,"Não Pago")</f>
        <v>0</v>
      </c>
      <c r="P318" s="75">
        <f>SUMIFS(Dez!$H$5:$H$605,Dez!$R$5:$R$605,"Despesa",Dez!$F$5:$F$605,CPagar!$D318,Dez!$I$5:$I$605,"Não Pago")</f>
        <v>0</v>
      </c>
      <c r="Q318" s="49">
        <f t="shared" si="11"/>
        <v>0</v>
      </c>
    </row>
    <row r="319" spans="3:17" ht="28.5" customHeight="1" thickTop="1" thickBot="1">
      <c r="C319" s="65" t="str">
        <f>'PC Despesas'!L15</f>
        <v>5.4.11</v>
      </c>
      <c r="D319" s="66" t="str">
        <f>VLOOKUP(C319,'PC Despesas'!$L$5:$M$103,2,FALSE)</f>
        <v>-</v>
      </c>
      <c r="E319" s="75">
        <f>SUMIFS(Jan!$H$5:$H$605,Jan!$R$5:$R$605,"Despesa",Jan!$F$5:$F$605,CPagar!$D319,Jan!$I$5:$I$605,"Não Pago")</f>
        <v>0</v>
      </c>
      <c r="F319" s="75">
        <f>SUMIFS(Fev!$H$5:$H$605,Fev!$R$5:$R$605,"Despesa",Fev!$F$5:$F$605,CPagar!$D319,Fev!$I$5:$I$605,"Não Pago")</f>
        <v>0</v>
      </c>
      <c r="G319" s="75">
        <f>SUMIFS(Mar!$H$5:$H$605,Mar!$R$5:$R$605,"Despesa",Mar!$F$5:$F$605,CPagar!$D319,Mar!$I$5:$I$605,"Não Pago")</f>
        <v>0</v>
      </c>
      <c r="H319" s="75">
        <f>SUMIFS(Abr!$H$5:$H$605,Abr!$R$5:$R$605,"Despesa",Abr!$F$5:$F$605,CPagar!$D319,Abr!$I$5:$I$605,"Não Pago")</f>
        <v>0</v>
      </c>
      <c r="I319" s="75">
        <f>SUMIFS(Mai!$H$5:$H$605,Mai!$R$5:$R$605,"Despesa",Mai!$F$5:$F$605,CPagar!$D319,Mai!$I$5:$I$605,"Não Pago")</f>
        <v>0</v>
      </c>
      <c r="J319" s="75">
        <f>SUMIFS(Jun!$H$5:$H$605,Jun!$R$5:$R$605,"Despesa",Jun!$F$5:$F$605,CPagar!$D319,Jun!$I$5:$I$605,"Não Pago")</f>
        <v>0</v>
      </c>
      <c r="K319" s="75">
        <f>SUMIFS(Jul!$H$5:$H$605,Jul!$R$5:$R$605,"Despesa",Jul!$F$5:$F$605,CPagar!$D319,Jul!$I$5:$I$605,"Não Pago")</f>
        <v>0</v>
      </c>
      <c r="L319" s="75">
        <f>SUMIFS(Ago!$H$5:$H$605,Ago!$R$5:$R$605,"Despesa",Ago!$F$5:$F$605,CPagar!$D319,Ago!$I$5:$I$605,"Não Pago")</f>
        <v>0</v>
      </c>
      <c r="M319" s="75">
        <f>SUMIFS(Set!$H$5:$H$605,Set!$R$5:$R$605,"Despesa",Set!$F$5:$F$605,CPagar!$D319,Set!$I$5:$I$605,"Não Pago")</f>
        <v>0</v>
      </c>
      <c r="N319" s="75">
        <f>SUMIFS(Out!$H$5:$H$605,Out!$R$5:$R$605,"Despesa",Out!$F$5:$F$605,CPagar!$D319,Out!$I$5:$I$605,"Não Pago")</f>
        <v>0</v>
      </c>
      <c r="O319" s="75">
        <f>SUMIFS(Nov!$H$5:$H$605,Nov!$R$5:$R$605,"Despesa",Nov!$F$5:$F$605,CPagar!$D319,Nov!$I$5:$I$605,"Não Pago")</f>
        <v>0</v>
      </c>
      <c r="P319" s="75">
        <f>SUMIFS(Dez!$H$5:$H$605,Dez!$R$5:$R$605,"Despesa",Dez!$F$5:$F$605,CPagar!$D319,Dez!$I$5:$I$605,"Não Pago")</f>
        <v>0</v>
      </c>
      <c r="Q319" s="49">
        <f t="shared" si="11"/>
        <v>0</v>
      </c>
    </row>
    <row r="320" spans="3:17" ht="28.5" customHeight="1" thickTop="1" thickBot="1">
      <c r="C320" s="65" t="str">
        <f>'PC Despesas'!L16</f>
        <v>5.4.12</v>
      </c>
      <c r="D320" s="66" t="str">
        <f>VLOOKUP(C320,'PC Despesas'!$L$5:$M$103,2,FALSE)</f>
        <v>-</v>
      </c>
      <c r="E320" s="75">
        <f>SUMIFS(Jan!$H$5:$H$605,Jan!$R$5:$R$605,"Despesa",Jan!$F$5:$F$605,CPagar!$D320,Jan!$I$5:$I$605,"Não Pago")</f>
        <v>0</v>
      </c>
      <c r="F320" s="75">
        <f>SUMIFS(Fev!$H$5:$H$605,Fev!$R$5:$R$605,"Despesa",Fev!$F$5:$F$605,CPagar!$D320,Fev!$I$5:$I$605,"Não Pago")</f>
        <v>0</v>
      </c>
      <c r="G320" s="75">
        <f>SUMIFS(Mar!$H$5:$H$605,Mar!$R$5:$R$605,"Despesa",Mar!$F$5:$F$605,CPagar!$D320,Mar!$I$5:$I$605,"Não Pago")</f>
        <v>0</v>
      </c>
      <c r="H320" s="75">
        <f>SUMIFS(Abr!$H$5:$H$605,Abr!$R$5:$R$605,"Despesa",Abr!$F$5:$F$605,CPagar!$D320,Abr!$I$5:$I$605,"Não Pago")</f>
        <v>0</v>
      </c>
      <c r="I320" s="75">
        <f>SUMIFS(Mai!$H$5:$H$605,Mai!$R$5:$R$605,"Despesa",Mai!$F$5:$F$605,CPagar!$D320,Mai!$I$5:$I$605,"Não Pago")</f>
        <v>0</v>
      </c>
      <c r="J320" s="75">
        <f>SUMIFS(Jun!$H$5:$H$605,Jun!$R$5:$R$605,"Despesa",Jun!$F$5:$F$605,CPagar!$D320,Jun!$I$5:$I$605,"Não Pago")</f>
        <v>0</v>
      </c>
      <c r="K320" s="75">
        <f>SUMIFS(Jul!$H$5:$H$605,Jul!$R$5:$R$605,"Despesa",Jul!$F$5:$F$605,CPagar!$D320,Jul!$I$5:$I$605,"Não Pago")</f>
        <v>0</v>
      </c>
      <c r="L320" s="75">
        <f>SUMIFS(Ago!$H$5:$H$605,Ago!$R$5:$R$605,"Despesa",Ago!$F$5:$F$605,CPagar!$D320,Ago!$I$5:$I$605,"Não Pago")</f>
        <v>0</v>
      </c>
      <c r="M320" s="75">
        <f>SUMIFS(Set!$H$5:$H$605,Set!$R$5:$R$605,"Despesa",Set!$F$5:$F$605,CPagar!$D320,Set!$I$5:$I$605,"Não Pago")</f>
        <v>0</v>
      </c>
      <c r="N320" s="75">
        <f>SUMIFS(Out!$H$5:$H$605,Out!$R$5:$R$605,"Despesa",Out!$F$5:$F$605,CPagar!$D320,Out!$I$5:$I$605,"Não Pago")</f>
        <v>0</v>
      </c>
      <c r="O320" s="75">
        <f>SUMIFS(Nov!$H$5:$H$605,Nov!$R$5:$R$605,"Despesa",Nov!$F$5:$F$605,CPagar!$D320,Nov!$I$5:$I$605,"Não Pago")</f>
        <v>0</v>
      </c>
      <c r="P320" s="75">
        <f>SUMIFS(Dez!$H$5:$H$605,Dez!$R$5:$R$605,"Despesa",Dez!$F$5:$F$605,CPagar!$D320,Dez!$I$5:$I$605,"Não Pago")</f>
        <v>0</v>
      </c>
      <c r="Q320" s="49">
        <f t="shared" si="11"/>
        <v>0</v>
      </c>
    </row>
    <row r="321" spans="3:17" ht="28.5" customHeight="1" thickTop="1" thickBot="1">
      <c r="C321" s="65" t="str">
        <f>'PC Despesas'!L17</f>
        <v>5.4.13</v>
      </c>
      <c r="D321" s="66" t="str">
        <f>VLOOKUP(C321,'PC Despesas'!$L$5:$M$103,2,FALSE)</f>
        <v>-</v>
      </c>
      <c r="E321" s="75">
        <f>SUMIFS(Jan!$H$5:$H$605,Jan!$R$5:$R$605,"Despesa",Jan!$F$5:$F$605,CPagar!$D321,Jan!$I$5:$I$605,"Não Pago")</f>
        <v>0</v>
      </c>
      <c r="F321" s="75">
        <f>SUMIFS(Fev!$H$5:$H$605,Fev!$R$5:$R$605,"Despesa",Fev!$F$5:$F$605,CPagar!$D321,Fev!$I$5:$I$605,"Não Pago")</f>
        <v>0</v>
      </c>
      <c r="G321" s="75">
        <f>SUMIFS(Mar!$H$5:$H$605,Mar!$R$5:$R$605,"Despesa",Mar!$F$5:$F$605,CPagar!$D321,Mar!$I$5:$I$605,"Não Pago")</f>
        <v>0</v>
      </c>
      <c r="H321" s="75">
        <f>SUMIFS(Abr!$H$5:$H$605,Abr!$R$5:$R$605,"Despesa",Abr!$F$5:$F$605,CPagar!$D321,Abr!$I$5:$I$605,"Não Pago")</f>
        <v>0</v>
      </c>
      <c r="I321" s="75">
        <f>SUMIFS(Mai!$H$5:$H$605,Mai!$R$5:$R$605,"Despesa",Mai!$F$5:$F$605,CPagar!$D321,Mai!$I$5:$I$605,"Não Pago")</f>
        <v>0</v>
      </c>
      <c r="J321" s="75">
        <f>SUMIFS(Jun!$H$5:$H$605,Jun!$R$5:$R$605,"Despesa",Jun!$F$5:$F$605,CPagar!$D321,Jun!$I$5:$I$605,"Não Pago")</f>
        <v>0</v>
      </c>
      <c r="K321" s="75">
        <f>SUMIFS(Jul!$H$5:$H$605,Jul!$R$5:$R$605,"Despesa",Jul!$F$5:$F$605,CPagar!$D321,Jul!$I$5:$I$605,"Não Pago")</f>
        <v>0</v>
      </c>
      <c r="L321" s="75">
        <f>SUMIFS(Ago!$H$5:$H$605,Ago!$R$5:$R$605,"Despesa",Ago!$F$5:$F$605,CPagar!$D321,Ago!$I$5:$I$605,"Não Pago")</f>
        <v>0</v>
      </c>
      <c r="M321" s="75">
        <f>SUMIFS(Set!$H$5:$H$605,Set!$R$5:$R$605,"Despesa",Set!$F$5:$F$605,CPagar!$D321,Set!$I$5:$I$605,"Não Pago")</f>
        <v>0</v>
      </c>
      <c r="N321" s="75">
        <f>SUMIFS(Out!$H$5:$H$605,Out!$R$5:$R$605,"Despesa",Out!$F$5:$F$605,CPagar!$D321,Out!$I$5:$I$605,"Não Pago")</f>
        <v>0</v>
      </c>
      <c r="O321" s="75">
        <f>SUMIFS(Nov!$H$5:$H$605,Nov!$R$5:$R$605,"Despesa",Nov!$F$5:$F$605,CPagar!$D321,Nov!$I$5:$I$605,"Não Pago")</f>
        <v>0</v>
      </c>
      <c r="P321" s="75">
        <f>SUMIFS(Dez!$H$5:$H$605,Dez!$R$5:$R$605,"Despesa",Dez!$F$5:$F$605,CPagar!$D321,Dez!$I$5:$I$605,"Não Pago")</f>
        <v>0</v>
      </c>
      <c r="Q321" s="49">
        <f t="shared" si="11"/>
        <v>0</v>
      </c>
    </row>
    <row r="322" spans="3:17" ht="28.5" customHeight="1" thickTop="1" thickBot="1">
      <c r="C322" s="65" t="str">
        <f>'PC Despesas'!L18</f>
        <v>5.4.14</v>
      </c>
      <c r="D322" s="66" t="str">
        <f>VLOOKUP(C322,'PC Despesas'!$L$5:$M$103,2,FALSE)</f>
        <v>-</v>
      </c>
      <c r="E322" s="75">
        <f>SUMIFS(Jan!$H$5:$H$605,Jan!$R$5:$R$605,"Despesa",Jan!$F$5:$F$605,CPagar!$D322,Jan!$I$5:$I$605,"Não Pago")</f>
        <v>0</v>
      </c>
      <c r="F322" s="75">
        <f>SUMIFS(Fev!$H$5:$H$605,Fev!$R$5:$R$605,"Despesa",Fev!$F$5:$F$605,CPagar!$D322,Fev!$I$5:$I$605,"Não Pago")</f>
        <v>0</v>
      </c>
      <c r="G322" s="75">
        <f>SUMIFS(Mar!$H$5:$H$605,Mar!$R$5:$R$605,"Despesa",Mar!$F$5:$F$605,CPagar!$D322,Mar!$I$5:$I$605,"Não Pago")</f>
        <v>0</v>
      </c>
      <c r="H322" s="75">
        <f>SUMIFS(Abr!$H$5:$H$605,Abr!$R$5:$R$605,"Despesa",Abr!$F$5:$F$605,CPagar!$D322,Abr!$I$5:$I$605,"Não Pago")</f>
        <v>0</v>
      </c>
      <c r="I322" s="75">
        <f>SUMIFS(Mai!$H$5:$H$605,Mai!$R$5:$R$605,"Despesa",Mai!$F$5:$F$605,CPagar!$D322,Mai!$I$5:$I$605,"Não Pago")</f>
        <v>0</v>
      </c>
      <c r="J322" s="75">
        <f>SUMIFS(Jun!$H$5:$H$605,Jun!$R$5:$R$605,"Despesa",Jun!$F$5:$F$605,CPagar!$D322,Jun!$I$5:$I$605,"Não Pago")</f>
        <v>0</v>
      </c>
      <c r="K322" s="75">
        <f>SUMIFS(Jul!$H$5:$H$605,Jul!$R$5:$R$605,"Despesa",Jul!$F$5:$F$605,CPagar!$D322,Jul!$I$5:$I$605,"Não Pago")</f>
        <v>0</v>
      </c>
      <c r="L322" s="75">
        <f>SUMIFS(Ago!$H$5:$H$605,Ago!$R$5:$R$605,"Despesa",Ago!$F$5:$F$605,CPagar!$D322,Ago!$I$5:$I$605,"Não Pago")</f>
        <v>0</v>
      </c>
      <c r="M322" s="75">
        <f>SUMIFS(Set!$H$5:$H$605,Set!$R$5:$R$605,"Despesa",Set!$F$5:$F$605,CPagar!$D322,Set!$I$5:$I$605,"Não Pago")</f>
        <v>0</v>
      </c>
      <c r="N322" s="75">
        <f>SUMIFS(Out!$H$5:$H$605,Out!$R$5:$R$605,"Despesa",Out!$F$5:$F$605,CPagar!$D322,Out!$I$5:$I$605,"Não Pago")</f>
        <v>0</v>
      </c>
      <c r="O322" s="75">
        <f>SUMIFS(Nov!$H$5:$H$605,Nov!$R$5:$R$605,"Despesa",Nov!$F$5:$F$605,CPagar!$D322,Nov!$I$5:$I$605,"Não Pago")</f>
        <v>0</v>
      </c>
      <c r="P322" s="75">
        <f>SUMIFS(Dez!$H$5:$H$605,Dez!$R$5:$R$605,"Despesa",Dez!$F$5:$F$605,CPagar!$D322,Dez!$I$5:$I$605,"Não Pago")</f>
        <v>0</v>
      </c>
      <c r="Q322" s="49">
        <f t="shared" si="11"/>
        <v>0</v>
      </c>
    </row>
    <row r="323" spans="3:17" ht="28.5" customHeight="1" thickTop="1" thickBot="1">
      <c r="C323" s="65" t="str">
        <f>'PC Despesas'!L19</f>
        <v>5.4.15</v>
      </c>
      <c r="D323" s="66" t="str">
        <f>VLOOKUP(C323,'PC Despesas'!$L$5:$M$103,2,FALSE)</f>
        <v>-</v>
      </c>
      <c r="E323" s="75">
        <f>SUMIFS(Jan!$H$5:$H$605,Jan!$R$5:$R$605,"Despesa",Jan!$F$5:$F$605,CPagar!$D323,Jan!$I$5:$I$605,"Não Pago")</f>
        <v>0</v>
      </c>
      <c r="F323" s="75">
        <f>SUMIFS(Fev!$H$5:$H$605,Fev!$R$5:$R$605,"Despesa",Fev!$F$5:$F$605,CPagar!$D323,Fev!$I$5:$I$605,"Não Pago")</f>
        <v>0</v>
      </c>
      <c r="G323" s="75">
        <f>SUMIFS(Mar!$H$5:$H$605,Mar!$R$5:$R$605,"Despesa",Mar!$F$5:$F$605,CPagar!$D323,Mar!$I$5:$I$605,"Não Pago")</f>
        <v>0</v>
      </c>
      <c r="H323" s="75">
        <f>SUMIFS(Abr!$H$5:$H$605,Abr!$R$5:$R$605,"Despesa",Abr!$F$5:$F$605,CPagar!$D323,Abr!$I$5:$I$605,"Não Pago")</f>
        <v>0</v>
      </c>
      <c r="I323" s="75">
        <f>SUMIFS(Mai!$H$5:$H$605,Mai!$R$5:$R$605,"Despesa",Mai!$F$5:$F$605,CPagar!$D323,Mai!$I$5:$I$605,"Não Pago")</f>
        <v>0</v>
      </c>
      <c r="J323" s="75">
        <f>SUMIFS(Jun!$H$5:$H$605,Jun!$R$5:$R$605,"Despesa",Jun!$F$5:$F$605,CPagar!$D323,Jun!$I$5:$I$605,"Não Pago")</f>
        <v>0</v>
      </c>
      <c r="K323" s="75">
        <f>SUMIFS(Jul!$H$5:$H$605,Jul!$R$5:$R$605,"Despesa",Jul!$F$5:$F$605,CPagar!$D323,Jul!$I$5:$I$605,"Não Pago")</f>
        <v>0</v>
      </c>
      <c r="L323" s="75">
        <f>SUMIFS(Ago!$H$5:$H$605,Ago!$R$5:$R$605,"Despesa",Ago!$F$5:$F$605,CPagar!$D323,Ago!$I$5:$I$605,"Não Pago")</f>
        <v>0</v>
      </c>
      <c r="M323" s="75">
        <f>SUMIFS(Set!$H$5:$H$605,Set!$R$5:$R$605,"Despesa",Set!$F$5:$F$605,CPagar!$D323,Set!$I$5:$I$605,"Não Pago")</f>
        <v>0</v>
      </c>
      <c r="N323" s="75">
        <f>SUMIFS(Out!$H$5:$H$605,Out!$R$5:$R$605,"Despesa",Out!$F$5:$F$605,CPagar!$D323,Out!$I$5:$I$605,"Não Pago")</f>
        <v>0</v>
      </c>
      <c r="O323" s="75">
        <f>SUMIFS(Nov!$H$5:$H$605,Nov!$R$5:$R$605,"Despesa",Nov!$F$5:$F$605,CPagar!$D323,Nov!$I$5:$I$605,"Não Pago")</f>
        <v>0</v>
      </c>
      <c r="P323" s="75">
        <f>SUMIFS(Dez!$H$5:$H$605,Dez!$R$5:$R$605,"Despesa",Dez!$F$5:$F$605,CPagar!$D323,Dez!$I$5:$I$605,"Não Pago")</f>
        <v>0</v>
      </c>
      <c r="Q323" s="49">
        <f t="shared" si="11"/>
        <v>0</v>
      </c>
    </row>
    <row r="324" spans="3:17" ht="28.5" customHeight="1" thickTop="1" thickBot="1">
      <c r="C324" s="65" t="str">
        <f>'PC Despesas'!L20</f>
        <v>5.4.16</v>
      </c>
      <c r="D324" s="66" t="str">
        <f>VLOOKUP(C324,'PC Despesas'!$L$5:$M$103,2,FALSE)</f>
        <v>-</v>
      </c>
      <c r="E324" s="75">
        <f>SUMIFS(Jan!$H$5:$H$605,Jan!$R$5:$R$605,"Despesa",Jan!$F$5:$F$605,CPagar!$D324,Jan!$I$5:$I$605,"Não Pago")</f>
        <v>0</v>
      </c>
      <c r="F324" s="75">
        <f>SUMIFS(Fev!$H$5:$H$605,Fev!$R$5:$R$605,"Despesa",Fev!$F$5:$F$605,CPagar!$D324,Fev!$I$5:$I$605,"Não Pago")</f>
        <v>0</v>
      </c>
      <c r="G324" s="75">
        <f>SUMIFS(Mar!$H$5:$H$605,Mar!$R$5:$R$605,"Despesa",Mar!$F$5:$F$605,CPagar!$D324,Mar!$I$5:$I$605,"Não Pago")</f>
        <v>0</v>
      </c>
      <c r="H324" s="75">
        <f>SUMIFS(Abr!$H$5:$H$605,Abr!$R$5:$R$605,"Despesa",Abr!$F$5:$F$605,CPagar!$D324,Abr!$I$5:$I$605,"Não Pago")</f>
        <v>0</v>
      </c>
      <c r="I324" s="75">
        <f>SUMIFS(Mai!$H$5:$H$605,Mai!$R$5:$R$605,"Despesa",Mai!$F$5:$F$605,CPagar!$D324,Mai!$I$5:$I$605,"Não Pago")</f>
        <v>0</v>
      </c>
      <c r="J324" s="75">
        <f>SUMIFS(Jun!$H$5:$H$605,Jun!$R$5:$R$605,"Despesa",Jun!$F$5:$F$605,CPagar!$D324,Jun!$I$5:$I$605,"Não Pago")</f>
        <v>0</v>
      </c>
      <c r="K324" s="75">
        <f>SUMIFS(Jul!$H$5:$H$605,Jul!$R$5:$R$605,"Despesa",Jul!$F$5:$F$605,CPagar!$D324,Jul!$I$5:$I$605,"Não Pago")</f>
        <v>0</v>
      </c>
      <c r="L324" s="75">
        <f>SUMIFS(Ago!$H$5:$H$605,Ago!$R$5:$R$605,"Despesa",Ago!$F$5:$F$605,CPagar!$D324,Ago!$I$5:$I$605,"Não Pago")</f>
        <v>0</v>
      </c>
      <c r="M324" s="75">
        <f>SUMIFS(Set!$H$5:$H$605,Set!$R$5:$R$605,"Despesa",Set!$F$5:$F$605,CPagar!$D324,Set!$I$5:$I$605,"Não Pago")</f>
        <v>0</v>
      </c>
      <c r="N324" s="75">
        <f>SUMIFS(Out!$H$5:$H$605,Out!$R$5:$R$605,"Despesa",Out!$F$5:$F$605,CPagar!$D324,Out!$I$5:$I$605,"Não Pago")</f>
        <v>0</v>
      </c>
      <c r="O324" s="75">
        <f>SUMIFS(Nov!$H$5:$H$605,Nov!$R$5:$R$605,"Despesa",Nov!$F$5:$F$605,CPagar!$D324,Nov!$I$5:$I$605,"Não Pago")</f>
        <v>0</v>
      </c>
      <c r="P324" s="75">
        <f>SUMIFS(Dez!$H$5:$H$605,Dez!$R$5:$R$605,"Despesa",Dez!$F$5:$F$605,CPagar!$D324,Dez!$I$5:$I$605,"Não Pago")</f>
        <v>0</v>
      </c>
      <c r="Q324" s="49">
        <f t="shared" si="11"/>
        <v>0</v>
      </c>
    </row>
    <row r="325" spans="3:17" ht="28.5" customHeight="1" thickTop="1" thickBot="1">
      <c r="C325" s="65" t="str">
        <f>'PC Despesas'!L21</f>
        <v>5.4.17</v>
      </c>
      <c r="D325" s="66" t="str">
        <f>VLOOKUP(C325,'PC Despesas'!$L$5:$M$103,2,FALSE)</f>
        <v>-</v>
      </c>
      <c r="E325" s="75">
        <f>SUMIFS(Jan!$H$5:$H$605,Jan!$R$5:$R$605,"Despesa",Jan!$F$5:$F$605,CPagar!$D325,Jan!$I$5:$I$605,"Não Pago")</f>
        <v>0</v>
      </c>
      <c r="F325" s="75">
        <f>SUMIFS(Fev!$H$5:$H$605,Fev!$R$5:$R$605,"Despesa",Fev!$F$5:$F$605,CPagar!$D325,Fev!$I$5:$I$605,"Não Pago")</f>
        <v>0</v>
      </c>
      <c r="G325" s="75">
        <f>SUMIFS(Mar!$H$5:$H$605,Mar!$R$5:$R$605,"Despesa",Mar!$F$5:$F$605,CPagar!$D325,Mar!$I$5:$I$605,"Não Pago")</f>
        <v>0</v>
      </c>
      <c r="H325" s="75">
        <f>SUMIFS(Abr!$H$5:$H$605,Abr!$R$5:$R$605,"Despesa",Abr!$F$5:$F$605,CPagar!$D325,Abr!$I$5:$I$605,"Não Pago")</f>
        <v>0</v>
      </c>
      <c r="I325" s="75">
        <f>SUMIFS(Mai!$H$5:$H$605,Mai!$R$5:$R$605,"Despesa",Mai!$F$5:$F$605,CPagar!$D325,Mai!$I$5:$I$605,"Não Pago")</f>
        <v>0</v>
      </c>
      <c r="J325" s="75">
        <f>SUMIFS(Jun!$H$5:$H$605,Jun!$R$5:$R$605,"Despesa",Jun!$F$5:$F$605,CPagar!$D325,Jun!$I$5:$I$605,"Não Pago")</f>
        <v>0</v>
      </c>
      <c r="K325" s="75">
        <f>SUMIFS(Jul!$H$5:$H$605,Jul!$R$5:$R$605,"Despesa",Jul!$F$5:$F$605,CPagar!$D325,Jul!$I$5:$I$605,"Não Pago")</f>
        <v>0</v>
      </c>
      <c r="L325" s="75">
        <f>SUMIFS(Ago!$H$5:$H$605,Ago!$R$5:$R$605,"Despesa",Ago!$F$5:$F$605,CPagar!$D325,Ago!$I$5:$I$605,"Não Pago")</f>
        <v>0</v>
      </c>
      <c r="M325" s="75">
        <f>SUMIFS(Set!$H$5:$H$605,Set!$R$5:$R$605,"Despesa",Set!$F$5:$F$605,CPagar!$D325,Set!$I$5:$I$605,"Não Pago")</f>
        <v>0</v>
      </c>
      <c r="N325" s="75">
        <f>SUMIFS(Out!$H$5:$H$605,Out!$R$5:$R$605,"Despesa",Out!$F$5:$F$605,CPagar!$D325,Out!$I$5:$I$605,"Não Pago")</f>
        <v>0</v>
      </c>
      <c r="O325" s="75">
        <f>SUMIFS(Nov!$H$5:$H$605,Nov!$R$5:$R$605,"Despesa",Nov!$F$5:$F$605,CPagar!$D325,Nov!$I$5:$I$605,"Não Pago")</f>
        <v>0</v>
      </c>
      <c r="P325" s="75">
        <f>SUMIFS(Dez!$H$5:$H$605,Dez!$R$5:$R$605,"Despesa",Dez!$F$5:$F$605,CPagar!$D325,Dez!$I$5:$I$605,"Não Pago")</f>
        <v>0</v>
      </c>
      <c r="Q325" s="49">
        <f t="shared" si="11"/>
        <v>0</v>
      </c>
    </row>
    <row r="326" spans="3:17" ht="28.5" customHeight="1" thickTop="1" thickBot="1">
      <c r="C326" s="65" t="str">
        <f>'PC Despesas'!L22</f>
        <v>5.4.18</v>
      </c>
      <c r="D326" s="66" t="str">
        <f>VLOOKUP(C326,'PC Despesas'!$L$5:$M$103,2,FALSE)</f>
        <v>-</v>
      </c>
      <c r="E326" s="75">
        <f>SUMIFS(Jan!$H$5:$H$605,Jan!$R$5:$R$605,"Despesa",Jan!$F$5:$F$605,CPagar!$D326,Jan!$I$5:$I$605,"Não Pago")</f>
        <v>0</v>
      </c>
      <c r="F326" s="75">
        <f>SUMIFS(Fev!$H$5:$H$605,Fev!$R$5:$R$605,"Despesa",Fev!$F$5:$F$605,CPagar!$D326,Fev!$I$5:$I$605,"Não Pago")</f>
        <v>0</v>
      </c>
      <c r="G326" s="75">
        <f>SUMIFS(Mar!$H$5:$H$605,Mar!$R$5:$R$605,"Despesa",Mar!$F$5:$F$605,CPagar!$D326,Mar!$I$5:$I$605,"Não Pago")</f>
        <v>0</v>
      </c>
      <c r="H326" s="75">
        <f>SUMIFS(Abr!$H$5:$H$605,Abr!$R$5:$R$605,"Despesa",Abr!$F$5:$F$605,CPagar!$D326,Abr!$I$5:$I$605,"Não Pago")</f>
        <v>0</v>
      </c>
      <c r="I326" s="75">
        <f>SUMIFS(Mai!$H$5:$H$605,Mai!$R$5:$R$605,"Despesa",Mai!$F$5:$F$605,CPagar!$D326,Mai!$I$5:$I$605,"Não Pago")</f>
        <v>0</v>
      </c>
      <c r="J326" s="75">
        <f>SUMIFS(Jun!$H$5:$H$605,Jun!$R$5:$R$605,"Despesa",Jun!$F$5:$F$605,CPagar!$D326,Jun!$I$5:$I$605,"Não Pago")</f>
        <v>0</v>
      </c>
      <c r="K326" s="75">
        <f>SUMIFS(Jul!$H$5:$H$605,Jul!$R$5:$R$605,"Despesa",Jul!$F$5:$F$605,CPagar!$D326,Jul!$I$5:$I$605,"Não Pago")</f>
        <v>0</v>
      </c>
      <c r="L326" s="75">
        <f>SUMIFS(Ago!$H$5:$H$605,Ago!$R$5:$R$605,"Despesa",Ago!$F$5:$F$605,CPagar!$D326,Ago!$I$5:$I$605,"Não Pago")</f>
        <v>0</v>
      </c>
      <c r="M326" s="75">
        <f>SUMIFS(Set!$H$5:$H$605,Set!$R$5:$R$605,"Despesa",Set!$F$5:$F$605,CPagar!$D326,Set!$I$5:$I$605,"Não Pago")</f>
        <v>0</v>
      </c>
      <c r="N326" s="75">
        <f>SUMIFS(Out!$H$5:$H$605,Out!$R$5:$R$605,"Despesa",Out!$F$5:$F$605,CPagar!$D326,Out!$I$5:$I$605,"Não Pago")</f>
        <v>0</v>
      </c>
      <c r="O326" s="75">
        <f>SUMIFS(Nov!$H$5:$H$605,Nov!$R$5:$R$605,"Despesa",Nov!$F$5:$F$605,CPagar!$D326,Nov!$I$5:$I$605,"Não Pago")</f>
        <v>0</v>
      </c>
      <c r="P326" s="75">
        <f>SUMIFS(Dez!$H$5:$H$605,Dez!$R$5:$R$605,"Despesa",Dez!$F$5:$F$605,CPagar!$D326,Dez!$I$5:$I$605,"Não Pago")</f>
        <v>0</v>
      </c>
      <c r="Q326" s="49">
        <f t="shared" si="11"/>
        <v>0</v>
      </c>
    </row>
    <row r="327" spans="3:17" ht="28.5" customHeight="1" thickTop="1" thickBot="1">
      <c r="C327" s="65" t="str">
        <f>'PC Despesas'!L23</f>
        <v>5.4.19</v>
      </c>
      <c r="D327" s="66" t="str">
        <f>VLOOKUP(C327,'PC Despesas'!$L$5:$M$103,2,FALSE)</f>
        <v>-</v>
      </c>
      <c r="E327" s="75">
        <f>SUMIFS(Jan!$H$5:$H$605,Jan!$R$5:$R$605,"Despesa",Jan!$F$5:$F$605,CPagar!$D327,Jan!$I$5:$I$605,"Não Pago")</f>
        <v>0</v>
      </c>
      <c r="F327" s="75">
        <f>SUMIFS(Fev!$H$5:$H$605,Fev!$R$5:$R$605,"Despesa",Fev!$F$5:$F$605,CPagar!$D327,Fev!$I$5:$I$605,"Não Pago")</f>
        <v>0</v>
      </c>
      <c r="G327" s="75">
        <f>SUMIFS(Mar!$H$5:$H$605,Mar!$R$5:$R$605,"Despesa",Mar!$F$5:$F$605,CPagar!$D327,Mar!$I$5:$I$605,"Não Pago")</f>
        <v>0</v>
      </c>
      <c r="H327" s="75">
        <f>SUMIFS(Abr!$H$5:$H$605,Abr!$R$5:$R$605,"Despesa",Abr!$F$5:$F$605,CPagar!$D327,Abr!$I$5:$I$605,"Não Pago")</f>
        <v>0</v>
      </c>
      <c r="I327" s="75">
        <f>SUMIFS(Mai!$H$5:$H$605,Mai!$R$5:$R$605,"Despesa",Mai!$F$5:$F$605,CPagar!$D327,Mai!$I$5:$I$605,"Não Pago")</f>
        <v>0</v>
      </c>
      <c r="J327" s="75">
        <f>SUMIFS(Jun!$H$5:$H$605,Jun!$R$5:$R$605,"Despesa",Jun!$F$5:$F$605,CPagar!$D327,Jun!$I$5:$I$605,"Não Pago")</f>
        <v>0</v>
      </c>
      <c r="K327" s="75">
        <f>SUMIFS(Jul!$H$5:$H$605,Jul!$R$5:$R$605,"Despesa",Jul!$F$5:$F$605,CPagar!$D327,Jul!$I$5:$I$605,"Não Pago")</f>
        <v>0</v>
      </c>
      <c r="L327" s="75">
        <f>SUMIFS(Ago!$H$5:$H$605,Ago!$R$5:$R$605,"Despesa",Ago!$F$5:$F$605,CPagar!$D327,Ago!$I$5:$I$605,"Não Pago")</f>
        <v>0</v>
      </c>
      <c r="M327" s="75">
        <f>SUMIFS(Set!$H$5:$H$605,Set!$R$5:$R$605,"Despesa",Set!$F$5:$F$605,CPagar!$D327,Set!$I$5:$I$605,"Não Pago")</f>
        <v>0</v>
      </c>
      <c r="N327" s="75">
        <f>SUMIFS(Out!$H$5:$H$605,Out!$R$5:$R$605,"Despesa",Out!$F$5:$F$605,CPagar!$D327,Out!$I$5:$I$605,"Não Pago")</f>
        <v>0</v>
      </c>
      <c r="O327" s="75">
        <f>SUMIFS(Nov!$H$5:$H$605,Nov!$R$5:$R$605,"Despesa",Nov!$F$5:$F$605,CPagar!$D327,Nov!$I$5:$I$605,"Não Pago")</f>
        <v>0</v>
      </c>
      <c r="P327" s="75">
        <f>SUMIFS(Dez!$H$5:$H$605,Dez!$R$5:$R$605,"Despesa",Dez!$F$5:$F$605,CPagar!$D327,Dez!$I$5:$I$605,"Não Pago")</f>
        <v>0</v>
      </c>
      <c r="Q327" s="49">
        <f t="shared" si="11"/>
        <v>0</v>
      </c>
    </row>
    <row r="328" spans="3:17" ht="28.5" customHeight="1" thickTop="1" thickBot="1">
      <c r="C328" s="65" t="str">
        <f>'PC Despesas'!L24</f>
        <v>5.4.20</v>
      </c>
      <c r="D328" s="66" t="str">
        <f>VLOOKUP(C328,'PC Despesas'!$L$5:$M$103,2,FALSE)</f>
        <v>-</v>
      </c>
      <c r="E328" s="75">
        <f>SUMIFS(Jan!$H$5:$H$605,Jan!$R$5:$R$605,"Despesa",Jan!$F$5:$F$605,CPagar!$D328,Jan!$I$5:$I$605,"Não Pago")</f>
        <v>0</v>
      </c>
      <c r="F328" s="75">
        <f>SUMIFS(Fev!$H$5:$H$605,Fev!$R$5:$R$605,"Despesa",Fev!$F$5:$F$605,CPagar!$D328,Fev!$I$5:$I$605,"Não Pago")</f>
        <v>0</v>
      </c>
      <c r="G328" s="75">
        <f>SUMIFS(Mar!$H$5:$H$605,Mar!$R$5:$R$605,"Despesa",Mar!$F$5:$F$605,CPagar!$D328,Mar!$I$5:$I$605,"Não Pago")</f>
        <v>0</v>
      </c>
      <c r="H328" s="75">
        <f>SUMIFS(Abr!$H$5:$H$605,Abr!$R$5:$R$605,"Despesa",Abr!$F$5:$F$605,CPagar!$D328,Abr!$I$5:$I$605,"Não Pago")</f>
        <v>0</v>
      </c>
      <c r="I328" s="75">
        <f>SUMIFS(Mai!$H$5:$H$605,Mai!$R$5:$R$605,"Despesa",Mai!$F$5:$F$605,CPagar!$D328,Mai!$I$5:$I$605,"Não Pago")</f>
        <v>0</v>
      </c>
      <c r="J328" s="75">
        <f>SUMIFS(Jun!$H$5:$H$605,Jun!$R$5:$R$605,"Despesa",Jun!$F$5:$F$605,CPagar!$D328,Jun!$I$5:$I$605,"Não Pago")</f>
        <v>0</v>
      </c>
      <c r="K328" s="75">
        <f>SUMIFS(Jul!$H$5:$H$605,Jul!$R$5:$R$605,"Despesa",Jul!$F$5:$F$605,CPagar!$D328,Jul!$I$5:$I$605,"Não Pago")</f>
        <v>0</v>
      </c>
      <c r="L328" s="75">
        <f>SUMIFS(Ago!$H$5:$H$605,Ago!$R$5:$R$605,"Despesa",Ago!$F$5:$F$605,CPagar!$D328,Ago!$I$5:$I$605,"Não Pago")</f>
        <v>0</v>
      </c>
      <c r="M328" s="75">
        <f>SUMIFS(Set!$H$5:$H$605,Set!$R$5:$R$605,"Despesa",Set!$F$5:$F$605,CPagar!$D328,Set!$I$5:$I$605,"Não Pago")</f>
        <v>0</v>
      </c>
      <c r="N328" s="75">
        <f>SUMIFS(Out!$H$5:$H$605,Out!$R$5:$R$605,"Despesa",Out!$F$5:$F$605,CPagar!$D328,Out!$I$5:$I$605,"Não Pago")</f>
        <v>0</v>
      </c>
      <c r="O328" s="75">
        <f>SUMIFS(Nov!$H$5:$H$605,Nov!$R$5:$R$605,"Despesa",Nov!$F$5:$F$605,CPagar!$D328,Nov!$I$5:$I$605,"Não Pago")</f>
        <v>0</v>
      </c>
      <c r="P328" s="75">
        <f>SUMIFS(Dez!$H$5:$H$605,Dez!$R$5:$R$605,"Despesa",Dez!$F$5:$F$605,CPagar!$D328,Dez!$I$5:$I$605,"Não Pago")</f>
        <v>0</v>
      </c>
      <c r="Q328" s="49">
        <f t="shared" si="11"/>
        <v>0</v>
      </c>
    </row>
    <row r="329" spans="3:17" ht="28.5" customHeight="1" thickTop="1" thickBot="1">
      <c r="C329" s="65" t="str">
        <f>'PC Despesas'!L25</f>
        <v>5.4.21</v>
      </c>
      <c r="D329" s="66" t="str">
        <f>VLOOKUP(C329,'PC Despesas'!$L$5:$M$103,2,FALSE)</f>
        <v>-</v>
      </c>
      <c r="E329" s="75">
        <f>SUMIFS(Jan!$H$5:$H$605,Jan!$R$5:$R$605,"Despesa",Jan!$F$5:$F$605,CPagar!$D329,Jan!$I$5:$I$605,"Não Pago")</f>
        <v>0</v>
      </c>
      <c r="F329" s="75">
        <f>SUMIFS(Fev!$H$5:$H$605,Fev!$R$5:$R$605,"Despesa",Fev!$F$5:$F$605,CPagar!$D329,Fev!$I$5:$I$605,"Não Pago")</f>
        <v>0</v>
      </c>
      <c r="G329" s="75">
        <f>SUMIFS(Mar!$H$5:$H$605,Mar!$R$5:$R$605,"Despesa",Mar!$F$5:$F$605,CPagar!$D329,Mar!$I$5:$I$605,"Não Pago")</f>
        <v>0</v>
      </c>
      <c r="H329" s="75">
        <f>SUMIFS(Abr!$H$5:$H$605,Abr!$R$5:$R$605,"Despesa",Abr!$F$5:$F$605,CPagar!$D329,Abr!$I$5:$I$605,"Não Pago")</f>
        <v>0</v>
      </c>
      <c r="I329" s="75">
        <f>SUMIFS(Mai!$H$5:$H$605,Mai!$R$5:$R$605,"Despesa",Mai!$F$5:$F$605,CPagar!$D329,Mai!$I$5:$I$605,"Não Pago")</f>
        <v>0</v>
      </c>
      <c r="J329" s="75">
        <f>SUMIFS(Jun!$H$5:$H$605,Jun!$R$5:$R$605,"Despesa",Jun!$F$5:$F$605,CPagar!$D329,Jun!$I$5:$I$605,"Não Pago")</f>
        <v>0</v>
      </c>
      <c r="K329" s="75">
        <f>SUMIFS(Jul!$H$5:$H$605,Jul!$R$5:$R$605,"Despesa",Jul!$F$5:$F$605,CPagar!$D329,Jul!$I$5:$I$605,"Não Pago")</f>
        <v>0</v>
      </c>
      <c r="L329" s="75">
        <f>SUMIFS(Ago!$H$5:$H$605,Ago!$R$5:$R$605,"Despesa",Ago!$F$5:$F$605,CPagar!$D329,Ago!$I$5:$I$605,"Não Pago")</f>
        <v>0</v>
      </c>
      <c r="M329" s="75">
        <f>SUMIFS(Set!$H$5:$H$605,Set!$R$5:$R$605,"Despesa",Set!$F$5:$F$605,CPagar!$D329,Set!$I$5:$I$605,"Não Pago")</f>
        <v>0</v>
      </c>
      <c r="N329" s="75">
        <f>SUMIFS(Out!$H$5:$H$605,Out!$R$5:$R$605,"Despesa",Out!$F$5:$F$605,CPagar!$D329,Out!$I$5:$I$605,"Não Pago")</f>
        <v>0</v>
      </c>
      <c r="O329" s="75">
        <f>SUMIFS(Nov!$H$5:$H$605,Nov!$R$5:$R$605,"Despesa",Nov!$F$5:$F$605,CPagar!$D329,Nov!$I$5:$I$605,"Não Pago")</f>
        <v>0</v>
      </c>
      <c r="P329" s="75">
        <f>SUMIFS(Dez!$H$5:$H$605,Dez!$R$5:$R$605,"Despesa",Dez!$F$5:$F$605,CPagar!$D329,Dez!$I$5:$I$605,"Não Pago")</f>
        <v>0</v>
      </c>
      <c r="Q329" s="49">
        <f t="shared" si="11"/>
        <v>0</v>
      </c>
    </row>
    <row r="330" spans="3:17" ht="28.5" customHeight="1" thickTop="1" thickBot="1">
      <c r="C330" s="65" t="str">
        <f>'PC Despesas'!L26</f>
        <v>5.4.22</v>
      </c>
      <c r="D330" s="66" t="str">
        <f>VLOOKUP(C330,'PC Despesas'!$L$5:$M$103,2,FALSE)</f>
        <v>-</v>
      </c>
      <c r="E330" s="75">
        <f>SUMIFS(Jan!$H$5:$H$605,Jan!$R$5:$R$605,"Despesa",Jan!$F$5:$F$605,CPagar!$D330,Jan!$I$5:$I$605,"Não Pago")</f>
        <v>0</v>
      </c>
      <c r="F330" s="75">
        <f>SUMIFS(Fev!$H$5:$H$605,Fev!$R$5:$R$605,"Despesa",Fev!$F$5:$F$605,CPagar!$D330,Fev!$I$5:$I$605,"Não Pago")</f>
        <v>0</v>
      </c>
      <c r="G330" s="75">
        <f>SUMIFS(Mar!$H$5:$H$605,Mar!$R$5:$R$605,"Despesa",Mar!$F$5:$F$605,CPagar!$D330,Mar!$I$5:$I$605,"Não Pago")</f>
        <v>0</v>
      </c>
      <c r="H330" s="75">
        <f>SUMIFS(Abr!$H$5:$H$605,Abr!$R$5:$R$605,"Despesa",Abr!$F$5:$F$605,CPagar!$D330,Abr!$I$5:$I$605,"Não Pago")</f>
        <v>0</v>
      </c>
      <c r="I330" s="75">
        <f>SUMIFS(Mai!$H$5:$H$605,Mai!$R$5:$R$605,"Despesa",Mai!$F$5:$F$605,CPagar!$D330,Mai!$I$5:$I$605,"Não Pago")</f>
        <v>0</v>
      </c>
      <c r="J330" s="75">
        <f>SUMIFS(Jun!$H$5:$H$605,Jun!$R$5:$R$605,"Despesa",Jun!$F$5:$F$605,CPagar!$D330,Jun!$I$5:$I$605,"Não Pago")</f>
        <v>0</v>
      </c>
      <c r="K330" s="75">
        <f>SUMIFS(Jul!$H$5:$H$605,Jul!$R$5:$R$605,"Despesa",Jul!$F$5:$F$605,CPagar!$D330,Jul!$I$5:$I$605,"Não Pago")</f>
        <v>0</v>
      </c>
      <c r="L330" s="75">
        <f>SUMIFS(Ago!$H$5:$H$605,Ago!$R$5:$R$605,"Despesa",Ago!$F$5:$F$605,CPagar!$D330,Ago!$I$5:$I$605,"Não Pago")</f>
        <v>0</v>
      </c>
      <c r="M330" s="75">
        <f>SUMIFS(Set!$H$5:$H$605,Set!$R$5:$R$605,"Despesa",Set!$F$5:$F$605,CPagar!$D330,Set!$I$5:$I$605,"Não Pago")</f>
        <v>0</v>
      </c>
      <c r="N330" s="75">
        <f>SUMIFS(Out!$H$5:$H$605,Out!$R$5:$R$605,"Despesa",Out!$F$5:$F$605,CPagar!$D330,Out!$I$5:$I$605,"Não Pago")</f>
        <v>0</v>
      </c>
      <c r="O330" s="75">
        <f>SUMIFS(Nov!$H$5:$H$605,Nov!$R$5:$R$605,"Despesa",Nov!$F$5:$F$605,CPagar!$D330,Nov!$I$5:$I$605,"Não Pago")</f>
        <v>0</v>
      </c>
      <c r="P330" s="75">
        <f>SUMIFS(Dez!$H$5:$H$605,Dez!$R$5:$R$605,"Despesa",Dez!$F$5:$F$605,CPagar!$D330,Dez!$I$5:$I$605,"Não Pago")</f>
        <v>0</v>
      </c>
      <c r="Q330" s="49">
        <f t="shared" si="11"/>
        <v>0</v>
      </c>
    </row>
    <row r="331" spans="3:17" ht="28.5" customHeight="1" thickTop="1" thickBot="1">
      <c r="C331" s="65" t="str">
        <f>'PC Despesas'!L27</f>
        <v>5.4.23</v>
      </c>
      <c r="D331" s="66" t="str">
        <f>VLOOKUP(C331,'PC Despesas'!$L$5:$M$103,2,FALSE)</f>
        <v>-</v>
      </c>
      <c r="E331" s="75">
        <f>SUMIFS(Jan!$H$5:$H$605,Jan!$R$5:$R$605,"Despesa",Jan!$F$5:$F$605,CPagar!$D331,Jan!$I$5:$I$605,"Não Pago")</f>
        <v>0</v>
      </c>
      <c r="F331" s="75">
        <f>SUMIFS(Fev!$H$5:$H$605,Fev!$R$5:$R$605,"Despesa",Fev!$F$5:$F$605,CPagar!$D331,Fev!$I$5:$I$605,"Não Pago")</f>
        <v>0</v>
      </c>
      <c r="G331" s="75">
        <f>SUMIFS(Mar!$H$5:$H$605,Mar!$R$5:$R$605,"Despesa",Mar!$F$5:$F$605,CPagar!$D331,Mar!$I$5:$I$605,"Não Pago")</f>
        <v>0</v>
      </c>
      <c r="H331" s="75">
        <f>SUMIFS(Abr!$H$5:$H$605,Abr!$R$5:$R$605,"Despesa",Abr!$F$5:$F$605,CPagar!$D331,Abr!$I$5:$I$605,"Não Pago")</f>
        <v>0</v>
      </c>
      <c r="I331" s="75">
        <f>SUMIFS(Mai!$H$5:$H$605,Mai!$R$5:$R$605,"Despesa",Mai!$F$5:$F$605,CPagar!$D331,Mai!$I$5:$I$605,"Não Pago")</f>
        <v>0</v>
      </c>
      <c r="J331" s="75">
        <f>SUMIFS(Jun!$H$5:$H$605,Jun!$R$5:$R$605,"Despesa",Jun!$F$5:$F$605,CPagar!$D331,Jun!$I$5:$I$605,"Não Pago")</f>
        <v>0</v>
      </c>
      <c r="K331" s="75">
        <f>SUMIFS(Jul!$H$5:$H$605,Jul!$R$5:$R$605,"Despesa",Jul!$F$5:$F$605,CPagar!$D331,Jul!$I$5:$I$605,"Não Pago")</f>
        <v>0</v>
      </c>
      <c r="L331" s="75">
        <f>SUMIFS(Ago!$H$5:$H$605,Ago!$R$5:$R$605,"Despesa",Ago!$F$5:$F$605,CPagar!$D331,Ago!$I$5:$I$605,"Não Pago")</f>
        <v>0</v>
      </c>
      <c r="M331" s="75">
        <f>SUMIFS(Set!$H$5:$H$605,Set!$R$5:$R$605,"Despesa",Set!$F$5:$F$605,CPagar!$D331,Set!$I$5:$I$605,"Não Pago")</f>
        <v>0</v>
      </c>
      <c r="N331" s="75">
        <f>SUMIFS(Out!$H$5:$H$605,Out!$R$5:$R$605,"Despesa",Out!$F$5:$F$605,CPagar!$D331,Out!$I$5:$I$605,"Não Pago")</f>
        <v>0</v>
      </c>
      <c r="O331" s="75">
        <f>SUMIFS(Nov!$H$5:$H$605,Nov!$R$5:$R$605,"Despesa",Nov!$F$5:$F$605,CPagar!$D331,Nov!$I$5:$I$605,"Não Pago")</f>
        <v>0</v>
      </c>
      <c r="P331" s="75">
        <f>SUMIFS(Dez!$H$5:$H$605,Dez!$R$5:$R$605,"Despesa",Dez!$F$5:$F$605,CPagar!$D331,Dez!$I$5:$I$605,"Não Pago")</f>
        <v>0</v>
      </c>
      <c r="Q331" s="49">
        <f t="shared" si="11"/>
        <v>0</v>
      </c>
    </row>
    <row r="332" spans="3:17" ht="28.5" customHeight="1" thickTop="1" thickBot="1">
      <c r="C332" s="65" t="str">
        <f>'PC Despesas'!L28</f>
        <v>5.4.24</v>
      </c>
      <c r="D332" s="66" t="str">
        <f>VLOOKUP(C332,'PC Despesas'!$L$5:$M$103,2,FALSE)</f>
        <v>-</v>
      </c>
      <c r="E332" s="75">
        <f>SUMIFS(Jan!$H$5:$H$605,Jan!$R$5:$R$605,"Despesa",Jan!$F$5:$F$605,CPagar!$D332,Jan!$I$5:$I$605,"Não Pago")</f>
        <v>0</v>
      </c>
      <c r="F332" s="75">
        <f>SUMIFS(Fev!$H$5:$H$605,Fev!$R$5:$R$605,"Despesa",Fev!$F$5:$F$605,CPagar!$D332,Fev!$I$5:$I$605,"Não Pago")</f>
        <v>0</v>
      </c>
      <c r="G332" s="75">
        <f>SUMIFS(Mar!$H$5:$H$605,Mar!$R$5:$R$605,"Despesa",Mar!$F$5:$F$605,CPagar!$D332,Mar!$I$5:$I$605,"Não Pago")</f>
        <v>0</v>
      </c>
      <c r="H332" s="75">
        <f>SUMIFS(Abr!$H$5:$H$605,Abr!$R$5:$R$605,"Despesa",Abr!$F$5:$F$605,CPagar!$D332,Abr!$I$5:$I$605,"Não Pago")</f>
        <v>0</v>
      </c>
      <c r="I332" s="75">
        <f>SUMIFS(Mai!$H$5:$H$605,Mai!$R$5:$R$605,"Despesa",Mai!$F$5:$F$605,CPagar!$D332,Mai!$I$5:$I$605,"Não Pago")</f>
        <v>0</v>
      </c>
      <c r="J332" s="75">
        <f>SUMIFS(Jun!$H$5:$H$605,Jun!$R$5:$R$605,"Despesa",Jun!$F$5:$F$605,CPagar!$D332,Jun!$I$5:$I$605,"Não Pago")</f>
        <v>0</v>
      </c>
      <c r="K332" s="75">
        <f>SUMIFS(Jul!$H$5:$H$605,Jul!$R$5:$R$605,"Despesa",Jul!$F$5:$F$605,CPagar!$D332,Jul!$I$5:$I$605,"Não Pago")</f>
        <v>0</v>
      </c>
      <c r="L332" s="75">
        <f>SUMIFS(Ago!$H$5:$H$605,Ago!$R$5:$R$605,"Despesa",Ago!$F$5:$F$605,CPagar!$D332,Ago!$I$5:$I$605,"Não Pago")</f>
        <v>0</v>
      </c>
      <c r="M332" s="75">
        <f>SUMIFS(Set!$H$5:$H$605,Set!$R$5:$R$605,"Despesa",Set!$F$5:$F$605,CPagar!$D332,Set!$I$5:$I$605,"Não Pago")</f>
        <v>0</v>
      </c>
      <c r="N332" s="75">
        <f>SUMIFS(Out!$H$5:$H$605,Out!$R$5:$R$605,"Despesa",Out!$F$5:$F$605,CPagar!$D332,Out!$I$5:$I$605,"Não Pago")</f>
        <v>0</v>
      </c>
      <c r="O332" s="75">
        <f>SUMIFS(Nov!$H$5:$H$605,Nov!$R$5:$R$605,"Despesa",Nov!$F$5:$F$605,CPagar!$D332,Nov!$I$5:$I$605,"Não Pago")</f>
        <v>0</v>
      </c>
      <c r="P332" s="75">
        <f>SUMIFS(Dez!$H$5:$H$605,Dez!$R$5:$R$605,"Despesa",Dez!$F$5:$F$605,CPagar!$D332,Dez!$I$5:$I$605,"Não Pago")</f>
        <v>0</v>
      </c>
      <c r="Q332" s="49">
        <f t="shared" si="11"/>
        <v>0</v>
      </c>
    </row>
    <row r="333" spans="3:17" ht="28.5" customHeight="1" thickTop="1" thickBot="1">
      <c r="C333" s="65" t="str">
        <f>'PC Despesas'!L29</f>
        <v>5.4.25</v>
      </c>
      <c r="D333" s="66" t="str">
        <f>VLOOKUP(C333,'PC Despesas'!$L$5:$M$103,2,FALSE)</f>
        <v>-</v>
      </c>
      <c r="E333" s="75">
        <f>SUMIFS(Jan!$H$5:$H$605,Jan!$R$5:$R$605,"Despesa",Jan!$F$5:$F$605,CPagar!$D333,Jan!$I$5:$I$605,"Não Pago")</f>
        <v>0</v>
      </c>
      <c r="F333" s="75">
        <f>SUMIFS(Fev!$H$5:$H$605,Fev!$R$5:$R$605,"Despesa",Fev!$F$5:$F$605,CPagar!$D333,Fev!$I$5:$I$605,"Não Pago")</f>
        <v>0</v>
      </c>
      <c r="G333" s="75">
        <f>SUMIFS(Mar!$H$5:$H$605,Mar!$R$5:$R$605,"Despesa",Mar!$F$5:$F$605,CPagar!$D333,Mar!$I$5:$I$605,"Não Pago")</f>
        <v>0</v>
      </c>
      <c r="H333" s="75">
        <f>SUMIFS(Abr!$H$5:$H$605,Abr!$R$5:$R$605,"Despesa",Abr!$F$5:$F$605,CPagar!$D333,Abr!$I$5:$I$605,"Não Pago")</f>
        <v>0</v>
      </c>
      <c r="I333" s="75">
        <f>SUMIFS(Mai!$H$5:$H$605,Mai!$R$5:$R$605,"Despesa",Mai!$F$5:$F$605,CPagar!$D333,Mai!$I$5:$I$605,"Não Pago")</f>
        <v>0</v>
      </c>
      <c r="J333" s="75">
        <f>SUMIFS(Jun!$H$5:$H$605,Jun!$R$5:$R$605,"Despesa",Jun!$F$5:$F$605,CPagar!$D333,Jun!$I$5:$I$605,"Não Pago")</f>
        <v>0</v>
      </c>
      <c r="K333" s="75">
        <f>SUMIFS(Jul!$H$5:$H$605,Jul!$R$5:$R$605,"Despesa",Jul!$F$5:$F$605,CPagar!$D333,Jul!$I$5:$I$605,"Não Pago")</f>
        <v>0</v>
      </c>
      <c r="L333" s="75">
        <f>SUMIFS(Ago!$H$5:$H$605,Ago!$R$5:$R$605,"Despesa",Ago!$F$5:$F$605,CPagar!$D333,Ago!$I$5:$I$605,"Não Pago")</f>
        <v>0</v>
      </c>
      <c r="M333" s="75">
        <f>SUMIFS(Set!$H$5:$H$605,Set!$R$5:$R$605,"Despesa",Set!$F$5:$F$605,CPagar!$D333,Set!$I$5:$I$605,"Não Pago")</f>
        <v>0</v>
      </c>
      <c r="N333" s="75">
        <f>SUMIFS(Out!$H$5:$H$605,Out!$R$5:$R$605,"Despesa",Out!$F$5:$F$605,CPagar!$D333,Out!$I$5:$I$605,"Não Pago")</f>
        <v>0</v>
      </c>
      <c r="O333" s="75">
        <f>SUMIFS(Nov!$H$5:$H$605,Nov!$R$5:$R$605,"Despesa",Nov!$F$5:$F$605,CPagar!$D333,Nov!$I$5:$I$605,"Não Pago")</f>
        <v>0</v>
      </c>
      <c r="P333" s="75">
        <f>SUMIFS(Dez!$H$5:$H$605,Dez!$R$5:$R$605,"Despesa",Dez!$F$5:$F$605,CPagar!$D333,Dez!$I$5:$I$605,"Não Pago")</f>
        <v>0</v>
      </c>
      <c r="Q333" s="49">
        <f t="shared" si="11"/>
        <v>0</v>
      </c>
    </row>
    <row r="334" spans="3:17" ht="28.5" customHeight="1" thickTop="1" thickBot="1">
      <c r="C334" s="65" t="str">
        <f>'PC Despesas'!L30</f>
        <v>5.4.26</v>
      </c>
      <c r="D334" s="66" t="str">
        <f>VLOOKUP(C334,'PC Despesas'!$L$5:$M$103,2,FALSE)</f>
        <v>-</v>
      </c>
      <c r="E334" s="75">
        <f>SUMIFS(Jan!$H$5:$H$605,Jan!$R$5:$R$605,"Despesa",Jan!$F$5:$F$605,CPagar!$D334,Jan!$I$5:$I$605,"Não Pago")</f>
        <v>0</v>
      </c>
      <c r="F334" s="75">
        <f>SUMIFS(Fev!$H$5:$H$605,Fev!$R$5:$R$605,"Despesa",Fev!$F$5:$F$605,CPagar!$D334,Fev!$I$5:$I$605,"Não Pago")</f>
        <v>0</v>
      </c>
      <c r="G334" s="75">
        <f>SUMIFS(Mar!$H$5:$H$605,Mar!$R$5:$R$605,"Despesa",Mar!$F$5:$F$605,CPagar!$D334,Mar!$I$5:$I$605,"Não Pago")</f>
        <v>0</v>
      </c>
      <c r="H334" s="75">
        <f>SUMIFS(Abr!$H$5:$H$605,Abr!$R$5:$R$605,"Despesa",Abr!$F$5:$F$605,CPagar!$D334,Abr!$I$5:$I$605,"Não Pago")</f>
        <v>0</v>
      </c>
      <c r="I334" s="75">
        <f>SUMIFS(Mai!$H$5:$H$605,Mai!$R$5:$R$605,"Despesa",Mai!$F$5:$F$605,CPagar!$D334,Mai!$I$5:$I$605,"Não Pago")</f>
        <v>0</v>
      </c>
      <c r="J334" s="75">
        <f>SUMIFS(Jun!$H$5:$H$605,Jun!$R$5:$R$605,"Despesa",Jun!$F$5:$F$605,CPagar!$D334,Jun!$I$5:$I$605,"Não Pago")</f>
        <v>0</v>
      </c>
      <c r="K334" s="75">
        <f>SUMIFS(Jul!$H$5:$H$605,Jul!$R$5:$R$605,"Despesa",Jul!$F$5:$F$605,CPagar!$D334,Jul!$I$5:$I$605,"Não Pago")</f>
        <v>0</v>
      </c>
      <c r="L334" s="75">
        <f>SUMIFS(Ago!$H$5:$H$605,Ago!$R$5:$R$605,"Despesa",Ago!$F$5:$F$605,CPagar!$D334,Ago!$I$5:$I$605,"Não Pago")</f>
        <v>0</v>
      </c>
      <c r="M334" s="75">
        <f>SUMIFS(Set!$H$5:$H$605,Set!$R$5:$R$605,"Despesa",Set!$F$5:$F$605,CPagar!$D334,Set!$I$5:$I$605,"Não Pago")</f>
        <v>0</v>
      </c>
      <c r="N334" s="75">
        <f>SUMIFS(Out!$H$5:$H$605,Out!$R$5:$R$605,"Despesa",Out!$F$5:$F$605,CPagar!$D334,Out!$I$5:$I$605,"Não Pago")</f>
        <v>0</v>
      </c>
      <c r="O334" s="75">
        <f>SUMIFS(Nov!$H$5:$H$605,Nov!$R$5:$R$605,"Despesa",Nov!$F$5:$F$605,CPagar!$D334,Nov!$I$5:$I$605,"Não Pago")</f>
        <v>0</v>
      </c>
      <c r="P334" s="75">
        <f>SUMIFS(Dez!$H$5:$H$605,Dez!$R$5:$R$605,"Despesa",Dez!$F$5:$F$605,CPagar!$D334,Dez!$I$5:$I$605,"Não Pago")</f>
        <v>0</v>
      </c>
      <c r="Q334" s="49">
        <f t="shared" si="11"/>
        <v>0</v>
      </c>
    </row>
    <row r="335" spans="3:17" ht="28.5" customHeight="1" thickTop="1" thickBot="1">
      <c r="C335" s="65" t="str">
        <f>'PC Despesas'!L31</f>
        <v>5.4.27</v>
      </c>
      <c r="D335" s="66" t="str">
        <f>VLOOKUP(C335,'PC Despesas'!$L$5:$M$103,2,FALSE)</f>
        <v>-</v>
      </c>
      <c r="E335" s="75">
        <f>SUMIFS(Jan!$H$5:$H$605,Jan!$R$5:$R$605,"Despesa",Jan!$F$5:$F$605,CPagar!$D335,Jan!$I$5:$I$605,"Não Pago")</f>
        <v>0</v>
      </c>
      <c r="F335" s="75">
        <f>SUMIFS(Fev!$H$5:$H$605,Fev!$R$5:$R$605,"Despesa",Fev!$F$5:$F$605,CPagar!$D335,Fev!$I$5:$I$605,"Não Pago")</f>
        <v>0</v>
      </c>
      <c r="G335" s="75">
        <f>SUMIFS(Mar!$H$5:$H$605,Mar!$R$5:$R$605,"Despesa",Mar!$F$5:$F$605,CPagar!$D335,Mar!$I$5:$I$605,"Não Pago")</f>
        <v>0</v>
      </c>
      <c r="H335" s="75">
        <f>SUMIFS(Abr!$H$5:$H$605,Abr!$R$5:$R$605,"Despesa",Abr!$F$5:$F$605,CPagar!$D335,Abr!$I$5:$I$605,"Não Pago")</f>
        <v>0</v>
      </c>
      <c r="I335" s="75">
        <f>SUMIFS(Mai!$H$5:$H$605,Mai!$R$5:$R$605,"Despesa",Mai!$F$5:$F$605,CPagar!$D335,Mai!$I$5:$I$605,"Não Pago")</f>
        <v>0</v>
      </c>
      <c r="J335" s="75">
        <f>SUMIFS(Jun!$H$5:$H$605,Jun!$R$5:$R$605,"Despesa",Jun!$F$5:$F$605,CPagar!$D335,Jun!$I$5:$I$605,"Não Pago")</f>
        <v>0</v>
      </c>
      <c r="K335" s="75">
        <f>SUMIFS(Jul!$H$5:$H$605,Jul!$R$5:$R$605,"Despesa",Jul!$F$5:$F$605,CPagar!$D335,Jul!$I$5:$I$605,"Não Pago")</f>
        <v>0</v>
      </c>
      <c r="L335" s="75">
        <f>SUMIFS(Ago!$H$5:$H$605,Ago!$R$5:$R$605,"Despesa",Ago!$F$5:$F$605,CPagar!$D335,Ago!$I$5:$I$605,"Não Pago")</f>
        <v>0</v>
      </c>
      <c r="M335" s="75">
        <f>SUMIFS(Set!$H$5:$H$605,Set!$R$5:$R$605,"Despesa",Set!$F$5:$F$605,CPagar!$D335,Set!$I$5:$I$605,"Não Pago")</f>
        <v>0</v>
      </c>
      <c r="N335" s="75">
        <f>SUMIFS(Out!$H$5:$H$605,Out!$R$5:$R$605,"Despesa",Out!$F$5:$F$605,CPagar!$D335,Out!$I$5:$I$605,"Não Pago")</f>
        <v>0</v>
      </c>
      <c r="O335" s="75">
        <f>SUMIFS(Nov!$H$5:$H$605,Nov!$R$5:$R$605,"Despesa",Nov!$F$5:$F$605,CPagar!$D335,Nov!$I$5:$I$605,"Não Pago")</f>
        <v>0</v>
      </c>
      <c r="P335" s="75">
        <f>SUMIFS(Dez!$H$5:$H$605,Dez!$R$5:$R$605,"Despesa",Dez!$F$5:$F$605,CPagar!$D335,Dez!$I$5:$I$605,"Não Pago")</f>
        <v>0</v>
      </c>
      <c r="Q335" s="49">
        <f t="shared" si="11"/>
        <v>0</v>
      </c>
    </row>
    <row r="336" spans="3:17" ht="28.5" customHeight="1" thickTop="1" thickBot="1">
      <c r="C336" s="65" t="str">
        <f>'PC Despesas'!L32</f>
        <v>5.4.28</v>
      </c>
      <c r="D336" s="66" t="str">
        <f>VLOOKUP(C336,'PC Despesas'!$L$5:$M$103,2,FALSE)</f>
        <v>-</v>
      </c>
      <c r="E336" s="75">
        <f>SUMIFS(Jan!$H$5:$H$605,Jan!$R$5:$R$605,"Despesa",Jan!$F$5:$F$605,CPagar!$D336,Jan!$I$5:$I$605,"Não Pago")</f>
        <v>0</v>
      </c>
      <c r="F336" s="75">
        <f>SUMIFS(Fev!$H$5:$H$605,Fev!$R$5:$R$605,"Despesa",Fev!$F$5:$F$605,CPagar!$D336,Fev!$I$5:$I$605,"Não Pago")</f>
        <v>0</v>
      </c>
      <c r="G336" s="75">
        <f>SUMIFS(Mar!$H$5:$H$605,Mar!$R$5:$R$605,"Despesa",Mar!$F$5:$F$605,CPagar!$D336,Mar!$I$5:$I$605,"Não Pago")</f>
        <v>0</v>
      </c>
      <c r="H336" s="75">
        <f>SUMIFS(Abr!$H$5:$H$605,Abr!$R$5:$R$605,"Despesa",Abr!$F$5:$F$605,CPagar!$D336,Abr!$I$5:$I$605,"Não Pago")</f>
        <v>0</v>
      </c>
      <c r="I336" s="75">
        <f>SUMIFS(Mai!$H$5:$H$605,Mai!$R$5:$R$605,"Despesa",Mai!$F$5:$F$605,CPagar!$D336,Mai!$I$5:$I$605,"Não Pago")</f>
        <v>0</v>
      </c>
      <c r="J336" s="75">
        <f>SUMIFS(Jun!$H$5:$H$605,Jun!$R$5:$R$605,"Despesa",Jun!$F$5:$F$605,CPagar!$D336,Jun!$I$5:$I$605,"Não Pago")</f>
        <v>0</v>
      </c>
      <c r="K336" s="75">
        <f>SUMIFS(Jul!$H$5:$H$605,Jul!$R$5:$R$605,"Despesa",Jul!$F$5:$F$605,CPagar!$D336,Jul!$I$5:$I$605,"Não Pago")</f>
        <v>0</v>
      </c>
      <c r="L336" s="75">
        <f>SUMIFS(Ago!$H$5:$H$605,Ago!$R$5:$R$605,"Despesa",Ago!$F$5:$F$605,CPagar!$D336,Ago!$I$5:$I$605,"Não Pago")</f>
        <v>0</v>
      </c>
      <c r="M336" s="75">
        <f>SUMIFS(Set!$H$5:$H$605,Set!$R$5:$R$605,"Despesa",Set!$F$5:$F$605,CPagar!$D336,Set!$I$5:$I$605,"Não Pago")</f>
        <v>0</v>
      </c>
      <c r="N336" s="75">
        <f>SUMIFS(Out!$H$5:$H$605,Out!$R$5:$R$605,"Despesa",Out!$F$5:$F$605,CPagar!$D336,Out!$I$5:$I$605,"Não Pago")</f>
        <v>0</v>
      </c>
      <c r="O336" s="75">
        <f>SUMIFS(Nov!$H$5:$H$605,Nov!$R$5:$R$605,"Despesa",Nov!$F$5:$F$605,CPagar!$D336,Nov!$I$5:$I$605,"Não Pago")</f>
        <v>0</v>
      </c>
      <c r="P336" s="75">
        <f>SUMIFS(Dez!$H$5:$H$605,Dez!$R$5:$R$605,"Despesa",Dez!$F$5:$F$605,CPagar!$D336,Dez!$I$5:$I$605,"Não Pago")</f>
        <v>0</v>
      </c>
      <c r="Q336" s="49">
        <f t="shared" si="11"/>
        <v>0</v>
      </c>
    </row>
    <row r="337" spans="3:17" ht="28.5" customHeight="1" thickTop="1" thickBot="1">
      <c r="C337" s="65" t="str">
        <f>'PC Despesas'!L33</f>
        <v>5.4.29</v>
      </c>
      <c r="D337" s="66" t="str">
        <f>VLOOKUP(C337,'PC Despesas'!$L$5:$M$103,2,FALSE)</f>
        <v>-</v>
      </c>
      <c r="E337" s="75">
        <f>SUMIFS(Jan!$H$5:$H$605,Jan!$R$5:$R$605,"Despesa",Jan!$F$5:$F$605,CPagar!$D337,Jan!$I$5:$I$605,"Não Pago")</f>
        <v>0</v>
      </c>
      <c r="F337" s="75">
        <f>SUMIFS(Fev!$H$5:$H$605,Fev!$R$5:$R$605,"Despesa",Fev!$F$5:$F$605,CPagar!$D337,Fev!$I$5:$I$605,"Não Pago")</f>
        <v>0</v>
      </c>
      <c r="G337" s="75">
        <f>SUMIFS(Mar!$H$5:$H$605,Mar!$R$5:$R$605,"Despesa",Mar!$F$5:$F$605,CPagar!$D337,Mar!$I$5:$I$605,"Não Pago")</f>
        <v>0</v>
      </c>
      <c r="H337" s="75">
        <f>SUMIFS(Abr!$H$5:$H$605,Abr!$R$5:$R$605,"Despesa",Abr!$F$5:$F$605,CPagar!$D337,Abr!$I$5:$I$605,"Não Pago")</f>
        <v>0</v>
      </c>
      <c r="I337" s="75">
        <f>SUMIFS(Mai!$H$5:$H$605,Mai!$R$5:$R$605,"Despesa",Mai!$F$5:$F$605,CPagar!$D337,Mai!$I$5:$I$605,"Não Pago")</f>
        <v>0</v>
      </c>
      <c r="J337" s="75">
        <f>SUMIFS(Jun!$H$5:$H$605,Jun!$R$5:$R$605,"Despesa",Jun!$F$5:$F$605,CPagar!$D337,Jun!$I$5:$I$605,"Não Pago")</f>
        <v>0</v>
      </c>
      <c r="K337" s="75">
        <f>SUMIFS(Jul!$H$5:$H$605,Jul!$R$5:$R$605,"Despesa",Jul!$F$5:$F$605,CPagar!$D337,Jul!$I$5:$I$605,"Não Pago")</f>
        <v>0</v>
      </c>
      <c r="L337" s="75">
        <f>SUMIFS(Ago!$H$5:$H$605,Ago!$R$5:$R$605,"Despesa",Ago!$F$5:$F$605,CPagar!$D337,Ago!$I$5:$I$605,"Não Pago")</f>
        <v>0</v>
      </c>
      <c r="M337" s="75">
        <f>SUMIFS(Set!$H$5:$H$605,Set!$R$5:$R$605,"Despesa",Set!$F$5:$F$605,CPagar!$D337,Set!$I$5:$I$605,"Não Pago")</f>
        <v>0</v>
      </c>
      <c r="N337" s="75">
        <f>SUMIFS(Out!$H$5:$H$605,Out!$R$5:$R$605,"Despesa",Out!$F$5:$F$605,CPagar!$D337,Out!$I$5:$I$605,"Não Pago")</f>
        <v>0</v>
      </c>
      <c r="O337" s="75">
        <f>SUMIFS(Nov!$H$5:$H$605,Nov!$R$5:$R$605,"Despesa",Nov!$F$5:$F$605,CPagar!$D337,Nov!$I$5:$I$605,"Não Pago")</f>
        <v>0</v>
      </c>
      <c r="P337" s="75">
        <f>SUMIFS(Dez!$H$5:$H$605,Dez!$R$5:$R$605,"Despesa",Dez!$F$5:$F$605,CPagar!$D337,Dez!$I$5:$I$605,"Não Pago")</f>
        <v>0</v>
      </c>
      <c r="Q337" s="49">
        <f t="shared" si="11"/>
        <v>0</v>
      </c>
    </row>
    <row r="338" spans="3:17" ht="28.5" customHeight="1" thickTop="1" thickBot="1">
      <c r="C338" s="65" t="str">
        <f>'PC Despesas'!L34</f>
        <v>5.4.30</v>
      </c>
      <c r="D338" s="66" t="str">
        <f>VLOOKUP(C338,'PC Despesas'!$L$5:$M$103,2,FALSE)</f>
        <v>-</v>
      </c>
      <c r="E338" s="75">
        <f>SUMIFS(Jan!$H$5:$H$605,Jan!$R$5:$R$605,"Despesa",Jan!$F$5:$F$605,CPagar!$D338,Jan!$I$5:$I$605,"Não Pago")</f>
        <v>0</v>
      </c>
      <c r="F338" s="75">
        <f>SUMIFS(Fev!$H$5:$H$605,Fev!$R$5:$R$605,"Despesa",Fev!$F$5:$F$605,CPagar!$D338,Fev!$I$5:$I$605,"Não Pago")</f>
        <v>0</v>
      </c>
      <c r="G338" s="75">
        <f>SUMIFS(Mar!$H$5:$H$605,Mar!$R$5:$R$605,"Despesa",Mar!$F$5:$F$605,CPagar!$D338,Mar!$I$5:$I$605,"Não Pago")</f>
        <v>0</v>
      </c>
      <c r="H338" s="75">
        <f>SUMIFS(Abr!$H$5:$H$605,Abr!$R$5:$R$605,"Despesa",Abr!$F$5:$F$605,CPagar!$D338,Abr!$I$5:$I$605,"Não Pago")</f>
        <v>0</v>
      </c>
      <c r="I338" s="75">
        <f>SUMIFS(Mai!$H$5:$H$605,Mai!$R$5:$R$605,"Despesa",Mai!$F$5:$F$605,CPagar!$D338,Mai!$I$5:$I$605,"Não Pago")</f>
        <v>0</v>
      </c>
      <c r="J338" s="75">
        <f>SUMIFS(Jun!$H$5:$H$605,Jun!$R$5:$R$605,"Despesa",Jun!$F$5:$F$605,CPagar!$D338,Jun!$I$5:$I$605,"Não Pago")</f>
        <v>0</v>
      </c>
      <c r="K338" s="75">
        <f>SUMIFS(Jul!$H$5:$H$605,Jul!$R$5:$R$605,"Despesa",Jul!$F$5:$F$605,CPagar!$D338,Jul!$I$5:$I$605,"Não Pago")</f>
        <v>0</v>
      </c>
      <c r="L338" s="75">
        <f>SUMIFS(Ago!$H$5:$H$605,Ago!$R$5:$R$605,"Despesa",Ago!$F$5:$F$605,CPagar!$D338,Ago!$I$5:$I$605,"Não Pago")</f>
        <v>0</v>
      </c>
      <c r="M338" s="75">
        <f>SUMIFS(Set!$H$5:$H$605,Set!$R$5:$R$605,"Despesa",Set!$F$5:$F$605,CPagar!$D338,Set!$I$5:$I$605,"Não Pago")</f>
        <v>0</v>
      </c>
      <c r="N338" s="75">
        <f>SUMIFS(Out!$H$5:$H$605,Out!$R$5:$R$605,"Despesa",Out!$F$5:$F$605,CPagar!$D338,Out!$I$5:$I$605,"Não Pago")</f>
        <v>0</v>
      </c>
      <c r="O338" s="75">
        <f>SUMIFS(Nov!$H$5:$H$605,Nov!$R$5:$R$605,"Despesa",Nov!$F$5:$F$605,CPagar!$D338,Nov!$I$5:$I$605,"Não Pago")</f>
        <v>0</v>
      </c>
      <c r="P338" s="75">
        <f>SUMIFS(Dez!$H$5:$H$605,Dez!$R$5:$R$605,"Despesa",Dez!$F$5:$F$605,CPagar!$D338,Dez!$I$5:$I$605,"Não Pago")</f>
        <v>0</v>
      </c>
      <c r="Q338" s="49">
        <f t="shared" si="11"/>
        <v>0</v>
      </c>
    </row>
    <row r="339" spans="3:17" ht="28.5" customHeight="1" thickTop="1" thickBot="1">
      <c r="C339" s="65" t="str">
        <f>'PC Despesas'!L35</f>
        <v>5.4.31</v>
      </c>
      <c r="D339" s="66" t="str">
        <f>VLOOKUP(C339,'PC Despesas'!$L$5:$M$103,2,FALSE)</f>
        <v>-</v>
      </c>
      <c r="E339" s="75">
        <f>SUMIFS(Jan!$H$5:$H$605,Jan!$R$5:$R$605,"Despesa",Jan!$F$5:$F$605,CPagar!$D339,Jan!$I$5:$I$605,"Não Pago")</f>
        <v>0</v>
      </c>
      <c r="F339" s="75">
        <f>SUMIFS(Fev!$H$5:$H$605,Fev!$R$5:$R$605,"Despesa",Fev!$F$5:$F$605,CPagar!$D339,Fev!$I$5:$I$605,"Não Pago")</f>
        <v>0</v>
      </c>
      <c r="G339" s="75">
        <f>SUMIFS(Mar!$H$5:$H$605,Mar!$R$5:$R$605,"Despesa",Mar!$F$5:$F$605,CPagar!$D339,Mar!$I$5:$I$605,"Não Pago")</f>
        <v>0</v>
      </c>
      <c r="H339" s="75">
        <f>SUMIFS(Abr!$H$5:$H$605,Abr!$R$5:$R$605,"Despesa",Abr!$F$5:$F$605,CPagar!$D339,Abr!$I$5:$I$605,"Não Pago")</f>
        <v>0</v>
      </c>
      <c r="I339" s="75">
        <f>SUMIFS(Mai!$H$5:$H$605,Mai!$R$5:$R$605,"Despesa",Mai!$F$5:$F$605,CPagar!$D339,Mai!$I$5:$I$605,"Não Pago")</f>
        <v>0</v>
      </c>
      <c r="J339" s="75">
        <f>SUMIFS(Jun!$H$5:$H$605,Jun!$R$5:$R$605,"Despesa",Jun!$F$5:$F$605,CPagar!$D339,Jun!$I$5:$I$605,"Não Pago")</f>
        <v>0</v>
      </c>
      <c r="K339" s="75">
        <f>SUMIFS(Jul!$H$5:$H$605,Jul!$R$5:$R$605,"Despesa",Jul!$F$5:$F$605,CPagar!$D339,Jul!$I$5:$I$605,"Não Pago")</f>
        <v>0</v>
      </c>
      <c r="L339" s="75">
        <f>SUMIFS(Ago!$H$5:$H$605,Ago!$R$5:$R$605,"Despesa",Ago!$F$5:$F$605,CPagar!$D339,Ago!$I$5:$I$605,"Não Pago")</f>
        <v>0</v>
      </c>
      <c r="M339" s="75">
        <f>SUMIFS(Set!$H$5:$H$605,Set!$R$5:$R$605,"Despesa",Set!$F$5:$F$605,CPagar!$D339,Set!$I$5:$I$605,"Não Pago")</f>
        <v>0</v>
      </c>
      <c r="N339" s="75">
        <f>SUMIFS(Out!$H$5:$H$605,Out!$R$5:$R$605,"Despesa",Out!$F$5:$F$605,CPagar!$D339,Out!$I$5:$I$605,"Não Pago")</f>
        <v>0</v>
      </c>
      <c r="O339" s="75">
        <f>SUMIFS(Nov!$H$5:$H$605,Nov!$R$5:$R$605,"Despesa",Nov!$F$5:$F$605,CPagar!$D339,Nov!$I$5:$I$605,"Não Pago")</f>
        <v>0</v>
      </c>
      <c r="P339" s="75">
        <f>SUMIFS(Dez!$H$5:$H$605,Dez!$R$5:$R$605,"Despesa",Dez!$F$5:$F$605,CPagar!$D339,Dez!$I$5:$I$605,"Não Pago")</f>
        <v>0</v>
      </c>
      <c r="Q339" s="49">
        <f t="shared" si="11"/>
        <v>0</v>
      </c>
    </row>
    <row r="340" spans="3:17" ht="28.5" customHeight="1" thickTop="1" thickBot="1">
      <c r="C340" s="65" t="str">
        <f>'PC Despesas'!L36</f>
        <v>5.4.32</v>
      </c>
      <c r="D340" s="66" t="str">
        <f>VLOOKUP(C340,'PC Despesas'!$L$5:$M$103,2,FALSE)</f>
        <v>-</v>
      </c>
      <c r="E340" s="75">
        <f>SUMIFS(Jan!$H$5:$H$605,Jan!$R$5:$R$605,"Despesa",Jan!$F$5:$F$605,CPagar!$D340,Jan!$I$5:$I$605,"Não Pago")</f>
        <v>0</v>
      </c>
      <c r="F340" s="75">
        <f>SUMIFS(Fev!$H$5:$H$605,Fev!$R$5:$R$605,"Despesa",Fev!$F$5:$F$605,CPagar!$D340,Fev!$I$5:$I$605,"Não Pago")</f>
        <v>0</v>
      </c>
      <c r="G340" s="75">
        <f>SUMIFS(Mar!$H$5:$H$605,Mar!$R$5:$R$605,"Despesa",Mar!$F$5:$F$605,CPagar!$D340,Mar!$I$5:$I$605,"Não Pago")</f>
        <v>0</v>
      </c>
      <c r="H340" s="75">
        <f>SUMIFS(Abr!$H$5:$H$605,Abr!$R$5:$R$605,"Despesa",Abr!$F$5:$F$605,CPagar!$D340,Abr!$I$5:$I$605,"Não Pago")</f>
        <v>0</v>
      </c>
      <c r="I340" s="75">
        <f>SUMIFS(Mai!$H$5:$H$605,Mai!$R$5:$R$605,"Despesa",Mai!$F$5:$F$605,CPagar!$D340,Mai!$I$5:$I$605,"Não Pago")</f>
        <v>0</v>
      </c>
      <c r="J340" s="75">
        <f>SUMIFS(Jun!$H$5:$H$605,Jun!$R$5:$R$605,"Despesa",Jun!$F$5:$F$605,CPagar!$D340,Jun!$I$5:$I$605,"Não Pago")</f>
        <v>0</v>
      </c>
      <c r="K340" s="75">
        <f>SUMIFS(Jul!$H$5:$H$605,Jul!$R$5:$R$605,"Despesa",Jul!$F$5:$F$605,CPagar!$D340,Jul!$I$5:$I$605,"Não Pago")</f>
        <v>0</v>
      </c>
      <c r="L340" s="75">
        <f>SUMIFS(Ago!$H$5:$H$605,Ago!$R$5:$R$605,"Despesa",Ago!$F$5:$F$605,CPagar!$D340,Ago!$I$5:$I$605,"Não Pago")</f>
        <v>0</v>
      </c>
      <c r="M340" s="75">
        <f>SUMIFS(Set!$H$5:$H$605,Set!$R$5:$R$605,"Despesa",Set!$F$5:$F$605,CPagar!$D340,Set!$I$5:$I$605,"Não Pago")</f>
        <v>0</v>
      </c>
      <c r="N340" s="75">
        <f>SUMIFS(Out!$H$5:$H$605,Out!$R$5:$R$605,"Despesa",Out!$F$5:$F$605,CPagar!$D340,Out!$I$5:$I$605,"Não Pago")</f>
        <v>0</v>
      </c>
      <c r="O340" s="75">
        <f>SUMIFS(Nov!$H$5:$H$605,Nov!$R$5:$R$605,"Despesa",Nov!$F$5:$F$605,CPagar!$D340,Nov!$I$5:$I$605,"Não Pago")</f>
        <v>0</v>
      </c>
      <c r="P340" s="75">
        <f>SUMIFS(Dez!$H$5:$H$605,Dez!$R$5:$R$605,"Despesa",Dez!$F$5:$F$605,CPagar!$D340,Dez!$I$5:$I$605,"Não Pago")</f>
        <v>0</v>
      </c>
      <c r="Q340" s="49">
        <f t="shared" si="11"/>
        <v>0</v>
      </c>
    </row>
    <row r="341" spans="3:17" ht="28.5" customHeight="1" thickTop="1" thickBot="1">
      <c r="C341" s="65" t="str">
        <f>'PC Despesas'!L37</f>
        <v>5.4.33</v>
      </c>
      <c r="D341" s="66" t="str">
        <f>VLOOKUP(C341,'PC Despesas'!$L$5:$M$103,2,FALSE)</f>
        <v>-</v>
      </c>
      <c r="E341" s="75">
        <f>SUMIFS(Jan!$H$5:$H$605,Jan!$R$5:$R$605,"Despesa",Jan!$F$5:$F$605,CPagar!$D341,Jan!$I$5:$I$605,"Não Pago")</f>
        <v>0</v>
      </c>
      <c r="F341" s="75">
        <f>SUMIFS(Fev!$H$5:$H$605,Fev!$R$5:$R$605,"Despesa",Fev!$F$5:$F$605,CPagar!$D341,Fev!$I$5:$I$605,"Não Pago")</f>
        <v>0</v>
      </c>
      <c r="G341" s="75">
        <f>SUMIFS(Mar!$H$5:$H$605,Mar!$R$5:$R$605,"Despesa",Mar!$F$5:$F$605,CPagar!$D341,Mar!$I$5:$I$605,"Não Pago")</f>
        <v>0</v>
      </c>
      <c r="H341" s="75">
        <f>SUMIFS(Abr!$H$5:$H$605,Abr!$R$5:$R$605,"Despesa",Abr!$F$5:$F$605,CPagar!$D341,Abr!$I$5:$I$605,"Não Pago")</f>
        <v>0</v>
      </c>
      <c r="I341" s="75">
        <f>SUMIFS(Mai!$H$5:$H$605,Mai!$R$5:$R$605,"Despesa",Mai!$F$5:$F$605,CPagar!$D341,Mai!$I$5:$I$605,"Não Pago")</f>
        <v>0</v>
      </c>
      <c r="J341" s="75">
        <f>SUMIFS(Jun!$H$5:$H$605,Jun!$R$5:$R$605,"Despesa",Jun!$F$5:$F$605,CPagar!$D341,Jun!$I$5:$I$605,"Não Pago")</f>
        <v>0</v>
      </c>
      <c r="K341" s="75">
        <f>SUMIFS(Jul!$H$5:$H$605,Jul!$R$5:$R$605,"Despesa",Jul!$F$5:$F$605,CPagar!$D341,Jul!$I$5:$I$605,"Não Pago")</f>
        <v>0</v>
      </c>
      <c r="L341" s="75">
        <f>SUMIFS(Ago!$H$5:$H$605,Ago!$R$5:$R$605,"Despesa",Ago!$F$5:$F$605,CPagar!$D341,Ago!$I$5:$I$605,"Não Pago")</f>
        <v>0</v>
      </c>
      <c r="M341" s="75">
        <f>SUMIFS(Set!$H$5:$H$605,Set!$R$5:$R$605,"Despesa",Set!$F$5:$F$605,CPagar!$D341,Set!$I$5:$I$605,"Não Pago")</f>
        <v>0</v>
      </c>
      <c r="N341" s="75">
        <f>SUMIFS(Out!$H$5:$H$605,Out!$R$5:$R$605,"Despesa",Out!$F$5:$F$605,CPagar!$D341,Out!$I$5:$I$605,"Não Pago")</f>
        <v>0</v>
      </c>
      <c r="O341" s="75">
        <f>SUMIFS(Nov!$H$5:$H$605,Nov!$R$5:$R$605,"Despesa",Nov!$F$5:$F$605,CPagar!$D341,Nov!$I$5:$I$605,"Não Pago")</f>
        <v>0</v>
      </c>
      <c r="P341" s="75">
        <f>SUMIFS(Dez!$H$5:$H$605,Dez!$R$5:$R$605,"Despesa",Dez!$F$5:$F$605,CPagar!$D341,Dez!$I$5:$I$605,"Não Pago")</f>
        <v>0</v>
      </c>
      <c r="Q341" s="49">
        <f t="shared" si="11"/>
        <v>0</v>
      </c>
    </row>
    <row r="342" spans="3:17" ht="28.5" customHeight="1" thickTop="1" thickBot="1">
      <c r="C342" s="65" t="str">
        <f>'PC Despesas'!L38</f>
        <v>5.4.34</v>
      </c>
      <c r="D342" s="66" t="str">
        <f>VLOOKUP(C342,'PC Despesas'!$L$5:$M$103,2,FALSE)</f>
        <v>-</v>
      </c>
      <c r="E342" s="75">
        <f>SUMIFS(Jan!$H$5:$H$605,Jan!$R$5:$R$605,"Despesa",Jan!$F$5:$F$605,CPagar!$D342,Jan!$I$5:$I$605,"Não Pago")</f>
        <v>0</v>
      </c>
      <c r="F342" s="75">
        <f>SUMIFS(Fev!$H$5:$H$605,Fev!$R$5:$R$605,"Despesa",Fev!$F$5:$F$605,CPagar!$D342,Fev!$I$5:$I$605,"Não Pago")</f>
        <v>0</v>
      </c>
      <c r="G342" s="75">
        <f>SUMIFS(Mar!$H$5:$H$605,Mar!$R$5:$R$605,"Despesa",Mar!$F$5:$F$605,CPagar!$D342,Mar!$I$5:$I$605,"Não Pago")</f>
        <v>0</v>
      </c>
      <c r="H342" s="75">
        <f>SUMIFS(Abr!$H$5:$H$605,Abr!$R$5:$R$605,"Despesa",Abr!$F$5:$F$605,CPagar!$D342,Abr!$I$5:$I$605,"Não Pago")</f>
        <v>0</v>
      </c>
      <c r="I342" s="75">
        <f>SUMIFS(Mai!$H$5:$H$605,Mai!$R$5:$R$605,"Despesa",Mai!$F$5:$F$605,CPagar!$D342,Mai!$I$5:$I$605,"Não Pago")</f>
        <v>0</v>
      </c>
      <c r="J342" s="75">
        <f>SUMIFS(Jun!$H$5:$H$605,Jun!$R$5:$R$605,"Despesa",Jun!$F$5:$F$605,CPagar!$D342,Jun!$I$5:$I$605,"Não Pago")</f>
        <v>0</v>
      </c>
      <c r="K342" s="75">
        <f>SUMIFS(Jul!$H$5:$H$605,Jul!$R$5:$R$605,"Despesa",Jul!$F$5:$F$605,CPagar!$D342,Jul!$I$5:$I$605,"Não Pago")</f>
        <v>0</v>
      </c>
      <c r="L342" s="75">
        <f>SUMIFS(Ago!$H$5:$H$605,Ago!$R$5:$R$605,"Despesa",Ago!$F$5:$F$605,CPagar!$D342,Ago!$I$5:$I$605,"Não Pago")</f>
        <v>0</v>
      </c>
      <c r="M342" s="75">
        <f>SUMIFS(Set!$H$5:$H$605,Set!$R$5:$R$605,"Despesa",Set!$F$5:$F$605,CPagar!$D342,Set!$I$5:$I$605,"Não Pago")</f>
        <v>0</v>
      </c>
      <c r="N342" s="75">
        <f>SUMIFS(Out!$H$5:$H$605,Out!$R$5:$R$605,"Despesa",Out!$F$5:$F$605,CPagar!$D342,Out!$I$5:$I$605,"Não Pago")</f>
        <v>0</v>
      </c>
      <c r="O342" s="75">
        <f>SUMIFS(Nov!$H$5:$H$605,Nov!$R$5:$R$605,"Despesa",Nov!$F$5:$F$605,CPagar!$D342,Nov!$I$5:$I$605,"Não Pago")</f>
        <v>0</v>
      </c>
      <c r="P342" s="75">
        <f>SUMIFS(Dez!$H$5:$H$605,Dez!$R$5:$R$605,"Despesa",Dez!$F$5:$F$605,CPagar!$D342,Dez!$I$5:$I$605,"Não Pago")</f>
        <v>0</v>
      </c>
      <c r="Q342" s="49">
        <f t="shared" si="11"/>
        <v>0</v>
      </c>
    </row>
    <row r="343" spans="3:17" ht="28.5" customHeight="1" thickTop="1" thickBot="1">
      <c r="C343" s="65" t="str">
        <f>'PC Despesas'!L39</f>
        <v>5.4.35</v>
      </c>
      <c r="D343" s="66" t="str">
        <f>VLOOKUP(C343,'PC Despesas'!$L$5:$M$103,2,FALSE)</f>
        <v>-</v>
      </c>
      <c r="E343" s="75">
        <f>SUMIFS(Jan!$H$5:$H$605,Jan!$R$5:$R$605,"Despesa",Jan!$F$5:$F$605,CPagar!$D343,Jan!$I$5:$I$605,"Não Pago")</f>
        <v>0</v>
      </c>
      <c r="F343" s="75">
        <f>SUMIFS(Fev!$H$5:$H$605,Fev!$R$5:$R$605,"Despesa",Fev!$F$5:$F$605,CPagar!$D343,Fev!$I$5:$I$605,"Não Pago")</f>
        <v>0</v>
      </c>
      <c r="G343" s="75">
        <f>SUMIFS(Mar!$H$5:$H$605,Mar!$R$5:$R$605,"Despesa",Mar!$F$5:$F$605,CPagar!$D343,Mar!$I$5:$I$605,"Não Pago")</f>
        <v>0</v>
      </c>
      <c r="H343" s="75">
        <f>SUMIFS(Abr!$H$5:$H$605,Abr!$R$5:$R$605,"Despesa",Abr!$F$5:$F$605,CPagar!$D343,Abr!$I$5:$I$605,"Não Pago")</f>
        <v>0</v>
      </c>
      <c r="I343" s="75">
        <f>SUMIFS(Mai!$H$5:$H$605,Mai!$R$5:$R$605,"Despesa",Mai!$F$5:$F$605,CPagar!$D343,Mai!$I$5:$I$605,"Não Pago")</f>
        <v>0</v>
      </c>
      <c r="J343" s="75">
        <f>SUMIFS(Jun!$H$5:$H$605,Jun!$R$5:$R$605,"Despesa",Jun!$F$5:$F$605,CPagar!$D343,Jun!$I$5:$I$605,"Não Pago")</f>
        <v>0</v>
      </c>
      <c r="K343" s="75">
        <f>SUMIFS(Jul!$H$5:$H$605,Jul!$R$5:$R$605,"Despesa",Jul!$F$5:$F$605,CPagar!$D343,Jul!$I$5:$I$605,"Não Pago")</f>
        <v>0</v>
      </c>
      <c r="L343" s="75">
        <f>SUMIFS(Ago!$H$5:$H$605,Ago!$R$5:$R$605,"Despesa",Ago!$F$5:$F$605,CPagar!$D343,Ago!$I$5:$I$605,"Não Pago")</f>
        <v>0</v>
      </c>
      <c r="M343" s="75">
        <f>SUMIFS(Set!$H$5:$H$605,Set!$R$5:$R$605,"Despesa",Set!$F$5:$F$605,CPagar!$D343,Set!$I$5:$I$605,"Não Pago")</f>
        <v>0</v>
      </c>
      <c r="N343" s="75">
        <f>SUMIFS(Out!$H$5:$H$605,Out!$R$5:$R$605,"Despesa",Out!$F$5:$F$605,CPagar!$D343,Out!$I$5:$I$605,"Não Pago")</f>
        <v>0</v>
      </c>
      <c r="O343" s="75">
        <f>SUMIFS(Nov!$H$5:$H$605,Nov!$R$5:$R$605,"Despesa",Nov!$F$5:$F$605,CPagar!$D343,Nov!$I$5:$I$605,"Não Pago")</f>
        <v>0</v>
      </c>
      <c r="P343" s="75">
        <f>SUMIFS(Dez!$H$5:$H$605,Dez!$R$5:$R$605,"Despesa",Dez!$F$5:$F$605,CPagar!$D343,Dez!$I$5:$I$605,"Não Pago")</f>
        <v>0</v>
      </c>
      <c r="Q343" s="49">
        <f t="shared" si="11"/>
        <v>0</v>
      </c>
    </row>
    <row r="344" spans="3:17" ht="28.5" customHeight="1" thickTop="1" thickBot="1">
      <c r="C344" s="65" t="str">
        <f>'PC Despesas'!L40</f>
        <v>5.4.36</v>
      </c>
      <c r="D344" s="66" t="str">
        <f>VLOOKUP(C344,'PC Despesas'!$L$5:$M$103,2,FALSE)</f>
        <v>-</v>
      </c>
      <c r="E344" s="75">
        <f>SUMIFS(Jan!$H$5:$H$605,Jan!$R$5:$R$605,"Despesa",Jan!$F$5:$F$605,CPagar!$D344,Jan!$I$5:$I$605,"Não Pago")</f>
        <v>0</v>
      </c>
      <c r="F344" s="75">
        <f>SUMIFS(Fev!$H$5:$H$605,Fev!$R$5:$R$605,"Despesa",Fev!$F$5:$F$605,CPagar!$D344,Fev!$I$5:$I$605,"Não Pago")</f>
        <v>0</v>
      </c>
      <c r="G344" s="75">
        <f>SUMIFS(Mar!$H$5:$H$605,Mar!$R$5:$R$605,"Despesa",Mar!$F$5:$F$605,CPagar!$D344,Mar!$I$5:$I$605,"Não Pago")</f>
        <v>0</v>
      </c>
      <c r="H344" s="75">
        <f>SUMIFS(Abr!$H$5:$H$605,Abr!$R$5:$R$605,"Despesa",Abr!$F$5:$F$605,CPagar!$D344,Abr!$I$5:$I$605,"Não Pago")</f>
        <v>0</v>
      </c>
      <c r="I344" s="75">
        <f>SUMIFS(Mai!$H$5:$H$605,Mai!$R$5:$R$605,"Despesa",Mai!$F$5:$F$605,CPagar!$D344,Mai!$I$5:$I$605,"Não Pago")</f>
        <v>0</v>
      </c>
      <c r="J344" s="75">
        <f>SUMIFS(Jun!$H$5:$H$605,Jun!$R$5:$R$605,"Despesa",Jun!$F$5:$F$605,CPagar!$D344,Jun!$I$5:$I$605,"Não Pago")</f>
        <v>0</v>
      </c>
      <c r="K344" s="75">
        <f>SUMIFS(Jul!$H$5:$H$605,Jul!$R$5:$R$605,"Despesa",Jul!$F$5:$F$605,CPagar!$D344,Jul!$I$5:$I$605,"Não Pago")</f>
        <v>0</v>
      </c>
      <c r="L344" s="75">
        <f>SUMIFS(Ago!$H$5:$H$605,Ago!$R$5:$R$605,"Despesa",Ago!$F$5:$F$605,CPagar!$D344,Ago!$I$5:$I$605,"Não Pago")</f>
        <v>0</v>
      </c>
      <c r="M344" s="75">
        <f>SUMIFS(Set!$H$5:$H$605,Set!$R$5:$R$605,"Despesa",Set!$F$5:$F$605,CPagar!$D344,Set!$I$5:$I$605,"Não Pago")</f>
        <v>0</v>
      </c>
      <c r="N344" s="75">
        <f>SUMIFS(Out!$H$5:$H$605,Out!$R$5:$R$605,"Despesa",Out!$F$5:$F$605,CPagar!$D344,Out!$I$5:$I$605,"Não Pago")</f>
        <v>0</v>
      </c>
      <c r="O344" s="75">
        <f>SUMIFS(Nov!$H$5:$H$605,Nov!$R$5:$R$605,"Despesa",Nov!$F$5:$F$605,CPagar!$D344,Nov!$I$5:$I$605,"Não Pago")</f>
        <v>0</v>
      </c>
      <c r="P344" s="75">
        <f>SUMIFS(Dez!$H$5:$H$605,Dez!$R$5:$R$605,"Despesa",Dez!$F$5:$F$605,CPagar!$D344,Dez!$I$5:$I$605,"Não Pago")</f>
        <v>0</v>
      </c>
      <c r="Q344" s="49">
        <f t="shared" si="11"/>
        <v>0</v>
      </c>
    </row>
    <row r="345" spans="3:17" ht="28.5" customHeight="1" thickTop="1" thickBot="1">
      <c r="C345" s="65" t="str">
        <f>'PC Despesas'!L41</f>
        <v>5.4.37</v>
      </c>
      <c r="D345" s="66" t="str">
        <f>VLOOKUP(C345,'PC Despesas'!$L$5:$M$103,2,FALSE)</f>
        <v>-</v>
      </c>
      <c r="E345" s="75">
        <f>SUMIFS(Jan!$H$5:$H$605,Jan!$R$5:$R$605,"Despesa",Jan!$F$5:$F$605,CPagar!$D345,Jan!$I$5:$I$605,"Não Pago")</f>
        <v>0</v>
      </c>
      <c r="F345" s="75">
        <f>SUMIFS(Fev!$H$5:$H$605,Fev!$R$5:$R$605,"Despesa",Fev!$F$5:$F$605,CPagar!$D345,Fev!$I$5:$I$605,"Não Pago")</f>
        <v>0</v>
      </c>
      <c r="G345" s="75">
        <f>SUMIFS(Mar!$H$5:$H$605,Mar!$R$5:$R$605,"Despesa",Mar!$F$5:$F$605,CPagar!$D345,Mar!$I$5:$I$605,"Não Pago")</f>
        <v>0</v>
      </c>
      <c r="H345" s="75">
        <f>SUMIFS(Abr!$H$5:$H$605,Abr!$R$5:$R$605,"Despesa",Abr!$F$5:$F$605,CPagar!$D345,Abr!$I$5:$I$605,"Não Pago")</f>
        <v>0</v>
      </c>
      <c r="I345" s="75">
        <f>SUMIFS(Mai!$H$5:$H$605,Mai!$R$5:$R$605,"Despesa",Mai!$F$5:$F$605,CPagar!$D345,Mai!$I$5:$I$605,"Não Pago")</f>
        <v>0</v>
      </c>
      <c r="J345" s="75">
        <f>SUMIFS(Jun!$H$5:$H$605,Jun!$R$5:$R$605,"Despesa",Jun!$F$5:$F$605,CPagar!$D345,Jun!$I$5:$I$605,"Não Pago")</f>
        <v>0</v>
      </c>
      <c r="K345" s="75">
        <f>SUMIFS(Jul!$H$5:$H$605,Jul!$R$5:$R$605,"Despesa",Jul!$F$5:$F$605,CPagar!$D345,Jul!$I$5:$I$605,"Não Pago")</f>
        <v>0</v>
      </c>
      <c r="L345" s="75">
        <f>SUMIFS(Ago!$H$5:$H$605,Ago!$R$5:$R$605,"Despesa",Ago!$F$5:$F$605,CPagar!$D345,Ago!$I$5:$I$605,"Não Pago")</f>
        <v>0</v>
      </c>
      <c r="M345" s="75">
        <f>SUMIFS(Set!$H$5:$H$605,Set!$R$5:$R$605,"Despesa",Set!$F$5:$F$605,CPagar!$D345,Set!$I$5:$I$605,"Não Pago")</f>
        <v>0</v>
      </c>
      <c r="N345" s="75">
        <f>SUMIFS(Out!$H$5:$H$605,Out!$R$5:$R$605,"Despesa",Out!$F$5:$F$605,CPagar!$D345,Out!$I$5:$I$605,"Não Pago")</f>
        <v>0</v>
      </c>
      <c r="O345" s="75">
        <f>SUMIFS(Nov!$H$5:$H$605,Nov!$R$5:$R$605,"Despesa",Nov!$F$5:$F$605,CPagar!$D345,Nov!$I$5:$I$605,"Não Pago")</f>
        <v>0</v>
      </c>
      <c r="P345" s="75">
        <f>SUMIFS(Dez!$H$5:$H$605,Dez!$R$5:$R$605,"Despesa",Dez!$F$5:$F$605,CPagar!$D345,Dez!$I$5:$I$605,"Não Pago")</f>
        <v>0</v>
      </c>
      <c r="Q345" s="49">
        <f t="shared" si="11"/>
        <v>0</v>
      </c>
    </row>
    <row r="346" spans="3:17" ht="28.5" customHeight="1" thickTop="1" thickBot="1">
      <c r="C346" s="65" t="str">
        <f>'PC Despesas'!L42</f>
        <v>5.4.38</v>
      </c>
      <c r="D346" s="66" t="str">
        <f>VLOOKUP(C346,'PC Despesas'!$L$5:$M$103,2,FALSE)</f>
        <v>-</v>
      </c>
      <c r="E346" s="75">
        <f>SUMIFS(Jan!$H$5:$H$605,Jan!$R$5:$R$605,"Despesa",Jan!$F$5:$F$605,CPagar!$D346,Jan!$I$5:$I$605,"Não Pago")</f>
        <v>0</v>
      </c>
      <c r="F346" s="75">
        <f>SUMIFS(Fev!$H$5:$H$605,Fev!$R$5:$R$605,"Despesa",Fev!$F$5:$F$605,CPagar!$D346,Fev!$I$5:$I$605,"Não Pago")</f>
        <v>0</v>
      </c>
      <c r="G346" s="75">
        <f>SUMIFS(Mar!$H$5:$H$605,Mar!$R$5:$R$605,"Despesa",Mar!$F$5:$F$605,CPagar!$D346,Mar!$I$5:$I$605,"Não Pago")</f>
        <v>0</v>
      </c>
      <c r="H346" s="75">
        <f>SUMIFS(Abr!$H$5:$H$605,Abr!$R$5:$R$605,"Despesa",Abr!$F$5:$F$605,CPagar!$D346,Abr!$I$5:$I$605,"Não Pago")</f>
        <v>0</v>
      </c>
      <c r="I346" s="75">
        <f>SUMIFS(Mai!$H$5:$H$605,Mai!$R$5:$R$605,"Despesa",Mai!$F$5:$F$605,CPagar!$D346,Mai!$I$5:$I$605,"Não Pago")</f>
        <v>0</v>
      </c>
      <c r="J346" s="75">
        <f>SUMIFS(Jun!$H$5:$H$605,Jun!$R$5:$R$605,"Despesa",Jun!$F$5:$F$605,CPagar!$D346,Jun!$I$5:$I$605,"Não Pago")</f>
        <v>0</v>
      </c>
      <c r="K346" s="75">
        <f>SUMIFS(Jul!$H$5:$H$605,Jul!$R$5:$R$605,"Despesa",Jul!$F$5:$F$605,CPagar!$D346,Jul!$I$5:$I$605,"Não Pago")</f>
        <v>0</v>
      </c>
      <c r="L346" s="75">
        <f>SUMIFS(Ago!$H$5:$H$605,Ago!$R$5:$R$605,"Despesa",Ago!$F$5:$F$605,CPagar!$D346,Ago!$I$5:$I$605,"Não Pago")</f>
        <v>0</v>
      </c>
      <c r="M346" s="75">
        <f>SUMIFS(Set!$H$5:$H$605,Set!$R$5:$R$605,"Despesa",Set!$F$5:$F$605,CPagar!$D346,Set!$I$5:$I$605,"Não Pago")</f>
        <v>0</v>
      </c>
      <c r="N346" s="75">
        <f>SUMIFS(Out!$H$5:$H$605,Out!$R$5:$R$605,"Despesa",Out!$F$5:$F$605,CPagar!$D346,Out!$I$5:$I$605,"Não Pago")</f>
        <v>0</v>
      </c>
      <c r="O346" s="75">
        <f>SUMIFS(Nov!$H$5:$H$605,Nov!$R$5:$R$605,"Despesa",Nov!$F$5:$F$605,CPagar!$D346,Nov!$I$5:$I$605,"Não Pago")</f>
        <v>0</v>
      </c>
      <c r="P346" s="75">
        <f>SUMIFS(Dez!$H$5:$H$605,Dez!$R$5:$R$605,"Despesa",Dez!$F$5:$F$605,CPagar!$D346,Dez!$I$5:$I$605,"Não Pago")</f>
        <v>0</v>
      </c>
      <c r="Q346" s="49">
        <f t="shared" si="11"/>
        <v>0</v>
      </c>
    </row>
    <row r="347" spans="3:17" ht="28.5" customHeight="1" thickTop="1" thickBot="1">
      <c r="C347" s="65" t="str">
        <f>'PC Despesas'!L43</f>
        <v>5.4.39</v>
      </c>
      <c r="D347" s="66" t="str">
        <f>VLOOKUP(C347,'PC Despesas'!$L$5:$M$103,2,FALSE)</f>
        <v>-</v>
      </c>
      <c r="E347" s="75">
        <f>SUMIFS(Jan!$H$5:$H$605,Jan!$R$5:$R$605,"Despesa",Jan!$F$5:$F$605,CPagar!$D347,Jan!$I$5:$I$605,"Não Pago")</f>
        <v>0</v>
      </c>
      <c r="F347" s="75">
        <f>SUMIFS(Fev!$H$5:$H$605,Fev!$R$5:$R$605,"Despesa",Fev!$F$5:$F$605,CPagar!$D347,Fev!$I$5:$I$605,"Não Pago")</f>
        <v>0</v>
      </c>
      <c r="G347" s="75">
        <f>SUMIFS(Mar!$H$5:$H$605,Mar!$R$5:$R$605,"Despesa",Mar!$F$5:$F$605,CPagar!$D347,Mar!$I$5:$I$605,"Não Pago")</f>
        <v>0</v>
      </c>
      <c r="H347" s="75">
        <f>SUMIFS(Abr!$H$5:$H$605,Abr!$R$5:$R$605,"Despesa",Abr!$F$5:$F$605,CPagar!$D347,Abr!$I$5:$I$605,"Não Pago")</f>
        <v>0</v>
      </c>
      <c r="I347" s="75">
        <f>SUMIFS(Mai!$H$5:$H$605,Mai!$R$5:$R$605,"Despesa",Mai!$F$5:$F$605,CPagar!$D347,Mai!$I$5:$I$605,"Não Pago")</f>
        <v>0</v>
      </c>
      <c r="J347" s="75">
        <f>SUMIFS(Jun!$H$5:$H$605,Jun!$R$5:$R$605,"Despesa",Jun!$F$5:$F$605,CPagar!$D347,Jun!$I$5:$I$605,"Não Pago")</f>
        <v>0</v>
      </c>
      <c r="K347" s="75">
        <f>SUMIFS(Jul!$H$5:$H$605,Jul!$R$5:$R$605,"Despesa",Jul!$F$5:$F$605,CPagar!$D347,Jul!$I$5:$I$605,"Não Pago")</f>
        <v>0</v>
      </c>
      <c r="L347" s="75">
        <f>SUMIFS(Ago!$H$5:$H$605,Ago!$R$5:$R$605,"Despesa",Ago!$F$5:$F$605,CPagar!$D347,Ago!$I$5:$I$605,"Não Pago")</f>
        <v>0</v>
      </c>
      <c r="M347" s="75">
        <f>SUMIFS(Set!$H$5:$H$605,Set!$R$5:$R$605,"Despesa",Set!$F$5:$F$605,CPagar!$D347,Set!$I$5:$I$605,"Não Pago")</f>
        <v>0</v>
      </c>
      <c r="N347" s="75">
        <f>SUMIFS(Out!$H$5:$H$605,Out!$R$5:$R$605,"Despesa",Out!$F$5:$F$605,CPagar!$D347,Out!$I$5:$I$605,"Não Pago")</f>
        <v>0</v>
      </c>
      <c r="O347" s="75">
        <f>SUMIFS(Nov!$H$5:$H$605,Nov!$R$5:$R$605,"Despesa",Nov!$F$5:$F$605,CPagar!$D347,Nov!$I$5:$I$605,"Não Pago")</f>
        <v>0</v>
      </c>
      <c r="P347" s="75">
        <f>SUMIFS(Dez!$H$5:$H$605,Dez!$R$5:$R$605,"Despesa",Dez!$F$5:$F$605,CPagar!$D347,Dez!$I$5:$I$605,"Não Pago")</f>
        <v>0</v>
      </c>
      <c r="Q347" s="49">
        <f t="shared" si="11"/>
        <v>0</v>
      </c>
    </row>
    <row r="348" spans="3:17" ht="28.5" customHeight="1" thickTop="1" thickBot="1">
      <c r="C348" s="65" t="str">
        <f>'PC Despesas'!L44</f>
        <v>5.4.40</v>
      </c>
      <c r="D348" s="66" t="str">
        <f>VLOOKUP(C348,'PC Despesas'!$L$5:$M$103,2,FALSE)</f>
        <v>-</v>
      </c>
      <c r="E348" s="75">
        <f>SUMIFS(Jan!$H$5:$H$605,Jan!$R$5:$R$605,"Despesa",Jan!$F$5:$F$605,CPagar!$D348,Jan!$I$5:$I$605,"Não Pago")</f>
        <v>0</v>
      </c>
      <c r="F348" s="75">
        <f>SUMIFS(Fev!$H$5:$H$605,Fev!$R$5:$R$605,"Despesa",Fev!$F$5:$F$605,CPagar!$D348,Fev!$I$5:$I$605,"Não Pago")</f>
        <v>0</v>
      </c>
      <c r="G348" s="75">
        <f>SUMIFS(Mar!$H$5:$H$605,Mar!$R$5:$R$605,"Despesa",Mar!$F$5:$F$605,CPagar!$D348,Mar!$I$5:$I$605,"Não Pago")</f>
        <v>0</v>
      </c>
      <c r="H348" s="75">
        <f>SUMIFS(Abr!$H$5:$H$605,Abr!$R$5:$R$605,"Despesa",Abr!$F$5:$F$605,CPagar!$D348,Abr!$I$5:$I$605,"Não Pago")</f>
        <v>0</v>
      </c>
      <c r="I348" s="75">
        <f>SUMIFS(Mai!$H$5:$H$605,Mai!$R$5:$R$605,"Despesa",Mai!$F$5:$F$605,CPagar!$D348,Mai!$I$5:$I$605,"Não Pago")</f>
        <v>0</v>
      </c>
      <c r="J348" s="75">
        <f>SUMIFS(Jun!$H$5:$H$605,Jun!$R$5:$R$605,"Despesa",Jun!$F$5:$F$605,CPagar!$D348,Jun!$I$5:$I$605,"Não Pago")</f>
        <v>0</v>
      </c>
      <c r="K348" s="75">
        <f>SUMIFS(Jul!$H$5:$H$605,Jul!$R$5:$R$605,"Despesa",Jul!$F$5:$F$605,CPagar!$D348,Jul!$I$5:$I$605,"Não Pago")</f>
        <v>0</v>
      </c>
      <c r="L348" s="75">
        <f>SUMIFS(Ago!$H$5:$H$605,Ago!$R$5:$R$605,"Despesa",Ago!$F$5:$F$605,CPagar!$D348,Ago!$I$5:$I$605,"Não Pago")</f>
        <v>0</v>
      </c>
      <c r="M348" s="75">
        <f>SUMIFS(Set!$H$5:$H$605,Set!$R$5:$R$605,"Despesa",Set!$F$5:$F$605,CPagar!$D348,Set!$I$5:$I$605,"Não Pago")</f>
        <v>0</v>
      </c>
      <c r="N348" s="75">
        <f>SUMIFS(Out!$H$5:$H$605,Out!$R$5:$R$605,"Despesa",Out!$F$5:$F$605,CPagar!$D348,Out!$I$5:$I$605,"Não Pago")</f>
        <v>0</v>
      </c>
      <c r="O348" s="75">
        <f>SUMIFS(Nov!$H$5:$H$605,Nov!$R$5:$R$605,"Despesa",Nov!$F$5:$F$605,CPagar!$D348,Nov!$I$5:$I$605,"Não Pago")</f>
        <v>0</v>
      </c>
      <c r="P348" s="75">
        <f>SUMIFS(Dez!$H$5:$H$605,Dez!$R$5:$R$605,"Despesa",Dez!$F$5:$F$605,CPagar!$D348,Dez!$I$5:$I$605,"Não Pago")</f>
        <v>0</v>
      </c>
      <c r="Q348" s="49">
        <f t="shared" si="11"/>
        <v>0</v>
      </c>
    </row>
    <row r="349" spans="3:17" ht="28.5" customHeight="1" thickTop="1" thickBot="1">
      <c r="C349" s="65" t="str">
        <f>'PC Despesas'!L45</f>
        <v>5.4.41</v>
      </c>
      <c r="D349" s="66" t="str">
        <f>VLOOKUP(C349,'PC Despesas'!$L$5:$M$103,2,FALSE)</f>
        <v>-</v>
      </c>
      <c r="E349" s="75">
        <f>SUMIFS(Jan!$H$5:$H$605,Jan!$R$5:$R$605,"Despesa",Jan!$F$5:$F$605,CPagar!$D349,Jan!$I$5:$I$605,"Não Pago")</f>
        <v>0</v>
      </c>
      <c r="F349" s="75">
        <f>SUMIFS(Fev!$H$5:$H$605,Fev!$R$5:$R$605,"Despesa",Fev!$F$5:$F$605,CPagar!$D349,Fev!$I$5:$I$605,"Não Pago")</f>
        <v>0</v>
      </c>
      <c r="G349" s="75">
        <f>SUMIFS(Mar!$H$5:$H$605,Mar!$R$5:$R$605,"Despesa",Mar!$F$5:$F$605,CPagar!$D349,Mar!$I$5:$I$605,"Não Pago")</f>
        <v>0</v>
      </c>
      <c r="H349" s="75">
        <f>SUMIFS(Abr!$H$5:$H$605,Abr!$R$5:$R$605,"Despesa",Abr!$F$5:$F$605,CPagar!$D349,Abr!$I$5:$I$605,"Não Pago")</f>
        <v>0</v>
      </c>
      <c r="I349" s="75">
        <f>SUMIFS(Mai!$H$5:$H$605,Mai!$R$5:$R$605,"Despesa",Mai!$F$5:$F$605,CPagar!$D349,Mai!$I$5:$I$605,"Não Pago")</f>
        <v>0</v>
      </c>
      <c r="J349" s="75">
        <f>SUMIFS(Jun!$H$5:$H$605,Jun!$R$5:$R$605,"Despesa",Jun!$F$5:$F$605,CPagar!$D349,Jun!$I$5:$I$605,"Não Pago")</f>
        <v>0</v>
      </c>
      <c r="K349" s="75">
        <f>SUMIFS(Jul!$H$5:$H$605,Jul!$R$5:$R$605,"Despesa",Jul!$F$5:$F$605,CPagar!$D349,Jul!$I$5:$I$605,"Não Pago")</f>
        <v>0</v>
      </c>
      <c r="L349" s="75">
        <f>SUMIFS(Ago!$H$5:$H$605,Ago!$R$5:$R$605,"Despesa",Ago!$F$5:$F$605,CPagar!$D349,Ago!$I$5:$I$605,"Não Pago")</f>
        <v>0</v>
      </c>
      <c r="M349" s="75">
        <f>SUMIFS(Set!$H$5:$H$605,Set!$R$5:$R$605,"Despesa",Set!$F$5:$F$605,CPagar!$D349,Set!$I$5:$I$605,"Não Pago")</f>
        <v>0</v>
      </c>
      <c r="N349" s="75">
        <f>SUMIFS(Out!$H$5:$H$605,Out!$R$5:$R$605,"Despesa",Out!$F$5:$F$605,CPagar!$D349,Out!$I$5:$I$605,"Não Pago")</f>
        <v>0</v>
      </c>
      <c r="O349" s="75">
        <f>SUMIFS(Nov!$H$5:$H$605,Nov!$R$5:$R$605,"Despesa",Nov!$F$5:$F$605,CPagar!$D349,Nov!$I$5:$I$605,"Não Pago")</f>
        <v>0</v>
      </c>
      <c r="P349" s="75">
        <f>SUMIFS(Dez!$H$5:$H$605,Dez!$R$5:$R$605,"Despesa",Dez!$F$5:$F$605,CPagar!$D349,Dez!$I$5:$I$605,"Não Pago")</f>
        <v>0</v>
      </c>
      <c r="Q349" s="49">
        <f t="shared" si="11"/>
        <v>0</v>
      </c>
    </row>
    <row r="350" spans="3:17" ht="28.5" customHeight="1" thickTop="1" thickBot="1">
      <c r="C350" s="65" t="str">
        <f>'PC Despesas'!L46</f>
        <v>5.4.42</v>
      </c>
      <c r="D350" s="66" t="str">
        <f>VLOOKUP(C350,'PC Despesas'!$L$5:$M$103,2,FALSE)</f>
        <v>-</v>
      </c>
      <c r="E350" s="75">
        <f>SUMIFS(Jan!$H$5:$H$605,Jan!$R$5:$R$605,"Despesa",Jan!$F$5:$F$605,CPagar!$D350,Jan!$I$5:$I$605,"Não Pago")</f>
        <v>0</v>
      </c>
      <c r="F350" s="75">
        <f>SUMIFS(Fev!$H$5:$H$605,Fev!$R$5:$R$605,"Despesa",Fev!$F$5:$F$605,CPagar!$D350,Fev!$I$5:$I$605,"Não Pago")</f>
        <v>0</v>
      </c>
      <c r="G350" s="75">
        <f>SUMIFS(Mar!$H$5:$H$605,Mar!$R$5:$R$605,"Despesa",Mar!$F$5:$F$605,CPagar!$D350,Mar!$I$5:$I$605,"Não Pago")</f>
        <v>0</v>
      </c>
      <c r="H350" s="75">
        <f>SUMIFS(Abr!$H$5:$H$605,Abr!$R$5:$R$605,"Despesa",Abr!$F$5:$F$605,CPagar!$D350,Abr!$I$5:$I$605,"Não Pago")</f>
        <v>0</v>
      </c>
      <c r="I350" s="75">
        <f>SUMIFS(Mai!$H$5:$H$605,Mai!$R$5:$R$605,"Despesa",Mai!$F$5:$F$605,CPagar!$D350,Mai!$I$5:$I$605,"Não Pago")</f>
        <v>0</v>
      </c>
      <c r="J350" s="75">
        <f>SUMIFS(Jun!$H$5:$H$605,Jun!$R$5:$R$605,"Despesa",Jun!$F$5:$F$605,CPagar!$D350,Jun!$I$5:$I$605,"Não Pago")</f>
        <v>0</v>
      </c>
      <c r="K350" s="75">
        <f>SUMIFS(Jul!$H$5:$H$605,Jul!$R$5:$R$605,"Despesa",Jul!$F$5:$F$605,CPagar!$D350,Jul!$I$5:$I$605,"Não Pago")</f>
        <v>0</v>
      </c>
      <c r="L350" s="75">
        <f>SUMIFS(Ago!$H$5:$H$605,Ago!$R$5:$R$605,"Despesa",Ago!$F$5:$F$605,CPagar!$D350,Ago!$I$5:$I$605,"Não Pago")</f>
        <v>0</v>
      </c>
      <c r="M350" s="75">
        <f>SUMIFS(Set!$H$5:$H$605,Set!$R$5:$R$605,"Despesa",Set!$F$5:$F$605,CPagar!$D350,Set!$I$5:$I$605,"Não Pago")</f>
        <v>0</v>
      </c>
      <c r="N350" s="75">
        <f>SUMIFS(Out!$H$5:$H$605,Out!$R$5:$R$605,"Despesa",Out!$F$5:$F$605,CPagar!$D350,Out!$I$5:$I$605,"Não Pago")</f>
        <v>0</v>
      </c>
      <c r="O350" s="75">
        <f>SUMIFS(Nov!$H$5:$H$605,Nov!$R$5:$R$605,"Despesa",Nov!$F$5:$F$605,CPagar!$D350,Nov!$I$5:$I$605,"Não Pago")</f>
        <v>0</v>
      </c>
      <c r="P350" s="75">
        <f>SUMIFS(Dez!$H$5:$H$605,Dez!$R$5:$R$605,"Despesa",Dez!$F$5:$F$605,CPagar!$D350,Dez!$I$5:$I$605,"Não Pago")</f>
        <v>0</v>
      </c>
      <c r="Q350" s="49">
        <f t="shared" si="11"/>
        <v>0</v>
      </c>
    </row>
    <row r="351" spans="3:17" ht="28.5" customHeight="1" thickTop="1" thickBot="1">
      <c r="C351" s="65" t="str">
        <f>'PC Despesas'!L47</f>
        <v>5.4.43</v>
      </c>
      <c r="D351" s="66" t="str">
        <f>VLOOKUP(C351,'PC Despesas'!$L$5:$M$103,2,FALSE)</f>
        <v>-</v>
      </c>
      <c r="E351" s="75">
        <f>SUMIFS(Jan!$H$5:$H$605,Jan!$R$5:$R$605,"Despesa",Jan!$F$5:$F$605,CPagar!$D351,Jan!$I$5:$I$605,"Não Pago")</f>
        <v>0</v>
      </c>
      <c r="F351" s="75">
        <f>SUMIFS(Fev!$H$5:$H$605,Fev!$R$5:$R$605,"Despesa",Fev!$F$5:$F$605,CPagar!$D351,Fev!$I$5:$I$605,"Não Pago")</f>
        <v>0</v>
      </c>
      <c r="G351" s="75">
        <f>SUMIFS(Mar!$H$5:$H$605,Mar!$R$5:$R$605,"Despesa",Mar!$F$5:$F$605,CPagar!$D351,Mar!$I$5:$I$605,"Não Pago")</f>
        <v>0</v>
      </c>
      <c r="H351" s="75">
        <f>SUMIFS(Abr!$H$5:$H$605,Abr!$R$5:$R$605,"Despesa",Abr!$F$5:$F$605,CPagar!$D351,Abr!$I$5:$I$605,"Não Pago")</f>
        <v>0</v>
      </c>
      <c r="I351" s="75">
        <f>SUMIFS(Mai!$H$5:$H$605,Mai!$R$5:$R$605,"Despesa",Mai!$F$5:$F$605,CPagar!$D351,Mai!$I$5:$I$605,"Não Pago")</f>
        <v>0</v>
      </c>
      <c r="J351" s="75">
        <f>SUMIFS(Jun!$H$5:$H$605,Jun!$R$5:$R$605,"Despesa",Jun!$F$5:$F$605,CPagar!$D351,Jun!$I$5:$I$605,"Não Pago")</f>
        <v>0</v>
      </c>
      <c r="K351" s="75">
        <f>SUMIFS(Jul!$H$5:$H$605,Jul!$R$5:$R$605,"Despesa",Jul!$F$5:$F$605,CPagar!$D351,Jul!$I$5:$I$605,"Não Pago")</f>
        <v>0</v>
      </c>
      <c r="L351" s="75">
        <f>SUMIFS(Ago!$H$5:$H$605,Ago!$R$5:$R$605,"Despesa",Ago!$F$5:$F$605,CPagar!$D351,Ago!$I$5:$I$605,"Não Pago")</f>
        <v>0</v>
      </c>
      <c r="M351" s="75">
        <f>SUMIFS(Set!$H$5:$H$605,Set!$R$5:$R$605,"Despesa",Set!$F$5:$F$605,CPagar!$D351,Set!$I$5:$I$605,"Não Pago")</f>
        <v>0</v>
      </c>
      <c r="N351" s="75">
        <f>SUMIFS(Out!$H$5:$H$605,Out!$R$5:$R$605,"Despesa",Out!$F$5:$F$605,CPagar!$D351,Out!$I$5:$I$605,"Não Pago")</f>
        <v>0</v>
      </c>
      <c r="O351" s="75">
        <f>SUMIFS(Nov!$H$5:$H$605,Nov!$R$5:$R$605,"Despesa",Nov!$F$5:$F$605,CPagar!$D351,Nov!$I$5:$I$605,"Não Pago")</f>
        <v>0</v>
      </c>
      <c r="P351" s="75">
        <f>SUMIFS(Dez!$H$5:$H$605,Dez!$R$5:$R$605,"Despesa",Dez!$F$5:$F$605,CPagar!$D351,Dez!$I$5:$I$605,"Não Pago")</f>
        <v>0</v>
      </c>
      <c r="Q351" s="49">
        <f t="shared" si="11"/>
        <v>0</v>
      </c>
    </row>
    <row r="352" spans="3:17" ht="28.5" customHeight="1" thickTop="1" thickBot="1">
      <c r="C352" s="65" t="str">
        <f>'PC Despesas'!L48</f>
        <v>5.4.44</v>
      </c>
      <c r="D352" s="66" t="str">
        <f>VLOOKUP(C352,'PC Despesas'!$L$5:$M$103,2,FALSE)</f>
        <v>-</v>
      </c>
      <c r="E352" s="75">
        <f>SUMIFS(Jan!$H$5:$H$605,Jan!$R$5:$R$605,"Despesa",Jan!$F$5:$F$605,CPagar!$D352,Jan!$I$5:$I$605,"Não Pago")</f>
        <v>0</v>
      </c>
      <c r="F352" s="75">
        <f>SUMIFS(Fev!$H$5:$H$605,Fev!$R$5:$R$605,"Despesa",Fev!$F$5:$F$605,CPagar!$D352,Fev!$I$5:$I$605,"Não Pago")</f>
        <v>0</v>
      </c>
      <c r="G352" s="75">
        <f>SUMIFS(Mar!$H$5:$H$605,Mar!$R$5:$R$605,"Despesa",Mar!$F$5:$F$605,CPagar!$D352,Mar!$I$5:$I$605,"Não Pago")</f>
        <v>0</v>
      </c>
      <c r="H352" s="75">
        <f>SUMIFS(Abr!$H$5:$H$605,Abr!$R$5:$R$605,"Despesa",Abr!$F$5:$F$605,CPagar!$D352,Abr!$I$5:$I$605,"Não Pago")</f>
        <v>0</v>
      </c>
      <c r="I352" s="75">
        <f>SUMIFS(Mai!$H$5:$H$605,Mai!$R$5:$R$605,"Despesa",Mai!$F$5:$F$605,CPagar!$D352,Mai!$I$5:$I$605,"Não Pago")</f>
        <v>0</v>
      </c>
      <c r="J352" s="75">
        <f>SUMIFS(Jun!$H$5:$H$605,Jun!$R$5:$R$605,"Despesa",Jun!$F$5:$F$605,CPagar!$D352,Jun!$I$5:$I$605,"Não Pago")</f>
        <v>0</v>
      </c>
      <c r="K352" s="75">
        <f>SUMIFS(Jul!$H$5:$H$605,Jul!$R$5:$R$605,"Despesa",Jul!$F$5:$F$605,CPagar!$D352,Jul!$I$5:$I$605,"Não Pago")</f>
        <v>0</v>
      </c>
      <c r="L352" s="75">
        <f>SUMIFS(Ago!$H$5:$H$605,Ago!$R$5:$R$605,"Despesa",Ago!$F$5:$F$605,CPagar!$D352,Ago!$I$5:$I$605,"Não Pago")</f>
        <v>0</v>
      </c>
      <c r="M352" s="75">
        <f>SUMIFS(Set!$H$5:$H$605,Set!$R$5:$R$605,"Despesa",Set!$F$5:$F$605,CPagar!$D352,Set!$I$5:$I$605,"Não Pago")</f>
        <v>0</v>
      </c>
      <c r="N352" s="75">
        <f>SUMIFS(Out!$H$5:$H$605,Out!$R$5:$R$605,"Despesa",Out!$F$5:$F$605,CPagar!$D352,Out!$I$5:$I$605,"Não Pago")</f>
        <v>0</v>
      </c>
      <c r="O352" s="75">
        <f>SUMIFS(Nov!$H$5:$H$605,Nov!$R$5:$R$605,"Despesa",Nov!$F$5:$F$605,CPagar!$D352,Nov!$I$5:$I$605,"Não Pago")</f>
        <v>0</v>
      </c>
      <c r="P352" s="75">
        <f>SUMIFS(Dez!$H$5:$H$605,Dez!$R$5:$R$605,"Despesa",Dez!$F$5:$F$605,CPagar!$D352,Dez!$I$5:$I$605,"Não Pago")</f>
        <v>0</v>
      </c>
      <c r="Q352" s="49">
        <f t="shared" si="11"/>
        <v>0</v>
      </c>
    </row>
    <row r="353" spans="3:17" ht="28.5" customHeight="1" thickTop="1" thickBot="1">
      <c r="C353" s="65" t="str">
        <f>'PC Despesas'!L49</f>
        <v>5.4.45</v>
      </c>
      <c r="D353" s="66" t="str">
        <f>VLOOKUP(C353,'PC Despesas'!$L$5:$M$103,2,FALSE)</f>
        <v>-</v>
      </c>
      <c r="E353" s="75">
        <f>SUMIFS(Jan!$H$5:$H$605,Jan!$R$5:$R$605,"Despesa",Jan!$F$5:$F$605,CPagar!$D353,Jan!$I$5:$I$605,"Não Pago")</f>
        <v>0</v>
      </c>
      <c r="F353" s="75">
        <f>SUMIFS(Fev!$H$5:$H$605,Fev!$R$5:$R$605,"Despesa",Fev!$F$5:$F$605,CPagar!$D353,Fev!$I$5:$I$605,"Não Pago")</f>
        <v>0</v>
      </c>
      <c r="G353" s="75">
        <f>SUMIFS(Mar!$H$5:$H$605,Mar!$R$5:$R$605,"Despesa",Mar!$F$5:$F$605,CPagar!$D353,Mar!$I$5:$I$605,"Não Pago")</f>
        <v>0</v>
      </c>
      <c r="H353" s="75">
        <f>SUMIFS(Abr!$H$5:$H$605,Abr!$R$5:$R$605,"Despesa",Abr!$F$5:$F$605,CPagar!$D353,Abr!$I$5:$I$605,"Não Pago")</f>
        <v>0</v>
      </c>
      <c r="I353" s="75">
        <f>SUMIFS(Mai!$H$5:$H$605,Mai!$R$5:$R$605,"Despesa",Mai!$F$5:$F$605,CPagar!$D353,Mai!$I$5:$I$605,"Não Pago")</f>
        <v>0</v>
      </c>
      <c r="J353" s="75">
        <f>SUMIFS(Jun!$H$5:$H$605,Jun!$R$5:$R$605,"Despesa",Jun!$F$5:$F$605,CPagar!$D353,Jun!$I$5:$I$605,"Não Pago")</f>
        <v>0</v>
      </c>
      <c r="K353" s="75">
        <f>SUMIFS(Jul!$H$5:$H$605,Jul!$R$5:$R$605,"Despesa",Jul!$F$5:$F$605,CPagar!$D353,Jul!$I$5:$I$605,"Não Pago")</f>
        <v>0</v>
      </c>
      <c r="L353" s="75">
        <f>SUMIFS(Ago!$H$5:$H$605,Ago!$R$5:$R$605,"Despesa",Ago!$F$5:$F$605,CPagar!$D353,Ago!$I$5:$I$605,"Não Pago")</f>
        <v>0</v>
      </c>
      <c r="M353" s="75">
        <f>SUMIFS(Set!$H$5:$H$605,Set!$R$5:$R$605,"Despesa",Set!$F$5:$F$605,CPagar!$D353,Set!$I$5:$I$605,"Não Pago")</f>
        <v>0</v>
      </c>
      <c r="N353" s="75">
        <f>SUMIFS(Out!$H$5:$H$605,Out!$R$5:$R$605,"Despesa",Out!$F$5:$F$605,CPagar!$D353,Out!$I$5:$I$605,"Não Pago")</f>
        <v>0</v>
      </c>
      <c r="O353" s="75">
        <f>SUMIFS(Nov!$H$5:$H$605,Nov!$R$5:$R$605,"Despesa",Nov!$F$5:$F$605,CPagar!$D353,Nov!$I$5:$I$605,"Não Pago")</f>
        <v>0</v>
      </c>
      <c r="P353" s="75">
        <f>SUMIFS(Dez!$H$5:$H$605,Dez!$R$5:$R$605,"Despesa",Dez!$F$5:$F$605,CPagar!$D353,Dez!$I$5:$I$605,"Não Pago")</f>
        <v>0</v>
      </c>
      <c r="Q353" s="49">
        <f t="shared" si="11"/>
        <v>0</v>
      </c>
    </row>
    <row r="354" spans="3:17" ht="28.5" customHeight="1" thickTop="1" thickBot="1">
      <c r="C354" s="65" t="str">
        <f>'PC Despesas'!L50</f>
        <v>5.4.46</v>
      </c>
      <c r="D354" s="66" t="str">
        <f>VLOOKUP(C354,'PC Despesas'!$L$5:$M$103,2,FALSE)</f>
        <v>-</v>
      </c>
      <c r="E354" s="75">
        <f>SUMIFS(Jan!$H$5:$H$605,Jan!$R$5:$R$605,"Despesa",Jan!$F$5:$F$605,CPagar!$D354,Jan!$I$5:$I$605,"Não Pago")</f>
        <v>0</v>
      </c>
      <c r="F354" s="75">
        <f>SUMIFS(Fev!$H$5:$H$605,Fev!$R$5:$R$605,"Despesa",Fev!$F$5:$F$605,CPagar!$D354,Fev!$I$5:$I$605,"Não Pago")</f>
        <v>0</v>
      </c>
      <c r="G354" s="75">
        <f>SUMIFS(Mar!$H$5:$H$605,Mar!$R$5:$R$605,"Despesa",Mar!$F$5:$F$605,CPagar!$D354,Mar!$I$5:$I$605,"Não Pago")</f>
        <v>0</v>
      </c>
      <c r="H354" s="75">
        <f>SUMIFS(Abr!$H$5:$H$605,Abr!$R$5:$R$605,"Despesa",Abr!$F$5:$F$605,CPagar!$D354,Abr!$I$5:$I$605,"Não Pago")</f>
        <v>0</v>
      </c>
      <c r="I354" s="75">
        <f>SUMIFS(Mai!$H$5:$H$605,Mai!$R$5:$R$605,"Despesa",Mai!$F$5:$F$605,CPagar!$D354,Mai!$I$5:$I$605,"Não Pago")</f>
        <v>0</v>
      </c>
      <c r="J354" s="75">
        <f>SUMIFS(Jun!$H$5:$H$605,Jun!$R$5:$R$605,"Despesa",Jun!$F$5:$F$605,CPagar!$D354,Jun!$I$5:$I$605,"Não Pago")</f>
        <v>0</v>
      </c>
      <c r="K354" s="75">
        <f>SUMIFS(Jul!$H$5:$H$605,Jul!$R$5:$R$605,"Despesa",Jul!$F$5:$F$605,CPagar!$D354,Jul!$I$5:$I$605,"Não Pago")</f>
        <v>0</v>
      </c>
      <c r="L354" s="75">
        <f>SUMIFS(Ago!$H$5:$H$605,Ago!$R$5:$R$605,"Despesa",Ago!$F$5:$F$605,CPagar!$D354,Ago!$I$5:$I$605,"Não Pago")</f>
        <v>0</v>
      </c>
      <c r="M354" s="75">
        <f>SUMIFS(Set!$H$5:$H$605,Set!$R$5:$R$605,"Despesa",Set!$F$5:$F$605,CPagar!$D354,Set!$I$5:$I$605,"Não Pago")</f>
        <v>0</v>
      </c>
      <c r="N354" s="75">
        <f>SUMIFS(Out!$H$5:$H$605,Out!$R$5:$R$605,"Despesa",Out!$F$5:$F$605,CPagar!$D354,Out!$I$5:$I$605,"Não Pago")</f>
        <v>0</v>
      </c>
      <c r="O354" s="75">
        <f>SUMIFS(Nov!$H$5:$H$605,Nov!$R$5:$R$605,"Despesa",Nov!$F$5:$F$605,CPagar!$D354,Nov!$I$5:$I$605,"Não Pago")</f>
        <v>0</v>
      </c>
      <c r="P354" s="75">
        <f>SUMIFS(Dez!$H$5:$H$605,Dez!$R$5:$R$605,"Despesa",Dez!$F$5:$F$605,CPagar!$D354,Dez!$I$5:$I$605,"Não Pago")</f>
        <v>0</v>
      </c>
      <c r="Q354" s="49">
        <f t="shared" si="11"/>
        <v>0</v>
      </c>
    </row>
    <row r="355" spans="3:17" ht="28.5" customHeight="1" thickTop="1" thickBot="1">
      <c r="C355" s="65" t="str">
        <f>'PC Despesas'!L51</f>
        <v>5.4.47</v>
      </c>
      <c r="D355" s="66" t="str">
        <f>VLOOKUP(C355,'PC Despesas'!$L$5:$M$103,2,FALSE)</f>
        <v>-</v>
      </c>
      <c r="E355" s="75">
        <f>SUMIFS(Jan!$H$5:$H$605,Jan!$R$5:$R$605,"Despesa",Jan!$F$5:$F$605,CPagar!$D355,Jan!$I$5:$I$605,"Não Pago")</f>
        <v>0</v>
      </c>
      <c r="F355" s="75">
        <f>SUMIFS(Fev!$H$5:$H$605,Fev!$R$5:$R$605,"Despesa",Fev!$F$5:$F$605,CPagar!$D355,Fev!$I$5:$I$605,"Não Pago")</f>
        <v>0</v>
      </c>
      <c r="G355" s="75">
        <f>SUMIFS(Mar!$H$5:$H$605,Mar!$R$5:$R$605,"Despesa",Mar!$F$5:$F$605,CPagar!$D355,Mar!$I$5:$I$605,"Não Pago")</f>
        <v>0</v>
      </c>
      <c r="H355" s="75">
        <f>SUMIFS(Abr!$H$5:$H$605,Abr!$R$5:$R$605,"Despesa",Abr!$F$5:$F$605,CPagar!$D355,Abr!$I$5:$I$605,"Não Pago")</f>
        <v>0</v>
      </c>
      <c r="I355" s="75">
        <f>SUMIFS(Mai!$H$5:$H$605,Mai!$R$5:$R$605,"Despesa",Mai!$F$5:$F$605,CPagar!$D355,Mai!$I$5:$I$605,"Não Pago")</f>
        <v>0</v>
      </c>
      <c r="J355" s="75">
        <f>SUMIFS(Jun!$H$5:$H$605,Jun!$R$5:$R$605,"Despesa",Jun!$F$5:$F$605,CPagar!$D355,Jun!$I$5:$I$605,"Não Pago")</f>
        <v>0</v>
      </c>
      <c r="K355" s="75">
        <f>SUMIFS(Jul!$H$5:$H$605,Jul!$R$5:$R$605,"Despesa",Jul!$F$5:$F$605,CPagar!$D355,Jul!$I$5:$I$605,"Não Pago")</f>
        <v>0</v>
      </c>
      <c r="L355" s="75">
        <f>SUMIFS(Ago!$H$5:$H$605,Ago!$R$5:$R$605,"Despesa",Ago!$F$5:$F$605,CPagar!$D355,Ago!$I$5:$I$605,"Não Pago")</f>
        <v>0</v>
      </c>
      <c r="M355" s="75">
        <f>SUMIFS(Set!$H$5:$H$605,Set!$R$5:$R$605,"Despesa",Set!$F$5:$F$605,CPagar!$D355,Set!$I$5:$I$605,"Não Pago")</f>
        <v>0</v>
      </c>
      <c r="N355" s="75">
        <f>SUMIFS(Out!$H$5:$H$605,Out!$R$5:$R$605,"Despesa",Out!$F$5:$F$605,CPagar!$D355,Out!$I$5:$I$605,"Não Pago")</f>
        <v>0</v>
      </c>
      <c r="O355" s="75">
        <f>SUMIFS(Nov!$H$5:$H$605,Nov!$R$5:$R$605,"Despesa",Nov!$F$5:$F$605,CPagar!$D355,Nov!$I$5:$I$605,"Não Pago")</f>
        <v>0</v>
      </c>
      <c r="P355" s="75">
        <f>SUMIFS(Dez!$H$5:$H$605,Dez!$R$5:$R$605,"Despesa",Dez!$F$5:$F$605,CPagar!$D355,Dez!$I$5:$I$605,"Não Pago")</f>
        <v>0</v>
      </c>
      <c r="Q355" s="49">
        <f t="shared" si="11"/>
        <v>0</v>
      </c>
    </row>
    <row r="356" spans="3:17" ht="28.5" customHeight="1" thickTop="1" thickBot="1">
      <c r="C356" s="65" t="str">
        <f>'PC Despesas'!L52</f>
        <v>5.4.48</v>
      </c>
      <c r="D356" s="66" t="str">
        <f>VLOOKUP(C356,'PC Despesas'!$L$5:$M$103,2,FALSE)</f>
        <v>-</v>
      </c>
      <c r="E356" s="75">
        <f>SUMIFS(Jan!$H$5:$H$605,Jan!$R$5:$R$605,"Despesa",Jan!$F$5:$F$605,CPagar!$D356,Jan!$I$5:$I$605,"Não Pago")</f>
        <v>0</v>
      </c>
      <c r="F356" s="75">
        <f>SUMIFS(Fev!$H$5:$H$605,Fev!$R$5:$R$605,"Despesa",Fev!$F$5:$F$605,CPagar!$D356,Fev!$I$5:$I$605,"Não Pago")</f>
        <v>0</v>
      </c>
      <c r="G356" s="75">
        <f>SUMIFS(Mar!$H$5:$H$605,Mar!$R$5:$R$605,"Despesa",Mar!$F$5:$F$605,CPagar!$D356,Mar!$I$5:$I$605,"Não Pago")</f>
        <v>0</v>
      </c>
      <c r="H356" s="75">
        <f>SUMIFS(Abr!$H$5:$H$605,Abr!$R$5:$R$605,"Despesa",Abr!$F$5:$F$605,CPagar!$D356,Abr!$I$5:$I$605,"Não Pago")</f>
        <v>0</v>
      </c>
      <c r="I356" s="75">
        <f>SUMIFS(Mai!$H$5:$H$605,Mai!$R$5:$R$605,"Despesa",Mai!$F$5:$F$605,CPagar!$D356,Mai!$I$5:$I$605,"Não Pago")</f>
        <v>0</v>
      </c>
      <c r="J356" s="75">
        <f>SUMIFS(Jun!$H$5:$H$605,Jun!$R$5:$R$605,"Despesa",Jun!$F$5:$F$605,CPagar!$D356,Jun!$I$5:$I$605,"Não Pago")</f>
        <v>0</v>
      </c>
      <c r="K356" s="75">
        <f>SUMIFS(Jul!$H$5:$H$605,Jul!$R$5:$R$605,"Despesa",Jul!$F$5:$F$605,CPagar!$D356,Jul!$I$5:$I$605,"Não Pago")</f>
        <v>0</v>
      </c>
      <c r="L356" s="75">
        <f>SUMIFS(Ago!$H$5:$H$605,Ago!$R$5:$R$605,"Despesa",Ago!$F$5:$F$605,CPagar!$D356,Ago!$I$5:$I$605,"Não Pago")</f>
        <v>0</v>
      </c>
      <c r="M356" s="75">
        <f>SUMIFS(Set!$H$5:$H$605,Set!$R$5:$R$605,"Despesa",Set!$F$5:$F$605,CPagar!$D356,Set!$I$5:$I$605,"Não Pago")</f>
        <v>0</v>
      </c>
      <c r="N356" s="75">
        <f>SUMIFS(Out!$H$5:$H$605,Out!$R$5:$R$605,"Despesa",Out!$F$5:$F$605,CPagar!$D356,Out!$I$5:$I$605,"Não Pago")</f>
        <v>0</v>
      </c>
      <c r="O356" s="75">
        <f>SUMIFS(Nov!$H$5:$H$605,Nov!$R$5:$R$605,"Despesa",Nov!$F$5:$F$605,CPagar!$D356,Nov!$I$5:$I$605,"Não Pago")</f>
        <v>0</v>
      </c>
      <c r="P356" s="75">
        <f>SUMIFS(Dez!$H$5:$H$605,Dez!$R$5:$R$605,"Despesa",Dez!$F$5:$F$605,CPagar!$D356,Dez!$I$5:$I$605,"Não Pago")</f>
        <v>0</v>
      </c>
      <c r="Q356" s="49">
        <f t="shared" si="11"/>
        <v>0</v>
      </c>
    </row>
    <row r="357" spans="3:17" ht="28.5" customHeight="1" thickTop="1" thickBot="1">
      <c r="C357" s="65" t="str">
        <f>'PC Despesas'!L53</f>
        <v>5.4.49</v>
      </c>
      <c r="D357" s="66" t="str">
        <f>VLOOKUP(C357,'PC Despesas'!$L$5:$M$103,2,FALSE)</f>
        <v>-</v>
      </c>
      <c r="E357" s="75">
        <f>SUMIFS(Jan!$H$5:$H$605,Jan!$R$5:$R$605,"Despesa",Jan!$F$5:$F$605,CPagar!$D357,Jan!$I$5:$I$605,"Não Pago")</f>
        <v>0</v>
      </c>
      <c r="F357" s="75">
        <f>SUMIFS(Fev!$H$5:$H$605,Fev!$R$5:$R$605,"Despesa",Fev!$F$5:$F$605,CPagar!$D357,Fev!$I$5:$I$605,"Não Pago")</f>
        <v>0</v>
      </c>
      <c r="G357" s="75">
        <f>SUMIFS(Mar!$H$5:$H$605,Mar!$R$5:$R$605,"Despesa",Mar!$F$5:$F$605,CPagar!$D357,Mar!$I$5:$I$605,"Não Pago")</f>
        <v>0</v>
      </c>
      <c r="H357" s="75">
        <f>SUMIFS(Abr!$H$5:$H$605,Abr!$R$5:$R$605,"Despesa",Abr!$F$5:$F$605,CPagar!$D357,Abr!$I$5:$I$605,"Não Pago")</f>
        <v>0</v>
      </c>
      <c r="I357" s="75">
        <f>SUMIFS(Mai!$H$5:$H$605,Mai!$R$5:$R$605,"Despesa",Mai!$F$5:$F$605,CPagar!$D357,Mai!$I$5:$I$605,"Não Pago")</f>
        <v>0</v>
      </c>
      <c r="J357" s="75">
        <f>SUMIFS(Jun!$H$5:$H$605,Jun!$R$5:$R$605,"Despesa",Jun!$F$5:$F$605,CPagar!$D357,Jun!$I$5:$I$605,"Não Pago")</f>
        <v>0</v>
      </c>
      <c r="K357" s="75">
        <f>SUMIFS(Jul!$H$5:$H$605,Jul!$R$5:$R$605,"Despesa",Jul!$F$5:$F$605,CPagar!$D357,Jul!$I$5:$I$605,"Não Pago")</f>
        <v>0</v>
      </c>
      <c r="L357" s="75">
        <f>SUMIFS(Ago!$H$5:$H$605,Ago!$R$5:$R$605,"Despesa",Ago!$F$5:$F$605,CPagar!$D357,Ago!$I$5:$I$605,"Não Pago")</f>
        <v>0</v>
      </c>
      <c r="M357" s="75">
        <f>SUMIFS(Set!$H$5:$H$605,Set!$R$5:$R$605,"Despesa",Set!$F$5:$F$605,CPagar!$D357,Set!$I$5:$I$605,"Não Pago")</f>
        <v>0</v>
      </c>
      <c r="N357" s="75">
        <f>SUMIFS(Out!$H$5:$H$605,Out!$R$5:$R$605,"Despesa",Out!$F$5:$F$605,CPagar!$D357,Out!$I$5:$I$605,"Não Pago")</f>
        <v>0</v>
      </c>
      <c r="O357" s="75">
        <f>SUMIFS(Nov!$H$5:$H$605,Nov!$R$5:$R$605,"Despesa",Nov!$F$5:$F$605,CPagar!$D357,Nov!$I$5:$I$605,"Não Pago")</f>
        <v>0</v>
      </c>
      <c r="P357" s="75">
        <f>SUMIFS(Dez!$H$5:$H$605,Dez!$R$5:$R$605,"Despesa",Dez!$F$5:$F$605,CPagar!$D357,Dez!$I$5:$I$605,"Não Pago")</f>
        <v>0</v>
      </c>
      <c r="Q357" s="49">
        <f t="shared" si="11"/>
        <v>0</v>
      </c>
    </row>
    <row r="358" spans="3:17" ht="28.5" customHeight="1" thickTop="1" thickBot="1">
      <c r="C358" s="65" t="str">
        <f>'PC Despesas'!L54</f>
        <v>5.4.50</v>
      </c>
      <c r="D358" s="66" t="str">
        <f>VLOOKUP(C358,'PC Despesas'!$L$5:$M$103,2,FALSE)</f>
        <v>-</v>
      </c>
      <c r="E358" s="75">
        <f>SUMIFS(Jan!$H$5:$H$605,Jan!$R$5:$R$605,"Despesa",Jan!$F$5:$F$605,CPagar!$D358,Jan!$I$5:$I$605,"Não Pago")</f>
        <v>0</v>
      </c>
      <c r="F358" s="75">
        <f>SUMIFS(Fev!$H$5:$H$605,Fev!$R$5:$R$605,"Despesa",Fev!$F$5:$F$605,CPagar!$D358,Fev!$I$5:$I$605,"Não Pago")</f>
        <v>0</v>
      </c>
      <c r="G358" s="75">
        <f>SUMIFS(Mar!$H$5:$H$605,Mar!$R$5:$R$605,"Despesa",Mar!$F$5:$F$605,CPagar!$D358,Mar!$I$5:$I$605,"Não Pago")</f>
        <v>0</v>
      </c>
      <c r="H358" s="75">
        <f>SUMIFS(Abr!$H$5:$H$605,Abr!$R$5:$R$605,"Despesa",Abr!$F$5:$F$605,CPagar!$D358,Abr!$I$5:$I$605,"Não Pago")</f>
        <v>0</v>
      </c>
      <c r="I358" s="75">
        <f>SUMIFS(Mai!$H$5:$H$605,Mai!$R$5:$R$605,"Despesa",Mai!$F$5:$F$605,CPagar!$D358,Mai!$I$5:$I$605,"Não Pago")</f>
        <v>0</v>
      </c>
      <c r="J358" s="75">
        <f>SUMIFS(Jun!$H$5:$H$605,Jun!$R$5:$R$605,"Despesa",Jun!$F$5:$F$605,CPagar!$D358,Jun!$I$5:$I$605,"Não Pago")</f>
        <v>0</v>
      </c>
      <c r="K358" s="75">
        <f>SUMIFS(Jul!$H$5:$H$605,Jul!$R$5:$R$605,"Despesa",Jul!$F$5:$F$605,CPagar!$D358,Jul!$I$5:$I$605,"Não Pago")</f>
        <v>0</v>
      </c>
      <c r="L358" s="75">
        <f>SUMIFS(Ago!$H$5:$H$605,Ago!$R$5:$R$605,"Despesa",Ago!$F$5:$F$605,CPagar!$D358,Ago!$I$5:$I$605,"Não Pago")</f>
        <v>0</v>
      </c>
      <c r="M358" s="75">
        <f>SUMIFS(Set!$H$5:$H$605,Set!$R$5:$R$605,"Despesa",Set!$F$5:$F$605,CPagar!$D358,Set!$I$5:$I$605,"Não Pago")</f>
        <v>0</v>
      </c>
      <c r="N358" s="75">
        <f>SUMIFS(Out!$H$5:$H$605,Out!$R$5:$R$605,"Despesa",Out!$F$5:$F$605,CPagar!$D358,Out!$I$5:$I$605,"Não Pago")</f>
        <v>0</v>
      </c>
      <c r="O358" s="75">
        <f>SUMIFS(Nov!$H$5:$H$605,Nov!$R$5:$R$605,"Despesa",Nov!$F$5:$F$605,CPagar!$D358,Nov!$I$5:$I$605,"Não Pago")</f>
        <v>0</v>
      </c>
      <c r="P358" s="75">
        <f>SUMIFS(Dez!$H$5:$H$605,Dez!$R$5:$R$605,"Despesa",Dez!$F$5:$F$605,CPagar!$D358,Dez!$I$5:$I$605,"Não Pago")</f>
        <v>0</v>
      </c>
      <c r="Q358" s="49">
        <f t="shared" si="11"/>
        <v>0</v>
      </c>
    </row>
    <row r="359" spans="3:17" ht="28.5" customHeight="1" thickTop="1" thickBot="1">
      <c r="C359" s="65" t="str">
        <f>'PC Despesas'!L55</f>
        <v>5.4.51</v>
      </c>
      <c r="D359" s="66" t="str">
        <f>VLOOKUP(C359,'PC Despesas'!$L$5:$M$103,2,FALSE)</f>
        <v>-</v>
      </c>
      <c r="E359" s="75">
        <f>SUMIFS(Jan!$H$5:$H$605,Jan!$R$5:$R$605,"Despesa",Jan!$F$5:$F$605,CPagar!$D359,Jan!$I$5:$I$605,"Não Pago")</f>
        <v>0</v>
      </c>
      <c r="F359" s="75">
        <f>SUMIFS(Fev!$H$5:$H$605,Fev!$R$5:$R$605,"Despesa",Fev!$F$5:$F$605,CPagar!$D359,Fev!$I$5:$I$605,"Não Pago")</f>
        <v>0</v>
      </c>
      <c r="G359" s="75">
        <f>SUMIFS(Mar!$H$5:$H$605,Mar!$R$5:$R$605,"Despesa",Mar!$F$5:$F$605,CPagar!$D359,Mar!$I$5:$I$605,"Não Pago")</f>
        <v>0</v>
      </c>
      <c r="H359" s="75">
        <f>SUMIFS(Abr!$H$5:$H$605,Abr!$R$5:$R$605,"Despesa",Abr!$F$5:$F$605,CPagar!$D359,Abr!$I$5:$I$605,"Não Pago")</f>
        <v>0</v>
      </c>
      <c r="I359" s="75">
        <f>SUMIFS(Mai!$H$5:$H$605,Mai!$R$5:$R$605,"Despesa",Mai!$F$5:$F$605,CPagar!$D359,Mai!$I$5:$I$605,"Não Pago")</f>
        <v>0</v>
      </c>
      <c r="J359" s="75">
        <f>SUMIFS(Jun!$H$5:$H$605,Jun!$R$5:$R$605,"Despesa",Jun!$F$5:$F$605,CPagar!$D359,Jun!$I$5:$I$605,"Não Pago")</f>
        <v>0</v>
      </c>
      <c r="K359" s="75">
        <f>SUMIFS(Jul!$H$5:$H$605,Jul!$R$5:$R$605,"Despesa",Jul!$F$5:$F$605,CPagar!$D359,Jul!$I$5:$I$605,"Não Pago")</f>
        <v>0</v>
      </c>
      <c r="L359" s="75">
        <f>SUMIFS(Ago!$H$5:$H$605,Ago!$R$5:$R$605,"Despesa",Ago!$F$5:$F$605,CPagar!$D359,Ago!$I$5:$I$605,"Não Pago")</f>
        <v>0</v>
      </c>
      <c r="M359" s="75">
        <f>SUMIFS(Set!$H$5:$H$605,Set!$R$5:$R$605,"Despesa",Set!$F$5:$F$605,CPagar!$D359,Set!$I$5:$I$605,"Não Pago")</f>
        <v>0</v>
      </c>
      <c r="N359" s="75">
        <f>SUMIFS(Out!$H$5:$H$605,Out!$R$5:$R$605,"Despesa",Out!$F$5:$F$605,CPagar!$D359,Out!$I$5:$I$605,"Não Pago")</f>
        <v>0</v>
      </c>
      <c r="O359" s="75">
        <f>SUMIFS(Nov!$H$5:$H$605,Nov!$R$5:$R$605,"Despesa",Nov!$F$5:$F$605,CPagar!$D359,Nov!$I$5:$I$605,"Não Pago")</f>
        <v>0</v>
      </c>
      <c r="P359" s="75">
        <f>SUMIFS(Dez!$H$5:$H$605,Dez!$R$5:$R$605,"Despesa",Dez!$F$5:$F$605,CPagar!$D359,Dez!$I$5:$I$605,"Não Pago")</f>
        <v>0</v>
      </c>
      <c r="Q359" s="49">
        <f t="shared" si="11"/>
        <v>0</v>
      </c>
    </row>
    <row r="360" spans="3:17" ht="28.5" customHeight="1" thickTop="1" thickBot="1">
      <c r="C360" s="65" t="str">
        <f>'PC Despesas'!L56</f>
        <v>5.4.52</v>
      </c>
      <c r="D360" s="66" t="str">
        <f>VLOOKUP(C360,'PC Despesas'!$L$5:$M$103,2,FALSE)</f>
        <v>-</v>
      </c>
      <c r="E360" s="75">
        <f>SUMIFS(Jan!$H$5:$H$605,Jan!$R$5:$R$605,"Despesa",Jan!$F$5:$F$605,CPagar!$D360,Jan!$I$5:$I$605,"Não Pago")</f>
        <v>0</v>
      </c>
      <c r="F360" s="75">
        <f>SUMIFS(Fev!$H$5:$H$605,Fev!$R$5:$R$605,"Despesa",Fev!$F$5:$F$605,CPagar!$D360,Fev!$I$5:$I$605,"Não Pago")</f>
        <v>0</v>
      </c>
      <c r="G360" s="75">
        <f>SUMIFS(Mar!$H$5:$H$605,Mar!$R$5:$R$605,"Despesa",Mar!$F$5:$F$605,CPagar!$D360,Mar!$I$5:$I$605,"Não Pago")</f>
        <v>0</v>
      </c>
      <c r="H360" s="75">
        <f>SUMIFS(Abr!$H$5:$H$605,Abr!$R$5:$R$605,"Despesa",Abr!$F$5:$F$605,CPagar!$D360,Abr!$I$5:$I$605,"Não Pago")</f>
        <v>0</v>
      </c>
      <c r="I360" s="75">
        <f>SUMIFS(Mai!$H$5:$H$605,Mai!$R$5:$R$605,"Despesa",Mai!$F$5:$F$605,CPagar!$D360,Mai!$I$5:$I$605,"Não Pago")</f>
        <v>0</v>
      </c>
      <c r="J360" s="75">
        <f>SUMIFS(Jun!$H$5:$H$605,Jun!$R$5:$R$605,"Despesa",Jun!$F$5:$F$605,CPagar!$D360,Jun!$I$5:$I$605,"Não Pago")</f>
        <v>0</v>
      </c>
      <c r="K360" s="75">
        <f>SUMIFS(Jul!$H$5:$H$605,Jul!$R$5:$R$605,"Despesa",Jul!$F$5:$F$605,CPagar!$D360,Jul!$I$5:$I$605,"Não Pago")</f>
        <v>0</v>
      </c>
      <c r="L360" s="75">
        <f>SUMIFS(Ago!$H$5:$H$605,Ago!$R$5:$R$605,"Despesa",Ago!$F$5:$F$605,CPagar!$D360,Ago!$I$5:$I$605,"Não Pago")</f>
        <v>0</v>
      </c>
      <c r="M360" s="75">
        <f>SUMIFS(Set!$H$5:$H$605,Set!$R$5:$R$605,"Despesa",Set!$F$5:$F$605,CPagar!$D360,Set!$I$5:$I$605,"Não Pago")</f>
        <v>0</v>
      </c>
      <c r="N360" s="75">
        <f>SUMIFS(Out!$H$5:$H$605,Out!$R$5:$R$605,"Despesa",Out!$F$5:$F$605,CPagar!$D360,Out!$I$5:$I$605,"Não Pago")</f>
        <v>0</v>
      </c>
      <c r="O360" s="75">
        <f>SUMIFS(Nov!$H$5:$H$605,Nov!$R$5:$R$605,"Despesa",Nov!$F$5:$F$605,CPagar!$D360,Nov!$I$5:$I$605,"Não Pago")</f>
        <v>0</v>
      </c>
      <c r="P360" s="75">
        <f>SUMIFS(Dez!$H$5:$H$605,Dez!$R$5:$R$605,"Despesa",Dez!$F$5:$F$605,CPagar!$D360,Dez!$I$5:$I$605,"Não Pago")</f>
        <v>0</v>
      </c>
      <c r="Q360" s="49">
        <f t="shared" si="11"/>
        <v>0</v>
      </c>
    </row>
    <row r="361" spans="3:17" ht="28.5" customHeight="1" thickTop="1" thickBot="1">
      <c r="C361" s="65" t="str">
        <f>'PC Despesas'!L57</f>
        <v>5.4.53</v>
      </c>
      <c r="D361" s="66" t="str">
        <f>VLOOKUP(C361,'PC Despesas'!$L$5:$M$103,2,FALSE)</f>
        <v>-</v>
      </c>
      <c r="E361" s="75">
        <f>SUMIFS(Jan!$H$5:$H$605,Jan!$R$5:$R$605,"Despesa",Jan!$F$5:$F$605,CPagar!$D361,Jan!$I$5:$I$605,"Não Pago")</f>
        <v>0</v>
      </c>
      <c r="F361" s="75">
        <f>SUMIFS(Fev!$H$5:$H$605,Fev!$R$5:$R$605,"Despesa",Fev!$F$5:$F$605,CPagar!$D361,Fev!$I$5:$I$605,"Não Pago")</f>
        <v>0</v>
      </c>
      <c r="G361" s="75">
        <f>SUMIFS(Mar!$H$5:$H$605,Mar!$R$5:$R$605,"Despesa",Mar!$F$5:$F$605,CPagar!$D361,Mar!$I$5:$I$605,"Não Pago")</f>
        <v>0</v>
      </c>
      <c r="H361" s="75">
        <f>SUMIFS(Abr!$H$5:$H$605,Abr!$R$5:$R$605,"Despesa",Abr!$F$5:$F$605,CPagar!$D361,Abr!$I$5:$I$605,"Não Pago")</f>
        <v>0</v>
      </c>
      <c r="I361" s="75">
        <f>SUMIFS(Mai!$H$5:$H$605,Mai!$R$5:$R$605,"Despesa",Mai!$F$5:$F$605,CPagar!$D361,Mai!$I$5:$I$605,"Não Pago")</f>
        <v>0</v>
      </c>
      <c r="J361" s="75">
        <f>SUMIFS(Jun!$H$5:$H$605,Jun!$R$5:$R$605,"Despesa",Jun!$F$5:$F$605,CPagar!$D361,Jun!$I$5:$I$605,"Não Pago")</f>
        <v>0</v>
      </c>
      <c r="K361" s="75">
        <f>SUMIFS(Jul!$H$5:$H$605,Jul!$R$5:$R$605,"Despesa",Jul!$F$5:$F$605,CPagar!$D361,Jul!$I$5:$I$605,"Não Pago")</f>
        <v>0</v>
      </c>
      <c r="L361" s="75">
        <f>SUMIFS(Ago!$H$5:$H$605,Ago!$R$5:$R$605,"Despesa",Ago!$F$5:$F$605,CPagar!$D361,Ago!$I$5:$I$605,"Não Pago")</f>
        <v>0</v>
      </c>
      <c r="M361" s="75">
        <f>SUMIFS(Set!$H$5:$H$605,Set!$R$5:$R$605,"Despesa",Set!$F$5:$F$605,CPagar!$D361,Set!$I$5:$I$605,"Não Pago")</f>
        <v>0</v>
      </c>
      <c r="N361" s="75">
        <f>SUMIFS(Out!$H$5:$H$605,Out!$R$5:$R$605,"Despesa",Out!$F$5:$F$605,CPagar!$D361,Out!$I$5:$I$605,"Não Pago")</f>
        <v>0</v>
      </c>
      <c r="O361" s="75">
        <f>SUMIFS(Nov!$H$5:$H$605,Nov!$R$5:$R$605,"Despesa",Nov!$F$5:$F$605,CPagar!$D361,Nov!$I$5:$I$605,"Não Pago")</f>
        <v>0</v>
      </c>
      <c r="P361" s="75">
        <f>SUMIFS(Dez!$H$5:$H$605,Dez!$R$5:$R$605,"Despesa",Dez!$F$5:$F$605,CPagar!$D361,Dez!$I$5:$I$605,"Não Pago")</f>
        <v>0</v>
      </c>
      <c r="Q361" s="49">
        <f t="shared" si="11"/>
        <v>0</v>
      </c>
    </row>
    <row r="362" spans="3:17" ht="28.5" customHeight="1" thickTop="1" thickBot="1">
      <c r="C362" s="65" t="str">
        <f>'PC Despesas'!L58</f>
        <v>5.4.54</v>
      </c>
      <c r="D362" s="66" t="str">
        <f>VLOOKUP(C362,'PC Despesas'!$L$5:$M$103,2,FALSE)</f>
        <v>-</v>
      </c>
      <c r="E362" s="75">
        <f>SUMIFS(Jan!$H$5:$H$605,Jan!$R$5:$R$605,"Despesa",Jan!$F$5:$F$605,CPagar!$D362,Jan!$I$5:$I$605,"Não Pago")</f>
        <v>0</v>
      </c>
      <c r="F362" s="75">
        <f>SUMIFS(Fev!$H$5:$H$605,Fev!$R$5:$R$605,"Despesa",Fev!$F$5:$F$605,CPagar!$D362,Fev!$I$5:$I$605,"Não Pago")</f>
        <v>0</v>
      </c>
      <c r="G362" s="75">
        <f>SUMIFS(Mar!$H$5:$H$605,Mar!$R$5:$R$605,"Despesa",Mar!$F$5:$F$605,CPagar!$D362,Mar!$I$5:$I$605,"Não Pago")</f>
        <v>0</v>
      </c>
      <c r="H362" s="75">
        <f>SUMIFS(Abr!$H$5:$H$605,Abr!$R$5:$R$605,"Despesa",Abr!$F$5:$F$605,CPagar!$D362,Abr!$I$5:$I$605,"Não Pago")</f>
        <v>0</v>
      </c>
      <c r="I362" s="75">
        <f>SUMIFS(Mai!$H$5:$H$605,Mai!$R$5:$R$605,"Despesa",Mai!$F$5:$F$605,CPagar!$D362,Mai!$I$5:$I$605,"Não Pago")</f>
        <v>0</v>
      </c>
      <c r="J362" s="75">
        <f>SUMIFS(Jun!$H$5:$H$605,Jun!$R$5:$R$605,"Despesa",Jun!$F$5:$F$605,CPagar!$D362,Jun!$I$5:$I$605,"Não Pago")</f>
        <v>0</v>
      </c>
      <c r="K362" s="75">
        <f>SUMIFS(Jul!$H$5:$H$605,Jul!$R$5:$R$605,"Despesa",Jul!$F$5:$F$605,CPagar!$D362,Jul!$I$5:$I$605,"Não Pago")</f>
        <v>0</v>
      </c>
      <c r="L362" s="75">
        <f>SUMIFS(Ago!$H$5:$H$605,Ago!$R$5:$R$605,"Despesa",Ago!$F$5:$F$605,CPagar!$D362,Ago!$I$5:$I$605,"Não Pago")</f>
        <v>0</v>
      </c>
      <c r="M362" s="75">
        <f>SUMIFS(Set!$H$5:$H$605,Set!$R$5:$R$605,"Despesa",Set!$F$5:$F$605,CPagar!$D362,Set!$I$5:$I$605,"Não Pago")</f>
        <v>0</v>
      </c>
      <c r="N362" s="75">
        <f>SUMIFS(Out!$H$5:$H$605,Out!$R$5:$R$605,"Despesa",Out!$F$5:$F$605,CPagar!$D362,Out!$I$5:$I$605,"Não Pago")</f>
        <v>0</v>
      </c>
      <c r="O362" s="75">
        <f>SUMIFS(Nov!$H$5:$H$605,Nov!$R$5:$R$605,"Despesa",Nov!$F$5:$F$605,CPagar!$D362,Nov!$I$5:$I$605,"Não Pago")</f>
        <v>0</v>
      </c>
      <c r="P362" s="75">
        <f>SUMIFS(Dez!$H$5:$H$605,Dez!$R$5:$R$605,"Despesa",Dez!$F$5:$F$605,CPagar!$D362,Dez!$I$5:$I$605,"Não Pago")</f>
        <v>0</v>
      </c>
      <c r="Q362" s="49">
        <f t="shared" si="11"/>
        <v>0</v>
      </c>
    </row>
    <row r="363" spans="3:17" ht="28.5" customHeight="1" thickTop="1" thickBot="1">
      <c r="C363" s="65" t="str">
        <f>'PC Despesas'!L59</f>
        <v>5.4.55</v>
      </c>
      <c r="D363" s="66" t="str">
        <f>VLOOKUP(C363,'PC Despesas'!$L$5:$M$103,2,FALSE)</f>
        <v>-</v>
      </c>
      <c r="E363" s="75">
        <f>SUMIFS(Jan!$H$5:$H$605,Jan!$R$5:$R$605,"Despesa",Jan!$F$5:$F$605,CPagar!$D363,Jan!$I$5:$I$605,"Não Pago")</f>
        <v>0</v>
      </c>
      <c r="F363" s="75">
        <f>SUMIFS(Fev!$H$5:$H$605,Fev!$R$5:$R$605,"Despesa",Fev!$F$5:$F$605,CPagar!$D363,Fev!$I$5:$I$605,"Não Pago")</f>
        <v>0</v>
      </c>
      <c r="G363" s="75">
        <f>SUMIFS(Mar!$H$5:$H$605,Mar!$R$5:$R$605,"Despesa",Mar!$F$5:$F$605,CPagar!$D363,Mar!$I$5:$I$605,"Não Pago")</f>
        <v>0</v>
      </c>
      <c r="H363" s="75">
        <f>SUMIFS(Abr!$H$5:$H$605,Abr!$R$5:$R$605,"Despesa",Abr!$F$5:$F$605,CPagar!$D363,Abr!$I$5:$I$605,"Não Pago")</f>
        <v>0</v>
      </c>
      <c r="I363" s="75">
        <f>SUMIFS(Mai!$H$5:$H$605,Mai!$R$5:$R$605,"Despesa",Mai!$F$5:$F$605,CPagar!$D363,Mai!$I$5:$I$605,"Não Pago")</f>
        <v>0</v>
      </c>
      <c r="J363" s="75">
        <f>SUMIFS(Jun!$H$5:$H$605,Jun!$R$5:$R$605,"Despesa",Jun!$F$5:$F$605,CPagar!$D363,Jun!$I$5:$I$605,"Não Pago")</f>
        <v>0</v>
      </c>
      <c r="K363" s="75">
        <f>SUMIFS(Jul!$H$5:$H$605,Jul!$R$5:$R$605,"Despesa",Jul!$F$5:$F$605,CPagar!$D363,Jul!$I$5:$I$605,"Não Pago")</f>
        <v>0</v>
      </c>
      <c r="L363" s="75">
        <f>SUMIFS(Ago!$H$5:$H$605,Ago!$R$5:$R$605,"Despesa",Ago!$F$5:$F$605,CPagar!$D363,Ago!$I$5:$I$605,"Não Pago")</f>
        <v>0</v>
      </c>
      <c r="M363" s="75">
        <f>SUMIFS(Set!$H$5:$H$605,Set!$R$5:$R$605,"Despesa",Set!$F$5:$F$605,CPagar!$D363,Set!$I$5:$I$605,"Não Pago")</f>
        <v>0</v>
      </c>
      <c r="N363" s="75">
        <f>SUMIFS(Out!$H$5:$H$605,Out!$R$5:$R$605,"Despesa",Out!$F$5:$F$605,CPagar!$D363,Out!$I$5:$I$605,"Não Pago")</f>
        <v>0</v>
      </c>
      <c r="O363" s="75">
        <f>SUMIFS(Nov!$H$5:$H$605,Nov!$R$5:$R$605,"Despesa",Nov!$F$5:$F$605,CPagar!$D363,Nov!$I$5:$I$605,"Não Pago")</f>
        <v>0</v>
      </c>
      <c r="P363" s="75">
        <f>SUMIFS(Dez!$H$5:$H$605,Dez!$R$5:$R$605,"Despesa",Dez!$F$5:$F$605,CPagar!$D363,Dez!$I$5:$I$605,"Não Pago")</f>
        <v>0</v>
      </c>
      <c r="Q363" s="49">
        <f t="shared" si="11"/>
        <v>0</v>
      </c>
    </row>
    <row r="364" spans="3:17" ht="28.5" customHeight="1" thickTop="1" thickBot="1">
      <c r="C364" s="65" t="str">
        <f>'PC Despesas'!L60</f>
        <v>5.4.56</v>
      </c>
      <c r="D364" s="66" t="str">
        <f>VLOOKUP(C364,'PC Despesas'!$L$5:$M$103,2,FALSE)</f>
        <v>-</v>
      </c>
      <c r="E364" s="75">
        <f>SUMIFS(Jan!$H$5:$H$605,Jan!$R$5:$R$605,"Despesa",Jan!$F$5:$F$605,CPagar!$D364,Jan!$I$5:$I$605,"Não Pago")</f>
        <v>0</v>
      </c>
      <c r="F364" s="75">
        <f>SUMIFS(Fev!$H$5:$H$605,Fev!$R$5:$R$605,"Despesa",Fev!$F$5:$F$605,CPagar!$D364,Fev!$I$5:$I$605,"Não Pago")</f>
        <v>0</v>
      </c>
      <c r="G364" s="75">
        <f>SUMIFS(Mar!$H$5:$H$605,Mar!$R$5:$R$605,"Despesa",Mar!$F$5:$F$605,CPagar!$D364,Mar!$I$5:$I$605,"Não Pago")</f>
        <v>0</v>
      </c>
      <c r="H364" s="75">
        <f>SUMIFS(Abr!$H$5:$H$605,Abr!$R$5:$R$605,"Despesa",Abr!$F$5:$F$605,CPagar!$D364,Abr!$I$5:$I$605,"Não Pago")</f>
        <v>0</v>
      </c>
      <c r="I364" s="75">
        <f>SUMIFS(Mai!$H$5:$H$605,Mai!$R$5:$R$605,"Despesa",Mai!$F$5:$F$605,CPagar!$D364,Mai!$I$5:$I$605,"Não Pago")</f>
        <v>0</v>
      </c>
      <c r="J364" s="75">
        <f>SUMIFS(Jun!$H$5:$H$605,Jun!$R$5:$R$605,"Despesa",Jun!$F$5:$F$605,CPagar!$D364,Jun!$I$5:$I$605,"Não Pago")</f>
        <v>0</v>
      </c>
      <c r="K364" s="75">
        <f>SUMIFS(Jul!$H$5:$H$605,Jul!$R$5:$R$605,"Despesa",Jul!$F$5:$F$605,CPagar!$D364,Jul!$I$5:$I$605,"Não Pago")</f>
        <v>0</v>
      </c>
      <c r="L364" s="75">
        <f>SUMIFS(Ago!$H$5:$H$605,Ago!$R$5:$R$605,"Despesa",Ago!$F$5:$F$605,CPagar!$D364,Ago!$I$5:$I$605,"Não Pago")</f>
        <v>0</v>
      </c>
      <c r="M364" s="75">
        <f>SUMIFS(Set!$H$5:$H$605,Set!$R$5:$R$605,"Despesa",Set!$F$5:$F$605,CPagar!$D364,Set!$I$5:$I$605,"Não Pago")</f>
        <v>0</v>
      </c>
      <c r="N364" s="75">
        <f>SUMIFS(Out!$H$5:$H$605,Out!$R$5:$R$605,"Despesa",Out!$F$5:$F$605,CPagar!$D364,Out!$I$5:$I$605,"Não Pago")</f>
        <v>0</v>
      </c>
      <c r="O364" s="75">
        <f>SUMIFS(Nov!$H$5:$H$605,Nov!$R$5:$R$605,"Despesa",Nov!$F$5:$F$605,CPagar!$D364,Nov!$I$5:$I$605,"Não Pago")</f>
        <v>0</v>
      </c>
      <c r="P364" s="75">
        <f>SUMIFS(Dez!$H$5:$H$605,Dez!$R$5:$R$605,"Despesa",Dez!$F$5:$F$605,CPagar!$D364,Dez!$I$5:$I$605,"Não Pago")</f>
        <v>0</v>
      </c>
      <c r="Q364" s="49">
        <f t="shared" si="11"/>
        <v>0</v>
      </c>
    </row>
    <row r="365" spans="3:17" ht="28.5" customHeight="1" thickTop="1" thickBot="1">
      <c r="C365" s="65" t="str">
        <f>'PC Despesas'!L61</f>
        <v>5.4.57</v>
      </c>
      <c r="D365" s="66" t="str">
        <f>VLOOKUP(C365,'PC Despesas'!$L$5:$M$103,2,FALSE)</f>
        <v>-</v>
      </c>
      <c r="E365" s="75">
        <f>SUMIFS(Jan!$H$5:$H$605,Jan!$R$5:$R$605,"Despesa",Jan!$F$5:$F$605,CPagar!$D365,Jan!$I$5:$I$605,"Não Pago")</f>
        <v>0</v>
      </c>
      <c r="F365" s="75">
        <f>SUMIFS(Fev!$H$5:$H$605,Fev!$R$5:$R$605,"Despesa",Fev!$F$5:$F$605,CPagar!$D365,Fev!$I$5:$I$605,"Não Pago")</f>
        <v>0</v>
      </c>
      <c r="G365" s="75">
        <f>SUMIFS(Mar!$H$5:$H$605,Mar!$R$5:$R$605,"Despesa",Mar!$F$5:$F$605,CPagar!$D365,Mar!$I$5:$I$605,"Não Pago")</f>
        <v>0</v>
      </c>
      <c r="H365" s="75">
        <f>SUMIFS(Abr!$H$5:$H$605,Abr!$R$5:$R$605,"Despesa",Abr!$F$5:$F$605,CPagar!$D365,Abr!$I$5:$I$605,"Não Pago")</f>
        <v>0</v>
      </c>
      <c r="I365" s="75">
        <f>SUMIFS(Mai!$H$5:$H$605,Mai!$R$5:$R$605,"Despesa",Mai!$F$5:$F$605,CPagar!$D365,Mai!$I$5:$I$605,"Não Pago")</f>
        <v>0</v>
      </c>
      <c r="J365" s="75">
        <f>SUMIFS(Jun!$H$5:$H$605,Jun!$R$5:$R$605,"Despesa",Jun!$F$5:$F$605,CPagar!$D365,Jun!$I$5:$I$605,"Não Pago")</f>
        <v>0</v>
      </c>
      <c r="K365" s="75">
        <f>SUMIFS(Jul!$H$5:$H$605,Jul!$R$5:$R$605,"Despesa",Jul!$F$5:$F$605,CPagar!$D365,Jul!$I$5:$I$605,"Não Pago")</f>
        <v>0</v>
      </c>
      <c r="L365" s="75">
        <f>SUMIFS(Ago!$H$5:$H$605,Ago!$R$5:$R$605,"Despesa",Ago!$F$5:$F$605,CPagar!$D365,Ago!$I$5:$I$605,"Não Pago")</f>
        <v>0</v>
      </c>
      <c r="M365" s="75">
        <f>SUMIFS(Set!$H$5:$H$605,Set!$R$5:$R$605,"Despesa",Set!$F$5:$F$605,CPagar!$D365,Set!$I$5:$I$605,"Não Pago")</f>
        <v>0</v>
      </c>
      <c r="N365" s="75">
        <f>SUMIFS(Out!$H$5:$H$605,Out!$R$5:$R$605,"Despesa",Out!$F$5:$F$605,CPagar!$D365,Out!$I$5:$I$605,"Não Pago")</f>
        <v>0</v>
      </c>
      <c r="O365" s="75">
        <f>SUMIFS(Nov!$H$5:$H$605,Nov!$R$5:$R$605,"Despesa",Nov!$F$5:$F$605,CPagar!$D365,Nov!$I$5:$I$605,"Não Pago")</f>
        <v>0</v>
      </c>
      <c r="P365" s="75">
        <f>SUMIFS(Dez!$H$5:$H$605,Dez!$R$5:$R$605,"Despesa",Dez!$F$5:$F$605,CPagar!$D365,Dez!$I$5:$I$605,"Não Pago")</f>
        <v>0</v>
      </c>
      <c r="Q365" s="49">
        <f t="shared" si="11"/>
        <v>0</v>
      </c>
    </row>
    <row r="366" spans="3:17" ht="28.5" customHeight="1" thickTop="1" thickBot="1">
      <c r="C366" s="65" t="str">
        <f>'PC Despesas'!L62</f>
        <v>5.4.58</v>
      </c>
      <c r="D366" s="66" t="str">
        <f>VLOOKUP(C366,'PC Despesas'!$L$5:$M$103,2,FALSE)</f>
        <v>-</v>
      </c>
      <c r="E366" s="75">
        <f>SUMIFS(Jan!$H$5:$H$605,Jan!$R$5:$R$605,"Despesa",Jan!$F$5:$F$605,CPagar!$D366,Jan!$I$5:$I$605,"Não Pago")</f>
        <v>0</v>
      </c>
      <c r="F366" s="75">
        <f>SUMIFS(Fev!$H$5:$H$605,Fev!$R$5:$R$605,"Despesa",Fev!$F$5:$F$605,CPagar!$D366,Fev!$I$5:$I$605,"Não Pago")</f>
        <v>0</v>
      </c>
      <c r="G366" s="75">
        <f>SUMIFS(Mar!$H$5:$H$605,Mar!$R$5:$R$605,"Despesa",Mar!$F$5:$F$605,CPagar!$D366,Mar!$I$5:$I$605,"Não Pago")</f>
        <v>0</v>
      </c>
      <c r="H366" s="75">
        <f>SUMIFS(Abr!$H$5:$H$605,Abr!$R$5:$R$605,"Despesa",Abr!$F$5:$F$605,CPagar!$D366,Abr!$I$5:$I$605,"Não Pago")</f>
        <v>0</v>
      </c>
      <c r="I366" s="75">
        <f>SUMIFS(Mai!$H$5:$H$605,Mai!$R$5:$R$605,"Despesa",Mai!$F$5:$F$605,CPagar!$D366,Mai!$I$5:$I$605,"Não Pago")</f>
        <v>0</v>
      </c>
      <c r="J366" s="75">
        <f>SUMIFS(Jun!$H$5:$H$605,Jun!$R$5:$R$605,"Despesa",Jun!$F$5:$F$605,CPagar!$D366,Jun!$I$5:$I$605,"Não Pago")</f>
        <v>0</v>
      </c>
      <c r="K366" s="75">
        <f>SUMIFS(Jul!$H$5:$H$605,Jul!$R$5:$R$605,"Despesa",Jul!$F$5:$F$605,CPagar!$D366,Jul!$I$5:$I$605,"Não Pago")</f>
        <v>0</v>
      </c>
      <c r="L366" s="75">
        <f>SUMIFS(Ago!$H$5:$H$605,Ago!$R$5:$R$605,"Despesa",Ago!$F$5:$F$605,CPagar!$D366,Ago!$I$5:$I$605,"Não Pago")</f>
        <v>0</v>
      </c>
      <c r="M366" s="75">
        <f>SUMIFS(Set!$H$5:$H$605,Set!$R$5:$R$605,"Despesa",Set!$F$5:$F$605,CPagar!$D366,Set!$I$5:$I$605,"Não Pago")</f>
        <v>0</v>
      </c>
      <c r="N366" s="75">
        <f>SUMIFS(Out!$H$5:$H$605,Out!$R$5:$R$605,"Despesa",Out!$F$5:$F$605,CPagar!$D366,Out!$I$5:$I$605,"Não Pago")</f>
        <v>0</v>
      </c>
      <c r="O366" s="75">
        <f>SUMIFS(Nov!$H$5:$H$605,Nov!$R$5:$R$605,"Despesa",Nov!$F$5:$F$605,CPagar!$D366,Nov!$I$5:$I$605,"Não Pago")</f>
        <v>0</v>
      </c>
      <c r="P366" s="75">
        <f>SUMIFS(Dez!$H$5:$H$605,Dez!$R$5:$R$605,"Despesa",Dez!$F$5:$F$605,CPagar!$D366,Dez!$I$5:$I$605,"Não Pago")</f>
        <v>0</v>
      </c>
      <c r="Q366" s="49">
        <f t="shared" si="11"/>
        <v>0</v>
      </c>
    </row>
    <row r="367" spans="3:17" ht="28.5" customHeight="1" thickTop="1" thickBot="1">
      <c r="C367" s="65" t="str">
        <f>'PC Despesas'!L63</f>
        <v>5.4.59</v>
      </c>
      <c r="D367" s="66" t="str">
        <f>VLOOKUP(C367,'PC Despesas'!$L$5:$M$103,2,FALSE)</f>
        <v>-</v>
      </c>
      <c r="E367" s="75">
        <f>SUMIFS(Jan!$H$5:$H$605,Jan!$R$5:$R$605,"Despesa",Jan!$F$5:$F$605,CPagar!$D367,Jan!$I$5:$I$605,"Não Pago")</f>
        <v>0</v>
      </c>
      <c r="F367" s="75">
        <f>SUMIFS(Fev!$H$5:$H$605,Fev!$R$5:$R$605,"Despesa",Fev!$F$5:$F$605,CPagar!$D367,Fev!$I$5:$I$605,"Não Pago")</f>
        <v>0</v>
      </c>
      <c r="G367" s="75">
        <f>SUMIFS(Mar!$H$5:$H$605,Mar!$R$5:$R$605,"Despesa",Mar!$F$5:$F$605,CPagar!$D367,Mar!$I$5:$I$605,"Não Pago")</f>
        <v>0</v>
      </c>
      <c r="H367" s="75">
        <f>SUMIFS(Abr!$H$5:$H$605,Abr!$R$5:$R$605,"Despesa",Abr!$F$5:$F$605,CPagar!$D367,Abr!$I$5:$I$605,"Não Pago")</f>
        <v>0</v>
      </c>
      <c r="I367" s="75">
        <f>SUMIFS(Mai!$H$5:$H$605,Mai!$R$5:$R$605,"Despesa",Mai!$F$5:$F$605,CPagar!$D367,Mai!$I$5:$I$605,"Não Pago")</f>
        <v>0</v>
      </c>
      <c r="J367" s="75">
        <f>SUMIFS(Jun!$H$5:$H$605,Jun!$R$5:$R$605,"Despesa",Jun!$F$5:$F$605,CPagar!$D367,Jun!$I$5:$I$605,"Não Pago")</f>
        <v>0</v>
      </c>
      <c r="K367" s="75">
        <f>SUMIFS(Jul!$H$5:$H$605,Jul!$R$5:$R$605,"Despesa",Jul!$F$5:$F$605,CPagar!$D367,Jul!$I$5:$I$605,"Não Pago")</f>
        <v>0</v>
      </c>
      <c r="L367" s="75">
        <f>SUMIFS(Ago!$H$5:$H$605,Ago!$R$5:$R$605,"Despesa",Ago!$F$5:$F$605,CPagar!$D367,Ago!$I$5:$I$605,"Não Pago")</f>
        <v>0</v>
      </c>
      <c r="M367" s="75">
        <f>SUMIFS(Set!$H$5:$H$605,Set!$R$5:$R$605,"Despesa",Set!$F$5:$F$605,CPagar!$D367,Set!$I$5:$I$605,"Não Pago")</f>
        <v>0</v>
      </c>
      <c r="N367" s="75">
        <f>SUMIFS(Out!$H$5:$H$605,Out!$R$5:$R$605,"Despesa",Out!$F$5:$F$605,CPagar!$D367,Out!$I$5:$I$605,"Não Pago")</f>
        <v>0</v>
      </c>
      <c r="O367" s="75">
        <f>SUMIFS(Nov!$H$5:$H$605,Nov!$R$5:$R$605,"Despesa",Nov!$F$5:$F$605,CPagar!$D367,Nov!$I$5:$I$605,"Não Pago")</f>
        <v>0</v>
      </c>
      <c r="P367" s="75">
        <f>SUMIFS(Dez!$H$5:$H$605,Dez!$R$5:$R$605,"Despesa",Dez!$F$5:$F$605,CPagar!$D367,Dez!$I$5:$I$605,"Não Pago")</f>
        <v>0</v>
      </c>
      <c r="Q367" s="49">
        <f t="shared" si="11"/>
        <v>0</v>
      </c>
    </row>
    <row r="368" spans="3:17" ht="28.5" customHeight="1" thickTop="1" thickBot="1">
      <c r="C368" s="65" t="str">
        <f>'PC Despesas'!L64</f>
        <v>5.4.60</v>
      </c>
      <c r="D368" s="66" t="str">
        <f>VLOOKUP(C368,'PC Despesas'!$L$5:$M$103,2,FALSE)</f>
        <v>-</v>
      </c>
      <c r="E368" s="75">
        <f>SUMIFS(Jan!$H$5:$H$605,Jan!$R$5:$R$605,"Despesa",Jan!$F$5:$F$605,CPagar!$D368,Jan!$I$5:$I$605,"Não Pago")</f>
        <v>0</v>
      </c>
      <c r="F368" s="75">
        <f>SUMIFS(Fev!$H$5:$H$605,Fev!$R$5:$R$605,"Despesa",Fev!$F$5:$F$605,CPagar!$D368,Fev!$I$5:$I$605,"Não Pago")</f>
        <v>0</v>
      </c>
      <c r="G368" s="75">
        <f>SUMIFS(Mar!$H$5:$H$605,Mar!$R$5:$R$605,"Despesa",Mar!$F$5:$F$605,CPagar!$D368,Mar!$I$5:$I$605,"Não Pago")</f>
        <v>0</v>
      </c>
      <c r="H368" s="75">
        <f>SUMIFS(Abr!$H$5:$H$605,Abr!$R$5:$R$605,"Despesa",Abr!$F$5:$F$605,CPagar!$D368,Abr!$I$5:$I$605,"Não Pago")</f>
        <v>0</v>
      </c>
      <c r="I368" s="75">
        <f>SUMIFS(Mai!$H$5:$H$605,Mai!$R$5:$R$605,"Despesa",Mai!$F$5:$F$605,CPagar!$D368,Mai!$I$5:$I$605,"Não Pago")</f>
        <v>0</v>
      </c>
      <c r="J368" s="75">
        <f>SUMIFS(Jun!$H$5:$H$605,Jun!$R$5:$R$605,"Despesa",Jun!$F$5:$F$605,CPagar!$D368,Jun!$I$5:$I$605,"Não Pago")</f>
        <v>0</v>
      </c>
      <c r="K368" s="75">
        <f>SUMIFS(Jul!$H$5:$H$605,Jul!$R$5:$R$605,"Despesa",Jul!$F$5:$F$605,CPagar!$D368,Jul!$I$5:$I$605,"Não Pago")</f>
        <v>0</v>
      </c>
      <c r="L368" s="75">
        <f>SUMIFS(Ago!$H$5:$H$605,Ago!$R$5:$R$605,"Despesa",Ago!$F$5:$F$605,CPagar!$D368,Ago!$I$5:$I$605,"Não Pago")</f>
        <v>0</v>
      </c>
      <c r="M368" s="75">
        <f>SUMIFS(Set!$H$5:$H$605,Set!$R$5:$R$605,"Despesa",Set!$F$5:$F$605,CPagar!$D368,Set!$I$5:$I$605,"Não Pago")</f>
        <v>0</v>
      </c>
      <c r="N368" s="75">
        <f>SUMIFS(Out!$H$5:$H$605,Out!$R$5:$R$605,"Despesa",Out!$F$5:$F$605,CPagar!$D368,Out!$I$5:$I$605,"Não Pago")</f>
        <v>0</v>
      </c>
      <c r="O368" s="75">
        <f>SUMIFS(Nov!$H$5:$H$605,Nov!$R$5:$R$605,"Despesa",Nov!$F$5:$F$605,CPagar!$D368,Nov!$I$5:$I$605,"Não Pago")</f>
        <v>0</v>
      </c>
      <c r="P368" s="75">
        <f>SUMIFS(Dez!$H$5:$H$605,Dez!$R$5:$R$605,"Despesa",Dez!$F$5:$F$605,CPagar!$D368,Dez!$I$5:$I$605,"Não Pago")</f>
        <v>0</v>
      </c>
      <c r="Q368" s="49">
        <f t="shared" si="11"/>
        <v>0</v>
      </c>
    </row>
    <row r="369" spans="3:17" ht="28.5" customHeight="1" thickTop="1" thickBot="1">
      <c r="C369" s="65" t="str">
        <f>'PC Despesas'!L65</f>
        <v>5.4.61</v>
      </c>
      <c r="D369" s="66" t="str">
        <f>VLOOKUP(C369,'PC Despesas'!$L$5:$M$103,2,FALSE)</f>
        <v>-</v>
      </c>
      <c r="E369" s="75">
        <f>SUMIFS(Jan!$H$5:$H$605,Jan!$R$5:$R$605,"Despesa",Jan!$F$5:$F$605,CPagar!$D369,Jan!$I$5:$I$605,"Não Pago")</f>
        <v>0</v>
      </c>
      <c r="F369" s="75">
        <f>SUMIFS(Fev!$H$5:$H$605,Fev!$R$5:$R$605,"Despesa",Fev!$F$5:$F$605,CPagar!$D369,Fev!$I$5:$I$605,"Não Pago")</f>
        <v>0</v>
      </c>
      <c r="G369" s="75">
        <f>SUMIFS(Mar!$H$5:$H$605,Mar!$R$5:$R$605,"Despesa",Mar!$F$5:$F$605,CPagar!$D369,Mar!$I$5:$I$605,"Não Pago")</f>
        <v>0</v>
      </c>
      <c r="H369" s="75">
        <f>SUMIFS(Abr!$H$5:$H$605,Abr!$R$5:$R$605,"Despesa",Abr!$F$5:$F$605,CPagar!$D369,Abr!$I$5:$I$605,"Não Pago")</f>
        <v>0</v>
      </c>
      <c r="I369" s="75">
        <f>SUMIFS(Mai!$H$5:$H$605,Mai!$R$5:$R$605,"Despesa",Mai!$F$5:$F$605,CPagar!$D369,Mai!$I$5:$I$605,"Não Pago")</f>
        <v>0</v>
      </c>
      <c r="J369" s="75">
        <f>SUMIFS(Jun!$H$5:$H$605,Jun!$R$5:$R$605,"Despesa",Jun!$F$5:$F$605,CPagar!$D369,Jun!$I$5:$I$605,"Não Pago")</f>
        <v>0</v>
      </c>
      <c r="K369" s="75">
        <f>SUMIFS(Jul!$H$5:$H$605,Jul!$R$5:$R$605,"Despesa",Jul!$F$5:$F$605,CPagar!$D369,Jul!$I$5:$I$605,"Não Pago")</f>
        <v>0</v>
      </c>
      <c r="L369" s="75">
        <f>SUMIFS(Ago!$H$5:$H$605,Ago!$R$5:$R$605,"Despesa",Ago!$F$5:$F$605,CPagar!$D369,Ago!$I$5:$I$605,"Não Pago")</f>
        <v>0</v>
      </c>
      <c r="M369" s="75">
        <f>SUMIFS(Set!$H$5:$H$605,Set!$R$5:$R$605,"Despesa",Set!$F$5:$F$605,CPagar!$D369,Set!$I$5:$I$605,"Não Pago")</f>
        <v>0</v>
      </c>
      <c r="N369" s="75">
        <f>SUMIFS(Out!$H$5:$H$605,Out!$R$5:$R$605,"Despesa",Out!$F$5:$F$605,CPagar!$D369,Out!$I$5:$I$605,"Não Pago")</f>
        <v>0</v>
      </c>
      <c r="O369" s="75">
        <f>SUMIFS(Nov!$H$5:$H$605,Nov!$R$5:$R$605,"Despesa",Nov!$F$5:$F$605,CPagar!$D369,Nov!$I$5:$I$605,"Não Pago")</f>
        <v>0</v>
      </c>
      <c r="P369" s="75">
        <f>SUMIFS(Dez!$H$5:$H$605,Dez!$R$5:$R$605,"Despesa",Dez!$F$5:$F$605,CPagar!$D369,Dez!$I$5:$I$605,"Não Pago")</f>
        <v>0</v>
      </c>
      <c r="Q369" s="49">
        <f t="shared" si="11"/>
        <v>0</v>
      </c>
    </row>
    <row r="370" spans="3:17" ht="28.5" customHeight="1" thickTop="1" thickBot="1">
      <c r="C370" s="65" t="str">
        <f>'PC Despesas'!L66</f>
        <v>5.4.62</v>
      </c>
      <c r="D370" s="66" t="str">
        <f>VLOOKUP(C370,'PC Despesas'!$L$5:$M$103,2,FALSE)</f>
        <v>-</v>
      </c>
      <c r="E370" s="75">
        <f>SUMIFS(Jan!$H$5:$H$605,Jan!$R$5:$R$605,"Despesa",Jan!$F$5:$F$605,CPagar!$D370,Jan!$I$5:$I$605,"Não Pago")</f>
        <v>0</v>
      </c>
      <c r="F370" s="75">
        <f>SUMIFS(Fev!$H$5:$H$605,Fev!$R$5:$R$605,"Despesa",Fev!$F$5:$F$605,CPagar!$D370,Fev!$I$5:$I$605,"Não Pago")</f>
        <v>0</v>
      </c>
      <c r="G370" s="75">
        <f>SUMIFS(Mar!$H$5:$H$605,Mar!$R$5:$R$605,"Despesa",Mar!$F$5:$F$605,CPagar!$D370,Mar!$I$5:$I$605,"Não Pago")</f>
        <v>0</v>
      </c>
      <c r="H370" s="75">
        <f>SUMIFS(Abr!$H$5:$H$605,Abr!$R$5:$R$605,"Despesa",Abr!$F$5:$F$605,CPagar!$D370,Abr!$I$5:$I$605,"Não Pago")</f>
        <v>0</v>
      </c>
      <c r="I370" s="75">
        <f>SUMIFS(Mai!$H$5:$H$605,Mai!$R$5:$R$605,"Despesa",Mai!$F$5:$F$605,CPagar!$D370,Mai!$I$5:$I$605,"Não Pago")</f>
        <v>0</v>
      </c>
      <c r="J370" s="75">
        <f>SUMIFS(Jun!$H$5:$H$605,Jun!$R$5:$R$605,"Despesa",Jun!$F$5:$F$605,CPagar!$D370,Jun!$I$5:$I$605,"Não Pago")</f>
        <v>0</v>
      </c>
      <c r="K370" s="75">
        <f>SUMIFS(Jul!$H$5:$H$605,Jul!$R$5:$R$605,"Despesa",Jul!$F$5:$F$605,CPagar!$D370,Jul!$I$5:$I$605,"Não Pago")</f>
        <v>0</v>
      </c>
      <c r="L370" s="75">
        <f>SUMIFS(Ago!$H$5:$H$605,Ago!$R$5:$R$605,"Despesa",Ago!$F$5:$F$605,CPagar!$D370,Ago!$I$5:$I$605,"Não Pago")</f>
        <v>0</v>
      </c>
      <c r="M370" s="75">
        <f>SUMIFS(Set!$H$5:$H$605,Set!$R$5:$R$605,"Despesa",Set!$F$5:$F$605,CPagar!$D370,Set!$I$5:$I$605,"Não Pago")</f>
        <v>0</v>
      </c>
      <c r="N370" s="75">
        <f>SUMIFS(Out!$H$5:$H$605,Out!$R$5:$R$605,"Despesa",Out!$F$5:$F$605,CPagar!$D370,Out!$I$5:$I$605,"Não Pago")</f>
        <v>0</v>
      </c>
      <c r="O370" s="75">
        <f>SUMIFS(Nov!$H$5:$H$605,Nov!$R$5:$R$605,"Despesa",Nov!$F$5:$F$605,CPagar!$D370,Nov!$I$5:$I$605,"Não Pago")</f>
        <v>0</v>
      </c>
      <c r="P370" s="75">
        <f>SUMIFS(Dez!$H$5:$H$605,Dez!$R$5:$R$605,"Despesa",Dez!$F$5:$F$605,CPagar!$D370,Dez!$I$5:$I$605,"Não Pago")</f>
        <v>0</v>
      </c>
      <c r="Q370" s="49">
        <f t="shared" si="11"/>
        <v>0</v>
      </c>
    </row>
    <row r="371" spans="3:17" ht="28.5" customHeight="1" thickTop="1" thickBot="1">
      <c r="C371" s="65" t="str">
        <f>'PC Despesas'!L67</f>
        <v>5.4.63</v>
      </c>
      <c r="D371" s="66" t="str">
        <f>VLOOKUP(C371,'PC Despesas'!$L$5:$M$103,2,FALSE)</f>
        <v>-</v>
      </c>
      <c r="E371" s="75">
        <f>SUMIFS(Jan!$H$5:$H$605,Jan!$R$5:$R$605,"Despesa",Jan!$F$5:$F$605,CPagar!$D371,Jan!$I$5:$I$605,"Não Pago")</f>
        <v>0</v>
      </c>
      <c r="F371" s="75">
        <f>SUMIFS(Fev!$H$5:$H$605,Fev!$R$5:$R$605,"Despesa",Fev!$F$5:$F$605,CPagar!$D371,Fev!$I$5:$I$605,"Não Pago")</f>
        <v>0</v>
      </c>
      <c r="G371" s="75">
        <f>SUMIFS(Mar!$H$5:$H$605,Mar!$R$5:$R$605,"Despesa",Mar!$F$5:$F$605,CPagar!$D371,Mar!$I$5:$I$605,"Não Pago")</f>
        <v>0</v>
      </c>
      <c r="H371" s="75">
        <f>SUMIFS(Abr!$H$5:$H$605,Abr!$R$5:$R$605,"Despesa",Abr!$F$5:$F$605,CPagar!$D371,Abr!$I$5:$I$605,"Não Pago")</f>
        <v>0</v>
      </c>
      <c r="I371" s="75">
        <f>SUMIFS(Mai!$H$5:$H$605,Mai!$R$5:$R$605,"Despesa",Mai!$F$5:$F$605,CPagar!$D371,Mai!$I$5:$I$605,"Não Pago")</f>
        <v>0</v>
      </c>
      <c r="J371" s="75">
        <f>SUMIFS(Jun!$H$5:$H$605,Jun!$R$5:$R$605,"Despesa",Jun!$F$5:$F$605,CPagar!$D371,Jun!$I$5:$I$605,"Não Pago")</f>
        <v>0</v>
      </c>
      <c r="K371" s="75">
        <f>SUMIFS(Jul!$H$5:$H$605,Jul!$R$5:$R$605,"Despesa",Jul!$F$5:$F$605,CPagar!$D371,Jul!$I$5:$I$605,"Não Pago")</f>
        <v>0</v>
      </c>
      <c r="L371" s="75">
        <f>SUMIFS(Ago!$H$5:$H$605,Ago!$R$5:$R$605,"Despesa",Ago!$F$5:$F$605,CPagar!$D371,Ago!$I$5:$I$605,"Não Pago")</f>
        <v>0</v>
      </c>
      <c r="M371" s="75">
        <f>SUMIFS(Set!$H$5:$H$605,Set!$R$5:$R$605,"Despesa",Set!$F$5:$F$605,CPagar!$D371,Set!$I$5:$I$605,"Não Pago")</f>
        <v>0</v>
      </c>
      <c r="N371" s="75">
        <f>SUMIFS(Out!$H$5:$H$605,Out!$R$5:$R$605,"Despesa",Out!$F$5:$F$605,CPagar!$D371,Out!$I$5:$I$605,"Não Pago")</f>
        <v>0</v>
      </c>
      <c r="O371" s="75">
        <f>SUMIFS(Nov!$H$5:$H$605,Nov!$R$5:$R$605,"Despesa",Nov!$F$5:$F$605,CPagar!$D371,Nov!$I$5:$I$605,"Não Pago")</f>
        <v>0</v>
      </c>
      <c r="P371" s="75">
        <f>SUMIFS(Dez!$H$5:$H$605,Dez!$R$5:$R$605,"Despesa",Dez!$F$5:$F$605,CPagar!$D371,Dez!$I$5:$I$605,"Não Pago")</f>
        <v>0</v>
      </c>
      <c r="Q371" s="49">
        <f t="shared" si="11"/>
        <v>0</v>
      </c>
    </row>
    <row r="372" spans="3:17" ht="28.5" customHeight="1" thickTop="1" thickBot="1">
      <c r="C372" s="65" t="str">
        <f>'PC Despesas'!L68</f>
        <v>5.4.64</v>
      </c>
      <c r="D372" s="66" t="str">
        <f>VLOOKUP(C372,'PC Despesas'!$L$5:$M$103,2,FALSE)</f>
        <v>-</v>
      </c>
      <c r="E372" s="75">
        <f>SUMIFS(Jan!$H$5:$H$605,Jan!$R$5:$R$605,"Despesa",Jan!$F$5:$F$605,CPagar!$D372,Jan!$I$5:$I$605,"Não Pago")</f>
        <v>0</v>
      </c>
      <c r="F372" s="75">
        <f>SUMIFS(Fev!$H$5:$H$605,Fev!$R$5:$R$605,"Despesa",Fev!$F$5:$F$605,CPagar!$D372,Fev!$I$5:$I$605,"Não Pago")</f>
        <v>0</v>
      </c>
      <c r="G372" s="75">
        <f>SUMIFS(Mar!$H$5:$H$605,Mar!$R$5:$R$605,"Despesa",Mar!$F$5:$F$605,CPagar!$D372,Mar!$I$5:$I$605,"Não Pago")</f>
        <v>0</v>
      </c>
      <c r="H372" s="75">
        <f>SUMIFS(Abr!$H$5:$H$605,Abr!$R$5:$R$605,"Despesa",Abr!$F$5:$F$605,CPagar!$D372,Abr!$I$5:$I$605,"Não Pago")</f>
        <v>0</v>
      </c>
      <c r="I372" s="75">
        <f>SUMIFS(Mai!$H$5:$H$605,Mai!$R$5:$R$605,"Despesa",Mai!$F$5:$F$605,CPagar!$D372,Mai!$I$5:$I$605,"Não Pago")</f>
        <v>0</v>
      </c>
      <c r="J372" s="75">
        <f>SUMIFS(Jun!$H$5:$H$605,Jun!$R$5:$R$605,"Despesa",Jun!$F$5:$F$605,CPagar!$D372,Jun!$I$5:$I$605,"Não Pago")</f>
        <v>0</v>
      </c>
      <c r="K372" s="75">
        <f>SUMIFS(Jul!$H$5:$H$605,Jul!$R$5:$R$605,"Despesa",Jul!$F$5:$F$605,CPagar!$D372,Jul!$I$5:$I$605,"Não Pago")</f>
        <v>0</v>
      </c>
      <c r="L372" s="75">
        <f>SUMIFS(Ago!$H$5:$H$605,Ago!$R$5:$R$605,"Despesa",Ago!$F$5:$F$605,CPagar!$D372,Ago!$I$5:$I$605,"Não Pago")</f>
        <v>0</v>
      </c>
      <c r="M372" s="75">
        <f>SUMIFS(Set!$H$5:$H$605,Set!$R$5:$R$605,"Despesa",Set!$F$5:$F$605,CPagar!$D372,Set!$I$5:$I$605,"Não Pago")</f>
        <v>0</v>
      </c>
      <c r="N372" s="75">
        <f>SUMIFS(Out!$H$5:$H$605,Out!$R$5:$R$605,"Despesa",Out!$F$5:$F$605,CPagar!$D372,Out!$I$5:$I$605,"Não Pago")</f>
        <v>0</v>
      </c>
      <c r="O372" s="75">
        <f>SUMIFS(Nov!$H$5:$H$605,Nov!$R$5:$R$605,"Despesa",Nov!$F$5:$F$605,CPagar!$D372,Nov!$I$5:$I$605,"Não Pago")</f>
        <v>0</v>
      </c>
      <c r="P372" s="75">
        <f>SUMIFS(Dez!$H$5:$H$605,Dez!$R$5:$R$605,"Despesa",Dez!$F$5:$F$605,CPagar!$D372,Dez!$I$5:$I$605,"Não Pago")</f>
        <v>0</v>
      </c>
      <c r="Q372" s="49">
        <f t="shared" si="11"/>
        <v>0</v>
      </c>
    </row>
    <row r="373" spans="3:17" ht="28.5" customHeight="1" thickTop="1" thickBot="1">
      <c r="C373" s="65" t="str">
        <f>'PC Despesas'!L69</f>
        <v>5.4.65</v>
      </c>
      <c r="D373" s="66" t="str">
        <f>VLOOKUP(C373,'PC Despesas'!$L$5:$M$103,2,FALSE)</f>
        <v>-</v>
      </c>
      <c r="E373" s="75">
        <f>SUMIFS(Jan!$H$5:$H$605,Jan!$R$5:$R$605,"Despesa",Jan!$F$5:$F$605,CPagar!$D373,Jan!$I$5:$I$605,"Não Pago")</f>
        <v>0</v>
      </c>
      <c r="F373" s="75">
        <f>SUMIFS(Fev!$H$5:$H$605,Fev!$R$5:$R$605,"Despesa",Fev!$F$5:$F$605,CPagar!$D373,Fev!$I$5:$I$605,"Não Pago")</f>
        <v>0</v>
      </c>
      <c r="G373" s="75">
        <f>SUMIFS(Mar!$H$5:$H$605,Mar!$R$5:$R$605,"Despesa",Mar!$F$5:$F$605,CPagar!$D373,Mar!$I$5:$I$605,"Não Pago")</f>
        <v>0</v>
      </c>
      <c r="H373" s="75">
        <f>SUMIFS(Abr!$H$5:$H$605,Abr!$R$5:$R$605,"Despesa",Abr!$F$5:$F$605,CPagar!$D373,Abr!$I$5:$I$605,"Não Pago")</f>
        <v>0</v>
      </c>
      <c r="I373" s="75">
        <f>SUMIFS(Mai!$H$5:$H$605,Mai!$R$5:$R$605,"Despesa",Mai!$F$5:$F$605,CPagar!$D373,Mai!$I$5:$I$605,"Não Pago")</f>
        <v>0</v>
      </c>
      <c r="J373" s="75">
        <f>SUMIFS(Jun!$H$5:$H$605,Jun!$R$5:$R$605,"Despesa",Jun!$F$5:$F$605,CPagar!$D373,Jun!$I$5:$I$605,"Não Pago")</f>
        <v>0</v>
      </c>
      <c r="K373" s="75">
        <f>SUMIFS(Jul!$H$5:$H$605,Jul!$R$5:$R$605,"Despesa",Jul!$F$5:$F$605,CPagar!$D373,Jul!$I$5:$I$605,"Não Pago")</f>
        <v>0</v>
      </c>
      <c r="L373" s="75">
        <f>SUMIFS(Ago!$H$5:$H$605,Ago!$R$5:$R$605,"Despesa",Ago!$F$5:$F$605,CPagar!$D373,Ago!$I$5:$I$605,"Não Pago")</f>
        <v>0</v>
      </c>
      <c r="M373" s="75">
        <f>SUMIFS(Set!$H$5:$H$605,Set!$R$5:$R$605,"Despesa",Set!$F$5:$F$605,CPagar!$D373,Set!$I$5:$I$605,"Não Pago")</f>
        <v>0</v>
      </c>
      <c r="N373" s="75">
        <f>SUMIFS(Out!$H$5:$H$605,Out!$R$5:$R$605,"Despesa",Out!$F$5:$F$605,CPagar!$D373,Out!$I$5:$I$605,"Não Pago")</f>
        <v>0</v>
      </c>
      <c r="O373" s="75">
        <f>SUMIFS(Nov!$H$5:$H$605,Nov!$R$5:$R$605,"Despesa",Nov!$F$5:$F$605,CPagar!$D373,Nov!$I$5:$I$605,"Não Pago")</f>
        <v>0</v>
      </c>
      <c r="P373" s="75">
        <f>SUMIFS(Dez!$H$5:$H$605,Dez!$R$5:$R$605,"Despesa",Dez!$F$5:$F$605,CPagar!$D373,Dez!$I$5:$I$605,"Não Pago")</f>
        <v>0</v>
      </c>
      <c r="Q373" s="49">
        <f t="shared" si="11"/>
        <v>0</v>
      </c>
    </row>
    <row r="374" spans="3:17" ht="28.5" customHeight="1" thickTop="1" thickBot="1">
      <c r="C374" s="65" t="str">
        <f>'PC Despesas'!L70</f>
        <v>5.4.66</v>
      </c>
      <c r="D374" s="66" t="str">
        <f>VLOOKUP(C374,'PC Despesas'!$L$5:$M$103,2,FALSE)</f>
        <v>-</v>
      </c>
      <c r="E374" s="75">
        <f>SUMIFS(Jan!$H$5:$H$605,Jan!$R$5:$R$605,"Despesa",Jan!$F$5:$F$605,CPagar!$D374,Jan!$I$5:$I$605,"Não Pago")</f>
        <v>0</v>
      </c>
      <c r="F374" s="75">
        <f>SUMIFS(Fev!$H$5:$H$605,Fev!$R$5:$R$605,"Despesa",Fev!$F$5:$F$605,CPagar!$D374,Fev!$I$5:$I$605,"Não Pago")</f>
        <v>0</v>
      </c>
      <c r="G374" s="75">
        <f>SUMIFS(Mar!$H$5:$H$605,Mar!$R$5:$R$605,"Despesa",Mar!$F$5:$F$605,CPagar!$D374,Mar!$I$5:$I$605,"Não Pago")</f>
        <v>0</v>
      </c>
      <c r="H374" s="75">
        <f>SUMIFS(Abr!$H$5:$H$605,Abr!$R$5:$R$605,"Despesa",Abr!$F$5:$F$605,CPagar!$D374,Abr!$I$5:$I$605,"Não Pago")</f>
        <v>0</v>
      </c>
      <c r="I374" s="75">
        <f>SUMIFS(Mai!$H$5:$H$605,Mai!$R$5:$R$605,"Despesa",Mai!$F$5:$F$605,CPagar!$D374,Mai!$I$5:$I$605,"Não Pago")</f>
        <v>0</v>
      </c>
      <c r="J374" s="75">
        <f>SUMIFS(Jun!$H$5:$H$605,Jun!$R$5:$R$605,"Despesa",Jun!$F$5:$F$605,CPagar!$D374,Jun!$I$5:$I$605,"Não Pago")</f>
        <v>0</v>
      </c>
      <c r="K374" s="75">
        <f>SUMIFS(Jul!$H$5:$H$605,Jul!$R$5:$R$605,"Despesa",Jul!$F$5:$F$605,CPagar!$D374,Jul!$I$5:$I$605,"Não Pago")</f>
        <v>0</v>
      </c>
      <c r="L374" s="75">
        <f>SUMIFS(Ago!$H$5:$H$605,Ago!$R$5:$R$605,"Despesa",Ago!$F$5:$F$605,CPagar!$D374,Ago!$I$5:$I$605,"Não Pago")</f>
        <v>0</v>
      </c>
      <c r="M374" s="75">
        <f>SUMIFS(Set!$H$5:$H$605,Set!$R$5:$R$605,"Despesa",Set!$F$5:$F$605,CPagar!$D374,Set!$I$5:$I$605,"Não Pago")</f>
        <v>0</v>
      </c>
      <c r="N374" s="75">
        <f>SUMIFS(Out!$H$5:$H$605,Out!$R$5:$R$605,"Despesa",Out!$F$5:$F$605,CPagar!$D374,Out!$I$5:$I$605,"Não Pago")</f>
        <v>0</v>
      </c>
      <c r="O374" s="75">
        <f>SUMIFS(Nov!$H$5:$H$605,Nov!$R$5:$R$605,"Despesa",Nov!$F$5:$F$605,CPagar!$D374,Nov!$I$5:$I$605,"Não Pago")</f>
        <v>0</v>
      </c>
      <c r="P374" s="75">
        <f>SUMIFS(Dez!$H$5:$H$605,Dez!$R$5:$R$605,"Despesa",Dez!$F$5:$F$605,CPagar!$D374,Dez!$I$5:$I$605,"Não Pago")</f>
        <v>0</v>
      </c>
      <c r="Q374" s="49">
        <f t="shared" ref="Q374:Q407" si="12">SUM(E374:P374)</f>
        <v>0</v>
      </c>
    </row>
    <row r="375" spans="3:17" ht="28.5" customHeight="1" thickTop="1" thickBot="1">
      <c r="C375" s="65" t="str">
        <f>'PC Despesas'!L71</f>
        <v>5.4.67</v>
      </c>
      <c r="D375" s="66" t="str">
        <f>VLOOKUP(C375,'PC Despesas'!$L$5:$M$103,2,FALSE)</f>
        <v>-</v>
      </c>
      <c r="E375" s="75">
        <f>SUMIFS(Jan!$H$5:$H$605,Jan!$R$5:$R$605,"Despesa",Jan!$F$5:$F$605,CPagar!$D375,Jan!$I$5:$I$605,"Não Pago")</f>
        <v>0</v>
      </c>
      <c r="F375" s="75">
        <f>SUMIFS(Fev!$H$5:$H$605,Fev!$R$5:$R$605,"Despesa",Fev!$F$5:$F$605,CPagar!$D375,Fev!$I$5:$I$605,"Não Pago")</f>
        <v>0</v>
      </c>
      <c r="G375" s="75">
        <f>SUMIFS(Mar!$H$5:$H$605,Mar!$R$5:$R$605,"Despesa",Mar!$F$5:$F$605,CPagar!$D375,Mar!$I$5:$I$605,"Não Pago")</f>
        <v>0</v>
      </c>
      <c r="H375" s="75">
        <f>SUMIFS(Abr!$H$5:$H$605,Abr!$R$5:$R$605,"Despesa",Abr!$F$5:$F$605,CPagar!$D375,Abr!$I$5:$I$605,"Não Pago")</f>
        <v>0</v>
      </c>
      <c r="I375" s="75">
        <f>SUMIFS(Mai!$H$5:$H$605,Mai!$R$5:$R$605,"Despesa",Mai!$F$5:$F$605,CPagar!$D375,Mai!$I$5:$I$605,"Não Pago")</f>
        <v>0</v>
      </c>
      <c r="J375" s="75">
        <f>SUMIFS(Jun!$H$5:$H$605,Jun!$R$5:$R$605,"Despesa",Jun!$F$5:$F$605,CPagar!$D375,Jun!$I$5:$I$605,"Não Pago")</f>
        <v>0</v>
      </c>
      <c r="K375" s="75">
        <f>SUMIFS(Jul!$H$5:$H$605,Jul!$R$5:$R$605,"Despesa",Jul!$F$5:$F$605,CPagar!$D375,Jul!$I$5:$I$605,"Não Pago")</f>
        <v>0</v>
      </c>
      <c r="L375" s="75">
        <f>SUMIFS(Ago!$H$5:$H$605,Ago!$R$5:$R$605,"Despesa",Ago!$F$5:$F$605,CPagar!$D375,Ago!$I$5:$I$605,"Não Pago")</f>
        <v>0</v>
      </c>
      <c r="M375" s="75">
        <f>SUMIFS(Set!$H$5:$H$605,Set!$R$5:$R$605,"Despesa",Set!$F$5:$F$605,CPagar!$D375,Set!$I$5:$I$605,"Não Pago")</f>
        <v>0</v>
      </c>
      <c r="N375" s="75">
        <f>SUMIFS(Out!$H$5:$H$605,Out!$R$5:$R$605,"Despesa",Out!$F$5:$F$605,CPagar!$D375,Out!$I$5:$I$605,"Não Pago")</f>
        <v>0</v>
      </c>
      <c r="O375" s="75">
        <f>SUMIFS(Nov!$H$5:$H$605,Nov!$R$5:$R$605,"Despesa",Nov!$F$5:$F$605,CPagar!$D375,Nov!$I$5:$I$605,"Não Pago")</f>
        <v>0</v>
      </c>
      <c r="P375" s="75">
        <f>SUMIFS(Dez!$H$5:$H$605,Dez!$R$5:$R$605,"Despesa",Dez!$F$5:$F$605,CPagar!$D375,Dez!$I$5:$I$605,"Não Pago")</f>
        <v>0</v>
      </c>
      <c r="Q375" s="49">
        <f t="shared" si="12"/>
        <v>0</v>
      </c>
    </row>
    <row r="376" spans="3:17" ht="28.5" customHeight="1" thickTop="1" thickBot="1">
      <c r="C376" s="65" t="str">
        <f>'PC Despesas'!L72</f>
        <v>5.4.68</v>
      </c>
      <c r="D376" s="66" t="str">
        <f>VLOOKUP(C376,'PC Despesas'!$L$5:$M$103,2,FALSE)</f>
        <v>-</v>
      </c>
      <c r="E376" s="75">
        <f>SUMIFS(Jan!$H$5:$H$605,Jan!$R$5:$R$605,"Despesa",Jan!$F$5:$F$605,CPagar!$D376,Jan!$I$5:$I$605,"Não Pago")</f>
        <v>0</v>
      </c>
      <c r="F376" s="75">
        <f>SUMIFS(Fev!$H$5:$H$605,Fev!$R$5:$R$605,"Despesa",Fev!$F$5:$F$605,CPagar!$D376,Fev!$I$5:$I$605,"Não Pago")</f>
        <v>0</v>
      </c>
      <c r="G376" s="75">
        <f>SUMIFS(Mar!$H$5:$H$605,Mar!$R$5:$R$605,"Despesa",Mar!$F$5:$F$605,CPagar!$D376,Mar!$I$5:$I$605,"Não Pago")</f>
        <v>0</v>
      </c>
      <c r="H376" s="75">
        <f>SUMIFS(Abr!$H$5:$H$605,Abr!$R$5:$R$605,"Despesa",Abr!$F$5:$F$605,CPagar!$D376,Abr!$I$5:$I$605,"Não Pago")</f>
        <v>0</v>
      </c>
      <c r="I376" s="75">
        <f>SUMIFS(Mai!$H$5:$H$605,Mai!$R$5:$R$605,"Despesa",Mai!$F$5:$F$605,CPagar!$D376,Mai!$I$5:$I$605,"Não Pago")</f>
        <v>0</v>
      </c>
      <c r="J376" s="75">
        <f>SUMIFS(Jun!$H$5:$H$605,Jun!$R$5:$R$605,"Despesa",Jun!$F$5:$F$605,CPagar!$D376,Jun!$I$5:$I$605,"Não Pago")</f>
        <v>0</v>
      </c>
      <c r="K376" s="75">
        <f>SUMIFS(Jul!$H$5:$H$605,Jul!$R$5:$R$605,"Despesa",Jul!$F$5:$F$605,CPagar!$D376,Jul!$I$5:$I$605,"Não Pago")</f>
        <v>0</v>
      </c>
      <c r="L376" s="75">
        <f>SUMIFS(Ago!$H$5:$H$605,Ago!$R$5:$R$605,"Despesa",Ago!$F$5:$F$605,CPagar!$D376,Ago!$I$5:$I$605,"Não Pago")</f>
        <v>0</v>
      </c>
      <c r="M376" s="75">
        <f>SUMIFS(Set!$H$5:$H$605,Set!$R$5:$R$605,"Despesa",Set!$F$5:$F$605,CPagar!$D376,Set!$I$5:$I$605,"Não Pago")</f>
        <v>0</v>
      </c>
      <c r="N376" s="75">
        <f>SUMIFS(Out!$H$5:$H$605,Out!$R$5:$R$605,"Despesa",Out!$F$5:$F$605,CPagar!$D376,Out!$I$5:$I$605,"Não Pago")</f>
        <v>0</v>
      </c>
      <c r="O376" s="75">
        <f>SUMIFS(Nov!$H$5:$H$605,Nov!$R$5:$R$605,"Despesa",Nov!$F$5:$F$605,CPagar!$D376,Nov!$I$5:$I$605,"Não Pago")</f>
        <v>0</v>
      </c>
      <c r="P376" s="75">
        <f>SUMIFS(Dez!$H$5:$H$605,Dez!$R$5:$R$605,"Despesa",Dez!$F$5:$F$605,CPagar!$D376,Dez!$I$5:$I$605,"Não Pago")</f>
        <v>0</v>
      </c>
      <c r="Q376" s="49">
        <f t="shared" si="12"/>
        <v>0</v>
      </c>
    </row>
    <row r="377" spans="3:17" ht="28.5" customHeight="1" thickTop="1" thickBot="1">
      <c r="C377" s="65" t="str">
        <f>'PC Despesas'!L73</f>
        <v>5.4.69</v>
      </c>
      <c r="D377" s="66" t="str">
        <f>VLOOKUP(C377,'PC Despesas'!$L$5:$M$103,2,FALSE)</f>
        <v>-</v>
      </c>
      <c r="E377" s="75">
        <f>SUMIFS(Jan!$H$5:$H$605,Jan!$R$5:$R$605,"Despesa",Jan!$F$5:$F$605,CPagar!$D377,Jan!$I$5:$I$605,"Não Pago")</f>
        <v>0</v>
      </c>
      <c r="F377" s="75">
        <f>SUMIFS(Fev!$H$5:$H$605,Fev!$R$5:$R$605,"Despesa",Fev!$F$5:$F$605,CPagar!$D377,Fev!$I$5:$I$605,"Não Pago")</f>
        <v>0</v>
      </c>
      <c r="G377" s="75">
        <f>SUMIFS(Mar!$H$5:$H$605,Mar!$R$5:$R$605,"Despesa",Mar!$F$5:$F$605,CPagar!$D377,Mar!$I$5:$I$605,"Não Pago")</f>
        <v>0</v>
      </c>
      <c r="H377" s="75">
        <f>SUMIFS(Abr!$H$5:$H$605,Abr!$R$5:$R$605,"Despesa",Abr!$F$5:$F$605,CPagar!$D377,Abr!$I$5:$I$605,"Não Pago")</f>
        <v>0</v>
      </c>
      <c r="I377" s="75">
        <f>SUMIFS(Mai!$H$5:$H$605,Mai!$R$5:$R$605,"Despesa",Mai!$F$5:$F$605,CPagar!$D377,Mai!$I$5:$I$605,"Não Pago")</f>
        <v>0</v>
      </c>
      <c r="J377" s="75">
        <f>SUMIFS(Jun!$H$5:$H$605,Jun!$R$5:$R$605,"Despesa",Jun!$F$5:$F$605,CPagar!$D377,Jun!$I$5:$I$605,"Não Pago")</f>
        <v>0</v>
      </c>
      <c r="K377" s="75">
        <f>SUMIFS(Jul!$H$5:$H$605,Jul!$R$5:$R$605,"Despesa",Jul!$F$5:$F$605,CPagar!$D377,Jul!$I$5:$I$605,"Não Pago")</f>
        <v>0</v>
      </c>
      <c r="L377" s="75">
        <f>SUMIFS(Ago!$H$5:$H$605,Ago!$R$5:$R$605,"Despesa",Ago!$F$5:$F$605,CPagar!$D377,Ago!$I$5:$I$605,"Não Pago")</f>
        <v>0</v>
      </c>
      <c r="M377" s="75">
        <f>SUMIFS(Set!$H$5:$H$605,Set!$R$5:$R$605,"Despesa",Set!$F$5:$F$605,CPagar!$D377,Set!$I$5:$I$605,"Não Pago")</f>
        <v>0</v>
      </c>
      <c r="N377" s="75">
        <f>SUMIFS(Out!$H$5:$H$605,Out!$R$5:$R$605,"Despesa",Out!$F$5:$F$605,CPagar!$D377,Out!$I$5:$I$605,"Não Pago")</f>
        <v>0</v>
      </c>
      <c r="O377" s="75">
        <f>SUMIFS(Nov!$H$5:$H$605,Nov!$R$5:$R$605,"Despesa",Nov!$F$5:$F$605,CPagar!$D377,Nov!$I$5:$I$605,"Não Pago")</f>
        <v>0</v>
      </c>
      <c r="P377" s="75">
        <f>SUMIFS(Dez!$H$5:$H$605,Dez!$R$5:$R$605,"Despesa",Dez!$F$5:$F$605,CPagar!$D377,Dez!$I$5:$I$605,"Não Pago")</f>
        <v>0</v>
      </c>
      <c r="Q377" s="49">
        <f t="shared" si="12"/>
        <v>0</v>
      </c>
    </row>
    <row r="378" spans="3:17" ht="28.5" customHeight="1" thickTop="1" thickBot="1">
      <c r="C378" s="65" t="str">
        <f>'PC Despesas'!L74</f>
        <v>5.4.70</v>
      </c>
      <c r="D378" s="66" t="str">
        <f>VLOOKUP(C378,'PC Despesas'!$L$5:$M$103,2,FALSE)</f>
        <v>-</v>
      </c>
      <c r="E378" s="75">
        <f>SUMIFS(Jan!$H$5:$H$605,Jan!$R$5:$R$605,"Despesa",Jan!$F$5:$F$605,CPagar!$D378,Jan!$I$5:$I$605,"Não Pago")</f>
        <v>0</v>
      </c>
      <c r="F378" s="75">
        <f>SUMIFS(Fev!$H$5:$H$605,Fev!$R$5:$R$605,"Despesa",Fev!$F$5:$F$605,CPagar!$D378,Fev!$I$5:$I$605,"Não Pago")</f>
        <v>0</v>
      </c>
      <c r="G378" s="75">
        <f>SUMIFS(Mar!$H$5:$H$605,Mar!$R$5:$R$605,"Despesa",Mar!$F$5:$F$605,CPagar!$D378,Mar!$I$5:$I$605,"Não Pago")</f>
        <v>0</v>
      </c>
      <c r="H378" s="75">
        <f>SUMIFS(Abr!$H$5:$H$605,Abr!$R$5:$R$605,"Despesa",Abr!$F$5:$F$605,CPagar!$D378,Abr!$I$5:$I$605,"Não Pago")</f>
        <v>0</v>
      </c>
      <c r="I378" s="75">
        <f>SUMIFS(Mai!$H$5:$H$605,Mai!$R$5:$R$605,"Despesa",Mai!$F$5:$F$605,CPagar!$D378,Mai!$I$5:$I$605,"Não Pago")</f>
        <v>0</v>
      </c>
      <c r="J378" s="75">
        <f>SUMIFS(Jun!$H$5:$H$605,Jun!$R$5:$R$605,"Despesa",Jun!$F$5:$F$605,CPagar!$D378,Jun!$I$5:$I$605,"Não Pago")</f>
        <v>0</v>
      </c>
      <c r="K378" s="75">
        <f>SUMIFS(Jul!$H$5:$H$605,Jul!$R$5:$R$605,"Despesa",Jul!$F$5:$F$605,CPagar!$D378,Jul!$I$5:$I$605,"Não Pago")</f>
        <v>0</v>
      </c>
      <c r="L378" s="75">
        <f>SUMIFS(Ago!$H$5:$H$605,Ago!$R$5:$R$605,"Despesa",Ago!$F$5:$F$605,CPagar!$D378,Ago!$I$5:$I$605,"Não Pago")</f>
        <v>0</v>
      </c>
      <c r="M378" s="75">
        <f>SUMIFS(Set!$H$5:$H$605,Set!$R$5:$R$605,"Despesa",Set!$F$5:$F$605,CPagar!$D378,Set!$I$5:$I$605,"Não Pago")</f>
        <v>0</v>
      </c>
      <c r="N378" s="75">
        <f>SUMIFS(Out!$H$5:$H$605,Out!$R$5:$R$605,"Despesa",Out!$F$5:$F$605,CPagar!$D378,Out!$I$5:$I$605,"Não Pago")</f>
        <v>0</v>
      </c>
      <c r="O378" s="75">
        <f>SUMIFS(Nov!$H$5:$H$605,Nov!$R$5:$R$605,"Despesa",Nov!$F$5:$F$605,CPagar!$D378,Nov!$I$5:$I$605,"Não Pago")</f>
        <v>0</v>
      </c>
      <c r="P378" s="75">
        <f>SUMIFS(Dez!$H$5:$H$605,Dez!$R$5:$R$605,"Despesa",Dez!$F$5:$F$605,CPagar!$D378,Dez!$I$5:$I$605,"Não Pago")</f>
        <v>0</v>
      </c>
      <c r="Q378" s="49">
        <f t="shared" si="12"/>
        <v>0</v>
      </c>
    </row>
    <row r="379" spans="3:17" ht="28.5" customHeight="1" thickTop="1" thickBot="1">
      <c r="C379" s="65" t="str">
        <f>'PC Despesas'!L75</f>
        <v>5.4.71</v>
      </c>
      <c r="D379" s="66" t="str">
        <f>VLOOKUP(C379,'PC Despesas'!$L$5:$M$103,2,FALSE)</f>
        <v>-</v>
      </c>
      <c r="E379" s="75">
        <f>SUMIFS(Jan!$H$5:$H$605,Jan!$R$5:$R$605,"Despesa",Jan!$F$5:$F$605,CPagar!$D379,Jan!$I$5:$I$605,"Não Pago")</f>
        <v>0</v>
      </c>
      <c r="F379" s="75">
        <f>SUMIFS(Fev!$H$5:$H$605,Fev!$R$5:$R$605,"Despesa",Fev!$F$5:$F$605,CPagar!$D379,Fev!$I$5:$I$605,"Não Pago")</f>
        <v>0</v>
      </c>
      <c r="G379" s="75">
        <f>SUMIFS(Mar!$H$5:$H$605,Mar!$R$5:$R$605,"Despesa",Mar!$F$5:$F$605,CPagar!$D379,Mar!$I$5:$I$605,"Não Pago")</f>
        <v>0</v>
      </c>
      <c r="H379" s="75">
        <f>SUMIFS(Abr!$H$5:$H$605,Abr!$R$5:$R$605,"Despesa",Abr!$F$5:$F$605,CPagar!$D379,Abr!$I$5:$I$605,"Não Pago")</f>
        <v>0</v>
      </c>
      <c r="I379" s="75">
        <f>SUMIFS(Mai!$H$5:$H$605,Mai!$R$5:$R$605,"Despesa",Mai!$F$5:$F$605,CPagar!$D379,Mai!$I$5:$I$605,"Não Pago")</f>
        <v>0</v>
      </c>
      <c r="J379" s="75">
        <f>SUMIFS(Jun!$H$5:$H$605,Jun!$R$5:$R$605,"Despesa",Jun!$F$5:$F$605,CPagar!$D379,Jun!$I$5:$I$605,"Não Pago")</f>
        <v>0</v>
      </c>
      <c r="K379" s="75">
        <f>SUMIFS(Jul!$H$5:$H$605,Jul!$R$5:$R$605,"Despesa",Jul!$F$5:$F$605,CPagar!$D379,Jul!$I$5:$I$605,"Não Pago")</f>
        <v>0</v>
      </c>
      <c r="L379" s="75">
        <f>SUMIFS(Ago!$H$5:$H$605,Ago!$R$5:$R$605,"Despesa",Ago!$F$5:$F$605,CPagar!$D379,Ago!$I$5:$I$605,"Não Pago")</f>
        <v>0</v>
      </c>
      <c r="M379" s="75">
        <f>SUMIFS(Set!$H$5:$H$605,Set!$R$5:$R$605,"Despesa",Set!$F$5:$F$605,CPagar!$D379,Set!$I$5:$I$605,"Não Pago")</f>
        <v>0</v>
      </c>
      <c r="N379" s="75">
        <f>SUMIFS(Out!$H$5:$H$605,Out!$R$5:$R$605,"Despesa",Out!$F$5:$F$605,CPagar!$D379,Out!$I$5:$I$605,"Não Pago")</f>
        <v>0</v>
      </c>
      <c r="O379" s="75">
        <f>SUMIFS(Nov!$H$5:$H$605,Nov!$R$5:$R$605,"Despesa",Nov!$F$5:$F$605,CPagar!$D379,Nov!$I$5:$I$605,"Não Pago")</f>
        <v>0</v>
      </c>
      <c r="P379" s="75">
        <f>SUMIFS(Dez!$H$5:$H$605,Dez!$R$5:$R$605,"Despesa",Dez!$F$5:$F$605,CPagar!$D379,Dez!$I$5:$I$605,"Não Pago")</f>
        <v>0</v>
      </c>
      <c r="Q379" s="49">
        <f t="shared" si="12"/>
        <v>0</v>
      </c>
    </row>
    <row r="380" spans="3:17" ht="28.5" customHeight="1" thickTop="1" thickBot="1">
      <c r="C380" s="65" t="str">
        <f>'PC Despesas'!L76</f>
        <v>5.4.72</v>
      </c>
      <c r="D380" s="66" t="str">
        <f>VLOOKUP(C380,'PC Despesas'!$L$5:$M$103,2,FALSE)</f>
        <v>-</v>
      </c>
      <c r="E380" s="75">
        <f>SUMIFS(Jan!$H$5:$H$605,Jan!$R$5:$R$605,"Despesa",Jan!$F$5:$F$605,CPagar!$D380,Jan!$I$5:$I$605,"Não Pago")</f>
        <v>0</v>
      </c>
      <c r="F380" s="75">
        <f>SUMIFS(Fev!$H$5:$H$605,Fev!$R$5:$R$605,"Despesa",Fev!$F$5:$F$605,CPagar!$D380,Fev!$I$5:$I$605,"Não Pago")</f>
        <v>0</v>
      </c>
      <c r="G380" s="75">
        <f>SUMIFS(Mar!$H$5:$H$605,Mar!$R$5:$R$605,"Despesa",Mar!$F$5:$F$605,CPagar!$D380,Mar!$I$5:$I$605,"Não Pago")</f>
        <v>0</v>
      </c>
      <c r="H380" s="75">
        <f>SUMIFS(Abr!$H$5:$H$605,Abr!$R$5:$R$605,"Despesa",Abr!$F$5:$F$605,CPagar!$D380,Abr!$I$5:$I$605,"Não Pago")</f>
        <v>0</v>
      </c>
      <c r="I380" s="75">
        <f>SUMIFS(Mai!$H$5:$H$605,Mai!$R$5:$R$605,"Despesa",Mai!$F$5:$F$605,CPagar!$D380,Mai!$I$5:$I$605,"Não Pago")</f>
        <v>0</v>
      </c>
      <c r="J380" s="75">
        <f>SUMIFS(Jun!$H$5:$H$605,Jun!$R$5:$R$605,"Despesa",Jun!$F$5:$F$605,CPagar!$D380,Jun!$I$5:$I$605,"Não Pago")</f>
        <v>0</v>
      </c>
      <c r="K380" s="75">
        <f>SUMIFS(Jul!$H$5:$H$605,Jul!$R$5:$R$605,"Despesa",Jul!$F$5:$F$605,CPagar!$D380,Jul!$I$5:$I$605,"Não Pago")</f>
        <v>0</v>
      </c>
      <c r="L380" s="75">
        <f>SUMIFS(Ago!$H$5:$H$605,Ago!$R$5:$R$605,"Despesa",Ago!$F$5:$F$605,CPagar!$D380,Ago!$I$5:$I$605,"Não Pago")</f>
        <v>0</v>
      </c>
      <c r="M380" s="75">
        <f>SUMIFS(Set!$H$5:$H$605,Set!$R$5:$R$605,"Despesa",Set!$F$5:$F$605,CPagar!$D380,Set!$I$5:$I$605,"Não Pago")</f>
        <v>0</v>
      </c>
      <c r="N380" s="75">
        <f>SUMIFS(Out!$H$5:$H$605,Out!$R$5:$R$605,"Despesa",Out!$F$5:$F$605,CPagar!$D380,Out!$I$5:$I$605,"Não Pago")</f>
        <v>0</v>
      </c>
      <c r="O380" s="75">
        <f>SUMIFS(Nov!$H$5:$H$605,Nov!$R$5:$R$605,"Despesa",Nov!$F$5:$F$605,CPagar!$D380,Nov!$I$5:$I$605,"Não Pago")</f>
        <v>0</v>
      </c>
      <c r="P380" s="75">
        <f>SUMIFS(Dez!$H$5:$H$605,Dez!$R$5:$R$605,"Despesa",Dez!$F$5:$F$605,CPagar!$D380,Dez!$I$5:$I$605,"Não Pago")</f>
        <v>0</v>
      </c>
      <c r="Q380" s="49">
        <f t="shared" si="12"/>
        <v>0</v>
      </c>
    </row>
    <row r="381" spans="3:17" ht="28.5" customHeight="1" thickTop="1" thickBot="1">
      <c r="C381" s="65" t="str">
        <f>'PC Despesas'!L77</f>
        <v>5.4.73</v>
      </c>
      <c r="D381" s="66" t="str">
        <f>VLOOKUP(C381,'PC Despesas'!$L$5:$M$103,2,FALSE)</f>
        <v>-</v>
      </c>
      <c r="E381" s="75">
        <f>SUMIFS(Jan!$H$5:$H$605,Jan!$R$5:$R$605,"Despesa",Jan!$F$5:$F$605,CPagar!$D381,Jan!$I$5:$I$605,"Não Pago")</f>
        <v>0</v>
      </c>
      <c r="F381" s="75">
        <f>SUMIFS(Fev!$H$5:$H$605,Fev!$R$5:$R$605,"Despesa",Fev!$F$5:$F$605,CPagar!$D381,Fev!$I$5:$I$605,"Não Pago")</f>
        <v>0</v>
      </c>
      <c r="G381" s="75">
        <f>SUMIFS(Mar!$H$5:$H$605,Mar!$R$5:$R$605,"Despesa",Mar!$F$5:$F$605,CPagar!$D381,Mar!$I$5:$I$605,"Não Pago")</f>
        <v>0</v>
      </c>
      <c r="H381" s="75">
        <f>SUMIFS(Abr!$H$5:$H$605,Abr!$R$5:$R$605,"Despesa",Abr!$F$5:$F$605,CPagar!$D381,Abr!$I$5:$I$605,"Não Pago")</f>
        <v>0</v>
      </c>
      <c r="I381" s="75">
        <f>SUMIFS(Mai!$H$5:$H$605,Mai!$R$5:$R$605,"Despesa",Mai!$F$5:$F$605,CPagar!$D381,Mai!$I$5:$I$605,"Não Pago")</f>
        <v>0</v>
      </c>
      <c r="J381" s="75">
        <f>SUMIFS(Jun!$H$5:$H$605,Jun!$R$5:$R$605,"Despesa",Jun!$F$5:$F$605,CPagar!$D381,Jun!$I$5:$I$605,"Não Pago")</f>
        <v>0</v>
      </c>
      <c r="K381" s="75">
        <f>SUMIFS(Jul!$H$5:$H$605,Jul!$R$5:$R$605,"Despesa",Jul!$F$5:$F$605,CPagar!$D381,Jul!$I$5:$I$605,"Não Pago")</f>
        <v>0</v>
      </c>
      <c r="L381" s="75">
        <f>SUMIFS(Ago!$H$5:$H$605,Ago!$R$5:$R$605,"Despesa",Ago!$F$5:$F$605,CPagar!$D381,Ago!$I$5:$I$605,"Não Pago")</f>
        <v>0</v>
      </c>
      <c r="M381" s="75">
        <f>SUMIFS(Set!$H$5:$H$605,Set!$R$5:$R$605,"Despesa",Set!$F$5:$F$605,CPagar!$D381,Set!$I$5:$I$605,"Não Pago")</f>
        <v>0</v>
      </c>
      <c r="N381" s="75">
        <f>SUMIFS(Out!$H$5:$H$605,Out!$R$5:$R$605,"Despesa",Out!$F$5:$F$605,CPagar!$D381,Out!$I$5:$I$605,"Não Pago")</f>
        <v>0</v>
      </c>
      <c r="O381" s="75">
        <f>SUMIFS(Nov!$H$5:$H$605,Nov!$R$5:$R$605,"Despesa",Nov!$F$5:$F$605,CPagar!$D381,Nov!$I$5:$I$605,"Não Pago")</f>
        <v>0</v>
      </c>
      <c r="P381" s="75">
        <f>SUMIFS(Dez!$H$5:$H$605,Dez!$R$5:$R$605,"Despesa",Dez!$F$5:$F$605,CPagar!$D381,Dez!$I$5:$I$605,"Não Pago")</f>
        <v>0</v>
      </c>
      <c r="Q381" s="49">
        <f t="shared" si="12"/>
        <v>0</v>
      </c>
    </row>
    <row r="382" spans="3:17" ht="28.5" customHeight="1" thickTop="1" thickBot="1">
      <c r="C382" s="65" t="str">
        <f>'PC Despesas'!L78</f>
        <v>5.4.74</v>
      </c>
      <c r="D382" s="66" t="str">
        <f>VLOOKUP(C382,'PC Despesas'!$L$5:$M$103,2,FALSE)</f>
        <v>-</v>
      </c>
      <c r="E382" s="75">
        <f>SUMIFS(Jan!$H$5:$H$605,Jan!$R$5:$R$605,"Despesa",Jan!$F$5:$F$605,CPagar!$D382,Jan!$I$5:$I$605,"Não Pago")</f>
        <v>0</v>
      </c>
      <c r="F382" s="75">
        <f>SUMIFS(Fev!$H$5:$H$605,Fev!$R$5:$R$605,"Despesa",Fev!$F$5:$F$605,CPagar!$D382,Fev!$I$5:$I$605,"Não Pago")</f>
        <v>0</v>
      </c>
      <c r="G382" s="75">
        <f>SUMIFS(Mar!$H$5:$H$605,Mar!$R$5:$R$605,"Despesa",Mar!$F$5:$F$605,CPagar!$D382,Mar!$I$5:$I$605,"Não Pago")</f>
        <v>0</v>
      </c>
      <c r="H382" s="75">
        <f>SUMIFS(Abr!$H$5:$H$605,Abr!$R$5:$R$605,"Despesa",Abr!$F$5:$F$605,CPagar!$D382,Abr!$I$5:$I$605,"Não Pago")</f>
        <v>0</v>
      </c>
      <c r="I382" s="75">
        <f>SUMIFS(Mai!$H$5:$H$605,Mai!$R$5:$R$605,"Despesa",Mai!$F$5:$F$605,CPagar!$D382,Mai!$I$5:$I$605,"Não Pago")</f>
        <v>0</v>
      </c>
      <c r="J382" s="75">
        <f>SUMIFS(Jun!$H$5:$H$605,Jun!$R$5:$R$605,"Despesa",Jun!$F$5:$F$605,CPagar!$D382,Jun!$I$5:$I$605,"Não Pago")</f>
        <v>0</v>
      </c>
      <c r="K382" s="75">
        <f>SUMIFS(Jul!$H$5:$H$605,Jul!$R$5:$R$605,"Despesa",Jul!$F$5:$F$605,CPagar!$D382,Jul!$I$5:$I$605,"Não Pago")</f>
        <v>0</v>
      </c>
      <c r="L382" s="75">
        <f>SUMIFS(Ago!$H$5:$H$605,Ago!$R$5:$R$605,"Despesa",Ago!$F$5:$F$605,CPagar!$D382,Ago!$I$5:$I$605,"Não Pago")</f>
        <v>0</v>
      </c>
      <c r="M382" s="75">
        <f>SUMIFS(Set!$H$5:$H$605,Set!$R$5:$R$605,"Despesa",Set!$F$5:$F$605,CPagar!$D382,Set!$I$5:$I$605,"Não Pago")</f>
        <v>0</v>
      </c>
      <c r="N382" s="75">
        <f>SUMIFS(Out!$H$5:$H$605,Out!$R$5:$R$605,"Despesa",Out!$F$5:$F$605,CPagar!$D382,Out!$I$5:$I$605,"Não Pago")</f>
        <v>0</v>
      </c>
      <c r="O382" s="75">
        <f>SUMIFS(Nov!$H$5:$H$605,Nov!$R$5:$R$605,"Despesa",Nov!$F$5:$F$605,CPagar!$D382,Nov!$I$5:$I$605,"Não Pago")</f>
        <v>0</v>
      </c>
      <c r="P382" s="75">
        <f>SUMIFS(Dez!$H$5:$H$605,Dez!$R$5:$R$605,"Despesa",Dez!$F$5:$F$605,CPagar!$D382,Dez!$I$5:$I$605,"Não Pago")</f>
        <v>0</v>
      </c>
      <c r="Q382" s="49">
        <f t="shared" si="12"/>
        <v>0</v>
      </c>
    </row>
    <row r="383" spans="3:17" ht="28.5" customHeight="1" thickTop="1" thickBot="1">
      <c r="C383" s="65" t="str">
        <f>'PC Despesas'!L79</f>
        <v>5.4.75</v>
      </c>
      <c r="D383" s="66" t="str">
        <f>VLOOKUP(C383,'PC Despesas'!$L$5:$M$103,2,FALSE)</f>
        <v>-</v>
      </c>
      <c r="E383" s="75">
        <f>SUMIFS(Jan!$H$5:$H$605,Jan!$R$5:$R$605,"Despesa",Jan!$F$5:$F$605,CPagar!$D383,Jan!$I$5:$I$605,"Não Pago")</f>
        <v>0</v>
      </c>
      <c r="F383" s="75">
        <f>SUMIFS(Fev!$H$5:$H$605,Fev!$R$5:$R$605,"Despesa",Fev!$F$5:$F$605,CPagar!$D383,Fev!$I$5:$I$605,"Não Pago")</f>
        <v>0</v>
      </c>
      <c r="G383" s="75">
        <f>SUMIFS(Mar!$H$5:$H$605,Mar!$R$5:$R$605,"Despesa",Mar!$F$5:$F$605,CPagar!$D383,Mar!$I$5:$I$605,"Não Pago")</f>
        <v>0</v>
      </c>
      <c r="H383" s="75">
        <f>SUMIFS(Abr!$H$5:$H$605,Abr!$R$5:$R$605,"Despesa",Abr!$F$5:$F$605,CPagar!$D383,Abr!$I$5:$I$605,"Não Pago")</f>
        <v>0</v>
      </c>
      <c r="I383" s="75">
        <f>SUMIFS(Mai!$H$5:$H$605,Mai!$R$5:$R$605,"Despesa",Mai!$F$5:$F$605,CPagar!$D383,Mai!$I$5:$I$605,"Não Pago")</f>
        <v>0</v>
      </c>
      <c r="J383" s="75">
        <f>SUMIFS(Jun!$H$5:$H$605,Jun!$R$5:$R$605,"Despesa",Jun!$F$5:$F$605,CPagar!$D383,Jun!$I$5:$I$605,"Não Pago")</f>
        <v>0</v>
      </c>
      <c r="K383" s="75">
        <f>SUMIFS(Jul!$H$5:$H$605,Jul!$R$5:$R$605,"Despesa",Jul!$F$5:$F$605,CPagar!$D383,Jul!$I$5:$I$605,"Não Pago")</f>
        <v>0</v>
      </c>
      <c r="L383" s="75">
        <f>SUMIFS(Ago!$H$5:$H$605,Ago!$R$5:$R$605,"Despesa",Ago!$F$5:$F$605,CPagar!$D383,Ago!$I$5:$I$605,"Não Pago")</f>
        <v>0</v>
      </c>
      <c r="M383" s="75">
        <f>SUMIFS(Set!$H$5:$H$605,Set!$R$5:$R$605,"Despesa",Set!$F$5:$F$605,CPagar!$D383,Set!$I$5:$I$605,"Não Pago")</f>
        <v>0</v>
      </c>
      <c r="N383" s="75">
        <f>SUMIFS(Out!$H$5:$H$605,Out!$R$5:$R$605,"Despesa",Out!$F$5:$F$605,CPagar!$D383,Out!$I$5:$I$605,"Não Pago")</f>
        <v>0</v>
      </c>
      <c r="O383" s="75">
        <f>SUMIFS(Nov!$H$5:$H$605,Nov!$R$5:$R$605,"Despesa",Nov!$F$5:$F$605,CPagar!$D383,Nov!$I$5:$I$605,"Não Pago")</f>
        <v>0</v>
      </c>
      <c r="P383" s="75">
        <f>SUMIFS(Dez!$H$5:$H$605,Dez!$R$5:$R$605,"Despesa",Dez!$F$5:$F$605,CPagar!$D383,Dez!$I$5:$I$605,"Não Pago")</f>
        <v>0</v>
      </c>
      <c r="Q383" s="49">
        <f t="shared" si="12"/>
        <v>0</v>
      </c>
    </row>
    <row r="384" spans="3:17" ht="28.5" customHeight="1" thickTop="1" thickBot="1">
      <c r="C384" s="65" t="str">
        <f>'PC Despesas'!L80</f>
        <v>5.4.76</v>
      </c>
      <c r="D384" s="66" t="str">
        <f>VLOOKUP(C384,'PC Despesas'!$L$5:$M$103,2,FALSE)</f>
        <v>-</v>
      </c>
      <c r="E384" s="75">
        <f>SUMIFS(Jan!$H$5:$H$605,Jan!$R$5:$R$605,"Despesa",Jan!$F$5:$F$605,CPagar!$D384,Jan!$I$5:$I$605,"Não Pago")</f>
        <v>0</v>
      </c>
      <c r="F384" s="75">
        <f>SUMIFS(Fev!$H$5:$H$605,Fev!$R$5:$R$605,"Despesa",Fev!$F$5:$F$605,CPagar!$D384,Fev!$I$5:$I$605,"Não Pago")</f>
        <v>0</v>
      </c>
      <c r="G384" s="75">
        <f>SUMIFS(Mar!$H$5:$H$605,Mar!$R$5:$R$605,"Despesa",Mar!$F$5:$F$605,CPagar!$D384,Mar!$I$5:$I$605,"Não Pago")</f>
        <v>0</v>
      </c>
      <c r="H384" s="75">
        <f>SUMIFS(Abr!$H$5:$H$605,Abr!$R$5:$R$605,"Despesa",Abr!$F$5:$F$605,CPagar!$D384,Abr!$I$5:$I$605,"Não Pago")</f>
        <v>0</v>
      </c>
      <c r="I384" s="75">
        <f>SUMIFS(Mai!$H$5:$H$605,Mai!$R$5:$R$605,"Despesa",Mai!$F$5:$F$605,CPagar!$D384,Mai!$I$5:$I$605,"Não Pago")</f>
        <v>0</v>
      </c>
      <c r="J384" s="75">
        <f>SUMIFS(Jun!$H$5:$H$605,Jun!$R$5:$R$605,"Despesa",Jun!$F$5:$F$605,CPagar!$D384,Jun!$I$5:$I$605,"Não Pago")</f>
        <v>0</v>
      </c>
      <c r="K384" s="75">
        <f>SUMIFS(Jul!$H$5:$H$605,Jul!$R$5:$R$605,"Despesa",Jul!$F$5:$F$605,CPagar!$D384,Jul!$I$5:$I$605,"Não Pago")</f>
        <v>0</v>
      </c>
      <c r="L384" s="75">
        <f>SUMIFS(Ago!$H$5:$H$605,Ago!$R$5:$R$605,"Despesa",Ago!$F$5:$F$605,CPagar!$D384,Ago!$I$5:$I$605,"Não Pago")</f>
        <v>0</v>
      </c>
      <c r="M384" s="75">
        <f>SUMIFS(Set!$H$5:$H$605,Set!$R$5:$R$605,"Despesa",Set!$F$5:$F$605,CPagar!$D384,Set!$I$5:$I$605,"Não Pago")</f>
        <v>0</v>
      </c>
      <c r="N384" s="75">
        <f>SUMIFS(Out!$H$5:$H$605,Out!$R$5:$R$605,"Despesa",Out!$F$5:$F$605,CPagar!$D384,Out!$I$5:$I$605,"Não Pago")</f>
        <v>0</v>
      </c>
      <c r="O384" s="75">
        <f>SUMIFS(Nov!$H$5:$H$605,Nov!$R$5:$R$605,"Despesa",Nov!$F$5:$F$605,CPagar!$D384,Nov!$I$5:$I$605,"Não Pago")</f>
        <v>0</v>
      </c>
      <c r="P384" s="75">
        <f>SUMIFS(Dez!$H$5:$H$605,Dez!$R$5:$R$605,"Despesa",Dez!$F$5:$F$605,CPagar!$D384,Dez!$I$5:$I$605,"Não Pago")</f>
        <v>0</v>
      </c>
      <c r="Q384" s="49">
        <f t="shared" si="12"/>
        <v>0</v>
      </c>
    </row>
    <row r="385" spans="3:17" ht="28.5" customHeight="1" thickTop="1" thickBot="1">
      <c r="C385" s="65" t="str">
        <f>'PC Despesas'!L81</f>
        <v>5.4.77</v>
      </c>
      <c r="D385" s="66" t="str">
        <f>VLOOKUP(C385,'PC Despesas'!$L$5:$M$103,2,FALSE)</f>
        <v>-</v>
      </c>
      <c r="E385" s="75">
        <f>SUMIFS(Jan!$H$5:$H$605,Jan!$R$5:$R$605,"Despesa",Jan!$F$5:$F$605,CPagar!$D385,Jan!$I$5:$I$605,"Não Pago")</f>
        <v>0</v>
      </c>
      <c r="F385" s="75">
        <f>SUMIFS(Fev!$H$5:$H$605,Fev!$R$5:$R$605,"Despesa",Fev!$F$5:$F$605,CPagar!$D385,Fev!$I$5:$I$605,"Não Pago")</f>
        <v>0</v>
      </c>
      <c r="G385" s="75">
        <f>SUMIFS(Mar!$H$5:$H$605,Mar!$R$5:$R$605,"Despesa",Mar!$F$5:$F$605,CPagar!$D385,Mar!$I$5:$I$605,"Não Pago")</f>
        <v>0</v>
      </c>
      <c r="H385" s="75">
        <f>SUMIFS(Abr!$H$5:$H$605,Abr!$R$5:$R$605,"Despesa",Abr!$F$5:$F$605,CPagar!$D385,Abr!$I$5:$I$605,"Não Pago")</f>
        <v>0</v>
      </c>
      <c r="I385" s="75">
        <f>SUMIFS(Mai!$H$5:$H$605,Mai!$R$5:$R$605,"Despesa",Mai!$F$5:$F$605,CPagar!$D385,Mai!$I$5:$I$605,"Não Pago")</f>
        <v>0</v>
      </c>
      <c r="J385" s="75">
        <f>SUMIFS(Jun!$H$5:$H$605,Jun!$R$5:$R$605,"Despesa",Jun!$F$5:$F$605,CPagar!$D385,Jun!$I$5:$I$605,"Não Pago")</f>
        <v>0</v>
      </c>
      <c r="K385" s="75">
        <f>SUMIFS(Jul!$H$5:$H$605,Jul!$R$5:$R$605,"Despesa",Jul!$F$5:$F$605,CPagar!$D385,Jul!$I$5:$I$605,"Não Pago")</f>
        <v>0</v>
      </c>
      <c r="L385" s="75">
        <f>SUMIFS(Ago!$H$5:$H$605,Ago!$R$5:$R$605,"Despesa",Ago!$F$5:$F$605,CPagar!$D385,Ago!$I$5:$I$605,"Não Pago")</f>
        <v>0</v>
      </c>
      <c r="M385" s="75">
        <f>SUMIFS(Set!$H$5:$H$605,Set!$R$5:$R$605,"Despesa",Set!$F$5:$F$605,CPagar!$D385,Set!$I$5:$I$605,"Não Pago")</f>
        <v>0</v>
      </c>
      <c r="N385" s="75">
        <f>SUMIFS(Out!$H$5:$H$605,Out!$R$5:$R$605,"Despesa",Out!$F$5:$F$605,CPagar!$D385,Out!$I$5:$I$605,"Não Pago")</f>
        <v>0</v>
      </c>
      <c r="O385" s="75">
        <f>SUMIFS(Nov!$H$5:$H$605,Nov!$R$5:$R$605,"Despesa",Nov!$F$5:$F$605,CPagar!$D385,Nov!$I$5:$I$605,"Não Pago")</f>
        <v>0</v>
      </c>
      <c r="P385" s="75">
        <f>SUMIFS(Dez!$H$5:$H$605,Dez!$R$5:$R$605,"Despesa",Dez!$F$5:$F$605,CPagar!$D385,Dez!$I$5:$I$605,"Não Pago")</f>
        <v>0</v>
      </c>
      <c r="Q385" s="49">
        <f t="shared" si="12"/>
        <v>0</v>
      </c>
    </row>
    <row r="386" spans="3:17" ht="28.5" customHeight="1" thickTop="1" thickBot="1">
      <c r="C386" s="65" t="str">
        <f>'PC Despesas'!L82</f>
        <v>5.4.78</v>
      </c>
      <c r="D386" s="66" t="str">
        <f>VLOOKUP(C386,'PC Despesas'!$L$5:$M$103,2,FALSE)</f>
        <v>-</v>
      </c>
      <c r="E386" s="75">
        <f>SUMIFS(Jan!$H$5:$H$605,Jan!$R$5:$R$605,"Despesa",Jan!$F$5:$F$605,CPagar!$D386,Jan!$I$5:$I$605,"Não Pago")</f>
        <v>0</v>
      </c>
      <c r="F386" s="75">
        <f>SUMIFS(Fev!$H$5:$H$605,Fev!$R$5:$R$605,"Despesa",Fev!$F$5:$F$605,CPagar!$D386,Fev!$I$5:$I$605,"Não Pago")</f>
        <v>0</v>
      </c>
      <c r="G386" s="75">
        <f>SUMIFS(Mar!$H$5:$H$605,Mar!$R$5:$R$605,"Despesa",Mar!$F$5:$F$605,CPagar!$D386,Mar!$I$5:$I$605,"Não Pago")</f>
        <v>0</v>
      </c>
      <c r="H386" s="75">
        <f>SUMIFS(Abr!$H$5:$H$605,Abr!$R$5:$R$605,"Despesa",Abr!$F$5:$F$605,CPagar!$D386,Abr!$I$5:$I$605,"Não Pago")</f>
        <v>0</v>
      </c>
      <c r="I386" s="75">
        <f>SUMIFS(Mai!$H$5:$H$605,Mai!$R$5:$R$605,"Despesa",Mai!$F$5:$F$605,CPagar!$D386,Mai!$I$5:$I$605,"Não Pago")</f>
        <v>0</v>
      </c>
      <c r="J386" s="75">
        <f>SUMIFS(Jun!$H$5:$H$605,Jun!$R$5:$R$605,"Despesa",Jun!$F$5:$F$605,CPagar!$D386,Jun!$I$5:$I$605,"Não Pago")</f>
        <v>0</v>
      </c>
      <c r="K386" s="75">
        <f>SUMIFS(Jul!$H$5:$H$605,Jul!$R$5:$R$605,"Despesa",Jul!$F$5:$F$605,CPagar!$D386,Jul!$I$5:$I$605,"Não Pago")</f>
        <v>0</v>
      </c>
      <c r="L386" s="75">
        <f>SUMIFS(Ago!$H$5:$H$605,Ago!$R$5:$R$605,"Despesa",Ago!$F$5:$F$605,CPagar!$D386,Ago!$I$5:$I$605,"Não Pago")</f>
        <v>0</v>
      </c>
      <c r="M386" s="75">
        <f>SUMIFS(Set!$H$5:$H$605,Set!$R$5:$R$605,"Despesa",Set!$F$5:$F$605,CPagar!$D386,Set!$I$5:$I$605,"Não Pago")</f>
        <v>0</v>
      </c>
      <c r="N386" s="75">
        <f>SUMIFS(Out!$H$5:$H$605,Out!$R$5:$R$605,"Despesa",Out!$F$5:$F$605,CPagar!$D386,Out!$I$5:$I$605,"Não Pago")</f>
        <v>0</v>
      </c>
      <c r="O386" s="75">
        <f>SUMIFS(Nov!$H$5:$H$605,Nov!$R$5:$R$605,"Despesa",Nov!$F$5:$F$605,CPagar!$D386,Nov!$I$5:$I$605,"Não Pago")</f>
        <v>0</v>
      </c>
      <c r="P386" s="75">
        <f>SUMIFS(Dez!$H$5:$H$605,Dez!$R$5:$R$605,"Despesa",Dez!$F$5:$F$605,CPagar!$D386,Dez!$I$5:$I$605,"Não Pago")</f>
        <v>0</v>
      </c>
      <c r="Q386" s="49">
        <f t="shared" si="12"/>
        <v>0</v>
      </c>
    </row>
    <row r="387" spans="3:17" ht="28.5" customHeight="1" thickTop="1" thickBot="1">
      <c r="C387" s="65" t="str">
        <f>'PC Despesas'!L83</f>
        <v>5.4.79</v>
      </c>
      <c r="D387" s="66" t="str">
        <f>VLOOKUP(C387,'PC Despesas'!$L$5:$M$103,2,FALSE)</f>
        <v>-</v>
      </c>
      <c r="E387" s="75">
        <f>SUMIFS(Jan!$H$5:$H$605,Jan!$R$5:$R$605,"Despesa",Jan!$F$5:$F$605,CPagar!$D387,Jan!$I$5:$I$605,"Não Pago")</f>
        <v>0</v>
      </c>
      <c r="F387" s="75">
        <f>SUMIFS(Fev!$H$5:$H$605,Fev!$R$5:$R$605,"Despesa",Fev!$F$5:$F$605,CPagar!$D387,Fev!$I$5:$I$605,"Não Pago")</f>
        <v>0</v>
      </c>
      <c r="G387" s="75">
        <f>SUMIFS(Mar!$H$5:$H$605,Mar!$R$5:$R$605,"Despesa",Mar!$F$5:$F$605,CPagar!$D387,Mar!$I$5:$I$605,"Não Pago")</f>
        <v>0</v>
      </c>
      <c r="H387" s="75">
        <f>SUMIFS(Abr!$H$5:$H$605,Abr!$R$5:$R$605,"Despesa",Abr!$F$5:$F$605,CPagar!$D387,Abr!$I$5:$I$605,"Não Pago")</f>
        <v>0</v>
      </c>
      <c r="I387" s="75">
        <f>SUMIFS(Mai!$H$5:$H$605,Mai!$R$5:$R$605,"Despesa",Mai!$F$5:$F$605,CPagar!$D387,Mai!$I$5:$I$605,"Não Pago")</f>
        <v>0</v>
      </c>
      <c r="J387" s="75">
        <f>SUMIFS(Jun!$H$5:$H$605,Jun!$R$5:$R$605,"Despesa",Jun!$F$5:$F$605,CPagar!$D387,Jun!$I$5:$I$605,"Não Pago")</f>
        <v>0</v>
      </c>
      <c r="K387" s="75">
        <f>SUMIFS(Jul!$H$5:$H$605,Jul!$R$5:$R$605,"Despesa",Jul!$F$5:$F$605,CPagar!$D387,Jul!$I$5:$I$605,"Não Pago")</f>
        <v>0</v>
      </c>
      <c r="L387" s="75">
        <f>SUMIFS(Ago!$H$5:$H$605,Ago!$R$5:$R$605,"Despesa",Ago!$F$5:$F$605,CPagar!$D387,Ago!$I$5:$I$605,"Não Pago")</f>
        <v>0</v>
      </c>
      <c r="M387" s="75">
        <f>SUMIFS(Set!$H$5:$H$605,Set!$R$5:$R$605,"Despesa",Set!$F$5:$F$605,CPagar!$D387,Set!$I$5:$I$605,"Não Pago")</f>
        <v>0</v>
      </c>
      <c r="N387" s="75">
        <f>SUMIFS(Out!$H$5:$H$605,Out!$R$5:$R$605,"Despesa",Out!$F$5:$F$605,CPagar!$D387,Out!$I$5:$I$605,"Não Pago")</f>
        <v>0</v>
      </c>
      <c r="O387" s="75">
        <f>SUMIFS(Nov!$H$5:$H$605,Nov!$R$5:$R$605,"Despesa",Nov!$F$5:$F$605,CPagar!$D387,Nov!$I$5:$I$605,"Não Pago")</f>
        <v>0</v>
      </c>
      <c r="P387" s="75">
        <f>SUMIFS(Dez!$H$5:$H$605,Dez!$R$5:$R$605,"Despesa",Dez!$F$5:$F$605,CPagar!$D387,Dez!$I$5:$I$605,"Não Pago")</f>
        <v>0</v>
      </c>
      <c r="Q387" s="49">
        <f t="shared" si="12"/>
        <v>0</v>
      </c>
    </row>
    <row r="388" spans="3:17" ht="28.5" customHeight="1" thickTop="1" thickBot="1">
      <c r="C388" s="65" t="str">
        <f>'PC Despesas'!L84</f>
        <v>5.4.80</v>
      </c>
      <c r="D388" s="66" t="str">
        <f>VLOOKUP(C388,'PC Despesas'!$L$5:$M$103,2,FALSE)</f>
        <v>-</v>
      </c>
      <c r="E388" s="75">
        <f>SUMIFS(Jan!$H$5:$H$605,Jan!$R$5:$R$605,"Despesa",Jan!$F$5:$F$605,CPagar!$D388,Jan!$I$5:$I$605,"Não Pago")</f>
        <v>0</v>
      </c>
      <c r="F388" s="75">
        <f>SUMIFS(Fev!$H$5:$H$605,Fev!$R$5:$R$605,"Despesa",Fev!$F$5:$F$605,CPagar!$D388,Fev!$I$5:$I$605,"Não Pago")</f>
        <v>0</v>
      </c>
      <c r="G388" s="75">
        <f>SUMIFS(Mar!$H$5:$H$605,Mar!$R$5:$R$605,"Despesa",Mar!$F$5:$F$605,CPagar!$D388,Mar!$I$5:$I$605,"Não Pago")</f>
        <v>0</v>
      </c>
      <c r="H388" s="75">
        <f>SUMIFS(Abr!$H$5:$H$605,Abr!$R$5:$R$605,"Despesa",Abr!$F$5:$F$605,CPagar!$D388,Abr!$I$5:$I$605,"Não Pago")</f>
        <v>0</v>
      </c>
      <c r="I388" s="75">
        <f>SUMIFS(Mai!$H$5:$H$605,Mai!$R$5:$R$605,"Despesa",Mai!$F$5:$F$605,CPagar!$D388,Mai!$I$5:$I$605,"Não Pago")</f>
        <v>0</v>
      </c>
      <c r="J388" s="75">
        <f>SUMIFS(Jun!$H$5:$H$605,Jun!$R$5:$R$605,"Despesa",Jun!$F$5:$F$605,CPagar!$D388,Jun!$I$5:$I$605,"Não Pago")</f>
        <v>0</v>
      </c>
      <c r="K388" s="75">
        <f>SUMIFS(Jul!$H$5:$H$605,Jul!$R$5:$R$605,"Despesa",Jul!$F$5:$F$605,CPagar!$D388,Jul!$I$5:$I$605,"Não Pago")</f>
        <v>0</v>
      </c>
      <c r="L388" s="75">
        <f>SUMIFS(Ago!$H$5:$H$605,Ago!$R$5:$R$605,"Despesa",Ago!$F$5:$F$605,CPagar!$D388,Ago!$I$5:$I$605,"Não Pago")</f>
        <v>0</v>
      </c>
      <c r="M388" s="75">
        <f>SUMIFS(Set!$H$5:$H$605,Set!$R$5:$R$605,"Despesa",Set!$F$5:$F$605,CPagar!$D388,Set!$I$5:$I$605,"Não Pago")</f>
        <v>0</v>
      </c>
      <c r="N388" s="75">
        <f>SUMIFS(Out!$H$5:$H$605,Out!$R$5:$R$605,"Despesa",Out!$F$5:$F$605,CPagar!$D388,Out!$I$5:$I$605,"Não Pago")</f>
        <v>0</v>
      </c>
      <c r="O388" s="75">
        <f>SUMIFS(Nov!$H$5:$H$605,Nov!$R$5:$R$605,"Despesa",Nov!$F$5:$F$605,CPagar!$D388,Nov!$I$5:$I$605,"Não Pago")</f>
        <v>0</v>
      </c>
      <c r="P388" s="75">
        <f>SUMIFS(Dez!$H$5:$H$605,Dez!$R$5:$R$605,"Despesa",Dez!$F$5:$F$605,CPagar!$D388,Dez!$I$5:$I$605,"Não Pago")</f>
        <v>0</v>
      </c>
      <c r="Q388" s="49">
        <f t="shared" si="12"/>
        <v>0</v>
      </c>
    </row>
    <row r="389" spans="3:17" ht="28.5" customHeight="1" thickTop="1" thickBot="1">
      <c r="C389" s="65" t="str">
        <f>'PC Despesas'!L85</f>
        <v>5.4.81</v>
      </c>
      <c r="D389" s="66" t="str">
        <f>VLOOKUP(C389,'PC Despesas'!$L$5:$M$103,2,FALSE)</f>
        <v>-</v>
      </c>
      <c r="E389" s="75">
        <f>SUMIFS(Jan!$H$5:$H$605,Jan!$R$5:$R$605,"Despesa",Jan!$F$5:$F$605,CPagar!$D389,Jan!$I$5:$I$605,"Não Pago")</f>
        <v>0</v>
      </c>
      <c r="F389" s="75">
        <f>SUMIFS(Fev!$H$5:$H$605,Fev!$R$5:$R$605,"Despesa",Fev!$F$5:$F$605,CPagar!$D389,Fev!$I$5:$I$605,"Não Pago")</f>
        <v>0</v>
      </c>
      <c r="G389" s="75">
        <f>SUMIFS(Mar!$H$5:$H$605,Mar!$R$5:$R$605,"Despesa",Mar!$F$5:$F$605,CPagar!$D389,Mar!$I$5:$I$605,"Não Pago")</f>
        <v>0</v>
      </c>
      <c r="H389" s="75">
        <f>SUMIFS(Abr!$H$5:$H$605,Abr!$R$5:$R$605,"Despesa",Abr!$F$5:$F$605,CPagar!$D389,Abr!$I$5:$I$605,"Não Pago")</f>
        <v>0</v>
      </c>
      <c r="I389" s="75">
        <f>SUMIFS(Mai!$H$5:$H$605,Mai!$R$5:$R$605,"Despesa",Mai!$F$5:$F$605,CPagar!$D389,Mai!$I$5:$I$605,"Não Pago")</f>
        <v>0</v>
      </c>
      <c r="J389" s="75">
        <f>SUMIFS(Jun!$H$5:$H$605,Jun!$R$5:$R$605,"Despesa",Jun!$F$5:$F$605,CPagar!$D389,Jun!$I$5:$I$605,"Não Pago")</f>
        <v>0</v>
      </c>
      <c r="K389" s="75">
        <f>SUMIFS(Jul!$H$5:$H$605,Jul!$R$5:$R$605,"Despesa",Jul!$F$5:$F$605,CPagar!$D389,Jul!$I$5:$I$605,"Não Pago")</f>
        <v>0</v>
      </c>
      <c r="L389" s="75">
        <f>SUMIFS(Ago!$H$5:$H$605,Ago!$R$5:$R$605,"Despesa",Ago!$F$5:$F$605,CPagar!$D389,Ago!$I$5:$I$605,"Não Pago")</f>
        <v>0</v>
      </c>
      <c r="M389" s="75">
        <f>SUMIFS(Set!$H$5:$H$605,Set!$R$5:$R$605,"Despesa",Set!$F$5:$F$605,CPagar!$D389,Set!$I$5:$I$605,"Não Pago")</f>
        <v>0</v>
      </c>
      <c r="N389" s="75">
        <f>SUMIFS(Out!$H$5:$H$605,Out!$R$5:$R$605,"Despesa",Out!$F$5:$F$605,CPagar!$D389,Out!$I$5:$I$605,"Não Pago")</f>
        <v>0</v>
      </c>
      <c r="O389" s="75">
        <f>SUMIFS(Nov!$H$5:$H$605,Nov!$R$5:$R$605,"Despesa",Nov!$F$5:$F$605,CPagar!$D389,Nov!$I$5:$I$605,"Não Pago")</f>
        <v>0</v>
      </c>
      <c r="P389" s="75">
        <f>SUMIFS(Dez!$H$5:$H$605,Dez!$R$5:$R$605,"Despesa",Dez!$F$5:$F$605,CPagar!$D389,Dez!$I$5:$I$605,"Não Pago")</f>
        <v>0</v>
      </c>
      <c r="Q389" s="49">
        <f t="shared" si="12"/>
        <v>0</v>
      </c>
    </row>
    <row r="390" spans="3:17" ht="28.5" customHeight="1" thickTop="1" thickBot="1">
      <c r="C390" s="65" t="str">
        <f>'PC Despesas'!L86</f>
        <v>5.4.82</v>
      </c>
      <c r="D390" s="66" t="str">
        <f>VLOOKUP(C390,'PC Despesas'!$L$5:$M$103,2,FALSE)</f>
        <v>-</v>
      </c>
      <c r="E390" s="75">
        <f>SUMIFS(Jan!$H$5:$H$605,Jan!$R$5:$R$605,"Despesa",Jan!$F$5:$F$605,CPagar!$D390,Jan!$I$5:$I$605,"Não Pago")</f>
        <v>0</v>
      </c>
      <c r="F390" s="75">
        <f>SUMIFS(Fev!$H$5:$H$605,Fev!$R$5:$R$605,"Despesa",Fev!$F$5:$F$605,CPagar!$D390,Fev!$I$5:$I$605,"Não Pago")</f>
        <v>0</v>
      </c>
      <c r="G390" s="75">
        <f>SUMIFS(Mar!$H$5:$H$605,Mar!$R$5:$R$605,"Despesa",Mar!$F$5:$F$605,CPagar!$D390,Mar!$I$5:$I$605,"Não Pago")</f>
        <v>0</v>
      </c>
      <c r="H390" s="75">
        <f>SUMIFS(Abr!$H$5:$H$605,Abr!$R$5:$R$605,"Despesa",Abr!$F$5:$F$605,CPagar!$D390,Abr!$I$5:$I$605,"Não Pago")</f>
        <v>0</v>
      </c>
      <c r="I390" s="75">
        <f>SUMIFS(Mai!$H$5:$H$605,Mai!$R$5:$R$605,"Despesa",Mai!$F$5:$F$605,CPagar!$D390,Mai!$I$5:$I$605,"Não Pago")</f>
        <v>0</v>
      </c>
      <c r="J390" s="75">
        <f>SUMIFS(Jun!$H$5:$H$605,Jun!$R$5:$R$605,"Despesa",Jun!$F$5:$F$605,CPagar!$D390,Jun!$I$5:$I$605,"Não Pago")</f>
        <v>0</v>
      </c>
      <c r="K390" s="75">
        <f>SUMIFS(Jul!$H$5:$H$605,Jul!$R$5:$R$605,"Despesa",Jul!$F$5:$F$605,CPagar!$D390,Jul!$I$5:$I$605,"Não Pago")</f>
        <v>0</v>
      </c>
      <c r="L390" s="75">
        <f>SUMIFS(Ago!$H$5:$H$605,Ago!$R$5:$R$605,"Despesa",Ago!$F$5:$F$605,CPagar!$D390,Ago!$I$5:$I$605,"Não Pago")</f>
        <v>0</v>
      </c>
      <c r="M390" s="75">
        <f>SUMIFS(Set!$H$5:$H$605,Set!$R$5:$R$605,"Despesa",Set!$F$5:$F$605,CPagar!$D390,Set!$I$5:$I$605,"Não Pago")</f>
        <v>0</v>
      </c>
      <c r="N390" s="75">
        <f>SUMIFS(Out!$H$5:$H$605,Out!$R$5:$R$605,"Despesa",Out!$F$5:$F$605,CPagar!$D390,Out!$I$5:$I$605,"Não Pago")</f>
        <v>0</v>
      </c>
      <c r="O390" s="75">
        <f>SUMIFS(Nov!$H$5:$H$605,Nov!$R$5:$R$605,"Despesa",Nov!$F$5:$F$605,CPagar!$D390,Nov!$I$5:$I$605,"Não Pago")</f>
        <v>0</v>
      </c>
      <c r="P390" s="75">
        <f>SUMIFS(Dez!$H$5:$H$605,Dez!$R$5:$R$605,"Despesa",Dez!$F$5:$F$605,CPagar!$D390,Dez!$I$5:$I$605,"Não Pago")</f>
        <v>0</v>
      </c>
      <c r="Q390" s="49">
        <f t="shared" si="12"/>
        <v>0</v>
      </c>
    </row>
    <row r="391" spans="3:17" ht="28.5" customHeight="1" thickTop="1" thickBot="1">
      <c r="C391" s="65" t="str">
        <f>'PC Despesas'!L87</f>
        <v>5.4.83</v>
      </c>
      <c r="D391" s="66" t="str">
        <f>VLOOKUP(C391,'PC Despesas'!$L$5:$M$103,2,FALSE)</f>
        <v>-</v>
      </c>
      <c r="E391" s="75">
        <f>SUMIFS(Jan!$H$5:$H$605,Jan!$R$5:$R$605,"Despesa",Jan!$F$5:$F$605,CPagar!$D391,Jan!$I$5:$I$605,"Não Pago")</f>
        <v>0</v>
      </c>
      <c r="F391" s="75">
        <f>SUMIFS(Fev!$H$5:$H$605,Fev!$R$5:$R$605,"Despesa",Fev!$F$5:$F$605,CPagar!$D391,Fev!$I$5:$I$605,"Não Pago")</f>
        <v>0</v>
      </c>
      <c r="G391" s="75">
        <f>SUMIFS(Mar!$H$5:$H$605,Mar!$R$5:$R$605,"Despesa",Mar!$F$5:$F$605,CPagar!$D391,Mar!$I$5:$I$605,"Não Pago")</f>
        <v>0</v>
      </c>
      <c r="H391" s="75">
        <f>SUMIFS(Abr!$H$5:$H$605,Abr!$R$5:$R$605,"Despesa",Abr!$F$5:$F$605,CPagar!$D391,Abr!$I$5:$I$605,"Não Pago")</f>
        <v>0</v>
      </c>
      <c r="I391" s="75">
        <f>SUMIFS(Mai!$H$5:$H$605,Mai!$R$5:$R$605,"Despesa",Mai!$F$5:$F$605,CPagar!$D391,Mai!$I$5:$I$605,"Não Pago")</f>
        <v>0</v>
      </c>
      <c r="J391" s="75">
        <f>SUMIFS(Jun!$H$5:$H$605,Jun!$R$5:$R$605,"Despesa",Jun!$F$5:$F$605,CPagar!$D391,Jun!$I$5:$I$605,"Não Pago")</f>
        <v>0</v>
      </c>
      <c r="K391" s="75">
        <f>SUMIFS(Jul!$H$5:$H$605,Jul!$R$5:$R$605,"Despesa",Jul!$F$5:$F$605,CPagar!$D391,Jul!$I$5:$I$605,"Não Pago")</f>
        <v>0</v>
      </c>
      <c r="L391" s="75">
        <f>SUMIFS(Ago!$H$5:$H$605,Ago!$R$5:$R$605,"Despesa",Ago!$F$5:$F$605,CPagar!$D391,Ago!$I$5:$I$605,"Não Pago")</f>
        <v>0</v>
      </c>
      <c r="M391" s="75">
        <f>SUMIFS(Set!$H$5:$H$605,Set!$R$5:$R$605,"Despesa",Set!$F$5:$F$605,CPagar!$D391,Set!$I$5:$I$605,"Não Pago")</f>
        <v>0</v>
      </c>
      <c r="N391" s="75">
        <f>SUMIFS(Out!$H$5:$H$605,Out!$R$5:$R$605,"Despesa",Out!$F$5:$F$605,CPagar!$D391,Out!$I$5:$I$605,"Não Pago")</f>
        <v>0</v>
      </c>
      <c r="O391" s="75">
        <f>SUMIFS(Nov!$H$5:$H$605,Nov!$R$5:$R$605,"Despesa",Nov!$F$5:$F$605,CPagar!$D391,Nov!$I$5:$I$605,"Não Pago")</f>
        <v>0</v>
      </c>
      <c r="P391" s="75">
        <f>SUMIFS(Dez!$H$5:$H$605,Dez!$R$5:$R$605,"Despesa",Dez!$F$5:$F$605,CPagar!$D391,Dez!$I$5:$I$605,"Não Pago")</f>
        <v>0</v>
      </c>
      <c r="Q391" s="49">
        <f t="shared" si="12"/>
        <v>0</v>
      </c>
    </row>
    <row r="392" spans="3:17" ht="28.5" customHeight="1" thickTop="1" thickBot="1">
      <c r="C392" s="65" t="str">
        <f>'PC Despesas'!L88</f>
        <v>5.4.84</v>
      </c>
      <c r="D392" s="66" t="str">
        <f>VLOOKUP(C392,'PC Despesas'!$L$5:$M$103,2,FALSE)</f>
        <v>-</v>
      </c>
      <c r="E392" s="75">
        <f>SUMIFS(Jan!$H$5:$H$605,Jan!$R$5:$R$605,"Despesa",Jan!$F$5:$F$605,CPagar!$D392,Jan!$I$5:$I$605,"Não Pago")</f>
        <v>0</v>
      </c>
      <c r="F392" s="75">
        <f>SUMIFS(Fev!$H$5:$H$605,Fev!$R$5:$R$605,"Despesa",Fev!$F$5:$F$605,CPagar!$D392,Fev!$I$5:$I$605,"Não Pago")</f>
        <v>0</v>
      </c>
      <c r="G392" s="75">
        <f>SUMIFS(Mar!$H$5:$H$605,Mar!$R$5:$R$605,"Despesa",Mar!$F$5:$F$605,CPagar!$D392,Mar!$I$5:$I$605,"Não Pago")</f>
        <v>0</v>
      </c>
      <c r="H392" s="75">
        <f>SUMIFS(Abr!$H$5:$H$605,Abr!$R$5:$R$605,"Despesa",Abr!$F$5:$F$605,CPagar!$D392,Abr!$I$5:$I$605,"Não Pago")</f>
        <v>0</v>
      </c>
      <c r="I392" s="75">
        <f>SUMIFS(Mai!$H$5:$H$605,Mai!$R$5:$R$605,"Despesa",Mai!$F$5:$F$605,CPagar!$D392,Mai!$I$5:$I$605,"Não Pago")</f>
        <v>0</v>
      </c>
      <c r="J392" s="75">
        <f>SUMIFS(Jun!$H$5:$H$605,Jun!$R$5:$R$605,"Despesa",Jun!$F$5:$F$605,CPagar!$D392,Jun!$I$5:$I$605,"Não Pago")</f>
        <v>0</v>
      </c>
      <c r="K392" s="75">
        <f>SUMIFS(Jul!$H$5:$H$605,Jul!$R$5:$R$605,"Despesa",Jul!$F$5:$F$605,CPagar!$D392,Jul!$I$5:$I$605,"Não Pago")</f>
        <v>0</v>
      </c>
      <c r="L392" s="75">
        <f>SUMIFS(Ago!$H$5:$H$605,Ago!$R$5:$R$605,"Despesa",Ago!$F$5:$F$605,CPagar!$D392,Ago!$I$5:$I$605,"Não Pago")</f>
        <v>0</v>
      </c>
      <c r="M392" s="75">
        <f>SUMIFS(Set!$H$5:$H$605,Set!$R$5:$R$605,"Despesa",Set!$F$5:$F$605,CPagar!$D392,Set!$I$5:$I$605,"Não Pago")</f>
        <v>0</v>
      </c>
      <c r="N392" s="75">
        <f>SUMIFS(Out!$H$5:$H$605,Out!$R$5:$R$605,"Despesa",Out!$F$5:$F$605,CPagar!$D392,Out!$I$5:$I$605,"Não Pago")</f>
        <v>0</v>
      </c>
      <c r="O392" s="75">
        <f>SUMIFS(Nov!$H$5:$H$605,Nov!$R$5:$R$605,"Despesa",Nov!$F$5:$F$605,CPagar!$D392,Nov!$I$5:$I$605,"Não Pago")</f>
        <v>0</v>
      </c>
      <c r="P392" s="75">
        <f>SUMIFS(Dez!$H$5:$H$605,Dez!$R$5:$R$605,"Despesa",Dez!$F$5:$F$605,CPagar!$D392,Dez!$I$5:$I$605,"Não Pago")</f>
        <v>0</v>
      </c>
      <c r="Q392" s="49">
        <f t="shared" si="12"/>
        <v>0</v>
      </c>
    </row>
    <row r="393" spans="3:17" ht="28.5" customHeight="1" thickTop="1" thickBot="1">
      <c r="C393" s="65" t="str">
        <f>'PC Despesas'!L89</f>
        <v>5.4.85</v>
      </c>
      <c r="D393" s="66" t="str">
        <f>VLOOKUP(C393,'PC Despesas'!$L$5:$M$103,2,FALSE)</f>
        <v>-</v>
      </c>
      <c r="E393" s="75">
        <f>SUMIFS(Jan!$H$5:$H$605,Jan!$R$5:$R$605,"Despesa",Jan!$F$5:$F$605,CPagar!$D393,Jan!$I$5:$I$605,"Não Pago")</f>
        <v>0</v>
      </c>
      <c r="F393" s="75">
        <f>SUMIFS(Fev!$H$5:$H$605,Fev!$R$5:$R$605,"Despesa",Fev!$F$5:$F$605,CPagar!$D393,Fev!$I$5:$I$605,"Não Pago")</f>
        <v>0</v>
      </c>
      <c r="G393" s="75">
        <f>SUMIFS(Mar!$H$5:$H$605,Mar!$R$5:$R$605,"Despesa",Mar!$F$5:$F$605,CPagar!$D393,Mar!$I$5:$I$605,"Não Pago")</f>
        <v>0</v>
      </c>
      <c r="H393" s="75">
        <f>SUMIFS(Abr!$H$5:$H$605,Abr!$R$5:$R$605,"Despesa",Abr!$F$5:$F$605,CPagar!$D393,Abr!$I$5:$I$605,"Não Pago")</f>
        <v>0</v>
      </c>
      <c r="I393" s="75">
        <f>SUMIFS(Mai!$H$5:$H$605,Mai!$R$5:$R$605,"Despesa",Mai!$F$5:$F$605,CPagar!$D393,Mai!$I$5:$I$605,"Não Pago")</f>
        <v>0</v>
      </c>
      <c r="J393" s="75">
        <f>SUMIFS(Jun!$H$5:$H$605,Jun!$R$5:$R$605,"Despesa",Jun!$F$5:$F$605,CPagar!$D393,Jun!$I$5:$I$605,"Não Pago")</f>
        <v>0</v>
      </c>
      <c r="K393" s="75">
        <f>SUMIFS(Jul!$H$5:$H$605,Jul!$R$5:$R$605,"Despesa",Jul!$F$5:$F$605,CPagar!$D393,Jul!$I$5:$I$605,"Não Pago")</f>
        <v>0</v>
      </c>
      <c r="L393" s="75">
        <f>SUMIFS(Ago!$H$5:$H$605,Ago!$R$5:$R$605,"Despesa",Ago!$F$5:$F$605,CPagar!$D393,Ago!$I$5:$I$605,"Não Pago")</f>
        <v>0</v>
      </c>
      <c r="M393" s="75">
        <f>SUMIFS(Set!$H$5:$H$605,Set!$R$5:$R$605,"Despesa",Set!$F$5:$F$605,CPagar!$D393,Set!$I$5:$I$605,"Não Pago")</f>
        <v>0</v>
      </c>
      <c r="N393" s="75">
        <f>SUMIFS(Out!$H$5:$H$605,Out!$R$5:$R$605,"Despesa",Out!$F$5:$F$605,CPagar!$D393,Out!$I$5:$I$605,"Não Pago")</f>
        <v>0</v>
      </c>
      <c r="O393" s="75">
        <f>SUMIFS(Nov!$H$5:$H$605,Nov!$R$5:$R$605,"Despesa",Nov!$F$5:$F$605,CPagar!$D393,Nov!$I$5:$I$605,"Não Pago")</f>
        <v>0</v>
      </c>
      <c r="P393" s="75">
        <f>SUMIFS(Dez!$H$5:$H$605,Dez!$R$5:$R$605,"Despesa",Dez!$F$5:$F$605,CPagar!$D393,Dez!$I$5:$I$605,"Não Pago")</f>
        <v>0</v>
      </c>
      <c r="Q393" s="49">
        <f t="shared" si="12"/>
        <v>0</v>
      </c>
    </row>
    <row r="394" spans="3:17" ht="28.5" customHeight="1" thickTop="1" thickBot="1">
      <c r="C394" s="65" t="str">
        <f>'PC Despesas'!L90</f>
        <v>5.4.86</v>
      </c>
      <c r="D394" s="66" t="str">
        <f>VLOOKUP(C394,'PC Despesas'!$L$5:$M$103,2,FALSE)</f>
        <v>-</v>
      </c>
      <c r="E394" s="75">
        <f>SUMIFS(Jan!$H$5:$H$605,Jan!$R$5:$R$605,"Despesa",Jan!$F$5:$F$605,CPagar!$D394,Jan!$I$5:$I$605,"Não Pago")</f>
        <v>0</v>
      </c>
      <c r="F394" s="75">
        <f>SUMIFS(Fev!$H$5:$H$605,Fev!$R$5:$R$605,"Despesa",Fev!$F$5:$F$605,CPagar!$D394,Fev!$I$5:$I$605,"Não Pago")</f>
        <v>0</v>
      </c>
      <c r="G394" s="75">
        <f>SUMIFS(Mar!$H$5:$H$605,Mar!$R$5:$R$605,"Despesa",Mar!$F$5:$F$605,CPagar!$D394,Mar!$I$5:$I$605,"Não Pago")</f>
        <v>0</v>
      </c>
      <c r="H394" s="75">
        <f>SUMIFS(Abr!$H$5:$H$605,Abr!$R$5:$R$605,"Despesa",Abr!$F$5:$F$605,CPagar!$D394,Abr!$I$5:$I$605,"Não Pago")</f>
        <v>0</v>
      </c>
      <c r="I394" s="75">
        <f>SUMIFS(Mai!$H$5:$H$605,Mai!$R$5:$R$605,"Despesa",Mai!$F$5:$F$605,CPagar!$D394,Mai!$I$5:$I$605,"Não Pago")</f>
        <v>0</v>
      </c>
      <c r="J394" s="75">
        <f>SUMIFS(Jun!$H$5:$H$605,Jun!$R$5:$R$605,"Despesa",Jun!$F$5:$F$605,CPagar!$D394,Jun!$I$5:$I$605,"Não Pago")</f>
        <v>0</v>
      </c>
      <c r="K394" s="75">
        <f>SUMIFS(Jul!$H$5:$H$605,Jul!$R$5:$R$605,"Despesa",Jul!$F$5:$F$605,CPagar!$D394,Jul!$I$5:$I$605,"Não Pago")</f>
        <v>0</v>
      </c>
      <c r="L394" s="75">
        <f>SUMIFS(Ago!$H$5:$H$605,Ago!$R$5:$R$605,"Despesa",Ago!$F$5:$F$605,CPagar!$D394,Ago!$I$5:$I$605,"Não Pago")</f>
        <v>0</v>
      </c>
      <c r="M394" s="75">
        <f>SUMIFS(Set!$H$5:$H$605,Set!$R$5:$R$605,"Despesa",Set!$F$5:$F$605,CPagar!$D394,Set!$I$5:$I$605,"Não Pago")</f>
        <v>0</v>
      </c>
      <c r="N394" s="75">
        <f>SUMIFS(Out!$H$5:$H$605,Out!$R$5:$R$605,"Despesa",Out!$F$5:$F$605,CPagar!$D394,Out!$I$5:$I$605,"Não Pago")</f>
        <v>0</v>
      </c>
      <c r="O394" s="75">
        <f>SUMIFS(Nov!$H$5:$H$605,Nov!$R$5:$R$605,"Despesa",Nov!$F$5:$F$605,CPagar!$D394,Nov!$I$5:$I$605,"Não Pago")</f>
        <v>0</v>
      </c>
      <c r="P394" s="75">
        <f>SUMIFS(Dez!$H$5:$H$605,Dez!$R$5:$R$605,"Despesa",Dez!$F$5:$F$605,CPagar!$D394,Dez!$I$5:$I$605,"Não Pago")</f>
        <v>0</v>
      </c>
      <c r="Q394" s="49">
        <f t="shared" si="12"/>
        <v>0</v>
      </c>
    </row>
    <row r="395" spans="3:17" ht="28.5" customHeight="1" thickTop="1" thickBot="1">
      <c r="C395" s="65" t="str">
        <f>'PC Despesas'!L91</f>
        <v>5.4.87</v>
      </c>
      <c r="D395" s="66" t="str">
        <f>VLOOKUP(C395,'PC Despesas'!$L$5:$M$103,2,FALSE)</f>
        <v>-</v>
      </c>
      <c r="E395" s="75">
        <f>SUMIFS(Jan!$H$5:$H$605,Jan!$R$5:$R$605,"Despesa",Jan!$F$5:$F$605,CPagar!$D395,Jan!$I$5:$I$605,"Não Pago")</f>
        <v>0</v>
      </c>
      <c r="F395" s="75">
        <f>SUMIFS(Fev!$H$5:$H$605,Fev!$R$5:$R$605,"Despesa",Fev!$F$5:$F$605,CPagar!$D395,Fev!$I$5:$I$605,"Não Pago")</f>
        <v>0</v>
      </c>
      <c r="G395" s="75">
        <f>SUMIFS(Mar!$H$5:$H$605,Mar!$R$5:$R$605,"Despesa",Mar!$F$5:$F$605,CPagar!$D395,Mar!$I$5:$I$605,"Não Pago")</f>
        <v>0</v>
      </c>
      <c r="H395" s="75">
        <f>SUMIFS(Abr!$H$5:$H$605,Abr!$R$5:$R$605,"Despesa",Abr!$F$5:$F$605,CPagar!$D395,Abr!$I$5:$I$605,"Não Pago")</f>
        <v>0</v>
      </c>
      <c r="I395" s="75">
        <f>SUMIFS(Mai!$H$5:$H$605,Mai!$R$5:$R$605,"Despesa",Mai!$F$5:$F$605,CPagar!$D395,Mai!$I$5:$I$605,"Não Pago")</f>
        <v>0</v>
      </c>
      <c r="J395" s="75">
        <f>SUMIFS(Jun!$H$5:$H$605,Jun!$R$5:$R$605,"Despesa",Jun!$F$5:$F$605,CPagar!$D395,Jun!$I$5:$I$605,"Não Pago")</f>
        <v>0</v>
      </c>
      <c r="K395" s="75">
        <f>SUMIFS(Jul!$H$5:$H$605,Jul!$R$5:$R$605,"Despesa",Jul!$F$5:$F$605,CPagar!$D395,Jul!$I$5:$I$605,"Não Pago")</f>
        <v>0</v>
      </c>
      <c r="L395" s="75">
        <f>SUMIFS(Ago!$H$5:$H$605,Ago!$R$5:$R$605,"Despesa",Ago!$F$5:$F$605,CPagar!$D395,Ago!$I$5:$I$605,"Não Pago")</f>
        <v>0</v>
      </c>
      <c r="M395" s="75">
        <f>SUMIFS(Set!$H$5:$H$605,Set!$R$5:$R$605,"Despesa",Set!$F$5:$F$605,CPagar!$D395,Set!$I$5:$I$605,"Não Pago")</f>
        <v>0</v>
      </c>
      <c r="N395" s="75">
        <f>SUMIFS(Out!$H$5:$H$605,Out!$R$5:$R$605,"Despesa",Out!$F$5:$F$605,CPagar!$D395,Out!$I$5:$I$605,"Não Pago")</f>
        <v>0</v>
      </c>
      <c r="O395" s="75">
        <f>SUMIFS(Nov!$H$5:$H$605,Nov!$R$5:$R$605,"Despesa",Nov!$F$5:$F$605,CPagar!$D395,Nov!$I$5:$I$605,"Não Pago")</f>
        <v>0</v>
      </c>
      <c r="P395" s="75">
        <f>SUMIFS(Dez!$H$5:$H$605,Dez!$R$5:$R$605,"Despesa",Dez!$F$5:$F$605,CPagar!$D395,Dez!$I$5:$I$605,"Não Pago")</f>
        <v>0</v>
      </c>
      <c r="Q395" s="49">
        <f t="shared" si="12"/>
        <v>0</v>
      </c>
    </row>
    <row r="396" spans="3:17" ht="28.5" customHeight="1" thickTop="1" thickBot="1">
      <c r="C396" s="65" t="str">
        <f>'PC Despesas'!L92</f>
        <v>5.4.88</v>
      </c>
      <c r="D396" s="66" t="str">
        <f>VLOOKUP(C396,'PC Despesas'!$L$5:$M$103,2,FALSE)</f>
        <v>-</v>
      </c>
      <c r="E396" s="75">
        <f>SUMIFS(Jan!$H$5:$H$605,Jan!$R$5:$R$605,"Despesa",Jan!$F$5:$F$605,CPagar!$D396,Jan!$I$5:$I$605,"Não Pago")</f>
        <v>0</v>
      </c>
      <c r="F396" s="75">
        <f>SUMIFS(Fev!$H$5:$H$605,Fev!$R$5:$R$605,"Despesa",Fev!$F$5:$F$605,CPagar!$D396,Fev!$I$5:$I$605,"Não Pago")</f>
        <v>0</v>
      </c>
      <c r="G396" s="75">
        <f>SUMIFS(Mar!$H$5:$H$605,Mar!$R$5:$R$605,"Despesa",Mar!$F$5:$F$605,CPagar!$D396,Mar!$I$5:$I$605,"Não Pago")</f>
        <v>0</v>
      </c>
      <c r="H396" s="75">
        <f>SUMIFS(Abr!$H$5:$H$605,Abr!$R$5:$R$605,"Despesa",Abr!$F$5:$F$605,CPagar!$D396,Abr!$I$5:$I$605,"Não Pago")</f>
        <v>0</v>
      </c>
      <c r="I396" s="75">
        <f>SUMIFS(Mai!$H$5:$H$605,Mai!$R$5:$R$605,"Despesa",Mai!$F$5:$F$605,CPagar!$D396,Mai!$I$5:$I$605,"Não Pago")</f>
        <v>0</v>
      </c>
      <c r="J396" s="75">
        <f>SUMIFS(Jun!$H$5:$H$605,Jun!$R$5:$R$605,"Despesa",Jun!$F$5:$F$605,CPagar!$D396,Jun!$I$5:$I$605,"Não Pago")</f>
        <v>0</v>
      </c>
      <c r="K396" s="75">
        <f>SUMIFS(Jul!$H$5:$H$605,Jul!$R$5:$R$605,"Despesa",Jul!$F$5:$F$605,CPagar!$D396,Jul!$I$5:$I$605,"Não Pago")</f>
        <v>0</v>
      </c>
      <c r="L396" s="75">
        <f>SUMIFS(Ago!$H$5:$H$605,Ago!$R$5:$R$605,"Despesa",Ago!$F$5:$F$605,CPagar!$D396,Ago!$I$5:$I$605,"Não Pago")</f>
        <v>0</v>
      </c>
      <c r="M396" s="75">
        <f>SUMIFS(Set!$H$5:$H$605,Set!$R$5:$R$605,"Despesa",Set!$F$5:$F$605,CPagar!$D396,Set!$I$5:$I$605,"Não Pago")</f>
        <v>0</v>
      </c>
      <c r="N396" s="75">
        <f>SUMIFS(Out!$H$5:$H$605,Out!$R$5:$R$605,"Despesa",Out!$F$5:$F$605,CPagar!$D396,Out!$I$5:$I$605,"Não Pago")</f>
        <v>0</v>
      </c>
      <c r="O396" s="75">
        <f>SUMIFS(Nov!$H$5:$H$605,Nov!$R$5:$R$605,"Despesa",Nov!$F$5:$F$605,CPagar!$D396,Nov!$I$5:$I$605,"Não Pago")</f>
        <v>0</v>
      </c>
      <c r="P396" s="75">
        <f>SUMIFS(Dez!$H$5:$H$605,Dez!$R$5:$R$605,"Despesa",Dez!$F$5:$F$605,CPagar!$D396,Dez!$I$5:$I$605,"Não Pago")</f>
        <v>0</v>
      </c>
      <c r="Q396" s="49">
        <f t="shared" si="12"/>
        <v>0</v>
      </c>
    </row>
    <row r="397" spans="3:17" ht="28.5" customHeight="1" thickTop="1" thickBot="1">
      <c r="C397" s="65" t="str">
        <f>'PC Despesas'!L93</f>
        <v>5.4.89</v>
      </c>
      <c r="D397" s="66" t="str">
        <f>VLOOKUP(C397,'PC Despesas'!$L$5:$M$103,2,FALSE)</f>
        <v>-</v>
      </c>
      <c r="E397" s="75">
        <f>SUMIFS(Jan!$H$5:$H$605,Jan!$R$5:$R$605,"Despesa",Jan!$F$5:$F$605,CPagar!$D397,Jan!$I$5:$I$605,"Não Pago")</f>
        <v>0</v>
      </c>
      <c r="F397" s="75">
        <f>SUMIFS(Fev!$H$5:$H$605,Fev!$R$5:$R$605,"Despesa",Fev!$F$5:$F$605,CPagar!$D397,Fev!$I$5:$I$605,"Não Pago")</f>
        <v>0</v>
      </c>
      <c r="G397" s="75">
        <f>SUMIFS(Mar!$H$5:$H$605,Mar!$R$5:$R$605,"Despesa",Mar!$F$5:$F$605,CPagar!$D397,Mar!$I$5:$I$605,"Não Pago")</f>
        <v>0</v>
      </c>
      <c r="H397" s="75">
        <f>SUMIFS(Abr!$H$5:$H$605,Abr!$R$5:$R$605,"Despesa",Abr!$F$5:$F$605,CPagar!$D397,Abr!$I$5:$I$605,"Não Pago")</f>
        <v>0</v>
      </c>
      <c r="I397" s="75">
        <f>SUMIFS(Mai!$H$5:$H$605,Mai!$R$5:$R$605,"Despesa",Mai!$F$5:$F$605,CPagar!$D397,Mai!$I$5:$I$605,"Não Pago")</f>
        <v>0</v>
      </c>
      <c r="J397" s="75">
        <f>SUMIFS(Jun!$H$5:$H$605,Jun!$R$5:$R$605,"Despesa",Jun!$F$5:$F$605,CPagar!$D397,Jun!$I$5:$I$605,"Não Pago")</f>
        <v>0</v>
      </c>
      <c r="K397" s="75">
        <f>SUMIFS(Jul!$H$5:$H$605,Jul!$R$5:$R$605,"Despesa",Jul!$F$5:$F$605,CPagar!$D397,Jul!$I$5:$I$605,"Não Pago")</f>
        <v>0</v>
      </c>
      <c r="L397" s="75">
        <f>SUMIFS(Ago!$H$5:$H$605,Ago!$R$5:$R$605,"Despesa",Ago!$F$5:$F$605,CPagar!$D397,Ago!$I$5:$I$605,"Não Pago")</f>
        <v>0</v>
      </c>
      <c r="M397" s="75">
        <f>SUMIFS(Set!$H$5:$H$605,Set!$R$5:$R$605,"Despesa",Set!$F$5:$F$605,CPagar!$D397,Set!$I$5:$I$605,"Não Pago")</f>
        <v>0</v>
      </c>
      <c r="N397" s="75">
        <f>SUMIFS(Out!$H$5:$H$605,Out!$R$5:$R$605,"Despesa",Out!$F$5:$F$605,CPagar!$D397,Out!$I$5:$I$605,"Não Pago")</f>
        <v>0</v>
      </c>
      <c r="O397" s="75">
        <f>SUMIFS(Nov!$H$5:$H$605,Nov!$R$5:$R$605,"Despesa",Nov!$F$5:$F$605,CPagar!$D397,Nov!$I$5:$I$605,"Não Pago")</f>
        <v>0</v>
      </c>
      <c r="P397" s="75">
        <f>SUMIFS(Dez!$H$5:$H$605,Dez!$R$5:$R$605,"Despesa",Dez!$F$5:$F$605,CPagar!$D397,Dez!$I$5:$I$605,"Não Pago")</f>
        <v>0</v>
      </c>
      <c r="Q397" s="49">
        <f t="shared" si="12"/>
        <v>0</v>
      </c>
    </row>
    <row r="398" spans="3:17" ht="28.5" customHeight="1" thickTop="1" thickBot="1">
      <c r="C398" s="65" t="str">
        <f>'PC Despesas'!L94</f>
        <v>5.4.90</v>
      </c>
      <c r="D398" s="66" t="str">
        <f>VLOOKUP(C398,'PC Despesas'!$L$5:$M$103,2,FALSE)</f>
        <v>-</v>
      </c>
      <c r="E398" s="75">
        <f>SUMIFS(Jan!$H$5:$H$605,Jan!$R$5:$R$605,"Despesa",Jan!$F$5:$F$605,CPagar!$D398,Jan!$I$5:$I$605,"Não Pago")</f>
        <v>0</v>
      </c>
      <c r="F398" s="75">
        <f>SUMIFS(Fev!$H$5:$H$605,Fev!$R$5:$R$605,"Despesa",Fev!$F$5:$F$605,CPagar!$D398,Fev!$I$5:$I$605,"Não Pago")</f>
        <v>0</v>
      </c>
      <c r="G398" s="75">
        <f>SUMIFS(Mar!$H$5:$H$605,Mar!$R$5:$R$605,"Despesa",Mar!$F$5:$F$605,CPagar!$D398,Mar!$I$5:$I$605,"Não Pago")</f>
        <v>0</v>
      </c>
      <c r="H398" s="75">
        <f>SUMIFS(Abr!$H$5:$H$605,Abr!$R$5:$R$605,"Despesa",Abr!$F$5:$F$605,CPagar!$D398,Abr!$I$5:$I$605,"Não Pago")</f>
        <v>0</v>
      </c>
      <c r="I398" s="75">
        <f>SUMIFS(Mai!$H$5:$H$605,Mai!$R$5:$R$605,"Despesa",Mai!$F$5:$F$605,CPagar!$D398,Mai!$I$5:$I$605,"Não Pago")</f>
        <v>0</v>
      </c>
      <c r="J398" s="75">
        <f>SUMIFS(Jun!$H$5:$H$605,Jun!$R$5:$R$605,"Despesa",Jun!$F$5:$F$605,CPagar!$D398,Jun!$I$5:$I$605,"Não Pago")</f>
        <v>0</v>
      </c>
      <c r="K398" s="75">
        <f>SUMIFS(Jul!$H$5:$H$605,Jul!$R$5:$R$605,"Despesa",Jul!$F$5:$F$605,CPagar!$D398,Jul!$I$5:$I$605,"Não Pago")</f>
        <v>0</v>
      </c>
      <c r="L398" s="75">
        <f>SUMIFS(Ago!$H$5:$H$605,Ago!$R$5:$R$605,"Despesa",Ago!$F$5:$F$605,CPagar!$D398,Ago!$I$5:$I$605,"Não Pago")</f>
        <v>0</v>
      </c>
      <c r="M398" s="75">
        <f>SUMIFS(Set!$H$5:$H$605,Set!$R$5:$R$605,"Despesa",Set!$F$5:$F$605,CPagar!$D398,Set!$I$5:$I$605,"Não Pago")</f>
        <v>0</v>
      </c>
      <c r="N398" s="75">
        <f>SUMIFS(Out!$H$5:$H$605,Out!$R$5:$R$605,"Despesa",Out!$F$5:$F$605,CPagar!$D398,Out!$I$5:$I$605,"Não Pago")</f>
        <v>0</v>
      </c>
      <c r="O398" s="75">
        <f>SUMIFS(Nov!$H$5:$H$605,Nov!$R$5:$R$605,"Despesa",Nov!$F$5:$F$605,CPagar!$D398,Nov!$I$5:$I$605,"Não Pago")</f>
        <v>0</v>
      </c>
      <c r="P398" s="75">
        <f>SUMIFS(Dez!$H$5:$H$605,Dez!$R$5:$R$605,"Despesa",Dez!$F$5:$F$605,CPagar!$D398,Dez!$I$5:$I$605,"Não Pago")</f>
        <v>0</v>
      </c>
      <c r="Q398" s="49">
        <f t="shared" si="12"/>
        <v>0</v>
      </c>
    </row>
    <row r="399" spans="3:17" ht="28.5" customHeight="1" thickTop="1" thickBot="1">
      <c r="C399" s="65" t="str">
        <f>'PC Despesas'!L95</f>
        <v>5.4.91</v>
      </c>
      <c r="D399" s="66" t="str">
        <f>VLOOKUP(C399,'PC Despesas'!$L$5:$M$103,2,FALSE)</f>
        <v>-</v>
      </c>
      <c r="E399" s="75">
        <f>SUMIFS(Jan!$H$5:$H$605,Jan!$R$5:$R$605,"Despesa",Jan!$F$5:$F$605,CPagar!$D399,Jan!$I$5:$I$605,"Não Pago")</f>
        <v>0</v>
      </c>
      <c r="F399" s="75">
        <f>SUMIFS(Fev!$H$5:$H$605,Fev!$R$5:$R$605,"Despesa",Fev!$F$5:$F$605,CPagar!$D399,Fev!$I$5:$I$605,"Não Pago")</f>
        <v>0</v>
      </c>
      <c r="G399" s="75">
        <f>SUMIFS(Mar!$H$5:$H$605,Mar!$R$5:$R$605,"Despesa",Mar!$F$5:$F$605,CPagar!$D399,Mar!$I$5:$I$605,"Não Pago")</f>
        <v>0</v>
      </c>
      <c r="H399" s="75">
        <f>SUMIFS(Abr!$H$5:$H$605,Abr!$R$5:$R$605,"Despesa",Abr!$F$5:$F$605,CPagar!$D399,Abr!$I$5:$I$605,"Não Pago")</f>
        <v>0</v>
      </c>
      <c r="I399" s="75">
        <f>SUMIFS(Mai!$H$5:$H$605,Mai!$R$5:$R$605,"Despesa",Mai!$F$5:$F$605,CPagar!$D399,Mai!$I$5:$I$605,"Não Pago")</f>
        <v>0</v>
      </c>
      <c r="J399" s="75">
        <f>SUMIFS(Jun!$H$5:$H$605,Jun!$R$5:$R$605,"Despesa",Jun!$F$5:$F$605,CPagar!$D399,Jun!$I$5:$I$605,"Não Pago")</f>
        <v>0</v>
      </c>
      <c r="K399" s="75">
        <f>SUMIFS(Jul!$H$5:$H$605,Jul!$R$5:$R$605,"Despesa",Jul!$F$5:$F$605,CPagar!$D399,Jul!$I$5:$I$605,"Não Pago")</f>
        <v>0</v>
      </c>
      <c r="L399" s="75">
        <f>SUMIFS(Ago!$H$5:$H$605,Ago!$R$5:$R$605,"Despesa",Ago!$F$5:$F$605,CPagar!$D399,Ago!$I$5:$I$605,"Não Pago")</f>
        <v>0</v>
      </c>
      <c r="M399" s="75">
        <f>SUMIFS(Set!$H$5:$H$605,Set!$R$5:$R$605,"Despesa",Set!$F$5:$F$605,CPagar!$D399,Set!$I$5:$I$605,"Não Pago")</f>
        <v>0</v>
      </c>
      <c r="N399" s="75">
        <f>SUMIFS(Out!$H$5:$H$605,Out!$R$5:$R$605,"Despesa",Out!$F$5:$F$605,CPagar!$D399,Out!$I$5:$I$605,"Não Pago")</f>
        <v>0</v>
      </c>
      <c r="O399" s="75">
        <f>SUMIFS(Nov!$H$5:$H$605,Nov!$R$5:$R$605,"Despesa",Nov!$F$5:$F$605,CPagar!$D399,Nov!$I$5:$I$605,"Não Pago")</f>
        <v>0</v>
      </c>
      <c r="P399" s="75">
        <f>SUMIFS(Dez!$H$5:$H$605,Dez!$R$5:$R$605,"Despesa",Dez!$F$5:$F$605,CPagar!$D399,Dez!$I$5:$I$605,"Não Pago")</f>
        <v>0</v>
      </c>
      <c r="Q399" s="49">
        <f t="shared" si="12"/>
        <v>0</v>
      </c>
    </row>
    <row r="400" spans="3:17" ht="28.5" customHeight="1" thickTop="1" thickBot="1">
      <c r="C400" s="65" t="str">
        <f>'PC Despesas'!L96</f>
        <v>5.4.92</v>
      </c>
      <c r="D400" s="66" t="str">
        <f>VLOOKUP(C400,'PC Despesas'!$L$5:$M$103,2,FALSE)</f>
        <v>-</v>
      </c>
      <c r="E400" s="75">
        <f>SUMIFS(Jan!$H$5:$H$605,Jan!$R$5:$R$605,"Despesa",Jan!$F$5:$F$605,CPagar!$D400,Jan!$I$5:$I$605,"Não Pago")</f>
        <v>0</v>
      </c>
      <c r="F400" s="75">
        <f>SUMIFS(Fev!$H$5:$H$605,Fev!$R$5:$R$605,"Despesa",Fev!$F$5:$F$605,CPagar!$D400,Fev!$I$5:$I$605,"Não Pago")</f>
        <v>0</v>
      </c>
      <c r="G400" s="75">
        <f>SUMIFS(Mar!$H$5:$H$605,Mar!$R$5:$R$605,"Despesa",Mar!$F$5:$F$605,CPagar!$D400,Mar!$I$5:$I$605,"Não Pago")</f>
        <v>0</v>
      </c>
      <c r="H400" s="75">
        <f>SUMIFS(Abr!$H$5:$H$605,Abr!$R$5:$R$605,"Despesa",Abr!$F$5:$F$605,CPagar!$D400,Abr!$I$5:$I$605,"Não Pago")</f>
        <v>0</v>
      </c>
      <c r="I400" s="75">
        <f>SUMIFS(Mai!$H$5:$H$605,Mai!$R$5:$R$605,"Despesa",Mai!$F$5:$F$605,CPagar!$D400,Mai!$I$5:$I$605,"Não Pago")</f>
        <v>0</v>
      </c>
      <c r="J400" s="75">
        <f>SUMIFS(Jun!$H$5:$H$605,Jun!$R$5:$R$605,"Despesa",Jun!$F$5:$F$605,CPagar!$D400,Jun!$I$5:$I$605,"Não Pago")</f>
        <v>0</v>
      </c>
      <c r="K400" s="75">
        <f>SUMIFS(Jul!$H$5:$H$605,Jul!$R$5:$R$605,"Despesa",Jul!$F$5:$F$605,CPagar!$D400,Jul!$I$5:$I$605,"Não Pago")</f>
        <v>0</v>
      </c>
      <c r="L400" s="75">
        <f>SUMIFS(Ago!$H$5:$H$605,Ago!$R$5:$R$605,"Despesa",Ago!$F$5:$F$605,CPagar!$D400,Ago!$I$5:$I$605,"Não Pago")</f>
        <v>0</v>
      </c>
      <c r="M400" s="75">
        <f>SUMIFS(Set!$H$5:$H$605,Set!$R$5:$R$605,"Despesa",Set!$F$5:$F$605,CPagar!$D400,Set!$I$5:$I$605,"Não Pago")</f>
        <v>0</v>
      </c>
      <c r="N400" s="75">
        <f>SUMIFS(Out!$H$5:$H$605,Out!$R$5:$R$605,"Despesa",Out!$F$5:$F$605,CPagar!$D400,Out!$I$5:$I$605,"Não Pago")</f>
        <v>0</v>
      </c>
      <c r="O400" s="75">
        <f>SUMIFS(Nov!$H$5:$H$605,Nov!$R$5:$R$605,"Despesa",Nov!$F$5:$F$605,CPagar!$D400,Nov!$I$5:$I$605,"Não Pago")</f>
        <v>0</v>
      </c>
      <c r="P400" s="75">
        <f>SUMIFS(Dez!$H$5:$H$605,Dez!$R$5:$R$605,"Despesa",Dez!$F$5:$F$605,CPagar!$D400,Dez!$I$5:$I$605,"Não Pago")</f>
        <v>0</v>
      </c>
      <c r="Q400" s="49">
        <f t="shared" si="12"/>
        <v>0</v>
      </c>
    </row>
    <row r="401" spans="3:17" ht="28.5" customHeight="1" thickTop="1" thickBot="1">
      <c r="C401" s="65" t="str">
        <f>'PC Despesas'!L97</f>
        <v>5.4.93</v>
      </c>
      <c r="D401" s="66" t="str">
        <f>VLOOKUP(C401,'PC Despesas'!$L$5:$M$103,2,FALSE)</f>
        <v>-</v>
      </c>
      <c r="E401" s="75">
        <f>SUMIFS(Jan!$H$5:$H$605,Jan!$R$5:$R$605,"Despesa",Jan!$F$5:$F$605,CPagar!$D401,Jan!$I$5:$I$605,"Não Pago")</f>
        <v>0</v>
      </c>
      <c r="F401" s="75">
        <f>SUMIFS(Fev!$H$5:$H$605,Fev!$R$5:$R$605,"Despesa",Fev!$F$5:$F$605,CPagar!$D401,Fev!$I$5:$I$605,"Não Pago")</f>
        <v>0</v>
      </c>
      <c r="G401" s="75">
        <f>SUMIFS(Mar!$H$5:$H$605,Mar!$R$5:$R$605,"Despesa",Mar!$F$5:$F$605,CPagar!$D401,Mar!$I$5:$I$605,"Não Pago")</f>
        <v>0</v>
      </c>
      <c r="H401" s="75">
        <f>SUMIFS(Abr!$H$5:$H$605,Abr!$R$5:$R$605,"Despesa",Abr!$F$5:$F$605,CPagar!$D401,Abr!$I$5:$I$605,"Não Pago")</f>
        <v>0</v>
      </c>
      <c r="I401" s="75">
        <f>SUMIFS(Mai!$H$5:$H$605,Mai!$R$5:$R$605,"Despesa",Mai!$F$5:$F$605,CPagar!$D401,Mai!$I$5:$I$605,"Não Pago")</f>
        <v>0</v>
      </c>
      <c r="J401" s="75">
        <f>SUMIFS(Jun!$H$5:$H$605,Jun!$R$5:$R$605,"Despesa",Jun!$F$5:$F$605,CPagar!$D401,Jun!$I$5:$I$605,"Não Pago")</f>
        <v>0</v>
      </c>
      <c r="K401" s="75">
        <f>SUMIFS(Jul!$H$5:$H$605,Jul!$R$5:$R$605,"Despesa",Jul!$F$5:$F$605,CPagar!$D401,Jul!$I$5:$I$605,"Não Pago")</f>
        <v>0</v>
      </c>
      <c r="L401" s="75">
        <f>SUMIFS(Ago!$H$5:$H$605,Ago!$R$5:$R$605,"Despesa",Ago!$F$5:$F$605,CPagar!$D401,Ago!$I$5:$I$605,"Não Pago")</f>
        <v>0</v>
      </c>
      <c r="M401" s="75">
        <f>SUMIFS(Set!$H$5:$H$605,Set!$R$5:$R$605,"Despesa",Set!$F$5:$F$605,CPagar!$D401,Set!$I$5:$I$605,"Não Pago")</f>
        <v>0</v>
      </c>
      <c r="N401" s="75">
        <f>SUMIFS(Out!$H$5:$H$605,Out!$R$5:$R$605,"Despesa",Out!$F$5:$F$605,CPagar!$D401,Out!$I$5:$I$605,"Não Pago")</f>
        <v>0</v>
      </c>
      <c r="O401" s="75">
        <f>SUMIFS(Nov!$H$5:$H$605,Nov!$R$5:$R$605,"Despesa",Nov!$F$5:$F$605,CPagar!$D401,Nov!$I$5:$I$605,"Não Pago")</f>
        <v>0</v>
      </c>
      <c r="P401" s="75">
        <f>SUMIFS(Dez!$H$5:$H$605,Dez!$R$5:$R$605,"Despesa",Dez!$F$5:$F$605,CPagar!$D401,Dez!$I$5:$I$605,"Não Pago")</f>
        <v>0</v>
      </c>
      <c r="Q401" s="49">
        <f t="shared" si="12"/>
        <v>0</v>
      </c>
    </row>
    <row r="402" spans="3:17" ht="28.5" customHeight="1" thickTop="1" thickBot="1">
      <c r="C402" s="65" t="str">
        <f>'PC Despesas'!L98</f>
        <v>5.4.94</v>
      </c>
      <c r="D402" s="66" t="str">
        <f>VLOOKUP(C402,'PC Despesas'!$L$5:$M$103,2,FALSE)</f>
        <v>-</v>
      </c>
      <c r="E402" s="75">
        <f>SUMIFS(Jan!$H$5:$H$605,Jan!$R$5:$R$605,"Despesa",Jan!$F$5:$F$605,CPagar!$D402,Jan!$I$5:$I$605,"Não Pago")</f>
        <v>0</v>
      </c>
      <c r="F402" s="75">
        <f>SUMIFS(Fev!$H$5:$H$605,Fev!$R$5:$R$605,"Despesa",Fev!$F$5:$F$605,CPagar!$D402,Fev!$I$5:$I$605,"Não Pago")</f>
        <v>0</v>
      </c>
      <c r="G402" s="75">
        <f>SUMIFS(Mar!$H$5:$H$605,Mar!$R$5:$R$605,"Despesa",Mar!$F$5:$F$605,CPagar!$D402,Mar!$I$5:$I$605,"Não Pago")</f>
        <v>0</v>
      </c>
      <c r="H402" s="75">
        <f>SUMIFS(Abr!$H$5:$H$605,Abr!$R$5:$R$605,"Despesa",Abr!$F$5:$F$605,CPagar!$D402,Abr!$I$5:$I$605,"Não Pago")</f>
        <v>0</v>
      </c>
      <c r="I402" s="75">
        <f>SUMIFS(Mai!$H$5:$H$605,Mai!$R$5:$R$605,"Despesa",Mai!$F$5:$F$605,CPagar!$D402,Mai!$I$5:$I$605,"Não Pago")</f>
        <v>0</v>
      </c>
      <c r="J402" s="75">
        <f>SUMIFS(Jun!$H$5:$H$605,Jun!$R$5:$R$605,"Despesa",Jun!$F$5:$F$605,CPagar!$D402,Jun!$I$5:$I$605,"Não Pago")</f>
        <v>0</v>
      </c>
      <c r="K402" s="75">
        <f>SUMIFS(Jul!$H$5:$H$605,Jul!$R$5:$R$605,"Despesa",Jul!$F$5:$F$605,CPagar!$D402,Jul!$I$5:$I$605,"Não Pago")</f>
        <v>0</v>
      </c>
      <c r="L402" s="75">
        <f>SUMIFS(Ago!$H$5:$H$605,Ago!$R$5:$R$605,"Despesa",Ago!$F$5:$F$605,CPagar!$D402,Ago!$I$5:$I$605,"Não Pago")</f>
        <v>0</v>
      </c>
      <c r="M402" s="75">
        <f>SUMIFS(Set!$H$5:$H$605,Set!$R$5:$R$605,"Despesa",Set!$F$5:$F$605,CPagar!$D402,Set!$I$5:$I$605,"Não Pago")</f>
        <v>0</v>
      </c>
      <c r="N402" s="75">
        <f>SUMIFS(Out!$H$5:$H$605,Out!$R$5:$R$605,"Despesa",Out!$F$5:$F$605,CPagar!$D402,Out!$I$5:$I$605,"Não Pago")</f>
        <v>0</v>
      </c>
      <c r="O402" s="75">
        <f>SUMIFS(Nov!$H$5:$H$605,Nov!$R$5:$R$605,"Despesa",Nov!$F$5:$F$605,CPagar!$D402,Nov!$I$5:$I$605,"Não Pago")</f>
        <v>0</v>
      </c>
      <c r="P402" s="75">
        <f>SUMIFS(Dez!$H$5:$H$605,Dez!$R$5:$R$605,"Despesa",Dez!$F$5:$F$605,CPagar!$D402,Dez!$I$5:$I$605,"Não Pago")</f>
        <v>0</v>
      </c>
      <c r="Q402" s="49">
        <f t="shared" si="12"/>
        <v>0</v>
      </c>
    </row>
    <row r="403" spans="3:17" ht="28.5" customHeight="1" thickTop="1" thickBot="1">
      <c r="C403" s="65" t="str">
        <f>'PC Despesas'!L99</f>
        <v>5.4.95</v>
      </c>
      <c r="D403" s="66" t="str">
        <f>VLOOKUP(C403,'PC Despesas'!$L$5:$M$103,2,FALSE)</f>
        <v>-</v>
      </c>
      <c r="E403" s="75">
        <f>SUMIFS(Jan!$H$5:$H$605,Jan!$R$5:$R$605,"Despesa",Jan!$F$5:$F$605,CPagar!$D403,Jan!$I$5:$I$605,"Não Pago")</f>
        <v>0</v>
      </c>
      <c r="F403" s="75">
        <f>SUMIFS(Fev!$H$5:$H$605,Fev!$R$5:$R$605,"Despesa",Fev!$F$5:$F$605,CPagar!$D403,Fev!$I$5:$I$605,"Não Pago")</f>
        <v>0</v>
      </c>
      <c r="G403" s="75">
        <f>SUMIFS(Mar!$H$5:$H$605,Mar!$R$5:$R$605,"Despesa",Mar!$F$5:$F$605,CPagar!$D403,Mar!$I$5:$I$605,"Não Pago")</f>
        <v>0</v>
      </c>
      <c r="H403" s="75">
        <f>SUMIFS(Abr!$H$5:$H$605,Abr!$R$5:$R$605,"Despesa",Abr!$F$5:$F$605,CPagar!$D403,Abr!$I$5:$I$605,"Não Pago")</f>
        <v>0</v>
      </c>
      <c r="I403" s="75">
        <f>SUMIFS(Mai!$H$5:$H$605,Mai!$R$5:$R$605,"Despesa",Mai!$F$5:$F$605,CPagar!$D403,Mai!$I$5:$I$605,"Não Pago")</f>
        <v>0</v>
      </c>
      <c r="J403" s="75">
        <f>SUMIFS(Jun!$H$5:$H$605,Jun!$R$5:$R$605,"Despesa",Jun!$F$5:$F$605,CPagar!$D403,Jun!$I$5:$I$605,"Não Pago")</f>
        <v>0</v>
      </c>
      <c r="K403" s="75">
        <f>SUMIFS(Jul!$H$5:$H$605,Jul!$R$5:$R$605,"Despesa",Jul!$F$5:$F$605,CPagar!$D403,Jul!$I$5:$I$605,"Não Pago")</f>
        <v>0</v>
      </c>
      <c r="L403" s="75">
        <f>SUMIFS(Ago!$H$5:$H$605,Ago!$R$5:$R$605,"Despesa",Ago!$F$5:$F$605,CPagar!$D403,Ago!$I$5:$I$605,"Não Pago")</f>
        <v>0</v>
      </c>
      <c r="M403" s="75">
        <f>SUMIFS(Set!$H$5:$H$605,Set!$R$5:$R$605,"Despesa",Set!$F$5:$F$605,CPagar!$D403,Set!$I$5:$I$605,"Não Pago")</f>
        <v>0</v>
      </c>
      <c r="N403" s="75">
        <f>SUMIFS(Out!$H$5:$H$605,Out!$R$5:$R$605,"Despesa",Out!$F$5:$F$605,CPagar!$D403,Out!$I$5:$I$605,"Não Pago")</f>
        <v>0</v>
      </c>
      <c r="O403" s="75">
        <f>SUMIFS(Nov!$H$5:$H$605,Nov!$R$5:$R$605,"Despesa",Nov!$F$5:$F$605,CPagar!$D403,Nov!$I$5:$I$605,"Não Pago")</f>
        <v>0</v>
      </c>
      <c r="P403" s="75">
        <f>SUMIFS(Dez!$H$5:$H$605,Dez!$R$5:$R$605,"Despesa",Dez!$F$5:$F$605,CPagar!$D403,Dez!$I$5:$I$605,"Não Pago")</f>
        <v>0</v>
      </c>
      <c r="Q403" s="49">
        <f t="shared" si="12"/>
        <v>0</v>
      </c>
    </row>
    <row r="404" spans="3:17" ht="28.5" customHeight="1" thickTop="1" thickBot="1">
      <c r="C404" s="65" t="str">
        <f>'PC Despesas'!L100</f>
        <v>5.4.96</v>
      </c>
      <c r="D404" s="66" t="str">
        <f>VLOOKUP(C404,'PC Despesas'!$L$5:$M$103,2,FALSE)</f>
        <v>-</v>
      </c>
      <c r="E404" s="75">
        <f>SUMIFS(Jan!$H$5:$H$605,Jan!$R$5:$R$605,"Despesa",Jan!$F$5:$F$605,CPagar!$D404,Jan!$I$5:$I$605,"Não Pago")</f>
        <v>0</v>
      </c>
      <c r="F404" s="75">
        <f>SUMIFS(Fev!$H$5:$H$605,Fev!$R$5:$R$605,"Despesa",Fev!$F$5:$F$605,CPagar!$D404,Fev!$I$5:$I$605,"Não Pago")</f>
        <v>0</v>
      </c>
      <c r="G404" s="75">
        <f>SUMIFS(Mar!$H$5:$H$605,Mar!$R$5:$R$605,"Despesa",Mar!$F$5:$F$605,CPagar!$D404,Mar!$I$5:$I$605,"Não Pago")</f>
        <v>0</v>
      </c>
      <c r="H404" s="75">
        <f>SUMIFS(Abr!$H$5:$H$605,Abr!$R$5:$R$605,"Despesa",Abr!$F$5:$F$605,CPagar!$D404,Abr!$I$5:$I$605,"Não Pago")</f>
        <v>0</v>
      </c>
      <c r="I404" s="75">
        <f>SUMIFS(Mai!$H$5:$H$605,Mai!$R$5:$R$605,"Despesa",Mai!$F$5:$F$605,CPagar!$D404,Mai!$I$5:$I$605,"Não Pago")</f>
        <v>0</v>
      </c>
      <c r="J404" s="75">
        <f>SUMIFS(Jun!$H$5:$H$605,Jun!$R$5:$R$605,"Despesa",Jun!$F$5:$F$605,CPagar!$D404,Jun!$I$5:$I$605,"Não Pago")</f>
        <v>0</v>
      </c>
      <c r="K404" s="75">
        <f>SUMIFS(Jul!$H$5:$H$605,Jul!$R$5:$R$605,"Despesa",Jul!$F$5:$F$605,CPagar!$D404,Jul!$I$5:$I$605,"Não Pago")</f>
        <v>0</v>
      </c>
      <c r="L404" s="75">
        <f>SUMIFS(Ago!$H$5:$H$605,Ago!$R$5:$R$605,"Despesa",Ago!$F$5:$F$605,CPagar!$D404,Ago!$I$5:$I$605,"Não Pago")</f>
        <v>0</v>
      </c>
      <c r="M404" s="75">
        <f>SUMIFS(Set!$H$5:$H$605,Set!$R$5:$R$605,"Despesa",Set!$F$5:$F$605,CPagar!$D404,Set!$I$5:$I$605,"Não Pago")</f>
        <v>0</v>
      </c>
      <c r="N404" s="75">
        <f>SUMIFS(Out!$H$5:$H$605,Out!$R$5:$R$605,"Despesa",Out!$F$5:$F$605,CPagar!$D404,Out!$I$5:$I$605,"Não Pago")</f>
        <v>0</v>
      </c>
      <c r="O404" s="75">
        <f>SUMIFS(Nov!$H$5:$H$605,Nov!$R$5:$R$605,"Despesa",Nov!$F$5:$F$605,CPagar!$D404,Nov!$I$5:$I$605,"Não Pago")</f>
        <v>0</v>
      </c>
      <c r="P404" s="75">
        <f>SUMIFS(Dez!$H$5:$H$605,Dez!$R$5:$R$605,"Despesa",Dez!$F$5:$F$605,CPagar!$D404,Dez!$I$5:$I$605,"Não Pago")</f>
        <v>0</v>
      </c>
      <c r="Q404" s="49">
        <f t="shared" si="12"/>
        <v>0</v>
      </c>
    </row>
    <row r="405" spans="3:17" ht="28.5" customHeight="1" thickTop="1" thickBot="1">
      <c r="C405" s="65" t="str">
        <f>'PC Despesas'!L101</f>
        <v>5.4.97</v>
      </c>
      <c r="D405" s="66" t="str">
        <f>VLOOKUP(C405,'PC Despesas'!$L$5:$M$103,2,FALSE)</f>
        <v>-</v>
      </c>
      <c r="E405" s="75">
        <f>SUMIFS(Jan!$H$5:$H$605,Jan!$R$5:$R$605,"Despesa",Jan!$F$5:$F$605,CPagar!$D405,Jan!$I$5:$I$605,"Não Pago")</f>
        <v>0</v>
      </c>
      <c r="F405" s="75">
        <f>SUMIFS(Fev!$H$5:$H$605,Fev!$R$5:$R$605,"Despesa",Fev!$F$5:$F$605,CPagar!$D405,Fev!$I$5:$I$605,"Não Pago")</f>
        <v>0</v>
      </c>
      <c r="G405" s="75">
        <f>SUMIFS(Mar!$H$5:$H$605,Mar!$R$5:$R$605,"Despesa",Mar!$F$5:$F$605,CPagar!$D405,Mar!$I$5:$I$605,"Não Pago")</f>
        <v>0</v>
      </c>
      <c r="H405" s="75">
        <f>SUMIFS(Abr!$H$5:$H$605,Abr!$R$5:$R$605,"Despesa",Abr!$F$5:$F$605,CPagar!$D405,Abr!$I$5:$I$605,"Não Pago")</f>
        <v>0</v>
      </c>
      <c r="I405" s="75">
        <f>SUMIFS(Mai!$H$5:$H$605,Mai!$R$5:$R$605,"Despesa",Mai!$F$5:$F$605,CPagar!$D405,Mai!$I$5:$I$605,"Não Pago")</f>
        <v>0</v>
      </c>
      <c r="J405" s="75">
        <f>SUMIFS(Jun!$H$5:$H$605,Jun!$R$5:$R$605,"Despesa",Jun!$F$5:$F$605,CPagar!$D405,Jun!$I$5:$I$605,"Não Pago")</f>
        <v>0</v>
      </c>
      <c r="K405" s="75">
        <f>SUMIFS(Jul!$H$5:$H$605,Jul!$R$5:$R$605,"Despesa",Jul!$F$5:$F$605,CPagar!$D405,Jul!$I$5:$I$605,"Não Pago")</f>
        <v>0</v>
      </c>
      <c r="L405" s="75">
        <f>SUMIFS(Ago!$H$5:$H$605,Ago!$R$5:$R$605,"Despesa",Ago!$F$5:$F$605,CPagar!$D405,Ago!$I$5:$I$605,"Não Pago")</f>
        <v>0</v>
      </c>
      <c r="M405" s="75">
        <f>SUMIFS(Set!$H$5:$H$605,Set!$R$5:$R$605,"Despesa",Set!$F$5:$F$605,CPagar!$D405,Set!$I$5:$I$605,"Não Pago")</f>
        <v>0</v>
      </c>
      <c r="N405" s="75">
        <f>SUMIFS(Out!$H$5:$H$605,Out!$R$5:$R$605,"Despesa",Out!$F$5:$F$605,CPagar!$D405,Out!$I$5:$I$605,"Não Pago")</f>
        <v>0</v>
      </c>
      <c r="O405" s="75">
        <f>SUMIFS(Nov!$H$5:$H$605,Nov!$R$5:$R$605,"Despesa",Nov!$F$5:$F$605,CPagar!$D405,Nov!$I$5:$I$605,"Não Pago")</f>
        <v>0</v>
      </c>
      <c r="P405" s="75">
        <f>SUMIFS(Dez!$H$5:$H$605,Dez!$R$5:$R$605,"Despesa",Dez!$F$5:$F$605,CPagar!$D405,Dez!$I$5:$I$605,"Não Pago")</f>
        <v>0</v>
      </c>
      <c r="Q405" s="49">
        <f t="shared" si="12"/>
        <v>0</v>
      </c>
    </row>
    <row r="406" spans="3:17" ht="28.5" customHeight="1" thickTop="1" thickBot="1">
      <c r="C406" s="65" t="str">
        <f>'PC Despesas'!L102</f>
        <v>5.4.98</v>
      </c>
      <c r="D406" s="66" t="str">
        <f>VLOOKUP(C406,'PC Despesas'!$L$5:$M$103,2,FALSE)</f>
        <v>-</v>
      </c>
      <c r="E406" s="75">
        <f>SUMIFS(Jan!$H$5:$H$605,Jan!$R$5:$R$605,"Despesa",Jan!$F$5:$F$605,CPagar!$D406,Jan!$I$5:$I$605,"Não Pago")</f>
        <v>0</v>
      </c>
      <c r="F406" s="75">
        <f>SUMIFS(Fev!$H$5:$H$605,Fev!$R$5:$R$605,"Despesa",Fev!$F$5:$F$605,CPagar!$D406,Fev!$I$5:$I$605,"Não Pago")</f>
        <v>0</v>
      </c>
      <c r="G406" s="75">
        <f>SUMIFS(Mar!$H$5:$H$605,Mar!$R$5:$R$605,"Despesa",Mar!$F$5:$F$605,CPagar!$D406,Mar!$I$5:$I$605,"Não Pago")</f>
        <v>0</v>
      </c>
      <c r="H406" s="75">
        <f>SUMIFS(Abr!$H$5:$H$605,Abr!$R$5:$R$605,"Despesa",Abr!$F$5:$F$605,CPagar!$D406,Abr!$I$5:$I$605,"Não Pago")</f>
        <v>0</v>
      </c>
      <c r="I406" s="75">
        <f>SUMIFS(Mai!$H$5:$H$605,Mai!$R$5:$R$605,"Despesa",Mai!$F$5:$F$605,CPagar!$D406,Mai!$I$5:$I$605,"Não Pago")</f>
        <v>0</v>
      </c>
      <c r="J406" s="75">
        <f>SUMIFS(Jun!$H$5:$H$605,Jun!$R$5:$R$605,"Despesa",Jun!$F$5:$F$605,CPagar!$D406,Jun!$I$5:$I$605,"Não Pago")</f>
        <v>0</v>
      </c>
      <c r="K406" s="75">
        <f>SUMIFS(Jul!$H$5:$H$605,Jul!$R$5:$R$605,"Despesa",Jul!$F$5:$F$605,CPagar!$D406,Jul!$I$5:$I$605,"Não Pago")</f>
        <v>0</v>
      </c>
      <c r="L406" s="75">
        <f>SUMIFS(Ago!$H$5:$H$605,Ago!$R$5:$R$605,"Despesa",Ago!$F$5:$F$605,CPagar!$D406,Ago!$I$5:$I$605,"Não Pago")</f>
        <v>0</v>
      </c>
      <c r="M406" s="75">
        <f>SUMIFS(Set!$H$5:$H$605,Set!$R$5:$R$605,"Despesa",Set!$F$5:$F$605,CPagar!$D406,Set!$I$5:$I$605,"Não Pago")</f>
        <v>0</v>
      </c>
      <c r="N406" s="75">
        <f>SUMIFS(Out!$H$5:$H$605,Out!$R$5:$R$605,"Despesa",Out!$F$5:$F$605,CPagar!$D406,Out!$I$5:$I$605,"Não Pago")</f>
        <v>0</v>
      </c>
      <c r="O406" s="75">
        <f>SUMIFS(Nov!$H$5:$H$605,Nov!$R$5:$R$605,"Despesa",Nov!$F$5:$F$605,CPagar!$D406,Nov!$I$5:$I$605,"Não Pago")</f>
        <v>0</v>
      </c>
      <c r="P406" s="75">
        <f>SUMIFS(Dez!$H$5:$H$605,Dez!$R$5:$R$605,"Despesa",Dez!$F$5:$F$605,CPagar!$D406,Dez!$I$5:$I$605,"Não Pago")</f>
        <v>0</v>
      </c>
      <c r="Q406" s="49">
        <f t="shared" si="12"/>
        <v>0</v>
      </c>
    </row>
    <row r="407" spans="3:17" ht="28.5" customHeight="1" thickTop="1" thickBot="1">
      <c r="C407" s="65" t="str">
        <f>'PC Despesas'!L103</f>
        <v>5.4.99</v>
      </c>
      <c r="D407" s="66" t="str">
        <f>VLOOKUP(C407,'PC Despesas'!$L$5:$M$103,2,FALSE)</f>
        <v>Outras despesas com RH</v>
      </c>
      <c r="E407" s="75">
        <f>SUMIFS(Jan!$H$5:$H$605,Jan!$R$5:$R$605,"Despesa",Jan!$F$5:$F$605,CPagar!$D407,Jan!$I$5:$I$605,"Não Pago")</f>
        <v>0</v>
      </c>
      <c r="F407" s="75">
        <f>SUMIFS(Fev!$H$5:$H$605,Fev!$R$5:$R$605,"Despesa",Fev!$F$5:$F$605,CPagar!$D407,Fev!$I$5:$I$605,"Não Pago")</f>
        <v>0</v>
      </c>
      <c r="G407" s="75">
        <f>SUMIFS(Mar!$H$5:$H$605,Mar!$R$5:$R$605,"Despesa",Mar!$F$5:$F$605,CPagar!$D407,Mar!$I$5:$I$605,"Não Pago")</f>
        <v>0</v>
      </c>
      <c r="H407" s="75">
        <f>SUMIFS(Abr!$H$5:$H$605,Abr!$R$5:$R$605,"Despesa",Abr!$F$5:$F$605,CPagar!$D407,Abr!$I$5:$I$605,"Não Pago")</f>
        <v>0</v>
      </c>
      <c r="I407" s="75">
        <f>SUMIFS(Mai!$H$5:$H$605,Mai!$R$5:$R$605,"Despesa",Mai!$F$5:$F$605,CPagar!$D407,Mai!$I$5:$I$605,"Não Pago")</f>
        <v>0</v>
      </c>
      <c r="J407" s="75">
        <f>SUMIFS(Jun!$H$5:$H$605,Jun!$R$5:$R$605,"Despesa",Jun!$F$5:$F$605,CPagar!$D407,Jun!$I$5:$I$605,"Não Pago")</f>
        <v>0</v>
      </c>
      <c r="K407" s="75">
        <f>SUMIFS(Jul!$H$5:$H$605,Jul!$R$5:$R$605,"Despesa",Jul!$F$5:$F$605,CPagar!$D407,Jul!$I$5:$I$605,"Não Pago")</f>
        <v>0</v>
      </c>
      <c r="L407" s="75">
        <f>SUMIFS(Ago!$H$5:$H$605,Ago!$R$5:$R$605,"Despesa",Ago!$F$5:$F$605,CPagar!$D407,Ago!$I$5:$I$605,"Não Pago")</f>
        <v>0</v>
      </c>
      <c r="M407" s="75">
        <f>SUMIFS(Set!$H$5:$H$605,Set!$R$5:$R$605,"Despesa",Set!$F$5:$F$605,CPagar!$D407,Set!$I$5:$I$605,"Não Pago")</f>
        <v>0</v>
      </c>
      <c r="N407" s="75">
        <f>SUMIFS(Out!$H$5:$H$605,Out!$R$5:$R$605,"Despesa",Out!$F$5:$F$605,CPagar!$D407,Out!$I$5:$I$605,"Não Pago")</f>
        <v>0</v>
      </c>
      <c r="O407" s="75">
        <f>SUMIFS(Nov!$H$5:$H$605,Nov!$R$5:$R$605,"Despesa",Nov!$F$5:$F$605,CPagar!$D407,Nov!$I$5:$I$605,"Não Pago")</f>
        <v>0</v>
      </c>
      <c r="P407" s="75">
        <f>SUMIFS(Dez!$H$5:$H$605,Dez!$R$5:$R$605,"Despesa",Dez!$F$5:$F$605,CPagar!$D407,Dez!$I$5:$I$605,"Não Pago")</f>
        <v>0</v>
      </c>
      <c r="Q407" s="49">
        <f t="shared" si="12"/>
        <v>0</v>
      </c>
    </row>
    <row r="408" spans="3:17" ht="30.75" customHeight="1" thickTop="1" thickBot="1">
      <c r="C408" s="63" t="str">
        <f>'PC Despesas'!O4</f>
        <v>5.5</v>
      </c>
      <c r="D408" s="64" t="str">
        <f>VLOOKUP(C408,'PC Despesas'!$O$4:$P$103,2,FALSE)</f>
        <v>DESPESAS OPERACIONAIS</v>
      </c>
      <c r="E408" s="74">
        <f>SUM(E409:E507)</f>
        <v>0</v>
      </c>
      <c r="F408" s="74">
        <f t="shared" ref="F408:Q408" si="13">SUM(F409:F507)</f>
        <v>0</v>
      </c>
      <c r="G408" s="74">
        <f t="shared" si="13"/>
        <v>0</v>
      </c>
      <c r="H408" s="74">
        <f t="shared" si="13"/>
        <v>0</v>
      </c>
      <c r="I408" s="74">
        <f t="shared" si="13"/>
        <v>0</v>
      </c>
      <c r="J408" s="74">
        <f t="shared" si="13"/>
        <v>0</v>
      </c>
      <c r="K408" s="74">
        <f t="shared" si="13"/>
        <v>0</v>
      </c>
      <c r="L408" s="74">
        <f t="shared" si="13"/>
        <v>0</v>
      </c>
      <c r="M408" s="74">
        <f t="shared" si="13"/>
        <v>0</v>
      </c>
      <c r="N408" s="74">
        <f t="shared" si="13"/>
        <v>0</v>
      </c>
      <c r="O408" s="74">
        <f t="shared" si="13"/>
        <v>0</v>
      </c>
      <c r="P408" s="74">
        <f t="shared" si="13"/>
        <v>0</v>
      </c>
      <c r="Q408" s="74">
        <f t="shared" si="13"/>
        <v>0</v>
      </c>
    </row>
    <row r="409" spans="3:17" ht="28.5" customHeight="1" thickTop="1" thickBot="1">
      <c r="C409" s="65" t="str">
        <f>'PC Despesas'!O5</f>
        <v>5.5.1</v>
      </c>
      <c r="D409" s="66" t="str">
        <f>VLOOKUP(C409,'PC Despesas'!$O$5:$P$103,2,FALSE)</f>
        <v>-</v>
      </c>
      <c r="E409" s="75">
        <f>SUMIFS(Jan!$H$5:$H$605,Jan!$R$5:$R$605,"Despesa",Jan!$F$5:$F$605,CPagar!$D409,Jan!$I$5:$I$605,"Não Pago")</f>
        <v>0</v>
      </c>
      <c r="F409" s="75">
        <f>SUMIFS(Fev!$H$5:$H$605,Fev!$R$5:$R$605,"Despesa",Fev!$F$5:$F$605,CPagar!$D409,Fev!$I$5:$I$605,"Não Pago")</f>
        <v>0</v>
      </c>
      <c r="G409" s="75">
        <f>SUMIFS(Mar!$H$5:$H$605,Mar!$R$5:$R$605,"Despesa",Mar!$F$5:$F$605,CPagar!$D409,Mar!$I$5:$I$605,"Não Pago")</f>
        <v>0</v>
      </c>
      <c r="H409" s="75">
        <f>SUMIFS(Abr!$H$5:$H$605,Abr!$R$5:$R$605,"Despesa",Abr!$F$5:$F$605,CPagar!$D409,Abr!$I$5:$I$605,"Não Pago")</f>
        <v>0</v>
      </c>
      <c r="I409" s="75">
        <f>SUMIFS(Mai!$H$5:$H$605,Mai!$R$5:$R$605,"Despesa",Mai!$F$5:$F$605,CPagar!$D409,Mai!$I$5:$I$605,"Não Pago")</f>
        <v>0</v>
      </c>
      <c r="J409" s="75">
        <f>SUMIFS(Jun!$H$5:$H$605,Jun!$R$5:$R$605,"Despesa",Jun!$F$5:$F$605,CPagar!$D409,Jun!$I$5:$I$605,"Não Pago")</f>
        <v>0</v>
      </c>
      <c r="K409" s="75">
        <f>SUMIFS(Jul!$H$5:$H$605,Jul!$R$5:$R$605,"Despesa",Jul!$F$5:$F$605,CPagar!$D409,Jul!$I$5:$I$605,"Não Pago")</f>
        <v>0</v>
      </c>
      <c r="L409" s="75">
        <f>SUMIFS(Ago!$H$5:$H$605,Ago!$R$5:$R$605,"Despesa",Ago!$F$5:$F$605,CPagar!$D409,Ago!$I$5:$I$605,"Não Pago")</f>
        <v>0</v>
      </c>
      <c r="M409" s="75">
        <f>SUMIFS(Set!$H$5:$H$605,Set!$R$5:$R$605,"Despesa",Set!$F$5:$F$605,CPagar!$D409,Set!$I$5:$I$605,"Não Pago")</f>
        <v>0</v>
      </c>
      <c r="N409" s="75">
        <f>SUMIFS(Out!$H$5:$H$605,Out!$R$5:$R$605,"Despesa",Out!$F$5:$F$605,CPagar!$D409,Out!$I$5:$I$605,"Não Pago")</f>
        <v>0</v>
      </c>
      <c r="O409" s="75">
        <f>SUMIFS(Nov!$H$5:$H$605,Nov!$R$5:$R$605,"Despesa",Nov!$F$5:$F$605,CPagar!$D409,Nov!$I$5:$I$605,"Não Pago")</f>
        <v>0</v>
      </c>
      <c r="P409" s="75">
        <f>SUMIFS(Dez!$H$5:$H$605,Dez!$R$5:$R$605,"Despesa",Dez!$F$5:$F$605,CPagar!$D409,Dez!$I$5:$I$605,"Não Pago")</f>
        <v>0</v>
      </c>
      <c r="Q409" s="49">
        <f>SUM(E409:P409)</f>
        <v>0</v>
      </c>
    </row>
    <row r="410" spans="3:17" ht="28.5" customHeight="1" thickTop="1" thickBot="1">
      <c r="C410" s="65" t="str">
        <f>'PC Despesas'!O6</f>
        <v>5.5.2</v>
      </c>
      <c r="D410" s="66" t="str">
        <f>VLOOKUP(C410,'PC Despesas'!$O$5:$P$103,2,FALSE)</f>
        <v>-</v>
      </c>
      <c r="E410" s="75">
        <f>SUMIFS(Jan!$H$5:$H$605,Jan!$R$5:$R$605,"Despesa",Jan!$F$5:$F$605,CPagar!$D410,Jan!$I$5:$I$605,"Não Pago")</f>
        <v>0</v>
      </c>
      <c r="F410" s="75">
        <f>SUMIFS(Fev!$H$5:$H$605,Fev!$R$5:$R$605,"Despesa",Fev!$F$5:$F$605,CPagar!$D410,Fev!$I$5:$I$605,"Não Pago")</f>
        <v>0</v>
      </c>
      <c r="G410" s="75">
        <f>SUMIFS(Mar!$H$5:$H$605,Mar!$R$5:$R$605,"Despesa",Mar!$F$5:$F$605,CPagar!$D410,Mar!$I$5:$I$605,"Não Pago")</f>
        <v>0</v>
      </c>
      <c r="H410" s="75">
        <f>SUMIFS(Abr!$H$5:$H$605,Abr!$R$5:$R$605,"Despesa",Abr!$F$5:$F$605,CPagar!$D410,Abr!$I$5:$I$605,"Não Pago")</f>
        <v>0</v>
      </c>
      <c r="I410" s="75">
        <f>SUMIFS(Mai!$H$5:$H$605,Mai!$R$5:$R$605,"Despesa",Mai!$F$5:$F$605,CPagar!$D410,Mai!$I$5:$I$605,"Não Pago")</f>
        <v>0</v>
      </c>
      <c r="J410" s="75">
        <f>SUMIFS(Jun!$H$5:$H$605,Jun!$R$5:$R$605,"Despesa",Jun!$F$5:$F$605,CPagar!$D410,Jun!$I$5:$I$605,"Não Pago")</f>
        <v>0</v>
      </c>
      <c r="K410" s="75">
        <f>SUMIFS(Jul!$H$5:$H$605,Jul!$R$5:$R$605,"Despesa",Jul!$F$5:$F$605,CPagar!$D410,Jul!$I$5:$I$605,"Não Pago")</f>
        <v>0</v>
      </c>
      <c r="L410" s="75">
        <f>SUMIFS(Ago!$H$5:$H$605,Ago!$R$5:$R$605,"Despesa",Ago!$F$5:$F$605,CPagar!$D410,Ago!$I$5:$I$605,"Não Pago")</f>
        <v>0</v>
      </c>
      <c r="M410" s="75">
        <f>SUMIFS(Set!$H$5:$H$605,Set!$R$5:$R$605,"Despesa",Set!$F$5:$F$605,CPagar!$D410,Set!$I$5:$I$605,"Não Pago")</f>
        <v>0</v>
      </c>
      <c r="N410" s="75">
        <f>SUMIFS(Out!$H$5:$H$605,Out!$R$5:$R$605,"Despesa",Out!$F$5:$F$605,CPagar!$D410,Out!$I$5:$I$605,"Não Pago")</f>
        <v>0</v>
      </c>
      <c r="O410" s="75">
        <f>SUMIFS(Nov!$H$5:$H$605,Nov!$R$5:$R$605,"Despesa",Nov!$F$5:$F$605,CPagar!$D410,Nov!$I$5:$I$605,"Não Pago")</f>
        <v>0</v>
      </c>
      <c r="P410" s="75">
        <f>SUMIFS(Dez!$H$5:$H$605,Dez!$R$5:$R$605,"Despesa",Dez!$F$5:$F$605,CPagar!$D410,Dez!$I$5:$I$605,"Não Pago")</f>
        <v>0</v>
      </c>
      <c r="Q410" s="49">
        <f t="shared" ref="Q410:Q473" si="14">SUM(E410:P410)</f>
        <v>0</v>
      </c>
    </row>
    <row r="411" spans="3:17" ht="28.5" customHeight="1" thickTop="1" thickBot="1">
      <c r="C411" s="65" t="str">
        <f>'PC Despesas'!O7</f>
        <v>5.5.3</v>
      </c>
      <c r="D411" s="66" t="str">
        <f>VLOOKUP(C411,'PC Despesas'!$O$5:$P$103,2,FALSE)</f>
        <v>-</v>
      </c>
      <c r="E411" s="75">
        <f>SUMIFS(Jan!$H$5:$H$605,Jan!$R$5:$R$605,"Despesa",Jan!$F$5:$F$605,CPagar!$D411,Jan!$I$5:$I$605,"Não Pago")</f>
        <v>0</v>
      </c>
      <c r="F411" s="75">
        <f>SUMIFS(Fev!$H$5:$H$605,Fev!$R$5:$R$605,"Despesa",Fev!$F$5:$F$605,CPagar!$D411,Fev!$I$5:$I$605,"Não Pago")</f>
        <v>0</v>
      </c>
      <c r="G411" s="75">
        <f>SUMIFS(Mar!$H$5:$H$605,Mar!$R$5:$R$605,"Despesa",Mar!$F$5:$F$605,CPagar!$D411,Mar!$I$5:$I$605,"Não Pago")</f>
        <v>0</v>
      </c>
      <c r="H411" s="75">
        <f>SUMIFS(Abr!$H$5:$H$605,Abr!$R$5:$R$605,"Despesa",Abr!$F$5:$F$605,CPagar!$D411,Abr!$I$5:$I$605,"Não Pago")</f>
        <v>0</v>
      </c>
      <c r="I411" s="75">
        <f>SUMIFS(Mai!$H$5:$H$605,Mai!$R$5:$R$605,"Despesa",Mai!$F$5:$F$605,CPagar!$D411,Mai!$I$5:$I$605,"Não Pago")</f>
        <v>0</v>
      </c>
      <c r="J411" s="75">
        <f>SUMIFS(Jun!$H$5:$H$605,Jun!$R$5:$R$605,"Despesa",Jun!$F$5:$F$605,CPagar!$D411,Jun!$I$5:$I$605,"Não Pago")</f>
        <v>0</v>
      </c>
      <c r="K411" s="75">
        <f>SUMIFS(Jul!$H$5:$H$605,Jul!$R$5:$R$605,"Despesa",Jul!$F$5:$F$605,CPagar!$D411,Jul!$I$5:$I$605,"Não Pago")</f>
        <v>0</v>
      </c>
      <c r="L411" s="75">
        <f>SUMIFS(Ago!$H$5:$H$605,Ago!$R$5:$R$605,"Despesa",Ago!$F$5:$F$605,CPagar!$D411,Ago!$I$5:$I$605,"Não Pago")</f>
        <v>0</v>
      </c>
      <c r="M411" s="75">
        <f>SUMIFS(Set!$H$5:$H$605,Set!$R$5:$R$605,"Despesa",Set!$F$5:$F$605,CPagar!$D411,Set!$I$5:$I$605,"Não Pago")</f>
        <v>0</v>
      </c>
      <c r="N411" s="75">
        <f>SUMIFS(Out!$H$5:$H$605,Out!$R$5:$R$605,"Despesa",Out!$F$5:$F$605,CPagar!$D411,Out!$I$5:$I$605,"Não Pago")</f>
        <v>0</v>
      </c>
      <c r="O411" s="75">
        <f>SUMIFS(Nov!$H$5:$H$605,Nov!$R$5:$R$605,"Despesa",Nov!$F$5:$F$605,CPagar!$D411,Nov!$I$5:$I$605,"Não Pago")</f>
        <v>0</v>
      </c>
      <c r="P411" s="75">
        <f>SUMIFS(Dez!$H$5:$H$605,Dez!$R$5:$R$605,"Despesa",Dez!$F$5:$F$605,CPagar!$D411,Dez!$I$5:$I$605,"Não Pago")</f>
        <v>0</v>
      </c>
      <c r="Q411" s="49">
        <f t="shared" si="14"/>
        <v>0</v>
      </c>
    </row>
    <row r="412" spans="3:17" ht="28.5" customHeight="1" thickTop="1" thickBot="1">
      <c r="C412" s="65" t="str">
        <f>'PC Despesas'!O8</f>
        <v>5.5.4</v>
      </c>
      <c r="D412" s="66" t="str">
        <f>VLOOKUP(C412,'PC Despesas'!$O$5:$P$103,2,FALSE)</f>
        <v>-</v>
      </c>
      <c r="E412" s="75">
        <f>SUMIFS(Jan!$H$5:$H$605,Jan!$R$5:$R$605,"Despesa",Jan!$F$5:$F$605,CPagar!$D412,Jan!$I$5:$I$605,"Não Pago")</f>
        <v>0</v>
      </c>
      <c r="F412" s="75">
        <f>SUMIFS(Fev!$H$5:$H$605,Fev!$R$5:$R$605,"Despesa",Fev!$F$5:$F$605,CPagar!$D412,Fev!$I$5:$I$605,"Não Pago")</f>
        <v>0</v>
      </c>
      <c r="G412" s="75">
        <f>SUMIFS(Mar!$H$5:$H$605,Mar!$R$5:$R$605,"Despesa",Mar!$F$5:$F$605,CPagar!$D412,Mar!$I$5:$I$605,"Não Pago")</f>
        <v>0</v>
      </c>
      <c r="H412" s="75">
        <f>SUMIFS(Abr!$H$5:$H$605,Abr!$R$5:$R$605,"Despesa",Abr!$F$5:$F$605,CPagar!$D412,Abr!$I$5:$I$605,"Não Pago")</f>
        <v>0</v>
      </c>
      <c r="I412" s="75">
        <f>SUMIFS(Mai!$H$5:$H$605,Mai!$R$5:$R$605,"Despesa",Mai!$F$5:$F$605,CPagar!$D412,Mai!$I$5:$I$605,"Não Pago")</f>
        <v>0</v>
      </c>
      <c r="J412" s="75">
        <f>SUMIFS(Jun!$H$5:$H$605,Jun!$R$5:$R$605,"Despesa",Jun!$F$5:$F$605,CPagar!$D412,Jun!$I$5:$I$605,"Não Pago")</f>
        <v>0</v>
      </c>
      <c r="K412" s="75">
        <f>SUMIFS(Jul!$H$5:$H$605,Jul!$R$5:$R$605,"Despesa",Jul!$F$5:$F$605,CPagar!$D412,Jul!$I$5:$I$605,"Não Pago")</f>
        <v>0</v>
      </c>
      <c r="L412" s="75">
        <f>SUMIFS(Ago!$H$5:$H$605,Ago!$R$5:$R$605,"Despesa",Ago!$F$5:$F$605,CPagar!$D412,Ago!$I$5:$I$605,"Não Pago")</f>
        <v>0</v>
      </c>
      <c r="M412" s="75">
        <f>SUMIFS(Set!$H$5:$H$605,Set!$R$5:$R$605,"Despesa",Set!$F$5:$F$605,CPagar!$D412,Set!$I$5:$I$605,"Não Pago")</f>
        <v>0</v>
      </c>
      <c r="N412" s="75">
        <f>SUMIFS(Out!$H$5:$H$605,Out!$R$5:$R$605,"Despesa",Out!$F$5:$F$605,CPagar!$D412,Out!$I$5:$I$605,"Não Pago")</f>
        <v>0</v>
      </c>
      <c r="O412" s="75">
        <f>SUMIFS(Nov!$H$5:$H$605,Nov!$R$5:$R$605,"Despesa",Nov!$F$5:$F$605,CPagar!$D412,Nov!$I$5:$I$605,"Não Pago")</f>
        <v>0</v>
      </c>
      <c r="P412" s="75">
        <f>SUMIFS(Dez!$H$5:$H$605,Dez!$R$5:$R$605,"Despesa",Dez!$F$5:$F$605,CPagar!$D412,Dez!$I$5:$I$605,"Não Pago")</f>
        <v>0</v>
      </c>
      <c r="Q412" s="49">
        <f t="shared" si="14"/>
        <v>0</v>
      </c>
    </row>
    <row r="413" spans="3:17" ht="28.5" customHeight="1" thickTop="1" thickBot="1">
      <c r="C413" s="65" t="str">
        <f>'PC Despesas'!O9</f>
        <v>5.5.5</v>
      </c>
      <c r="D413" s="66" t="str">
        <f>VLOOKUP(C413,'PC Despesas'!$O$5:$P$103,2,FALSE)</f>
        <v>-</v>
      </c>
      <c r="E413" s="75">
        <f>SUMIFS(Jan!$H$5:$H$605,Jan!$R$5:$R$605,"Despesa",Jan!$F$5:$F$605,CPagar!$D413,Jan!$I$5:$I$605,"Não Pago")</f>
        <v>0</v>
      </c>
      <c r="F413" s="75">
        <f>SUMIFS(Fev!$H$5:$H$605,Fev!$R$5:$R$605,"Despesa",Fev!$F$5:$F$605,CPagar!$D413,Fev!$I$5:$I$605,"Não Pago")</f>
        <v>0</v>
      </c>
      <c r="G413" s="75">
        <f>SUMIFS(Mar!$H$5:$H$605,Mar!$R$5:$R$605,"Despesa",Mar!$F$5:$F$605,CPagar!$D413,Mar!$I$5:$I$605,"Não Pago")</f>
        <v>0</v>
      </c>
      <c r="H413" s="75">
        <f>SUMIFS(Abr!$H$5:$H$605,Abr!$R$5:$R$605,"Despesa",Abr!$F$5:$F$605,CPagar!$D413,Abr!$I$5:$I$605,"Não Pago")</f>
        <v>0</v>
      </c>
      <c r="I413" s="75">
        <f>SUMIFS(Mai!$H$5:$H$605,Mai!$R$5:$R$605,"Despesa",Mai!$F$5:$F$605,CPagar!$D413,Mai!$I$5:$I$605,"Não Pago")</f>
        <v>0</v>
      </c>
      <c r="J413" s="75">
        <f>SUMIFS(Jun!$H$5:$H$605,Jun!$R$5:$R$605,"Despesa",Jun!$F$5:$F$605,CPagar!$D413,Jun!$I$5:$I$605,"Não Pago")</f>
        <v>0</v>
      </c>
      <c r="K413" s="75">
        <f>SUMIFS(Jul!$H$5:$H$605,Jul!$R$5:$R$605,"Despesa",Jul!$F$5:$F$605,CPagar!$D413,Jul!$I$5:$I$605,"Não Pago")</f>
        <v>0</v>
      </c>
      <c r="L413" s="75">
        <f>SUMIFS(Ago!$H$5:$H$605,Ago!$R$5:$R$605,"Despesa",Ago!$F$5:$F$605,CPagar!$D413,Ago!$I$5:$I$605,"Não Pago")</f>
        <v>0</v>
      </c>
      <c r="M413" s="75">
        <f>SUMIFS(Set!$H$5:$H$605,Set!$R$5:$R$605,"Despesa",Set!$F$5:$F$605,CPagar!$D413,Set!$I$5:$I$605,"Não Pago")</f>
        <v>0</v>
      </c>
      <c r="N413" s="75">
        <f>SUMIFS(Out!$H$5:$H$605,Out!$R$5:$R$605,"Despesa",Out!$F$5:$F$605,CPagar!$D413,Out!$I$5:$I$605,"Não Pago")</f>
        <v>0</v>
      </c>
      <c r="O413" s="75">
        <f>SUMIFS(Nov!$H$5:$H$605,Nov!$R$5:$R$605,"Despesa",Nov!$F$5:$F$605,CPagar!$D413,Nov!$I$5:$I$605,"Não Pago")</f>
        <v>0</v>
      </c>
      <c r="P413" s="75">
        <f>SUMIFS(Dez!$H$5:$H$605,Dez!$R$5:$R$605,"Despesa",Dez!$F$5:$F$605,CPagar!$D413,Dez!$I$5:$I$605,"Não Pago")</f>
        <v>0</v>
      </c>
      <c r="Q413" s="49">
        <f t="shared" si="14"/>
        <v>0</v>
      </c>
    </row>
    <row r="414" spans="3:17" ht="28.5" customHeight="1" thickTop="1" thickBot="1">
      <c r="C414" s="65" t="str">
        <f>'PC Despesas'!O10</f>
        <v>5.5.6</v>
      </c>
      <c r="D414" s="66" t="str">
        <f>VLOOKUP(C414,'PC Despesas'!$O$5:$P$103,2,FALSE)</f>
        <v>-</v>
      </c>
      <c r="E414" s="75">
        <f>SUMIFS(Jan!$H$5:$H$605,Jan!$R$5:$R$605,"Despesa",Jan!$F$5:$F$605,CPagar!$D414,Jan!$I$5:$I$605,"Não Pago")</f>
        <v>0</v>
      </c>
      <c r="F414" s="75">
        <f>SUMIFS(Fev!$H$5:$H$605,Fev!$R$5:$R$605,"Despesa",Fev!$F$5:$F$605,CPagar!$D414,Fev!$I$5:$I$605,"Não Pago")</f>
        <v>0</v>
      </c>
      <c r="G414" s="75">
        <f>SUMIFS(Mar!$H$5:$H$605,Mar!$R$5:$R$605,"Despesa",Mar!$F$5:$F$605,CPagar!$D414,Mar!$I$5:$I$605,"Não Pago")</f>
        <v>0</v>
      </c>
      <c r="H414" s="75">
        <f>SUMIFS(Abr!$H$5:$H$605,Abr!$R$5:$R$605,"Despesa",Abr!$F$5:$F$605,CPagar!$D414,Abr!$I$5:$I$605,"Não Pago")</f>
        <v>0</v>
      </c>
      <c r="I414" s="75">
        <f>SUMIFS(Mai!$H$5:$H$605,Mai!$R$5:$R$605,"Despesa",Mai!$F$5:$F$605,CPagar!$D414,Mai!$I$5:$I$605,"Não Pago")</f>
        <v>0</v>
      </c>
      <c r="J414" s="75">
        <f>SUMIFS(Jun!$H$5:$H$605,Jun!$R$5:$R$605,"Despesa",Jun!$F$5:$F$605,CPagar!$D414,Jun!$I$5:$I$605,"Não Pago")</f>
        <v>0</v>
      </c>
      <c r="K414" s="75">
        <f>SUMIFS(Jul!$H$5:$H$605,Jul!$R$5:$R$605,"Despesa",Jul!$F$5:$F$605,CPagar!$D414,Jul!$I$5:$I$605,"Não Pago")</f>
        <v>0</v>
      </c>
      <c r="L414" s="75">
        <f>SUMIFS(Ago!$H$5:$H$605,Ago!$R$5:$R$605,"Despesa",Ago!$F$5:$F$605,CPagar!$D414,Ago!$I$5:$I$605,"Não Pago")</f>
        <v>0</v>
      </c>
      <c r="M414" s="75">
        <f>SUMIFS(Set!$H$5:$H$605,Set!$R$5:$R$605,"Despesa",Set!$F$5:$F$605,CPagar!$D414,Set!$I$5:$I$605,"Não Pago")</f>
        <v>0</v>
      </c>
      <c r="N414" s="75">
        <f>SUMIFS(Out!$H$5:$H$605,Out!$R$5:$R$605,"Despesa",Out!$F$5:$F$605,CPagar!$D414,Out!$I$5:$I$605,"Não Pago")</f>
        <v>0</v>
      </c>
      <c r="O414" s="75">
        <f>SUMIFS(Nov!$H$5:$H$605,Nov!$R$5:$R$605,"Despesa",Nov!$F$5:$F$605,CPagar!$D414,Nov!$I$5:$I$605,"Não Pago")</f>
        <v>0</v>
      </c>
      <c r="P414" s="75">
        <f>SUMIFS(Dez!$H$5:$H$605,Dez!$R$5:$R$605,"Despesa",Dez!$F$5:$F$605,CPagar!$D414,Dez!$I$5:$I$605,"Não Pago")</f>
        <v>0</v>
      </c>
      <c r="Q414" s="49">
        <f t="shared" si="14"/>
        <v>0</v>
      </c>
    </row>
    <row r="415" spans="3:17" ht="28.5" customHeight="1" thickTop="1" thickBot="1">
      <c r="C415" s="65" t="str">
        <f>'PC Despesas'!O11</f>
        <v>5.5.7</v>
      </c>
      <c r="D415" s="66" t="str">
        <f>VLOOKUP(C415,'PC Despesas'!$O$5:$P$103,2,FALSE)</f>
        <v>-</v>
      </c>
      <c r="E415" s="75">
        <f>SUMIFS(Jan!$H$5:$H$605,Jan!$R$5:$R$605,"Despesa",Jan!$F$5:$F$605,CPagar!$D415,Jan!$I$5:$I$605,"Não Pago")</f>
        <v>0</v>
      </c>
      <c r="F415" s="75">
        <f>SUMIFS(Fev!$H$5:$H$605,Fev!$R$5:$R$605,"Despesa",Fev!$F$5:$F$605,CPagar!$D415,Fev!$I$5:$I$605,"Não Pago")</f>
        <v>0</v>
      </c>
      <c r="G415" s="75">
        <f>SUMIFS(Mar!$H$5:$H$605,Mar!$R$5:$R$605,"Despesa",Mar!$F$5:$F$605,CPagar!$D415,Mar!$I$5:$I$605,"Não Pago")</f>
        <v>0</v>
      </c>
      <c r="H415" s="75">
        <f>SUMIFS(Abr!$H$5:$H$605,Abr!$R$5:$R$605,"Despesa",Abr!$F$5:$F$605,CPagar!$D415,Abr!$I$5:$I$605,"Não Pago")</f>
        <v>0</v>
      </c>
      <c r="I415" s="75">
        <f>SUMIFS(Mai!$H$5:$H$605,Mai!$R$5:$R$605,"Despesa",Mai!$F$5:$F$605,CPagar!$D415,Mai!$I$5:$I$605,"Não Pago")</f>
        <v>0</v>
      </c>
      <c r="J415" s="75">
        <f>SUMIFS(Jun!$H$5:$H$605,Jun!$R$5:$R$605,"Despesa",Jun!$F$5:$F$605,CPagar!$D415,Jun!$I$5:$I$605,"Não Pago")</f>
        <v>0</v>
      </c>
      <c r="K415" s="75">
        <f>SUMIFS(Jul!$H$5:$H$605,Jul!$R$5:$R$605,"Despesa",Jul!$F$5:$F$605,CPagar!$D415,Jul!$I$5:$I$605,"Não Pago")</f>
        <v>0</v>
      </c>
      <c r="L415" s="75">
        <f>SUMIFS(Ago!$H$5:$H$605,Ago!$R$5:$R$605,"Despesa",Ago!$F$5:$F$605,CPagar!$D415,Ago!$I$5:$I$605,"Não Pago")</f>
        <v>0</v>
      </c>
      <c r="M415" s="75">
        <f>SUMIFS(Set!$H$5:$H$605,Set!$R$5:$R$605,"Despesa",Set!$F$5:$F$605,CPagar!$D415,Set!$I$5:$I$605,"Não Pago")</f>
        <v>0</v>
      </c>
      <c r="N415" s="75">
        <f>SUMIFS(Out!$H$5:$H$605,Out!$R$5:$R$605,"Despesa",Out!$F$5:$F$605,CPagar!$D415,Out!$I$5:$I$605,"Não Pago")</f>
        <v>0</v>
      </c>
      <c r="O415" s="75">
        <f>SUMIFS(Nov!$H$5:$H$605,Nov!$R$5:$R$605,"Despesa",Nov!$F$5:$F$605,CPagar!$D415,Nov!$I$5:$I$605,"Não Pago")</f>
        <v>0</v>
      </c>
      <c r="P415" s="75">
        <f>SUMIFS(Dez!$H$5:$H$605,Dez!$R$5:$R$605,"Despesa",Dez!$F$5:$F$605,CPagar!$D415,Dez!$I$5:$I$605,"Não Pago")</f>
        <v>0</v>
      </c>
      <c r="Q415" s="49">
        <f t="shared" si="14"/>
        <v>0</v>
      </c>
    </row>
    <row r="416" spans="3:17" ht="28.5" customHeight="1" thickTop="1" thickBot="1">
      <c r="C416" s="65" t="str">
        <f>'PC Despesas'!O12</f>
        <v>5.5.8</v>
      </c>
      <c r="D416" s="66" t="str">
        <f>VLOOKUP(C416,'PC Despesas'!$O$5:$P$103,2,FALSE)</f>
        <v>-</v>
      </c>
      <c r="E416" s="75">
        <f>SUMIFS(Jan!$H$5:$H$605,Jan!$R$5:$R$605,"Despesa",Jan!$F$5:$F$605,CPagar!$D416,Jan!$I$5:$I$605,"Não Pago")</f>
        <v>0</v>
      </c>
      <c r="F416" s="75">
        <f>SUMIFS(Fev!$H$5:$H$605,Fev!$R$5:$R$605,"Despesa",Fev!$F$5:$F$605,CPagar!$D416,Fev!$I$5:$I$605,"Não Pago")</f>
        <v>0</v>
      </c>
      <c r="G416" s="75">
        <f>SUMIFS(Mar!$H$5:$H$605,Mar!$R$5:$R$605,"Despesa",Mar!$F$5:$F$605,CPagar!$D416,Mar!$I$5:$I$605,"Não Pago")</f>
        <v>0</v>
      </c>
      <c r="H416" s="75">
        <f>SUMIFS(Abr!$H$5:$H$605,Abr!$R$5:$R$605,"Despesa",Abr!$F$5:$F$605,CPagar!$D416,Abr!$I$5:$I$605,"Não Pago")</f>
        <v>0</v>
      </c>
      <c r="I416" s="75">
        <f>SUMIFS(Mai!$H$5:$H$605,Mai!$R$5:$R$605,"Despesa",Mai!$F$5:$F$605,CPagar!$D416,Mai!$I$5:$I$605,"Não Pago")</f>
        <v>0</v>
      </c>
      <c r="J416" s="75">
        <f>SUMIFS(Jun!$H$5:$H$605,Jun!$R$5:$R$605,"Despesa",Jun!$F$5:$F$605,CPagar!$D416,Jun!$I$5:$I$605,"Não Pago")</f>
        <v>0</v>
      </c>
      <c r="K416" s="75">
        <f>SUMIFS(Jul!$H$5:$H$605,Jul!$R$5:$R$605,"Despesa",Jul!$F$5:$F$605,CPagar!$D416,Jul!$I$5:$I$605,"Não Pago")</f>
        <v>0</v>
      </c>
      <c r="L416" s="75">
        <f>SUMIFS(Ago!$H$5:$H$605,Ago!$R$5:$R$605,"Despesa",Ago!$F$5:$F$605,CPagar!$D416,Ago!$I$5:$I$605,"Não Pago")</f>
        <v>0</v>
      </c>
      <c r="M416" s="75">
        <f>SUMIFS(Set!$H$5:$H$605,Set!$R$5:$R$605,"Despesa",Set!$F$5:$F$605,CPagar!$D416,Set!$I$5:$I$605,"Não Pago")</f>
        <v>0</v>
      </c>
      <c r="N416" s="75">
        <f>SUMIFS(Out!$H$5:$H$605,Out!$R$5:$R$605,"Despesa",Out!$F$5:$F$605,CPagar!$D416,Out!$I$5:$I$605,"Não Pago")</f>
        <v>0</v>
      </c>
      <c r="O416" s="75">
        <f>SUMIFS(Nov!$H$5:$H$605,Nov!$R$5:$R$605,"Despesa",Nov!$F$5:$F$605,CPagar!$D416,Nov!$I$5:$I$605,"Não Pago")</f>
        <v>0</v>
      </c>
      <c r="P416" s="75">
        <f>SUMIFS(Dez!$H$5:$H$605,Dez!$R$5:$R$605,"Despesa",Dez!$F$5:$F$605,CPagar!$D416,Dez!$I$5:$I$605,"Não Pago")</f>
        <v>0</v>
      </c>
      <c r="Q416" s="49">
        <f t="shared" si="14"/>
        <v>0</v>
      </c>
    </row>
    <row r="417" spans="3:17" ht="28.5" customHeight="1" thickTop="1" thickBot="1">
      <c r="C417" s="65" t="str">
        <f>'PC Despesas'!O13</f>
        <v>5.5.9</v>
      </c>
      <c r="D417" s="66" t="str">
        <f>VLOOKUP(C417,'PC Despesas'!$O$5:$P$103,2,FALSE)</f>
        <v>-</v>
      </c>
      <c r="E417" s="75">
        <f>SUMIFS(Jan!$H$5:$H$605,Jan!$R$5:$R$605,"Despesa",Jan!$F$5:$F$605,CPagar!$D417,Jan!$I$5:$I$605,"Não Pago")</f>
        <v>0</v>
      </c>
      <c r="F417" s="75">
        <f>SUMIFS(Fev!$H$5:$H$605,Fev!$R$5:$R$605,"Despesa",Fev!$F$5:$F$605,CPagar!$D417,Fev!$I$5:$I$605,"Não Pago")</f>
        <v>0</v>
      </c>
      <c r="G417" s="75">
        <f>SUMIFS(Mar!$H$5:$H$605,Mar!$R$5:$R$605,"Despesa",Mar!$F$5:$F$605,CPagar!$D417,Mar!$I$5:$I$605,"Não Pago")</f>
        <v>0</v>
      </c>
      <c r="H417" s="75">
        <f>SUMIFS(Abr!$H$5:$H$605,Abr!$R$5:$R$605,"Despesa",Abr!$F$5:$F$605,CPagar!$D417,Abr!$I$5:$I$605,"Não Pago")</f>
        <v>0</v>
      </c>
      <c r="I417" s="75">
        <f>SUMIFS(Mai!$H$5:$H$605,Mai!$R$5:$R$605,"Despesa",Mai!$F$5:$F$605,CPagar!$D417,Mai!$I$5:$I$605,"Não Pago")</f>
        <v>0</v>
      </c>
      <c r="J417" s="75">
        <f>SUMIFS(Jun!$H$5:$H$605,Jun!$R$5:$R$605,"Despesa",Jun!$F$5:$F$605,CPagar!$D417,Jun!$I$5:$I$605,"Não Pago")</f>
        <v>0</v>
      </c>
      <c r="K417" s="75">
        <f>SUMIFS(Jul!$H$5:$H$605,Jul!$R$5:$R$605,"Despesa",Jul!$F$5:$F$605,CPagar!$D417,Jul!$I$5:$I$605,"Não Pago")</f>
        <v>0</v>
      </c>
      <c r="L417" s="75">
        <f>SUMIFS(Ago!$H$5:$H$605,Ago!$R$5:$R$605,"Despesa",Ago!$F$5:$F$605,CPagar!$D417,Ago!$I$5:$I$605,"Não Pago")</f>
        <v>0</v>
      </c>
      <c r="M417" s="75">
        <f>SUMIFS(Set!$H$5:$H$605,Set!$R$5:$R$605,"Despesa",Set!$F$5:$F$605,CPagar!$D417,Set!$I$5:$I$605,"Não Pago")</f>
        <v>0</v>
      </c>
      <c r="N417" s="75">
        <f>SUMIFS(Out!$H$5:$H$605,Out!$R$5:$R$605,"Despesa",Out!$F$5:$F$605,CPagar!$D417,Out!$I$5:$I$605,"Não Pago")</f>
        <v>0</v>
      </c>
      <c r="O417" s="75">
        <f>SUMIFS(Nov!$H$5:$H$605,Nov!$R$5:$R$605,"Despesa",Nov!$F$5:$F$605,CPagar!$D417,Nov!$I$5:$I$605,"Não Pago")</f>
        <v>0</v>
      </c>
      <c r="P417" s="75">
        <f>SUMIFS(Dez!$H$5:$H$605,Dez!$R$5:$R$605,"Despesa",Dez!$F$5:$F$605,CPagar!$D417,Dez!$I$5:$I$605,"Não Pago")</f>
        <v>0</v>
      </c>
      <c r="Q417" s="49">
        <f t="shared" si="14"/>
        <v>0</v>
      </c>
    </row>
    <row r="418" spans="3:17" ht="28.5" customHeight="1" thickTop="1" thickBot="1">
      <c r="C418" s="65" t="str">
        <f>'PC Despesas'!O14</f>
        <v>5.5.10</v>
      </c>
      <c r="D418" s="66" t="str">
        <f>VLOOKUP(C418,'PC Despesas'!$O$5:$P$103,2,FALSE)</f>
        <v>-</v>
      </c>
      <c r="E418" s="75">
        <f>SUMIFS(Jan!$H$5:$H$605,Jan!$R$5:$R$605,"Despesa",Jan!$F$5:$F$605,CPagar!$D418,Jan!$I$5:$I$605,"Não Pago")</f>
        <v>0</v>
      </c>
      <c r="F418" s="75">
        <f>SUMIFS(Fev!$H$5:$H$605,Fev!$R$5:$R$605,"Despesa",Fev!$F$5:$F$605,CPagar!$D418,Fev!$I$5:$I$605,"Não Pago")</f>
        <v>0</v>
      </c>
      <c r="G418" s="75">
        <f>SUMIFS(Mar!$H$5:$H$605,Mar!$R$5:$R$605,"Despesa",Mar!$F$5:$F$605,CPagar!$D418,Mar!$I$5:$I$605,"Não Pago")</f>
        <v>0</v>
      </c>
      <c r="H418" s="75">
        <f>SUMIFS(Abr!$H$5:$H$605,Abr!$R$5:$R$605,"Despesa",Abr!$F$5:$F$605,CPagar!$D418,Abr!$I$5:$I$605,"Não Pago")</f>
        <v>0</v>
      </c>
      <c r="I418" s="75">
        <f>SUMIFS(Mai!$H$5:$H$605,Mai!$R$5:$R$605,"Despesa",Mai!$F$5:$F$605,CPagar!$D418,Mai!$I$5:$I$605,"Não Pago")</f>
        <v>0</v>
      </c>
      <c r="J418" s="75">
        <f>SUMIFS(Jun!$H$5:$H$605,Jun!$R$5:$R$605,"Despesa",Jun!$F$5:$F$605,CPagar!$D418,Jun!$I$5:$I$605,"Não Pago")</f>
        <v>0</v>
      </c>
      <c r="K418" s="75">
        <f>SUMIFS(Jul!$H$5:$H$605,Jul!$R$5:$R$605,"Despesa",Jul!$F$5:$F$605,CPagar!$D418,Jul!$I$5:$I$605,"Não Pago")</f>
        <v>0</v>
      </c>
      <c r="L418" s="75">
        <f>SUMIFS(Ago!$H$5:$H$605,Ago!$R$5:$R$605,"Despesa",Ago!$F$5:$F$605,CPagar!$D418,Ago!$I$5:$I$605,"Não Pago")</f>
        <v>0</v>
      </c>
      <c r="M418" s="75">
        <f>SUMIFS(Set!$H$5:$H$605,Set!$R$5:$R$605,"Despesa",Set!$F$5:$F$605,CPagar!$D418,Set!$I$5:$I$605,"Não Pago")</f>
        <v>0</v>
      </c>
      <c r="N418" s="75">
        <f>SUMIFS(Out!$H$5:$H$605,Out!$R$5:$R$605,"Despesa",Out!$F$5:$F$605,CPagar!$D418,Out!$I$5:$I$605,"Não Pago")</f>
        <v>0</v>
      </c>
      <c r="O418" s="75">
        <f>SUMIFS(Nov!$H$5:$H$605,Nov!$R$5:$R$605,"Despesa",Nov!$F$5:$F$605,CPagar!$D418,Nov!$I$5:$I$605,"Não Pago")</f>
        <v>0</v>
      </c>
      <c r="P418" s="75">
        <f>SUMIFS(Dez!$H$5:$H$605,Dez!$R$5:$R$605,"Despesa",Dez!$F$5:$F$605,CPagar!$D418,Dez!$I$5:$I$605,"Não Pago")</f>
        <v>0</v>
      </c>
      <c r="Q418" s="49">
        <f t="shared" si="14"/>
        <v>0</v>
      </c>
    </row>
    <row r="419" spans="3:17" ht="28.5" customHeight="1" thickTop="1" thickBot="1">
      <c r="C419" s="65" t="str">
        <f>'PC Despesas'!O15</f>
        <v>5.5.11</v>
      </c>
      <c r="D419" s="66" t="str">
        <f>VLOOKUP(C419,'PC Despesas'!$O$5:$P$103,2,FALSE)</f>
        <v>-</v>
      </c>
      <c r="E419" s="75">
        <f>SUMIFS(Jan!$H$5:$H$605,Jan!$R$5:$R$605,"Despesa",Jan!$F$5:$F$605,CPagar!$D419,Jan!$I$5:$I$605,"Não Pago")</f>
        <v>0</v>
      </c>
      <c r="F419" s="75">
        <f>SUMIFS(Fev!$H$5:$H$605,Fev!$R$5:$R$605,"Despesa",Fev!$F$5:$F$605,CPagar!$D419,Fev!$I$5:$I$605,"Não Pago")</f>
        <v>0</v>
      </c>
      <c r="G419" s="75">
        <f>SUMIFS(Mar!$H$5:$H$605,Mar!$R$5:$R$605,"Despesa",Mar!$F$5:$F$605,CPagar!$D419,Mar!$I$5:$I$605,"Não Pago")</f>
        <v>0</v>
      </c>
      <c r="H419" s="75">
        <f>SUMIFS(Abr!$H$5:$H$605,Abr!$R$5:$R$605,"Despesa",Abr!$F$5:$F$605,CPagar!$D419,Abr!$I$5:$I$605,"Não Pago")</f>
        <v>0</v>
      </c>
      <c r="I419" s="75">
        <f>SUMIFS(Mai!$H$5:$H$605,Mai!$R$5:$R$605,"Despesa",Mai!$F$5:$F$605,CPagar!$D419,Mai!$I$5:$I$605,"Não Pago")</f>
        <v>0</v>
      </c>
      <c r="J419" s="75">
        <f>SUMIFS(Jun!$H$5:$H$605,Jun!$R$5:$R$605,"Despesa",Jun!$F$5:$F$605,CPagar!$D419,Jun!$I$5:$I$605,"Não Pago")</f>
        <v>0</v>
      </c>
      <c r="K419" s="75">
        <f>SUMIFS(Jul!$H$5:$H$605,Jul!$R$5:$R$605,"Despesa",Jul!$F$5:$F$605,CPagar!$D419,Jul!$I$5:$I$605,"Não Pago")</f>
        <v>0</v>
      </c>
      <c r="L419" s="75">
        <f>SUMIFS(Ago!$H$5:$H$605,Ago!$R$5:$R$605,"Despesa",Ago!$F$5:$F$605,CPagar!$D419,Ago!$I$5:$I$605,"Não Pago")</f>
        <v>0</v>
      </c>
      <c r="M419" s="75">
        <f>SUMIFS(Set!$H$5:$H$605,Set!$R$5:$R$605,"Despesa",Set!$F$5:$F$605,CPagar!$D419,Set!$I$5:$I$605,"Não Pago")</f>
        <v>0</v>
      </c>
      <c r="N419" s="75">
        <f>SUMIFS(Out!$H$5:$H$605,Out!$R$5:$R$605,"Despesa",Out!$F$5:$F$605,CPagar!$D419,Out!$I$5:$I$605,"Não Pago")</f>
        <v>0</v>
      </c>
      <c r="O419" s="75">
        <f>SUMIFS(Nov!$H$5:$H$605,Nov!$R$5:$R$605,"Despesa",Nov!$F$5:$F$605,CPagar!$D419,Nov!$I$5:$I$605,"Não Pago")</f>
        <v>0</v>
      </c>
      <c r="P419" s="75">
        <f>SUMIFS(Dez!$H$5:$H$605,Dez!$R$5:$R$605,"Despesa",Dez!$F$5:$F$605,CPagar!$D419,Dez!$I$5:$I$605,"Não Pago")</f>
        <v>0</v>
      </c>
      <c r="Q419" s="49">
        <f t="shared" si="14"/>
        <v>0</v>
      </c>
    </row>
    <row r="420" spans="3:17" ht="28.5" customHeight="1" thickTop="1" thickBot="1">
      <c r="C420" s="65" t="str">
        <f>'PC Despesas'!O16</f>
        <v>5.5.12</v>
      </c>
      <c r="D420" s="66" t="str">
        <f>VLOOKUP(C420,'PC Despesas'!$O$5:$P$103,2,FALSE)</f>
        <v>-</v>
      </c>
      <c r="E420" s="75">
        <f>SUMIFS(Jan!$H$5:$H$605,Jan!$R$5:$R$605,"Despesa",Jan!$F$5:$F$605,CPagar!$D420,Jan!$I$5:$I$605,"Não Pago")</f>
        <v>0</v>
      </c>
      <c r="F420" s="75">
        <f>SUMIFS(Fev!$H$5:$H$605,Fev!$R$5:$R$605,"Despesa",Fev!$F$5:$F$605,CPagar!$D420,Fev!$I$5:$I$605,"Não Pago")</f>
        <v>0</v>
      </c>
      <c r="G420" s="75">
        <f>SUMIFS(Mar!$H$5:$H$605,Mar!$R$5:$R$605,"Despesa",Mar!$F$5:$F$605,CPagar!$D420,Mar!$I$5:$I$605,"Não Pago")</f>
        <v>0</v>
      </c>
      <c r="H420" s="75">
        <f>SUMIFS(Abr!$H$5:$H$605,Abr!$R$5:$R$605,"Despesa",Abr!$F$5:$F$605,CPagar!$D420,Abr!$I$5:$I$605,"Não Pago")</f>
        <v>0</v>
      </c>
      <c r="I420" s="75">
        <f>SUMIFS(Mai!$H$5:$H$605,Mai!$R$5:$R$605,"Despesa",Mai!$F$5:$F$605,CPagar!$D420,Mai!$I$5:$I$605,"Não Pago")</f>
        <v>0</v>
      </c>
      <c r="J420" s="75">
        <f>SUMIFS(Jun!$H$5:$H$605,Jun!$R$5:$R$605,"Despesa",Jun!$F$5:$F$605,CPagar!$D420,Jun!$I$5:$I$605,"Não Pago")</f>
        <v>0</v>
      </c>
      <c r="K420" s="75">
        <f>SUMIFS(Jul!$H$5:$H$605,Jul!$R$5:$R$605,"Despesa",Jul!$F$5:$F$605,CPagar!$D420,Jul!$I$5:$I$605,"Não Pago")</f>
        <v>0</v>
      </c>
      <c r="L420" s="75">
        <f>SUMIFS(Ago!$H$5:$H$605,Ago!$R$5:$R$605,"Despesa",Ago!$F$5:$F$605,CPagar!$D420,Ago!$I$5:$I$605,"Não Pago")</f>
        <v>0</v>
      </c>
      <c r="M420" s="75">
        <f>SUMIFS(Set!$H$5:$H$605,Set!$R$5:$R$605,"Despesa",Set!$F$5:$F$605,CPagar!$D420,Set!$I$5:$I$605,"Não Pago")</f>
        <v>0</v>
      </c>
      <c r="N420" s="75">
        <f>SUMIFS(Out!$H$5:$H$605,Out!$R$5:$R$605,"Despesa",Out!$F$5:$F$605,CPagar!$D420,Out!$I$5:$I$605,"Não Pago")</f>
        <v>0</v>
      </c>
      <c r="O420" s="75">
        <f>SUMIFS(Nov!$H$5:$H$605,Nov!$R$5:$R$605,"Despesa",Nov!$F$5:$F$605,CPagar!$D420,Nov!$I$5:$I$605,"Não Pago")</f>
        <v>0</v>
      </c>
      <c r="P420" s="75">
        <f>SUMIFS(Dez!$H$5:$H$605,Dez!$R$5:$R$605,"Despesa",Dez!$F$5:$F$605,CPagar!$D420,Dez!$I$5:$I$605,"Não Pago")</f>
        <v>0</v>
      </c>
      <c r="Q420" s="49">
        <f t="shared" si="14"/>
        <v>0</v>
      </c>
    </row>
    <row r="421" spans="3:17" ht="28.5" customHeight="1" thickTop="1" thickBot="1">
      <c r="C421" s="65" t="str">
        <f>'PC Despesas'!O17</f>
        <v>5.5.13</v>
      </c>
      <c r="D421" s="66" t="str">
        <f>VLOOKUP(C421,'PC Despesas'!$O$5:$P$103,2,FALSE)</f>
        <v>-</v>
      </c>
      <c r="E421" s="75">
        <f>SUMIFS(Jan!$H$5:$H$605,Jan!$R$5:$R$605,"Despesa",Jan!$F$5:$F$605,CPagar!$D421,Jan!$I$5:$I$605,"Não Pago")</f>
        <v>0</v>
      </c>
      <c r="F421" s="75">
        <f>SUMIFS(Fev!$H$5:$H$605,Fev!$R$5:$R$605,"Despesa",Fev!$F$5:$F$605,CPagar!$D421,Fev!$I$5:$I$605,"Não Pago")</f>
        <v>0</v>
      </c>
      <c r="G421" s="75">
        <f>SUMIFS(Mar!$H$5:$H$605,Mar!$R$5:$R$605,"Despesa",Mar!$F$5:$F$605,CPagar!$D421,Mar!$I$5:$I$605,"Não Pago")</f>
        <v>0</v>
      </c>
      <c r="H421" s="75">
        <f>SUMIFS(Abr!$H$5:$H$605,Abr!$R$5:$R$605,"Despesa",Abr!$F$5:$F$605,CPagar!$D421,Abr!$I$5:$I$605,"Não Pago")</f>
        <v>0</v>
      </c>
      <c r="I421" s="75">
        <f>SUMIFS(Mai!$H$5:$H$605,Mai!$R$5:$R$605,"Despesa",Mai!$F$5:$F$605,CPagar!$D421,Mai!$I$5:$I$605,"Não Pago")</f>
        <v>0</v>
      </c>
      <c r="J421" s="75">
        <f>SUMIFS(Jun!$H$5:$H$605,Jun!$R$5:$R$605,"Despesa",Jun!$F$5:$F$605,CPagar!$D421,Jun!$I$5:$I$605,"Não Pago")</f>
        <v>0</v>
      </c>
      <c r="K421" s="75">
        <f>SUMIFS(Jul!$H$5:$H$605,Jul!$R$5:$R$605,"Despesa",Jul!$F$5:$F$605,CPagar!$D421,Jul!$I$5:$I$605,"Não Pago")</f>
        <v>0</v>
      </c>
      <c r="L421" s="75">
        <f>SUMIFS(Ago!$H$5:$H$605,Ago!$R$5:$R$605,"Despesa",Ago!$F$5:$F$605,CPagar!$D421,Ago!$I$5:$I$605,"Não Pago")</f>
        <v>0</v>
      </c>
      <c r="M421" s="75">
        <f>SUMIFS(Set!$H$5:$H$605,Set!$R$5:$R$605,"Despesa",Set!$F$5:$F$605,CPagar!$D421,Set!$I$5:$I$605,"Não Pago")</f>
        <v>0</v>
      </c>
      <c r="N421" s="75">
        <f>SUMIFS(Out!$H$5:$H$605,Out!$R$5:$R$605,"Despesa",Out!$F$5:$F$605,CPagar!$D421,Out!$I$5:$I$605,"Não Pago")</f>
        <v>0</v>
      </c>
      <c r="O421" s="75">
        <f>SUMIFS(Nov!$H$5:$H$605,Nov!$R$5:$R$605,"Despesa",Nov!$F$5:$F$605,CPagar!$D421,Nov!$I$5:$I$605,"Não Pago")</f>
        <v>0</v>
      </c>
      <c r="P421" s="75">
        <f>SUMIFS(Dez!$H$5:$H$605,Dez!$R$5:$R$605,"Despesa",Dez!$F$5:$F$605,CPagar!$D421,Dez!$I$5:$I$605,"Não Pago")</f>
        <v>0</v>
      </c>
      <c r="Q421" s="49">
        <f t="shared" si="14"/>
        <v>0</v>
      </c>
    </row>
    <row r="422" spans="3:17" ht="28.5" customHeight="1" thickTop="1" thickBot="1">
      <c r="C422" s="65" t="str">
        <f>'PC Despesas'!O18</f>
        <v>5.5.14</v>
      </c>
      <c r="D422" s="66" t="str">
        <f>VLOOKUP(C422,'PC Despesas'!$O$5:$P$103,2,FALSE)</f>
        <v>-</v>
      </c>
      <c r="E422" s="75">
        <f>SUMIFS(Jan!$H$5:$H$605,Jan!$R$5:$R$605,"Despesa",Jan!$F$5:$F$605,CPagar!$D422,Jan!$I$5:$I$605,"Não Pago")</f>
        <v>0</v>
      </c>
      <c r="F422" s="75">
        <f>SUMIFS(Fev!$H$5:$H$605,Fev!$R$5:$R$605,"Despesa",Fev!$F$5:$F$605,CPagar!$D422,Fev!$I$5:$I$605,"Não Pago")</f>
        <v>0</v>
      </c>
      <c r="G422" s="75">
        <f>SUMIFS(Mar!$H$5:$H$605,Mar!$R$5:$R$605,"Despesa",Mar!$F$5:$F$605,CPagar!$D422,Mar!$I$5:$I$605,"Não Pago")</f>
        <v>0</v>
      </c>
      <c r="H422" s="75">
        <f>SUMIFS(Abr!$H$5:$H$605,Abr!$R$5:$R$605,"Despesa",Abr!$F$5:$F$605,CPagar!$D422,Abr!$I$5:$I$605,"Não Pago")</f>
        <v>0</v>
      </c>
      <c r="I422" s="75">
        <f>SUMIFS(Mai!$H$5:$H$605,Mai!$R$5:$R$605,"Despesa",Mai!$F$5:$F$605,CPagar!$D422,Mai!$I$5:$I$605,"Não Pago")</f>
        <v>0</v>
      </c>
      <c r="J422" s="75">
        <f>SUMIFS(Jun!$H$5:$H$605,Jun!$R$5:$R$605,"Despesa",Jun!$F$5:$F$605,CPagar!$D422,Jun!$I$5:$I$605,"Não Pago")</f>
        <v>0</v>
      </c>
      <c r="K422" s="75">
        <f>SUMIFS(Jul!$H$5:$H$605,Jul!$R$5:$R$605,"Despesa",Jul!$F$5:$F$605,CPagar!$D422,Jul!$I$5:$I$605,"Não Pago")</f>
        <v>0</v>
      </c>
      <c r="L422" s="75">
        <f>SUMIFS(Ago!$H$5:$H$605,Ago!$R$5:$R$605,"Despesa",Ago!$F$5:$F$605,CPagar!$D422,Ago!$I$5:$I$605,"Não Pago")</f>
        <v>0</v>
      </c>
      <c r="M422" s="75">
        <f>SUMIFS(Set!$H$5:$H$605,Set!$R$5:$R$605,"Despesa",Set!$F$5:$F$605,CPagar!$D422,Set!$I$5:$I$605,"Não Pago")</f>
        <v>0</v>
      </c>
      <c r="N422" s="75">
        <f>SUMIFS(Out!$H$5:$H$605,Out!$R$5:$R$605,"Despesa",Out!$F$5:$F$605,CPagar!$D422,Out!$I$5:$I$605,"Não Pago")</f>
        <v>0</v>
      </c>
      <c r="O422" s="75">
        <f>SUMIFS(Nov!$H$5:$H$605,Nov!$R$5:$R$605,"Despesa",Nov!$F$5:$F$605,CPagar!$D422,Nov!$I$5:$I$605,"Não Pago")</f>
        <v>0</v>
      </c>
      <c r="P422" s="75">
        <f>SUMIFS(Dez!$H$5:$H$605,Dez!$R$5:$R$605,"Despesa",Dez!$F$5:$F$605,CPagar!$D422,Dez!$I$5:$I$605,"Não Pago")</f>
        <v>0</v>
      </c>
      <c r="Q422" s="49">
        <f t="shared" si="14"/>
        <v>0</v>
      </c>
    </row>
    <row r="423" spans="3:17" ht="28.5" customHeight="1" thickTop="1" thickBot="1">
      <c r="C423" s="65" t="str">
        <f>'PC Despesas'!O19</f>
        <v>5.5.15</v>
      </c>
      <c r="D423" s="66" t="str">
        <f>VLOOKUP(C423,'PC Despesas'!$O$5:$P$103,2,FALSE)</f>
        <v>-</v>
      </c>
      <c r="E423" s="75">
        <f>SUMIFS(Jan!$H$5:$H$605,Jan!$R$5:$R$605,"Despesa",Jan!$F$5:$F$605,CPagar!$D423,Jan!$I$5:$I$605,"Não Pago")</f>
        <v>0</v>
      </c>
      <c r="F423" s="75">
        <f>SUMIFS(Fev!$H$5:$H$605,Fev!$R$5:$R$605,"Despesa",Fev!$F$5:$F$605,CPagar!$D423,Fev!$I$5:$I$605,"Não Pago")</f>
        <v>0</v>
      </c>
      <c r="G423" s="75">
        <f>SUMIFS(Mar!$H$5:$H$605,Mar!$R$5:$R$605,"Despesa",Mar!$F$5:$F$605,CPagar!$D423,Mar!$I$5:$I$605,"Não Pago")</f>
        <v>0</v>
      </c>
      <c r="H423" s="75">
        <f>SUMIFS(Abr!$H$5:$H$605,Abr!$R$5:$R$605,"Despesa",Abr!$F$5:$F$605,CPagar!$D423,Abr!$I$5:$I$605,"Não Pago")</f>
        <v>0</v>
      </c>
      <c r="I423" s="75">
        <f>SUMIFS(Mai!$H$5:$H$605,Mai!$R$5:$R$605,"Despesa",Mai!$F$5:$F$605,CPagar!$D423,Mai!$I$5:$I$605,"Não Pago")</f>
        <v>0</v>
      </c>
      <c r="J423" s="75">
        <f>SUMIFS(Jun!$H$5:$H$605,Jun!$R$5:$R$605,"Despesa",Jun!$F$5:$F$605,CPagar!$D423,Jun!$I$5:$I$605,"Não Pago")</f>
        <v>0</v>
      </c>
      <c r="K423" s="75">
        <f>SUMIFS(Jul!$H$5:$H$605,Jul!$R$5:$R$605,"Despesa",Jul!$F$5:$F$605,CPagar!$D423,Jul!$I$5:$I$605,"Não Pago")</f>
        <v>0</v>
      </c>
      <c r="L423" s="75">
        <f>SUMIFS(Ago!$H$5:$H$605,Ago!$R$5:$R$605,"Despesa",Ago!$F$5:$F$605,CPagar!$D423,Ago!$I$5:$I$605,"Não Pago")</f>
        <v>0</v>
      </c>
      <c r="M423" s="75">
        <f>SUMIFS(Set!$H$5:$H$605,Set!$R$5:$R$605,"Despesa",Set!$F$5:$F$605,CPagar!$D423,Set!$I$5:$I$605,"Não Pago")</f>
        <v>0</v>
      </c>
      <c r="N423" s="75">
        <f>SUMIFS(Out!$H$5:$H$605,Out!$R$5:$R$605,"Despesa",Out!$F$5:$F$605,CPagar!$D423,Out!$I$5:$I$605,"Não Pago")</f>
        <v>0</v>
      </c>
      <c r="O423" s="75">
        <f>SUMIFS(Nov!$H$5:$H$605,Nov!$R$5:$R$605,"Despesa",Nov!$F$5:$F$605,CPagar!$D423,Nov!$I$5:$I$605,"Não Pago")</f>
        <v>0</v>
      </c>
      <c r="P423" s="75">
        <f>SUMIFS(Dez!$H$5:$H$605,Dez!$R$5:$R$605,"Despesa",Dez!$F$5:$F$605,CPagar!$D423,Dez!$I$5:$I$605,"Não Pago")</f>
        <v>0</v>
      </c>
      <c r="Q423" s="49">
        <f t="shared" si="14"/>
        <v>0</v>
      </c>
    </row>
    <row r="424" spans="3:17" ht="28.5" customHeight="1" thickTop="1" thickBot="1">
      <c r="C424" s="65" t="str">
        <f>'PC Despesas'!O20</f>
        <v>5.5.16</v>
      </c>
      <c r="D424" s="66" t="str">
        <f>VLOOKUP(C424,'PC Despesas'!$O$5:$P$103,2,FALSE)</f>
        <v>-</v>
      </c>
      <c r="E424" s="75">
        <f>SUMIFS(Jan!$H$5:$H$605,Jan!$R$5:$R$605,"Despesa",Jan!$F$5:$F$605,CPagar!$D424,Jan!$I$5:$I$605,"Não Pago")</f>
        <v>0</v>
      </c>
      <c r="F424" s="75">
        <f>SUMIFS(Fev!$H$5:$H$605,Fev!$R$5:$R$605,"Despesa",Fev!$F$5:$F$605,CPagar!$D424,Fev!$I$5:$I$605,"Não Pago")</f>
        <v>0</v>
      </c>
      <c r="G424" s="75">
        <f>SUMIFS(Mar!$H$5:$H$605,Mar!$R$5:$R$605,"Despesa",Mar!$F$5:$F$605,CPagar!$D424,Mar!$I$5:$I$605,"Não Pago")</f>
        <v>0</v>
      </c>
      <c r="H424" s="75">
        <f>SUMIFS(Abr!$H$5:$H$605,Abr!$R$5:$R$605,"Despesa",Abr!$F$5:$F$605,CPagar!$D424,Abr!$I$5:$I$605,"Não Pago")</f>
        <v>0</v>
      </c>
      <c r="I424" s="75">
        <f>SUMIFS(Mai!$H$5:$H$605,Mai!$R$5:$R$605,"Despesa",Mai!$F$5:$F$605,CPagar!$D424,Mai!$I$5:$I$605,"Não Pago")</f>
        <v>0</v>
      </c>
      <c r="J424" s="75">
        <f>SUMIFS(Jun!$H$5:$H$605,Jun!$R$5:$R$605,"Despesa",Jun!$F$5:$F$605,CPagar!$D424,Jun!$I$5:$I$605,"Não Pago")</f>
        <v>0</v>
      </c>
      <c r="K424" s="75">
        <f>SUMIFS(Jul!$H$5:$H$605,Jul!$R$5:$R$605,"Despesa",Jul!$F$5:$F$605,CPagar!$D424,Jul!$I$5:$I$605,"Não Pago")</f>
        <v>0</v>
      </c>
      <c r="L424" s="75">
        <f>SUMIFS(Ago!$H$5:$H$605,Ago!$R$5:$R$605,"Despesa",Ago!$F$5:$F$605,CPagar!$D424,Ago!$I$5:$I$605,"Não Pago")</f>
        <v>0</v>
      </c>
      <c r="M424" s="75">
        <f>SUMIFS(Set!$H$5:$H$605,Set!$R$5:$R$605,"Despesa",Set!$F$5:$F$605,CPagar!$D424,Set!$I$5:$I$605,"Não Pago")</f>
        <v>0</v>
      </c>
      <c r="N424" s="75">
        <f>SUMIFS(Out!$H$5:$H$605,Out!$R$5:$R$605,"Despesa",Out!$F$5:$F$605,CPagar!$D424,Out!$I$5:$I$605,"Não Pago")</f>
        <v>0</v>
      </c>
      <c r="O424" s="75">
        <f>SUMIFS(Nov!$H$5:$H$605,Nov!$R$5:$R$605,"Despesa",Nov!$F$5:$F$605,CPagar!$D424,Nov!$I$5:$I$605,"Não Pago")</f>
        <v>0</v>
      </c>
      <c r="P424" s="75">
        <f>SUMIFS(Dez!$H$5:$H$605,Dez!$R$5:$R$605,"Despesa",Dez!$F$5:$F$605,CPagar!$D424,Dez!$I$5:$I$605,"Não Pago")</f>
        <v>0</v>
      </c>
      <c r="Q424" s="49">
        <f t="shared" si="14"/>
        <v>0</v>
      </c>
    </row>
    <row r="425" spans="3:17" ht="28.5" customHeight="1" thickTop="1" thickBot="1">
      <c r="C425" s="65" t="str">
        <f>'PC Despesas'!O21</f>
        <v>5.5.17</v>
      </c>
      <c r="D425" s="66" t="str">
        <f>VLOOKUP(C425,'PC Despesas'!$O$5:$P$103,2,FALSE)</f>
        <v>-</v>
      </c>
      <c r="E425" s="75">
        <f>SUMIFS(Jan!$H$5:$H$605,Jan!$R$5:$R$605,"Despesa",Jan!$F$5:$F$605,CPagar!$D425,Jan!$I$5:$I$605,"Não Pago")</f>
        <v>0</v>
      </c>
      <c r="F425" s="75">
        <f>SUMIFS(Fev!$H$5:$H$605,Fev!$R$5:$R$605,"Despesa",Fev!$F$5:$F$605,CPagar!$D425,Fev!$I$5:$I$605,"Não Pago")</f>
        <v>0</v>
      </c>
      <c r="G425" s="75">
        <f>SUMIFS(Mar!$H$5:$H$605,Mar!$R$5:$R$605,"Despesa",Mar!$F$5:$F$605,CPagar!$D425,Mar!$I$5:$I$605,"Não Pago")</f>
        <v>0</v>
      </c>
      <c r="H425" s="75">
        <f>SUMIFS(Abr!$H$5:$H$605,Abr!$R$5:$R$605,"Despesa",Abr!$F$5:$F$605,CPagar!$D425,Abr!$I$5:$I$605,"Não Pago")</f>
        <v>0</v>
      </c>
      <c r="I425" s="75">
        <f>SUMIFS(Mai!$H$5:$H$605,Mai!$R$5:$R$605,"Despesa",Mai!$F$5:$F$605,CPagar!$D425,Mai!$I$5:$I$605,"Não Pago")</f>
        <v>0</v>
      </c>
      <c r="J425" s="75">
        <f>SUMIFS(Jun!$H$5:$H$605,Jun!$R$5:$R$605,"Despesa",Jun!$F$5:$F$605,CPagar!$D425,Jun!$I$5:$I$605,"Não Pago")</f>
        <v>0</v>
      </c>
      <c r="K425" s="75">
        <f>SUMIFS(Jul!$H$5:$H$605,Jul!$R$5:$R$605,"Despesa",Jul!$F$5:$F$605,CPagar!$D425,Jul!$I$5:$I$605,"Não Pago")</f>
        <v>0</v>
      </c>
      <c r="L425" s="75">
        <f>SUMIFS(Ago!$H$5:$H$605,Ago!$R$5:$R$605,"Despesa",Ago!$F$5:$F$605,CPagar!$D425,Ago!$I$5:$I$605,"Não Pago")</f>
        <v>0</v>
      </c>
      <c r="M425" s="75">
        <f>SUMIFS(Set!$H$5:$H$605,Set!$R$5:$R$605,"Despesa",Set!$F$5:$F$605,CPagar!$D425,Set!$I$5:$I$605,"Não Pago")</f>
        <v>0</v>
      </c>
      <c r="N425" s="75">
        <f>SUMIFS(Out!$H$5:$H$605,Out!$R$5:$R$605,"Despesa",Out!$F$5:$F$605,CPagar!$D425,Out!$I$5:$I$605,"Não Pago")</f>
        <v>0</v>
      </c>
      <c r="O425" s="75">
        <f>SUMIFS(Nov!$H$5:$H$605,Nov!$R$5:$R$605,"Despesa",Nov!$F$5:$F$605,CPagar!$D425,Nov!$I$5:$I$605,"Não Pago")</f>
        <v>0</v>
      </c>
      <c r="P425" s="75">
        <f>SUMIFS(Dez!$H$5:$H$605,Dez!$R$5:$R$605,"Despesa",Dez!$F$5:$F$605,CPagar!$D425,Dez!$I$5:$I$605,"Não Pago")</f>
        <v>0</v>
      </c>
      <c r="Q425" s="49">
        <f t="shared" si="14"/>
        <v>0</v>
      </c>
    </row>
    <row r="426" spans="3:17" ht="28.5" customHeight="1" thickTop="1" thickBot="1">
      <c r="C426" s="65" t="str">
        <f>'PC Despesas'!O22</f>
        <v>5.5.18</v>
      </c>
      <c r="D426" s="66" t="str">
        <f>VLOOKUP(C426,'PC Despesas'!$O$5:$P$103,2,FALSE)</f>
        <v>-</v>
      </c>
      <c r="E426" s="75">
        <f>SUMIFS(Jan!$H$5:$H$605,Jan!$R$5:$R$605,"Despesa",Jan!$F$5:$F$605,CPagar!$D426,Jan!$I$5:$I$605,"Não Pago")</f>
        <v>0</v>
      </c>
      <c r="F426" s="75">
        <f>SUMIFS(Fev!$H$5:$H$605,Fev!$R$5:$R$605,"Despesa",Fev!$F$5:$F$605,CPagar!$D426,Fev!$I$5:$I$605,"Não Pago")</f>
        <v>0</v>
      </c>
      <c r="G426" s="75">
        <f>SUMIFS(Mar!$H$5:$H$605,Mar!$R$5:$R$605,"Despesa",Mar!$F$5:$F$605,CPagar!$D426,Mar!$I$5:$I$605,"Não Pago")</f>
        <v>0</v>
      </c>
      <c r="H426" s="75">
        <f>SUMIFS(Abr!$H$5:$H$605,Abr!$R$5:$R$605,"Despesa",Abr!$F$5:$F$605,CPagar!$D426,Abr!$I$5:$I$605,"Não Pago")</f>
        <v>0</v>
      </c>
      <c r="I426" s="75">
        <f>SUMIFS(Mai!$H$5:$H$605,Mai!$R$5:$R$605,"Despesa",Mai!$F$5:$F$605,CPagar!$D426,Mai!$I$5:$I$605,"Não Pago")</f>
        <v>0</v>
      </c>
      <c r="J426" s="75">
        <f>SUMIFS(Jun!$H$5:$H$605,Jun!$R$5:$R$605,"Despesa",Jun!$F$5:$F$605,CPagar!$D426,Jun!$I$5:$I$605,"Não Pago")</f>
        <v>0</v>
      </c>
      <c r="K426" s="75">
        <f>SUMIFS(Jul!$H$5:$H$605,Jul!$R$5:$R$605,"Despesa",Jul!$F$5:$F$605,CPagar!$D426,Jul!$I$5:$I$605,"Não Pago")</f>
        <v>0</v>
      </c>
      <c r="L426" s="75">
        <f>SUMIFS(Ago!$H$5:$H$605,Ago!$R$5:$R$605,"Despesa",Ago!$F$5:$F$605,CPagar!$D426,Ago!$I$5:$I$605,"Não Pago")</f>
        <v>0</v>
      </c>
      <c r="M426" s="75">
        <f>SUMIFS(Set!$H$5:$H$605,Set!$R$5:$R$605,"Despesa",Set!$F$5:$F$605,CPagar!$D426,Set!$I$5:$I$605,"Não Pago")</f>
        <v>0</v>
      </c>
      <c r="N426" s="75">
        <f>SUMIFS(Out!$H$5:$H$605,Out!$R$5:$R$605,"Despesa",Out!$F$5:$F$605,CPagar!$D426,Out!$I$5:$I$605,"Não Pago")</f>
        <v>0</v>
      </c>
      <c r="O426" s="75">
        <f>SUMIFS(Nov!$H$5:$H$605,Nov!$R$5:$R$605,"Despesa",Nov!$F$5:$F$605,CPagar!$D426,Nov!$I$5:$I$605,"Não Pago")</f>
        <v>0</v>
      </c>
      <c r="P426" s="75">
        <f>SUMIFS(Dez!$H$5:$H$605,Dez!$R$5:$R$605,"Despesa",Dez!$F$5:$F$605,CPagar!$D426,Dez!$I$5:$I$605,"Não Pago")</f>
        <v>0</v>
      </c>
      <c r="Q426" s="49">
        <f t="shared" si="14"/>
        <v>0</v>
      </c>
    </row>
    <row r="427" spans="3:17" ht="28.5" customHeight="1" thickTop="1" thickBot="1">
      <c r="C427" s="65" t="str">
        <f>'PC Despesas'!O23</f>
        <v>5.5.19</v>
      </c>
      <c r="D427" s="66" t="str">
        <f>VLOOKUP(C427,'PC Despesas'!$O$5:$P$103,2,FALSE)</f>
        <v>-</v>
      </c>
      <c r="E427" s="75">
        <f>SUMIFS(Jan!$H$5:$H$605,Jan!$R$5:$R$605,"Despesa",Jan!$F$5:$F$605,CPagar!$D427,Jan!$I$5:$I$605,"Não Pago")</f>
        <v>0</v>
      </c>
      <c r="F427" s="75">
        <f>SUMIFS(Fev!$H$5:$H$605,Fev!$R$5:$R$605,"Despesa",Fev!$F$5:$F$605,CPagar!$D427,Fev!$I$5:$I$605,"Não Pago")</f>
        <v>0</v>
      </c>
      <c r="G427" s="75">
        <f>SUMIFS(Mar!$H$5:$H$605,Mar!$R$5:$R$605,"Despesa",Mar!$F$5:$F$605,CPagar!$D427,Mar!$I$5:$I$605,"Não Pago")</f>
        <v>0</v>
      </c>
      <c r="H427" s="75">
        <f>SUMIFS(Abr!$H$5:$H$605,Abr!$R$5:$R$605,"Despesa",Abr!$F$5:$F$605,CPagar!$D427,Abr!$I$5:$I$605,"Não Pago")</f>
        <v>0</v>
      </c>
      <c r="I427" s="75">
        <f>SUMIFS(Mai!$H$5:$H$605,Mai!$R$5:$R$605,"Despesa",Mai!$F$5:$F$605,CPagar!$D427,Mai!$I$5:$I$605,"Não Pago")</f>
        <v>0</v>
      </c>
      <c r="J427" s="75">
        <f>SUMIFS(Jun!$H$5:$H$605,Jun!$R$5:$R$605,"Despesa",Jun!$F$5:$F$605,CPagar!$D427,Jun!$I$5:$I$605,"Não Pago")</f>
        <v>0</v>
      </c>
      <c r="K427" s="75">
        <f>SUMIFS(Jul!$H$5:$H$605,Jul!$R$5:$R$605,"Despesa",Jul!$F$5:$F$605,CPagar!$D427,Jul!$I$5:$I$605,"Não Pago")</f>
        <v>0</v>
      </c>
      <c r="L427" s="75">
        <f>SUMIFS(Ago!$H$5:$H$605,Ago!$R$5:$R$605,"Despesa",Ago!$F$5:$F$605,CPagar!$D427,Ago!$I$5:$I$605,"Não Pago")</f>
        <v>0</v>
      </c>
      <c r="M427" s="75">
        <f>SUMIFS(Set!$H$5:$H$605,Set!$R$5:$R$605,"Despesa",Set!$F$5:$F$605,CPagar!$D427,Set!$I$5:$I$605,"Não Pago")</f>
        <v>0</v>
      </c>
      <c r="N427" s="75">
        <f>SUMIFS(Out!$H$5:$H$605,Out!$R$5:$R$605,"Despesa",Out!$F$5:$F$605,CPagar!$D427,Out!$I$5:$I$605,"Não Pago")</f>
        <v>0</v>
      </c>
      <c r="O427" s="75">
        <f>SUMIFS(Nov!$H$5:$H$605,Nov!$R$5:$R$605,"Despesa",Nov!$F$5:$F$605,CPagar!$D427,Nov!$I$5:$I$605,"Não Pago")</f>
        <v>0</v>
      </c>
      <c r="P427" s="75">
        <f>SUMIFS(Dez!$H$5:$H$605,Dez!$R$5:$R$605,"Despesa",Dez!$F$5:$F$605,CPagar!$D427,Dez!$I$5:$I$605,"Não Pago")</f>
        <v>0</v>
      </c>
      <c r="Q427" s="49">
        <f t="shared" si="14"/>
        <v>0</v>
      </c>
    </row>
    <row r="428" spans="3:17" ht="28.5" customHeight="1" thickTop="1" thickBot="1">
      <c r="C428" s="65" t="str">
        <f>'PC Despesas'!O24</f>
        <v>5.5.20</v>
      </c>
      <c r="D428" s="66" t="str">
        <f>VLOOKUP(C428,'PC Despesas'!$O$5:$P$103,2,FALSE)</f>
        <v>-</v>
      </c>
      <c r="E428" s="75">
        <f>SUMIFS(Jan!$H$5:$H$605,Jan!$R$5:$R$605,"Despesa",Jan!$F$5:$F$605,CPagar!$D428,Jan!$I$5:$I$605,"Não Pago")</f>
        <v>0</v>
      </c>
      <c r="F428" s="75">
        <f>SUMIFS(Fev!$H$5:$H$605,Fev!$R$5:$R$605,"Despesa",Fev!$F$5:$F$605,CPagar!$D428,Fev!$I$5:$I$605,"Não Pago")</f>
        <v>0</v>
      </c>
      <c r="G428" s="75">
        <f>SUMIFS(Mar!$H$5:$H$605,Mar!$R$5:$R$605,"Despesa",Mar!$F$5:$F$605,CPagar!$D428,Mar!$I$5:$I$605,"Não Pago")</f>
        <v>0</v>
      </c>
      <c r="H428" s="75">
        <f>SUMIFS(Abr!$H$5:$H$605,Abr!$R$5:$R$605,"Despesa",Abr!$F$5:$F$605,CPagar!$D428,Abr!$I$5:$I$605,"Não Pago")</f>
        <v>0</v>
      </c>
      <c r="I428" s="75">
        <f>SUMIFS(Mai!$H$5:$H$605,Mai!$R$5:$R$605,"Despesa",Mai!$F$5:$F$605,CPagar!$D428,Mai!$I$5:$I$605,"Não Pago")</f>
        <v>0</v>
      </c>
      <c r="J428" s="75">
        <f>SUMIFS(Jun!$H$5:$H$605,Jun!$R$5:$R$605,"Despesa",Jun!$F$5:$F$605,CPagar!$D428,Jun!$I$5:$I$605,"Não Pago")</f>
        <v>0</v>
      </c>
      <c r="K428" s="75">
        <f>SUMIFS(Jul!$H$5:$H$605,Jul!$R$5:$R$605,"Despesa",Jul!$F$5:$F$605,CPagar!$D428,Jul!$I$5:$I$605,"Não Pago")</f>
        <v>0</v>
      </c>
      <c r="L428" s="75">
        <f>SUMIFS(Ago!$H$5:$H$605,Ago!$R$5:$R$605,"Despesa",Ago!$F$5:$F$605,CPagar!$D428,Ago!$I$5:$I$605,"Não Pago")</f>
        <v>0</v>
      </c>
      <c r="M428" s="75">
        <f>SUMIFS(Set!$H$5:$H$605,Set!$R$5:$R$605,"Despesa",Set!$F$5:$F$605,CPagar!$D428,Set!$I$5:$I$605,"Não Pago")</f>
        <v>0</v>
      </c>
      <c r="N428" s="75">
        <f>SUMIFS(Out!$H$5:$H$605,Out!$R$5:$R$605,"Despesa",Out!$F$5:$F$605,CPagar!$D428,Out!$I$5:$I$605,"Não Pago")</f>
        <v>0</v>
      </c>
      <c r="O428" s="75">
        <f>SUMIFS(Nov!$H$5:$H$605,Nov!$R$5:$R$605,"Despesa",Nov!$F$5:$F$605,CPagar!$D428,Nov!$I$5:$I$605,"Não Pago")</f>
        <v>0</v>
      </c>
      <c r="P428" s="75">
        <f>SUMIFS(Dez!$H$5:$H$605,Dez!$R$5:$R$605,"Despesa",Dez!$F$5:$F$605,CPagar!$D428,Dez!$I$5:$I$605,"Não Pago")</f>
        <v>0</v>
      </c>
      <c r="Q428" s="49">
        <f t="shared" si="14"/>
        <v>0</v>
      </c>
    </row>
    <row r="429" spans="3:17" ht="28.5" customHeight="1" thickTop="1" thickBot="1">
      <c r="C429" s="65" t="str">
        <f>'PC Despesas'!O25</f>
        <v>5.5.21</v>
      </c>
      <c r="D429" s="66" t="str">
        <f>VLOOKUP(C429,'PC Despesas'!$O$5:$P$103,2,FALSE)</f>
        <v>-</v>
      </c>
      <c r="E429" s="75">
        <f>SUMIFS(Jan!$H$5:$H$605,Jan!$R$5:$R$605,"Despesa",Jan!$F$5:$F$605,CPagar!$D429,Jan!$I$5:$I$605,"Não Pago")</f>
        <v>0</v>
      </c>
      <c r="F429" s="75">
        <f>SUMIFS(Fev!$H$5:$H$605,Fev!$R$5:$R$605,"Despesa",Fev!$F$5:$F$605,CPagar!$D429,Fev!$I$5:$I$605,"Não Pago")</f>
        <v>0</v>
      </c>
      <c r="G429" s="75">
        <f>SUMIFS(Mar!$H$5:$H$605,Mar!$R$5:$R$605,"Despesa",Mar!$F$5:$F$605,CPagar!$D429,Mar!$I$5:$I$605,"Não Pago")</f>
        <v>0</v>
      </c>
      <c r="H429" s="75">
        <f>SUMIFS(Abr!$H$5:$H$605,Abr!$R$5:$R$605,"Despesa",Abr!$F$5:$F$605,CPagar!$D429,Abr!$I$5:$I$605,"Não Pago")</f>
        <v>0</v>
      </c>
      <c r="I429" s="75">
        <f>SUMIFS(Mai!$H$5:$H$605,Mai!$R$5:$R$605,"Despesa",Mai!$F$5:$F$605,CPagar!$D429,Mai!$I$5:$I$605,"Não Pago")</f>
        <v>0</v>
      </c>
      <c r="J429" s="75">
        <f>SUMIFS(Jun!$H$5:$H$605,Jun!$R$5:$R$605,"Despesa",Jun!$F$5:$F$605,CPagar!$D429,Jun!$I$5:$I$605,"Não Pago")</f>
        <v>0</v>
      </c>
      <c r="K429" s="75">
        <f>SUMIFS(Jul!$H$5:$H$605,Jul!$R$5:$R$605,"Despesa",Jul!$F$5:$F$605,CPagar!$D429,Jul!$I$5:$I$605,"Não Pago")</f>
        <v>0</v>
      </c>
      <c r="L429" s="75">
        <f>SUMIFS(Ago!$H$5:$H$605,Ago!$R$5:$R$605,"Despesa",Ago!$F$5:$F$605,CPagar!$D429,Ago!$I$5:$I$605,"Não Pago")</f>
        <v>0</v>
      </c>
      <c r="M429" s="75">
        <f>SUMIFS(Set!$H$5:$H$605,Set!$R$5:$R$605,"Despesa",Set!$F$5:$F$605,CPagar!$D429,Set!$I$5:$I$605,"Não Pago")</f>
        <v>0</v>
      </c>
      <c r="N429" s="75">
        <f>SUMIFS(Out!$H$5:$H$605,Out!$R$5:$R$605,"Despesa",Out!$F$5:$F$605,CPagar!$D429,Out!$I$5:$I$605,"Não Pago")</f>
        <v>0</v>
      </c>
      <c r="O429" s="75">
        <f>SUMIFS(Nov!$H$5:$H$605,Nov!$R$5:$R$605,"Despesa",Nov!$F$5:$F$605,CPagar!$D429,Nov!$I$5:$I$605,"Não Pago")</f>
        <v>0</v>
      </c>
      <c r="P429" s="75">
        <f>SUMIFS(Dez!$H$5:$H$605,Dez!$R$5:$R$605,"Despesa",Dez!$F$5:$F$605,CPagar!$D429,Dez!$I$5:$I$605,"Não Pago")</f>
        <v>0</v>
      </c>
      <c r="Q429" s="49">
        <f t="shared" si="14"/>
        <v>0</v>
      </c>
    </row>
    <row r="430" spans="3:17" ht="28.5" customHeight="1" thickTop="1" thickBot="1">
      <c r="C430" s="65" t="str">
        <f>'PC Despesas'!O26</f>
        <v>5.5.22</v>
      </c>
      <c r="D430" s="66" t="str">
        <f>VLOOKUP(C430,'PC Despesas'!$O$5:$P$103,2,FALSE)</f>
        <v>-</v>
      </c>
      <c r="E430" s="75">
        <f>SUMIFS(Jan!$H$5:$H$605,Jan!$R$5:$R$605,"Despesa",Jan!$F$5:$F$605,CPagar!$D430,Jan!$I$5:$I$605,"Não Pago")</f>
        <v>0</v>
      </c>
      <c r="F430" s="75">
        <f>SUMIFS(Fev!$H$5:$H$605,Fev!$R$5:$R$605,"Despesa",Fev!$F$5:$F$605,CPagar!$D430,Fev!$I$5:$I$605,"Não Pago")</f>
        <v>0</v>
      </c>
      <c r="G430" s="75">
        <f>SUMIFS(Mar!$H$5:$H$605,Mar!$R$5:$R$605,"Despesa",Mar!$F$5:$F$605,CPagar!$D430,Mar!$I$5:$I$605,"Não Pago")</f>
        <v>0</v>
      </c>
      <c r="H430" s="75">
        <f>SUMIFS(Abr!$H$5:$H$605,Abr!$R$5:$R$605,"Despesa",Abr!$F$5:$F$605,CPagar!$D430,Abr!$I$5:$I$605,"Não Pago")</f>
        <v>0</v>
      </c>
      <c r="I430" s="75">
        <f>SUMIFS(Mai!$H$5:$H$605,Mai!$R$5:$R$605,"Despesa",Mai!$F$5:$F$605,CPagar!$D430,Mai!$I$5:$I$605,"Não Pago")</f>
        <v>0</v>
      </c>
      <c r="J430" s="75">
        <f>SUMIFS(Jun!$H$5:$H$605,Jun!$R$5:$R$605,"Despesa",Jun!$F$5:$F$605,CPagar!$D430,Jun!$I$5:$I$605,"Não Pago")</f>
        <v>0</v>
      </c>
      <c r="K430" s="75">
        <f>SUMIFS(Jul!$H$5:$H$605,Jul!$R$5:$R$605,"Despesa",Jul!$F$5:$F$605,CPagar!$D430,Jul!$I$5:$I$605,"Não Pago")</f>
        <v>0</v>
      </c>
      <c r="L430" s="75">
        <f>SUMIFS(Ago!$H$5:$H$605,Ago!$R$5:$R$605,"Despesa",Ago!$F$5:$F$605,CPagar!$D430,Ago!$I$5:$I$605,"Não Pago")</f>
        <v>0</v>
      </c>
      <c r="M430" s="75">
        <f>SUMIFS(Set!$H$5:$H$605,Set!$R$5:$R$605,"Despesa",Set!$F$5:$F$605,CPagar!$D430,Set!$I$5:$I$605,"Não Pago")</f>
        <v>0</v>
      </c>
      <c r="N430" s="75">
        <f>SUMIFS(Out!$H$5:$H$605,Out!$R$5:$R$605,"Despesa",Out!$F$5:$F$605,CPagar!$D430,Out!$I$5:$I$605,"Não Pago")</f>
        <v>0</v>
      </c>
      <c r="O430" s="75">
        <f>SUMIFS(Nov!$H$5:$H$605,Nov!$R$5:$R$605,"Despesa",Nov!$F$5:$F$605,CPagar!$D430,Nov!$I$5:$I$605,"Não Pago")</f>
        <v>0</v>
      </c>
      <c r="P430" s="75">
        <f>SUMIFS(Dez!$H$5:$H$605,Dez!$R$5:$R$605,"Despesa",Dez!$F$5:$F$605,CPagar!$D430,Dez!$I$5:$I$605,"Não Pago")</f>
        <v>0</v>
      </c>
      <c r="Q430" s="49">
        <f t="shared" si="14"/>
        <v>0</v>
      </c>
    </row>
    <row r="431" spans="3:17" ht="28.5" customHeight="1" thickTop="1" thickBot="1">
      <c r="C431" s="65" t="str">
        <f>'PC Despesas'!O27</f>
        <v>5.5.23</v>
      </c>
      <c r="D431" s="66" t="str">
        <f>VLOOKUP(C431,'PC Despesas'!$O$5:$P$103,2,FALSE)</f>
        <v>-</v>
      </c>
      <c r="E431" s="75">
        <f>SUMIFS(Jan!$H$5:$H$605,Jan!$R$5:$R$605,"Despesa",Jan!$F$5:$F$605,CPagar!$D431,Jan!$I$5:$I$605,"Não Pago")</f>
        <v>0</v>
      </c>
      <c r="F431" s="75">
        <f>SUMIFS(Fev!$H$5:$H$605,Fev!$R$5:$R$605,"Despesa",Fev!$F$5:$F$605,CPagar!$D431,Fev!$I$5:$I$605,"Não Pago")</f>
        <v>0</v>
      </c>
      <c r="G431" s="75">
        <f>SUMIFS(Mar!$H$5:$H$605,Mar!$R$5:$R$605,"Despesa",Mar!$F$5:$F$605,CPagar!$D431,Mar!$I$5:$I$605,"Não Pago")</f>
        <v>0</v>
      </c>
      <c r="H431" s="75">
        <f>SUMIFS(Abr!$H$5:$H$605,Abr!$R$5:$R$605,"Despesa",Abr!$F$5:$F$605,CPagar!$D431,Abr!$I$5:$I$605,"Não Pago")</f>
        <v>0</v>
      </c>
      <c r="I431" s="75">
        <f>SUMIFS(Mai!$H$5:$H$605,Mai!$R$5:$R$605,"Despesa",Mai!$F$5:$F$605,CPagar!$D431,Mai!$I$5:$I$605,"Não Pago")</f>
        <v>0</v>
      </c>
      <c r="J431" s="75">
        <f>SUMIFS(Jun!$H$5:$H$605,Jun!$R$5:$R$605,"Despesa",Jun!$F$5:$F$605,CPagar!$D431,Jun!$I$5:$I$605,"Não Pago")</f>
        <v>0</v>
      </c>
      <c r="K431" s="75">
        <f>SUMIFS(Jul!$H$5:$H$605,Jul!$R$5:$R$605,"Despesa",Jul!$F$5:$F$605,CPagar!$D431,Jul!$I$5:$I$605,"Não Pago")</f>
        <v>0</v>
      </c>
      <c r="L431" s="75">
        <f>SUMIFS(Ago!$H$5:$H$605,Ago!$R$5:$R$605,"Despesa",Ago!$F$5:$F$605,CPagar!$D431,Ago!$I$5:$I$605,"Não Pago")</f>
        <v>0</v>
      </c>
      <c r="M431" s="75">
        <f>SUMIFS(Set!$H$5:$H$605,Set!$R$5:$R$605,"Despesa",Set!$F$5:$F$605,CPagar!$D431,Set!$I$5:$I$605,"Não Pago")</f>
        <v>0</v>
      </c>
      <c r="N431" s="75">
        <f>SUMIFS(Out!$H$5:$H$605,Out!$R$5:$R$605,"Despesa",Out!$F$5:$F$605,CPagar!$D431,Out!$I$5:$I$605,"Não Pago")</f>
        <v>0</v>
      </c>
      <c r="O431" s="75">
        <f>SUMIFS(Nov!$H$5:$H$605,Nov!$R$5:$R$605,"Despesa",Nov!$F$5:$F$605,CPagar!$D431,Nov!$I$5:$I$605,"Não Pago")</f>
        <v>0</v>
      </c>
      <c r="P431" s="75">
        <f>SUMIFS(Dez!$H$5:$H$605,Dez!$R$5:$R$605,"Despesa",Dez!$F$5:$F$605,CPagar!$D431,Dez!$I$5:$I$605,"Não Pago")</f>
        <v>0</v>
      </c>
      <c r="Q431" s="49">
        <f t="shared" si="14"/>
        <v>0</v>
      </c>
    </row>
    <row r="432" spans="3:17" ht="28.5" customHeight="1" thickTop="1" thickBot="1">
      <c r="C432" s="65" t="str">
        <f>'PC Despesas'!O28</f>
        <v>5.5.24</v>
      </c>
      <c r="D432" s="66" t="str">
        <f>VLOOKUP(C432,'PC Despesas'!$O$5:$P$103,2,FALSE)</f>
        <v>-</v>
      </c>
      <c r="E432" s="75">
        <f>SUMIFS(Jan!$H$5:$H$605,Jan!$R$5:$R$605,"Despesa",Jan!$F$5:$F$605,CPagar!$D432,Jan!$I$5:$I$605,"Não Pago")</f>
        <v>0</v>
      </c>
      <c r="F432" s="75">
        <f>SUMIFS(Fev!$H$5:$H$605,Fev!$R$5:$R$605,"Despesa",Fev!$F$5:$F$605,CPagar!$D432,Fev!$I$5:$I$605,"Não Pago")</f>
        <v>0</v>
      </c>
      <c r="G432" s="75">
        <f>SUMIFS(Mar!$H$5:$H$605,Mar!$R$5:$R$605,"Despesa",Mar!$F$5:$F$605,CPagar!$D432,Mar!$I$5:$I$605,"Não Pago")</f>
        <v>0</v>
      </c>
      <c r="H432" s="75">
        <f>SUMIFS(Abr!$H$5:$H$605,Abr!$R$5:$R$605,"Despesa",Abr!$F$5:$F$605,CPagar!$D432,Abr!$I$5:$I$605,"Não Pago")</f>
        <v>0</v>
      </c>
      <c r="I432" s="75">
        <f>SUMIFS(Mai!$H$5:$H$605,Mai!$R$5:$R$605,"Despesa",Mai!$F$5:$F$605,CPagar!$D432,Mai!$I$5:$I$605,"Não Pago")</f>
        <v>0</v>
      </c>
      <c r="J432" s="75">
        <f>SUMIFS(Jun!$H$5:$H$605,Jun!$R$5:$R$605,"Despesa",Jun!$F$5:$F$605,CPagar!$D432,Jun!$I$5:$I$605,"Não Pago")</f>
        <v>0</v>
      </c>
      <c r="K432" s="75">
        <f>SUMIFS(Jul!$H$5:$H$605,Jul!$R$5:$R$605,"Despesa",Jul!$F$5:$F$605,CPagar!$D432,Jul!$I$5:$I$605,"Não Pago")</f>
        <v>0</v>
      </c>
      <c r="L432" s="75">
        <f>SUMIFS(Ago!$H$5:$H$605,Ago!$R$5:$R$605,"Despesa",Ago!$F$5:$F$605,CPagar!$D432,Ago!$I$5:$I$605,"Não Pago")</f>
        <v>0</v>
      </c>
      <c r="M432" s="75">
        <f>SUMIFS(Set!$H$5:$H$605,Set!$R$5:$R$605,"Despesa",Set!$F$5:$F$605,CPagar!$D432,Set!$I$5:$I$605,"Não Pago")</f>
        <v>0</v>
      </c>
      <c r="N432" s="75">
        <f>SUMIFS(Out!$H$5:$H$605,Out!$R$5:$R$605,"Despesa",Out!$F$5:$F$605,CPagar!$D432,Out!$I$5:$I$605,"Não Pago")</f>
        <v>0</v>
      </c>
      <c r="O432" s="75">
        <f>SUMIFS(Nov!$H$5:$H$605,Nov!$R$5:$R$605,"Despesa",Nov!$F$5:$F$605,CPagar!$D432,Nov!$I$5:$I$605,"Não Pago")</f>
        <v>0</v>
      </c>
      <c r="P432" s="75">
        <f>SUMIFS(Dez!$H$5:$H$605,Dez!$R$5:$R$605,"Despesa",Dez!$F$5:$F$605,CPagar!$D432,Dez!$I$5:$I$605,"Não Pago")</f>
        <v>0</v>
      </c>
      <c r="Q432" s="49">
        <f t="shared" si="14"/>
        <v>0</v>
      </c>
    </row>
    <row r="433" spans="3:17" ht="28.5" customHeight="1" thickTop="1" thickBot="1">
      <c r="C433" s="65" t="str">
        <f>'PC Despesas'!O29</f>
        <v>5.5.25</v>
      </c>
      <c r="D433" s="66" t="str">
        <f>VLOOKUP(C433,'PC Despesas'!$O$5:$P$103,2,FALSE)</f>
        <v>-</v>
      </c>
      <c r="E433" s="75">
        <f>SUMIFS(Jan!$H$5:$H$605,Jan!$R$5:$R$605,"Despesa",Jan!$F$5:$F$605,CPagar!$D433,Jan!$I$5:$I$605,"Não Pago")</f>
        <v>0</v>
      </c>
      <c r="F433" s="75">
        <f>SUMIFS(Fev!$H$5:$H$605,Fev!$R$5:$R$605,"Despesa",Fev!$F$5:$F$605,CPagar!$D433,Fev!$I$5:$I$605,"Não Pago")</f>
        <v>0</v>
      </c>
      <c r="G433" s="75">
        <f>SUMIFS(Mar!$H$5:$H$605,Mar!$R$5:$R$605,"Despesa",Mar!$F$5:$F$605,CPagar!$D433,Mar!$I$5:$I$605,"Não Pago")</f>
        <v>0</v>
      </c>
      <c r="H433" s="75">
        <f>SUMIFS(Abr!$H$5:$H$605,Abr!$R$5:$R$605,"Despesa",Abr!$F$5:$F$605,CPagar!$D433,Abr!$I$5:$I$605,"Não Pago")</f>
        <v>0</v>
      </c>
      <c r="I433" s="75">
        <f>SUMIFS(Mai!$H$5:$H$605,Mai!$R$5:$R$605,"Despesa",Mai!$F$5:$F$605,CPagar!$D433,Mai!$I$5:$I$605,"Não Pago")</f>
        <v>0</v>
      </c>
      <c r="J433" s="75">
        <f>SUMIFS(Jun!$H$5:$H$605,Jun!$R$5:$R$605,"Despesa",Jun!$F$5:$F$605,CPagar!$D433,Jun!$I$5:$I$605,"Não Pago")</f>
        <v>0</v>
      </c>
      <c r="K433" s="75">
        <f>SUMIFS(Jul!$H$5:$H$605,Jul!$R$5:$R$605,"Despesa",Jul!$F$5:$F$605,CPagar!$D433,Jul!$I$5:$I$605,"Não Pago")</f>
        <v>0</v>
      </c>
      <c r="L433" s="75">
        <f>SUMIFS(Ago!$H$5:$H$605,Ago!$R$5:$R$605,"Despesa",Ago!$F$5:$F$605,CPagar!$D433,Ago!$I$5:$I$605,"Não Pago")</f>
        <v>0</v>
      </c>
      <c r="M433" s="75">
        <f>SUMIFS(Set!$H$5:$H$605,Set!$R$5:$R$605,"Despesa",Set!$F$5:$F$605,CPagar!$D433,Set!$I$5:$I$605,"Não Pago")</f>
        <v>0</v>
      </c>
      <c r="N433" s="75">
        <f>SUMIFS(Out!$H$5:$H$605,Out!$R$5:$R$605,"Despesa",Out!$F$5:$F$605,CPagar!$D433,Out!$I$5:$I$605,"Não Pago")</f>
        <v>0</v>
      </c>
      <c r="O433" s="75">
        <f>SUMIFS(Nov!$H$5:$H$605,Nov!$R$5:$R$605,"Despesa",Nov!$F$5:$F$605,CPagar!$D433,Nov!$I$5:$I$605,"Não Pago")</f>
        <v>0</v>
      </c>
      <c r="P433" s="75">
        <f>SUMIFS(Dez!$H$5:$H$605,Dez!$R$5:$R$605,"Despesa",Dez!$F$5:$F$605,CPagar!$D433,Dez!$I$5:$I$605,"Não Pago")</f>
        <v>0</v>
      </c>
      <c r="Q433" s="49">
        <f t="shared" si="14"/>
        <v>0</v>
      </c>
    </row>
    <row r="434" spans="3:17" ht="28.5" customHeight="1" thickTop="1" thickBot="1">
      <c r="C434" s="65" t="str">
        <f>'PC Despesas'!O30</f>
        <v>5.5.26</v>
      </c>
      <c r="D434" s="66" t="str">
        <f>VLOOKUP(C434,'PC Despesas'!$O$5:$P$103,2,FALSE)</f>
        <v>-</v>
      </c>
      <c r="E434" s="75">
        <f>SUMIFS(Jan!$H$5:$H$605,Jan!$R$5:$R$605,"Despesa",Jan!$F$5:$F$605,CPagar!$D434,Jan!$I$5:$I$605,"Não Pago")</f>
        <v>0</v>
      </c>
      <c r="F434" s="75">
        <f>SUMIFS(Fev!$H$5:$H$605,Fev!$R$5:$R$605,"Despesa",Fev!$F$5:$F$605,CPagar!$D434,Fev!$I$5:$I$605,"Não Pago")</f>
        <v>0</v>
      </c>
      <c r="G434" s="75">
        <f>SUMIFS(Mar!$H$5:$H$605,Mar!$R$5:$R$605,"Despesa",Mar!$F$5:$F$605,CPagar!$D434,Mar!$I$5:$I$605,"Não Pago")</f>
        <v>0</v>
      </c>
      <c r="H434" s="75">
        <f>SUMIFS(Abr!$H$5:$H$605,Abr!$R$5:$R$605,"Despesa",Abr!$F$5:$F$605,CPagar!$D434,Abr!$I$5:$I$605,"Não Pago")</f>
        <v>0</v>
      </c>
      <c r="I434" s="75">
        <f>SUMIFS(Mai!$H$5:$H$605,Mai!$R$5:$R$605,"Despesa",Mai!$F$5:$F$605,CPagar!$D434,Mai!$I$5:$I$605,"Não Pago")</f>
        <v>0</v>
      </c>
      <c r="J434" s="75">
        <f>SUMIFS(Jun!$H$5:$H$605,Jun!$R$5:$R$605,"Despesa",Jun!$F$5:$F$605,CPagar!$D434,Jun!$I$5:$I$605,"Não Pago")</f>
        <v>0</v>
      </c>
      <c r="K434" s="75">
        <f>SUMIFS(Jul!$H$5:$H$605,Jul!$R$5:$R$605,"Despesa",Jul!$F$5:$F$605,CPagar!$D434,Jul!$I$5:$I$605,"Não Pago")</f>
        <v>0</v>
      </c>
      <c r="L434" s="75">
        <f>SUMIFS(Ago!$H$5:$H$605,Ago!$R$5:$R$605,"Despesa",Ago!$F$5:$F$605,CPagar!$D434,Ago!$I$5:$I$605,"Não Pago")</f>
        <v>0</v>
      </c>
      <c r="M434" s="75">
        <f>SUMIFS(Set!$H$5:$H$605,Set!$R$5:$R$605,"Despesa",Set!$F$5:$F$605,CPagar!$D434,Set!$I$5:$I$605,"Não Pago")</f>
        <v>0</v>
      </c>
      <c r="N434" s="75">
        <f>SUMIFS(Out!$H$5:$H$605,Out!$R$5:$R$605,"Despesa",Out!$F$5:$F$605,CPagar!$D434,Out!$I$5:$I$605,"Não Pago")</f>
        <v>0</v>
      </c>
      <c r="O434" s="75">
        <f>SUMIFS(Nov!$H$5:$H$605,Nov!$R$5:$R$605,"Despesa",Nov!$F$5:$F$605,CPagar!$D434,Nov!$I$5:$I$605,"Não Pago")</f>
        <v>0</v>
      </c>
      <c r="P434" s="75">
        <f>SUMIFS(Dez!$H$5:$H$605,Dez!$R$5:$R$605,"Despesa",Dez!$F$5:$F$605,CPagar!$D434,Dez!$I$5:$I$605,"Não Pago")</f>
        <v>0</v>
      </c>
      <c r="Q434" s="49">
        <f t="shared" si="14"/>
        <v>0</v>
      </c>
    </row>
    <row r="435" spans="3:17" ht="28.5" customHeight="1" thickTop="1" thickBot="1">
      <c r="C435" s="65" t="str">
        <f>'PC Despesas'!O31</f>
        <v>5.5.27</v>
      </c>
      <c r="D435" s="66" t="str">
        <f>VLOOKUP(C435,'PC Despesas'!$O$5:$P$103,2,FALSE)</f>
        <v>-</v>
      </c>
      <c r="E435" s="75">
        <f>SUMIFS(Jan!$H$5:$H$605,Jan!$R$5:$R$605,"Despesa",Jan!$F$5:$F$605,CPagar!$D435,Jan!$I$5:$I$605,"Não Pago")</f>
        <v>0</v>
      </c>
      <c r="F435" s="75">
        <f>SUMIFS(Fev!$H$5:$H$605,Fev!$R$5:$R$605,"Despesa",Fev!$F$5:$F$605,CPagar!$D435,Fev!$I$5:$I$605,"Não Pago")</f>
        <v>0</v>
      </c>
      <c r="G435" s="75">
        <f>SUMIFS(Mar!$H$5:$H$605,Mar!$R$5:$R$605,"Despesa",Mar!$F$5:$F$605,CPagar!$D435,Mar!$I$5:$I$605,"Não Pago")</f>
        <v>0</v>
      </c>
      <c r="H435" s="75">
        <f>SUMIFS(Abr!$H$5:$H$605,Abr!$R$5:$R$605,"Despesa",Abr!$F$5:$F$605,CPagar!$D435,Abr!$I$5:$I$605,"Não Pago")</f>
        <v>0</v>
      </c>
      <c r="I435" s="75">
        <f>SUMIFS(Mai!$H$5:$H$605,Mai!$R$5:$R$605,"Despesa",Mai!$F$5:$F$605,CPagar!$D435,Mai!$I$5:$I$605,"Não Pago")</f>
        <v>0</v>
      </c>
      <c r="J435" s="75">
        <f>SUMIFS(Jun!$H$5:$H$605,Jun!$R$5:$R$605,"Despesa",Jun!$F$5:$F$605,CPagar!$D435,Jun!$I$5:$I$605,"Não Pago")</f>
        <v>0</v>
      </c>
      <c r="K435" s="75">
        <f>SUMIFS(Jul!$H$5:$H$605,Jul!$R$5:$R$605,"Despesa",Jul!$F$5:$F$605,CPagar!$D435,Jul!$I$5:$I$605,"Não Pago")</f>
        <v>0</v>
      </c>
      <c r="L435" s="75">
        <f>SUMIFS(Ago!$H$5:$H$605,Ago!$R$5:$R$605,"Despesa",Ago!$F$5:$F$605,CPagar!$D435,Ago!$I$5:$I$605,"Não Pago")</f>
        <v>0</v>
      </c>
      <c r="M435" s="75">
        <f>SUMIFS(Set!$H$5:$H$605,Set!$R$5:$R$605,"Despesa",Set!$F$5:$F$605,CPagar!$D435,Set!$I$5:$I$605,"Não Pago")</f>
        <v>0</v>
      </c>
      <c r="N435" s="75">
        <f>SUMIFS(Out!$H$5:$H$605,Out!$R$5:$R$605,"Despesa",Out!$F$5:$F$605,CPagar!$D435,Out!$I$5:$I$605,"Não Pago")</f>
        <v>0</v>
      </c>
      <c r="O435" s="75">
        <f>SUMIFS(Nov!$H$5:$H$605,Nov!$R$5:$R$605,"Despesa",Nov!$F$5:$F$605,CPagar!$D435,Nov!$I$5:$I$605,"Não Pago")</f>
        <v>0</v>
      </c>
      <c r="P435" s="75">
        <f>SUMIFS(Dez!$H$5:$H$605,Dez!$R$5:$R$605,"Despesa",Dez!$F$5:$F$605,CPagar!$D435,Dez!$I$5:$I$605,"Não Pago")</f>
        <v>0</v>
      </c>
      <c r="Q435" s="49">
        <f t="shared" si="14"/>
        <v>0</v>
      </c>
    </row>
    <row r="436" spans="3:17" ht="28.5" customHeight="1" thickTop="1" thickBot="1">
      <c r="C436" s="65" t="str">
        <f>'PC Despesas'!O32</f>
        <v>5.5.28</v>
      </c>
      <c r="D436" s="66" t="str">
        <f>VLOOKUP(C436,'PC Despesas'!$O$5:$P$103,2,FALSE)</f>
        <v>-</v>
      </c>
      <c r="E436" s="75">
        <f>SUMIFS(Jan!$H$5:$H$605,Jan!$R$5:$R$605,"Despesa",Jan!$F$5:$F$605,CPagar!$D436,Jan!$I$5:$I$605,"Não Pago")</f>
        <v>0</v>
      </c>
      <c r="F436" s="75">
        <f>SUMIFS(Fev!$H$5:$H$605,Fev!$R$5:$R$605,"Despesa",Fev!$F$5:$F$605,CPagar!$D436,Fev!$I$5:$I$605,"Não Pago")</f>
        <v>0</v>
      </c>
      <c r="G436" s="75">
        <f>SUMIFS(Mar!$H$5:$H$605,Mar!$R$5:$R$605,"Despesa",Mar!$F$5:$F$605,CPagar!$D436,Mar!$I$5:$I$605,"Não Pago")</f>
        <v>0</v>
      </c>
      <c r="H436" s="75">
        <f>SUMIFS(Abr!$H$5:$H$605,Abr!$R$5:$R$605,"Despesa",Abr!$F$5:$F$605,CPagar!$D436,Abr!$I$5:$I$605,"Não Pago")</f>
        <v>0</v>
      </c>
      <c r="I436" s="75">
        <f>SUMIFS(Mai!$H$5:$H$605,Mai!$R$5:$R$605,"Despesa",Mai!$F$5:$F$605,CPagar!$D436,Mai!$I$5:$I$605,"Não Pago")</f>
        <v>0</v>
      </c>
      <c r="J436" s="75">
        <f>SUMIFS(Jun!$H$5:$H$605,Jun!$R$5:$R$605,"Despesa",Jun!$F$5:$F$605,CPagar!$D436,Jun!$I$5:$I$605,"Não Pago")</f>
        <v>0</v>
      </c>
      <c r="K436" s="75">
        <f>SUMIFS(Jul!$H$5:$H$605,Jul!$R$5:$R$605,"Despesa",Jul!$F$5:$F$605,CPagar!$D436,Jul!$I$5:$I$605,"Não Pago")</f>
        <v>0</v>
      </c>
      <c r="L436" s="75">
        <f>SUMIFS(Ago!$H$5:$H$605,Ago!$R$5:$R$605,"Despesa",Ago!$F$5:$F$605,CPagar!$D436,Ago!$I$5:$I$605,"Não Pago")</f>
        <v>0</v>
      </c>
      <c r="M436" s="75">
        <f>SUMIFS(Set!$H$5:$H$605,Set!$R$5:$R$605,"Despesa",Set!$F$5:$F$605,CPagar!$D436,Set!$I$5:$I$605,"Não Pago")</f>
        <v>0</v>
      </c>
      <c r="N436" s="75">
        <f>SUMIFS(Out!$H$5:$H$605,Out!$R$5:$R$605,"Despesa",Out!$F$5:$F$605,CPagar!$D436,Out!$I$5:$I$605,"Não Pago")</f>
        <v>0</v>
      </c>
      <c r="O436" s="75">
        <f>SUMIFS(Nov!$H$5:$H$605,Nov!$R$5:$R$605,"Despesa",Nov!$F$5:$F$605,CPagar!$D436,Nov!$I$5:$I$605,"Não Pago")</f>
        <v>0</v>
      </c>
      <c r="P436" s="75">
        <f>SUMIFS(Dez!$H$5:$H$605,Dez!$R$5:$R$605,"Despesa",Dez!$F$5:$F$605,CPagar!$D436,Dez!$I$5:$I$605,"Não Pago")</f>
        <v>0</v>
      </c>
      <c r="Q436" s="49">
        <f t="shared" si="14"/>
        <v>0</v>
      </c>
    </row>
    <row r="437" spans="3:17" ht="28.5" customHeight="1" thickTop="1" thickBot="1">
      <c r="C437" s="65" t="str">
        <f>'PC Despesas'!O33</f>
        <v>5.5.29</v>
      </c>
      <c r="D437" s="66" t="str">
        <f>VLOOKUP(C437,'PC Despesas'!$O$5:$P$103,2,FALSE)</f>
        <v>-</v>
      </c>
      <c r="E437" s="75">
        <f>SUMIFS(Jan!$H$5:$H$605,Jan!$R$5:$R$605,"Despesa",Jan!$F$5:$F$605,CPagar!$D437,Jan!$I$5:$I$605,"Não Pago")</f>
        <v>0</v>
      </c>
      <c r="F437" s="75">
        <f>SUMIFS(Fev!$H$5:$H$605,Fev!$R$5:$R$605,"Despesa",Fev!$F$5:$F$605,CPagar!$D437,Fev!$I$5:$I$605,"Não Pago")</f>
        <v>0</v>
      </c>
      <c r="G437" s="75">
        <f>SUMIFS(Mar!$H$5:$H$605,Mar!$R$5:$R$605,"Despesa",Mar!$F$5:$F$605,CPagar!$D437,Mar!$I$5:$I$605,"Não Pago")</f>
        <v>0</v>
      </c>
      <c r="H437" s="75">
        <f>SUMIFS(Abr!$H$5:$H$605,Abr!$R$5:$R$605,"Despesa",Abr!$F$5:$F$605,CPagar!$D437,Abr!$I$5:$I$605,"Não Pago")</f>
        <v>0</v>
      </c>
      <c r="I437" s="75">
        <f>SUMIFS(Mai!$H$5:$H$605,Mai!$R$5:$R$605,"Despesa",Mai!$F$5:$F$605,CPagar!$D437,Mai!$I$5:$I$605,"Não Pago")</f>
        <v>0</v>
      </c>
      <c r="J437" s="75">
        <f>SUMIFS(Jun!$H$5:$H$605,Jun!$R$5:$R$605,"Despesa",Jun!$F$5:$F$605,CPagar!$D437,Jun!$I$5:$I$605,"Não Pago")</f>
        <v>0</v>
      </c>
      <c r="K437" s="75">
        <f>SUMIFS(Jul!$H$5:$H$605,Jul!$R$5:$R$605,"Despesa",Jul!$F$5:$F$605,CPagar!$D437,Jul!$I$5:$I$605,"Não Pago")</f>
        <v>0</v>
      </c>
      <c r="L437" s="75">
        <f>SUMIFS(Ago!$H$5:$H$605,Ago!$R$5:$R$605,"Despesa",Ago!$F$5:$F$605,CPagar!$D437,Ago!$I$5:$I$605,"Não Pago")</f>
        <v>0</v>
      </c>
      <c r="M437" s="75">
        <f>SUMIFS(Set!$H$5:$H$605,Set!$R$5:$R$605,"Despesa",Set!$F$5:$F$605,CPagar!$D437,Set!$I$5:$I$605,"Não Pago")</f>
        <v>0</v>
      </c>
      <c r="N437" s="75">
        <f>SUMIFS(Out!$H$5:$H$605,Out!$R$5:$R$605,"Despesa",Out!$F$5:$F$605,CPagar!$D437,Out!$I$5:$I$605,"Não Pago")</f>
        <v>0</v>
      </c>
      <c r="O437" s="75">
        <f>SUMIFS(Nov!$H$5:$H$605,Nov!$R$5:$R$605,"Despesa",Nov!$F$5:$F$605,CPagar!$D437,Nov!$I$5:$I$605,"Não Pago")</f>
        <v>0</v>
      </c>
      <c r="P437" s="75">
        <f>SUMIFS(Dez!$H$5:$H$605,Dez!$R$5:$R$605,"Despesa",Dez!$F$5:$F$605,CPagar!$D437,Dez!$I$5:$I$605,"Não Pago")</f>
        <v>0</v>
      </c>
      <c r="Q437" s="49">
        <f t="shared" si="14"/>
        <v>0</v>
      </c>
    </row>
    <row r="438" spans="3:17" ht="28.5" customHeight="1" thickTop="1" thickBot="1">
      <c r="C438" s="65" t="str">
        <f>'PC Despesas'!O34</f>
        <v>5.5.30</v>
      </c>
      <c r="D438" s="66" t="str">
        <f>VLOOKUP(C438,'PC Despesas'!$O$5:$P$103,2,FALSE)</f>
        <v>-</v>
      </c>
      <c r="E438" s="75">
        <f>SUMIFS(Jan!$H$5:$H$605,Jan!$R$5:$R$605,"Despesa",Jan!$F$5:$F$605,CPagar!$D438,Jan!$I$5:$I$605,"Não Pago")</f>
        <v>0</v>
      </c>
      <c r="F438" s="75">
        <f>SUMIFS(Fev!$H$5:$H$605,Fev!$R$5:$R$605,"Despesa",Fev!$F$5:$F$605,CPagar!$D438,Fev!$I$5:$I$605,"Não Pago")</f>
        <v>0</v>
      </c>
      <c r="G438" s="75">
        <f>SUMIFS(Mar!$H$5:$H$605,Mar!$R$5:$R$605,"Despesa",Mar!$F$5:$F$605,CPagar!$D438,Mar!$I$5:$I$605,"Não Pago")</f>
        <v>0</v>
      </c>
      <c r="H438" s="75">
        <f>SUMIFS(Abr!$H$5:$H$605,Abr!$R$5:$R$605,"Despesa",Abr!$F$5:$F$605,CPagar!$D438,Abr!$I$5:$I$605,"Não Pago")</f>
        <v>0</v>
      </c>
      <c r="I438" s="75">
        <f>SUMIFS(Mai!$H$5:$H$605,Mai!$R$5:$R$605,"Despesa",Mai!$F$5:$F$605,CPagar!$D438,Mai!$I$5:$I$605,"Não Pago")</f>
        <v>0</v>
      </c>
      <c r="J438" s="75">
        <f>SUMIFS(Jun!$H$5:$H$605,Jun!$R$5:$R$605,"Despesa",Jun!$F$5:$F$605,CPagar!$D438,Jun!$I$5:$I$605,"Não Pago")</f>
        <v>0</v>
      </c>
      <c r="K438" s="75">
        <f>SUMIFS(Jul!$H$5:$H$605,Jul!$R$5:$R$605,"Despesa",Jul!$F$5:$F$605,CPagar!$D438,Jul!$I$5:$I$605,"Não Pago")</f>
        <v>0</v>
      </c>
      <c r="L438" s="75">
        <f>SUMIFS(Ago!$H$5:$H$605,Ago!$R$5:$R$605,"Despesa",Ago!$F$5:$F$605,CPagar!$D438,Ago!$I$5:$I$605,"Não Pago")</f>
        <v>0</v>
      </c>
      <c r="M438" s="75">
        <f>SUMIFS(Set!$H$5:$H$605,Set!$R$5:$R$605,"Despesa",Set!$F$5:$F$605,CPagar!$D438,Set!$I$5:$I$605,"Não Pago")</f>
        <v>0</v>
      </c>
      <c r="N438" s="75">
        <f>SUMIFS(Out!$H$5:$H$605,Out!$R$5:$R$605,"Despesa",Out!$F$5:$F$605,CPagar!$D438,Out!$I$5:$I$605,"Não Pago")</f>
        <v>0</v>
      </c>
      <c r="O438" s="75">
        <f>SUMIFS(Nov!$H$5:$H$605,Nov!$R$5:$R$605,"Despesa",Nov!$F$5:$F$605,CPagar!$D438,Nov!$I$5:$I$605,"Não Pago")</f>
        <v>0</v>
      </c>
      <c r="P438" s="75">
        <f>SUMIFS(Dez!$H$5:$H$605,Dez!$R$5:$R$605,"Despesa",Dez!$F$5:$F$605,CPagar!$D438,Dez!$I$5:$I$605,"Não Pago")</f>
        <v>0</v>
      </c>
      <c r="Q438" s="49">
        <f t="shared" si="14"/>
        <v>0</v>
      </c>
    </row>
    <row r="439" spans="3:17" ht="28.5" customHeight="1" thickTop="1" thickBot="1">
      <c r="C439" s="65" t="str">
        <f>'PC Despesas'!O35</f>
        <v>5.5.31</v>
      </c>
      <c r="D439" s="66" t="str">
        <f>VLOOKUP(C439,'PC Despesas'!$O$5:$P$103,2,FALSE)</f>
        <v>-</v>
      </c>
      <c r="E439" s="75">
        <f>SUMIFS(Jan!$H$5:$H$605,Jan!$R$5:$R$605,"Despesa",Jan!$F$5:$F$605,CPagar!$D439,Jan!$I$5:$I$605,"Não Pago")</f>
        <v>0</v>
      </c>
      <c r="F439" s="75">
        <f>SUMIFS(Fev!$H$5:$H$605,Fev!$R$5:$R$605,"Despesa",Fev!$F$5:$F$605,CPagar!$D439,Fev!$I$5:$I$605,"Não Pago")</f>
        <v>0</v>
      </c>
      <c r="G439" s="75">
        <f>SUMIFS(Mar!$H$5:$H$605,Mar!$R$5:$R$605,"Despesa",Mar!$F$5:$F$605,CPagar!$D439,Mar!$I$5:$I$605,"Não Pago")</f>
        <v>0</v>
      </c>
      <c r="H439" s="75">
        <f>SUMIFS(Abr!$H$5:$H$605,Abr!$R$5:$R$605,"Despesa",Abr!$F$5:$F$605,CPagar!$D439,Abr!$I$5:$I$605,"Não Pago")</f>
        <v>0</v>
      </c>
      <c r="I439" s="75">
        <f>SUMIFS(Mai!$H$5:$H$605,Mai!$R$5:$R$605,"Despesa",Mai!$F$5:$F$605,CPagar!$D439,Mai!$I$5:$I$605,"Não Pago")</f>
        <v>0</v>
      </c>
      <c r="J439" s="75">
        <f>SUMIFS(Jun!$H$5:$H$605,Jun!$R$5:$R$605,"Despesa",Jun!$F$5:$F$605,CPagar!$D439,Jun!$I$5:$I$605,"Não Pago")</f>
        <v>0</v>
      </c>
      <c r="K439" s="75">
        <f>SUMIFS(Jul!$H$5:$H$605,Jul!$R$5:$R$605,"Despesa",Jul!$F$5:$F$605,CPagar!$D439,Jul!$I$5:$I$605,"Não Pago")</f>
        <v>0</v>
      </c>
      <c r="L439" s="75">
        <f>SUMIFS(Ago!$H$5:$H$605,Ago!$R$5:$R$605,"Despesa",Ago!$F$5:$F$605,CPagar!$D439,Ago!$I$5:$I$605,"Não Pago")</f>
        <v>0</v>
      </c>
      <c r="M439" s="75">
        <f>SUMIFS(Set!$H$5:$H$605,Set!$R$5:$R$605,"Despesa",Set!$F$5:$F$605,CPagar!$D439,Set!$I$5:$I$605,"Não Pago")</f>
        <v>0</v>
      </c>
      <c r="N439" s="75">
        <f>SUMIFS(Out!$H$5:$H$605,Out!$R$5:$R$605,"Despesa",Out!$F$5:$F$605,CPagar!$D439,Out!$I$5:$I$605,"Não Pago")</f>
        <v>0</v>
      </c>
      <c r="O439" s="75">
        <f>SUMIFS(Nov!$H$5:$H$605,Nov!$R$5:$R$605,"Despesa",Nov!$F$5:$F$605,CPagar!$D439,Nov!$I$5:$I$605,"Não Pago")</f>
        <v>0</v>
      </c>
      <c r="P439" s="75">
        <f>SUMIFS(Dez!$H$5:$H$605,Dez!$R$5:$R$605,"Despesa",Dez!$F$5:$F$605,CPagar!$D439,Dez!$I$5:$I$605,"Não Pago")</f>
        <v>0</v>
      </c>
      <c r="Q439" s="49">
        <f t="shared" si="14"/>
        <v>0</v>
      </c>
    </row>
    <row r="440" spans="3:17" ht="28.5" customHeight="1" thickTop="1" thickBot="1">
      <c r="C440" s="65" t="str">
        <f>'PC Despesas'!O36</f>
        <v>5.5.32</v>
      </c>
      <c r="D440" s="66" t="str">
        <f>VLOOKUP(C440,'PC Despesas'!$O$5:$P$103,2,FALSE)</f>
        <v>-</v>
      </c>
      <c r="E440" s="75">
        <f>SUMIFS(Jan!$H$5:$H$605,Jan!$R$5:$R$605,"Despesa",Jan!$F$5:$F$605,CPagar!$D440,Jan!$I$5:$I$605,"Não Pago")</f>
        <v>0</v>
      </c>
      <c r="F440" s="75">
        <f>SUMIFS(Fev!$H$5:$H$605,Fev!$R$5:$R$605,"Despesa",Fev!$F$5:$F$605,CPagar!$D440,Fev!$I$5:$I$605,"Não Pago")</f>
        <v>0</v>
      </c>
      <c r="G440" s="75">
        <f>SUMIFS(Mar!$H$5:$H$605,Mar!$R$5:$R$605,"Despesa",Mar!$F$5:$F$605,CPagar!$D440,Mar!$I$5:$I$605,"Não Pago")</f>
        <v>0</v>
      </c>
      <c r="H440" s="75">
        <f>SUMIFS(Abr!$H$5:$H$605,Abr!$R$5:$R$605,"Despesa",Abr!$F$5:$F$605,CPagar!$D440,Abr!$I$5:$I$605,"Não Pago")</f>
        <v>0</v>
      </c>
      <c r="I440" s="75">
        <f>SUMIFS(Mai!$H$5:$H$605,Mai!$R$5:$R$605,"Despesa",Mai!$F$5:$F$605,CPagar!$D440,Mai!$I$5:$I$605,"Não Pago")</f>
        <v>0</v>
      </c>
      <c r="J440" s="75">
        <f>SUMIFS(Jun!$H$5:$H$605,Jun!$R$5:$R$605,"Despesa",Jun!$F$5:$F$605,CPagar!$D440,Jun!$I$5:$I$605,"Não Pago")</f>
        <v>0</v>
      </c>
      <c r="K440" s="75">
        <f>SUMIFS(Jul!$H$5:$H$605,Jul!$R$5:$R$605,"Despesa",Jul!$F$5:$F$605,CPagar!$D440,Jul!$I$5:$I$605,"Não Pago")</f>
        <v>0</v>
      </c>
      <c r="L440" s="75">
        <f>SUMIFS(Ago!$H$5:$H$605,Ago!$R$5:$R$605,"Despesa",Ago!$F$5:$F$605,CPagar!$D440,Ago!$I$5:$I$605,"Não Pago")</f>
        <v>0</v>
      </c>
      <c r="M440" s="75">
        <f>SUMIFS(Set!$H$5:$H$605,Set!$R$5:$R$605,"Despesa",Set!$F$5:$F$605,CPagar!$D440,Set!$I$5:$I$605,"Não Pago")</f>
        <v>0</v>
      </c>
      <c r="N440" s="75">
        <f>SUMIFS(Out!$H$5:$H$605,Out!$R$5:$R$605,"Despesa",Out!$F$5:$F$605,CPagar!$D440,Out!$I$5:$I$605,"Não Pago")</f>
        <v>0</v>
      </c>
      <c r="O440" s="75">
        <f>SUMIFS(Nov!$H$5:$H$605,Nov!$R$5:$R$605,"Despesa",Nov!$F$5:$F$605,CPagar!$D440,Nov!$I$5:$I$605,"Não Pago")</f>
        <v>0</v>
      </c>
      <c r="P440" s="75">
        <f>SUMIFS(Dez!$H$5:$H$605,Dez!$R$5:$R$605,"Despesa",Dez!$F$5:$F$605,CPagar!$D440,Dez!$I$5:$I$605,"Não Pago")</f>
        <v>0</v>
      </c>
      <c r="Q440" s="49">
        <f t="shared" si="14"/>
        <v>0</v>
      </c>
    </row>
    <row r="441" spans="3:17" ht="28.5" customHeight="1" thickTop="1" thickBot="1">
      <c r="C441" s="65" t="str">
        <f>'PC Despesas'!O37</f>
        <v>5.5.33</v>
      </c>
      <c r="D441" s="66" t="str">
        <f>VLOOKUP(C441,'PC Despesas'!$O$5:$P$103,2,FALSE)</f>
        <v>-</v>
      </c>
      <c r="E441" s="75">
        <f>SUMIFS(Jan!$H$5:$H$605,Jan!$R$5:$R$605,"Despesa",Jan!$F$5:$F$605,CPagar!$D441,Jan!$I$5:$I$605,"Não Pago")</f>
        <v>0</v>
      </c>
      <c r="F441" s="75">
        <f>SUMIFS(Fev!$H$5:$H$605,Fev!$R$5:$R$605,"Despesa",Fev!$F$5:$F$605,CPagar!$D441,Fev!$I$5:$I$605,"Não Pago")</f>
        <v>0</v>
      </c>
      <c r="G441" s="75">
        <f>SUMIFS(Mar!$H$5:$H$605,Mar!$R$5:$R$605,"Despesa",Mar!$F$5:$F$605,CPagar!$D441,Mar!$I$5:$I$605,"Não Pago")</f>
        <v>0</v>
      </c>
      <c r="H441" s="75">
        <f>SUMIFS(Abr!$H$5:$H$605,Abr!$R$5:$R$605,"Despesa",Abr!$F$5:$F$605,CPagar!$D441,Abr!$I$5:$I$605,"Não Pago")</f>
        <v>0</v>
      </c>
      <c r="I441" s="75">
        <f>SUMIFS(Mai!$H$5:$H$605,Mai!$R$5:$R$605,"Despesa",Mai!$F$5:$F$605,CPagar!$D441,Mai!$I$5:$I$605,"Não Pago")</f>
        <v>0</v>
      </c>
      <c r="J441" s="75">
        <f>SUMIFS(Jun!$H$5:$H$605,Jun!$R$5:$R$605,"Despesa",Jun!$F$5:$F$605,CPagar!$D441,Jun!$I$5:$I$605,"Não Pago")</f>
        <v>0</v>
      </c>
      <c r="K441" s="75">
        <f>SUMIFS(Jul!$H$5:$H$605,Jul!$R$5:$R$605,"Despesa",Jul!$F$5:$F$605,CPagar!$D441,Jul!$I$5:$I$605,"Não Pago")</f>
        <v>0</v>
      </c>
      <c r="L441" s="75">
        <f>SUMIFS(Ago!$H$5:$H$605,Ago!$R$5:$R$605,"Despesa",Ago!$F$5:$F$605,CPagar!$D441,Ago!$I$5:$I$605,"Não Pago")</f>
        <v>0</v>
      </c>
      <c r="M441" s="75">
        <f>SUMIFS(Set!$H$5:$H$605,Set!$R$5:$R$605,"Despesa",Set!$F$5:$F$605,CPagar!$D441,Set!$I$5:$I$605,"Não Pago")</f>
        <v>0</v>
      </c>
      <c r="N441" s="75">
        <f>SUMIFS(Out!$H$5:$H$605,Out!$R$5:$R$605,"Despesa",Out!$F$5:$F$605,CPagar!$D441,Out!$I$5:$I$605,"Não Pago")</f>
        <v>0</v>
      </c>
      <c r="O441" s="75">
        <f>SUMIFS(Nov!$H$5:$H$605,Nov!$R$5:$R$605,"Despesa",Nov!$F$5:$F$605,CPagar!$D441,Nov!$I$5:$I$605,"Não Pago")</f>
        <v>0</v>
      </c>
      <c r="P441" s="75">
        <f>SUMIFS(Dez!$H$5:$H$605,Dez!$R$5:$R$605,"Despesa",Dez!$F$5:$F$605,CPagar!$D441,Dez!$I$5:$I$605,"Não Pago")</f>
        <v>0</v>
      </c>
      <c r="Q441" s="49">
        <f t="shared" si="14"/>
        <v>0</v>
      </c>
    </row>
    <row r="442" spans="3:17" ht="28.5" customHeight="1" thickTop="1" thickBot="1">
      <c r="C442" s="65" t="str">
        <f>'PC Despesas'!O38</f>
        <v>5.5.34</v>
      </c>
      <c r="D442" s="66" t="str">
        <f>VLOOKUP(C442,'PC Despesas'!$O$5:$P$103,2,FALSE)</f>
        <v>-</v>
      </c>
      <c r="E442" s="75">
        <f>SUMIFS(Jan!$H$5:$H$605,Jan!$R$5:$R$605,"Despesa",Jan!$F$5:$F$605,CPagar!$D442,Jan!$I$5:$I$605,"Não Pago")</f>
        <v>0</v>
      </c>
      <c r="F442" s="75">
        <f>SUMIFS(Fev!$H$5:$H$605,Fev!$R$5:$R$605,"Despesa",Fev!$F$5:$F$605,CPagar!$D442,Fev!$I$5:$I$605,"Não Pago")</f>
        <v>0</v>
      </c>
      <c r="G442" s="75">
        <f>SUMIFS(Mar!$H$5:$H$605,Mar!$R$5:$R$605,"Despesa",Mar!$F$5:$F$605,CPagar!$D442,Mar!$I$5:$I$605,"Não Pago")</f>
        <v>0</v>
      </c>
      <c r="H442" s="75">
        <f>SUMIFS(Abr!$H$5:$H$605,Abr!$R$5:$R$605,"Despesa",Abr!$F$5:$F$605,CPagar!$D442,Abr!$I$5:$I$605,"Não Pago")</f>
        <v>0</v>
      </c>
      <c r="I442" s="75">
        <f>SUMIFS(Mai!$H$5:$H$605,Mai!$R$5:$R$605,"Despesa",Mai!$F$5:$F$605,CPagar!$D442,Mai!$I$5:$I$605,"Não Pago")</f>
        <v>0</v>
      </c>
      <c r="J442" s="75">
        <f>SUMIFS(Jun!$H$5:$H$605,Jun!$R$5:$R$605,"Despesa",Jun!$F$5:$F$605,CPagar!$D442,Jun!$I$5:$I$605,"Não Pago")</f>
        <v>0</v>
      </c>
      <c r="K442" s="75">
        <f>SUMIFS(Jul!$H$5:$H$605,Jul!$R$5:$R$605,"Despesa",Jul!$F$5:$F$605,CPagar!$D442,Jul!$I$5:$I$605,"Não Pago")</f>
        <v>0</v>
      </c>
      <c r="L442" s="75">
        <f>SUMIFS(Ago!$H$5:$H$605,Ago!$R$5:$R$605,"Despesa",Ago!$F$5:$F$605,CPagar!$D442,Ago!$I$5:$I$605,"Não Pago")</f>
        <v>0</v>
      </c>
      <c r="M442" s="75">
        <f>SUMIFS(Set!$H$5:$H$605,Set!$R$5:$R$605,"Despesa",Set!$F$5:$F$605,CPagar!$D442,Set!$I$5:$I$605,"Não Pago")</f>
        <v>0</v>
      </c>
      <c r="N442" s="75">
        <f>SUMIFS(Out!$H$5:$H$605,Out!$R$5:$R$605,"Despesa",Out!$F$5:$F$605,CPagar!$D442,Out!$I$5:$I$605,"Não Pago")</f>
        <v>0</v>
      </c>
      <c r="O442" s="75">
        <f>SUMIFS(Nov!$H$5:$H$605,Nov!$R$5:$R$605,"Despesa",Nov!$F$5:$F$605,CPagar!$D442,Nov!$I$5:$I$605,"Não Pago")</f>
        <v>0</v>
      </c>
      <c r="P442" s="75">
        <f>SUMIFS(Dez!$H$5:$H$605,Dez!$R$5:$R$605,"Despesa",Dez!$F$5:$F$605,CPagar!$D442,Dez!$I$5:$I$605,"Não Pago")</f>
        <v>0</v>
      </c>
      <c r="Q442" s="49">
        <f t="shared" si="14"/>
        <v>0</v>
      </c>
    </row>
    <row r="443" spans="3:17" ht="28.5" customHeight="1" thickTop="1" thickBot="1">
      <c r="C443" s="65" t="str">
        <f>'PC Despesas'!O39</f>
        <v>5.5.35</v>
      </c>
      <c r="D443" s="66" t="str">
        <f>VLOOKUP(C443,'PC Despesas'!$O$5:$P$103,2,FALSE)</f>
        <v>-</v>
      </c>
      <c r="E443" s="75">
        <f>SUMIFS(Jan!$H$5:$H$605,Jan!$R$5:$R$605,"Despesa",Jan!$F$5:$F$605,CPagar!$D443,Jan!$I$5:$I$605,"Não Pago")</f>
        <v>0</v>
      </c>
      <c r="F443" s="75">
        <f>SUMIFS(Fev!$H$5:$H$605,Fev!$R$5:$R$605,"Despesa",Fev!$F$5:$F$605,CPagar!$D443,Fev!$I$5:$I$605,"Não Pago")</f>
        <v>0</v>
      </c>
      <c r="G443" s="75">
        <f>SUMIFS(Mar!$H$5:$H$605,Mar!$R$5:$R$605,"Despesa",Mar!$F$5:$F$605,CPagar!$D443,Mar!$I$5:$I$605,"Não Pago")</f>
        <v>0</v>
      </c>
      <c r="H443" s="75">
        <f>SUMIFS(Abr!$H$5:$H$605,Abr!$R$5:$R$605,"Despesa",Abr!$F$5:$F$605,CPagar!$D443,Abr!$I$5:$I$605,"Não Pago")</f>
        <v>0</v>
      </c>
      <c r="I443" s="75">
        <f>SUMIFS(Mai!$H$5:$H$605,Mai!$R$5:$R$605,"Despesa",Mai!$F$5:$F$605,CPagar!$D443,Mai!$I$5:$I$605,"Não Pago")</f>
        <v>0</v>
      </c>
      <c r="J443" s="75">
        <f>SUMIFS(Jun!$H$5:$H$605,Jun!$R$5:$R$605,"Despesa",Jun!$F$5:$F$605,CPagar!$D443,Jun!$I$5:$I$605,"Não Pago")</f>
        <v>0</v>
      </c>
      <c r="K443" s="75">
        <f>SUMIFS(Jul!$H$5:$H$605,Jul!$R$5:$R$605,"Despesa",Jul!$F$5:$F$605,CPagar!$D443,Jul!$I$5:$I$605,"Não Pago")</f>
        <v>0</v>
      </c>
      <c r="L443" s="75">
        <f>SUMIFS(Ago!$H$5:$H$605,Ago!$R$5:$R$605,"Despesa",Ago!$F$5:$F$605,CPagar!$D443,Ago!$I$5:$I$605,"Não Pago")</f>
        <v>0</v>
      </c>
      <c r="M443" s="75">
        <f>SUMIFS(Set!$H$5:$H$605,Set!$R$5:$R$605,"Despesa",Set!$F$5:$F$605,CPagar!$D443,Set!$I$5:$I$605,"Não Pago")</f>
        <v>0</v>
      </c>
      <c r="N443" s="75">
        <f>SUMIFS(Out!$H$5:$H$605,Out!$R$5:$R$605,"Despesa",Out!$F$5:$F$605,CPagar!$D443,Out!$I$5:$I$605,"Não Pago")</f>
        <v>0</v>
      </c>
      <c r="O443" s="75">
        <f>SUMIFS(Nov!$H$5:$H$605,Nov!$R$5:$R$605,"Despesa",Nov!$F$5:$F$605,CPagar!$D443,Nov!$I$5:$I$605,"Não Pago")</f>
        <v>0</v>
      </c>
      <c r="P443" s="75">
        <f>SUMIFS(Dez!$H$5:$H$605,Dez!$R$5:$R$605,"Despesa",Dez!$F$5:$F$605,CPagar!$D443,Dez!$I$5:$I$605,"Não Pago")</f>
        <v>0</v>
      </c>
      <c r="Q443" s="49">
        <f t="shared" si="14"/>
        <v>0</v>
      </c>
    </row>
    <row r="444" spans="3:17" ht="28.5" customHeight="1" thickTop="1" thickBot="1">
      <c r="C444" s="65" t="str">
        <f>'PC Despesas'!O40</f>
        <v>5.5.36</v>
      </c>
      <c r="D444" s="66" t="str">
        <f>VLOOKUP(C444,'PC Despesas'!$O$5:$P$103,2,FALSE)</f>
        <v>-</v>
      </c>
      <c r="E444" s="75">
        <f>SUMIFS(Jan!$H$5:$H$605,Jan!$R$5:$R$605,"Despesa",Jan!$F$5:$F$605,CPagar!$D444,Jan!$I$5:$I$605,"Não Pago")</f>
        <v>0</v>
      </c>
      <c r="F444" s="75">
        <f>SUMIFS(Fev!$H$5:$H$605,Fev!$R$5:$R$605,"Despesa",Fev!$F$5:$F$605,CPagar!$D444,Fev!$I$5:$I$605,"Não Pago")</f>
        <v>0</v>
      </c>
      <c r="G444" s="75">
        <f>SUMIFS(Mar!$H$5:$H$605,Mar!$R$5:$R$605,"Despesa",Mar!$F$5:$F$605,CPagar!$D444,Mar!$I$5:$I$605,"Não Pago")</f>
        <v>0</v>
      </c>
      <c r="H444" s="75">
        <f>SUMIFS(Abr!$H$5:$H$605,Abr!$R$5:$R$605,"Despesa",Abr!$F$5:$F$605,CPagar!$D444,Abr!$I$5:$I$605,"Não Pago")</f>
        <v>0</v>
      </c>
      <c r="I444" s="75">
        <f>SUMIFS(Mai!$H$5:$H$605,Mai!$R$5:$R$605,"Despesa",Mai!$F$5:$F$605,CPagar!$D444,Mai!$I$5:$I$605,"Não Pago")</f>
        <v>0</v>
      </c>
      <c r="J444" s="75">
        <f>SUMIFS(Jun!$H$5:$H$605,Jun!$R$5:$R$605,"Despesa",Jun!$F$5:$F$605,CPagar!$D444,Jun!$I$5:$I$605,"Não Pago")</f>
        <v>0</v>
      </c>
      <c r="K444" s="75">
        <f>SUMIFS(Jul!$H$5:$H$605,Jul!$R$5:$R$605,"Despesa",Jul!$F$5:$F$605,CPagar!$D444,Jul!$I$5:$I$605,"Não Pago")</f>
        <v>0</v>
      </c>
      <c r="L444" s="75">
        <f>SUMIFS(Ago!$H$5:$H$605,Ago!$R$5:$R$605,"Despesa",Ago!$F$5:$F$605,CPagar!$D444,Ago!$I$5:$I$605,"Não Pago")</f>
        <v>0</v>
      </c>
      <c r="M444" s="75">
        <f>SUMIFS(Set!$H$5:$H$605,Set!$R$5:$R$605,"Despesa",Set!$F$5:$F$605,CPagar!$D444,Set!$I$5:$I$605,"Não Pago")</f>
        <v>0</v>
      </c>
      <c r="N444" s="75">
        <f>SUMIFS(Out!$H$5:$H$605,Out!$R$5:$R$605,"Despesa",Out!$F$5:$F$605,CPagar!$D444,Out!$I$5:$I$605,"Não Pago")</f>
        <v>0</v>
      </c>
      <c r="O444" s="75">
        <f>SUMIFS(Nov!$H$5:$H$605,Nov!$R$5:$R$605,"Despesa",Nov!$F$5:$F$605,CPagar!$D444,Nov!$I$5:$I$605,"Não Pago")</f>
        <v>0</v>
      </c>
      <c r="P444" s="75">
        <f>SUMIFS(Dez!$H$5:$H$605,Dez!$R$5:$R$605,"Despesa",Dez!$F$5:$F$605,CPagar!$D444,Dez!$I$5:$I$605,"Não Pago")</f>
        <v>0</v>
      </c>
      <c r="Q444" s="49">
        <f t="shared" si="14"/>
        <v>0</v>
      </c>
    </row>
    <row r="445" spans="3:17" ht="28.5" customHeight="1" thickTop="1" thickBot="1">
      <c r="C445" s="65" t="str">
        <f>'PC Despesas'!O41</f>
        <v>5.5.37</v>
      </c>
      <c r="D445" s="66" t="str">
        <f>VLOOKUP(C445,'PC Despesas'!$O$5:$P$103,2,FALSE)</f>
        <v>-</v>
      </c>
      <c r="E445" s="75">
        <f>SUMIFS(Jan!$H$5:$H$605,Jan!$R$5:$R$605,"Despesa",Jan!$F$5:$F$605,CPagar!$D445,Jan!$I$5:$I$605,"Não Pago")</f>
        <v>0</v>
      </c>
      <c r="F445" s="75">
        <f>SUMIFS(Fev!$H$5:$H$605,Fev!$R$5:$R$605,"Despesa",Fev!$F$5:$F$605,CPagar!$D445,Fev!$I$5:$I$605,"Não Pago")</f>
        <v>0</v>
      </c>
      <c r="G445" s="75">
        <f>SUMIFS(Mar!$H$5:$H$605,Mar!$R$5:$R$605,"Despesa",Mar!$F$5:$F$605,CPagar!$D445,Mar!$I$5:$I$605,"Não Pago")</f>
        <v>0</v>
      </c>
      <c r="H445" s="75">
        <f>SUMIFS(Abr!$H$5:$H$605,Abr!$R$5:$R$605,"Despesa",Abr!$F$5:$F$605,CPagar!$D445,Abr!$I$5:$I$605,"Não Pago")</f>
        <v>0</v>
      </c>
      <c r="I445" s="75">
        <f>SUMIFS(Mai!$H$5:$H$605,Mai!$R$5:$R$605,"Despesa",Mai!$F$5:$F$605,CPagar!$D445,Mai!$I$5:$I$605,"Não Pago")</f>
        <v>0</v>
      </c>
      <c r="J445" s="75">
        <f>SUMIFS(Jun!$H$5:$H$605,Jun!$R$5:$R$605,"Despesa",Jun!$F$5:$F$605,CPagar!$D445,Jun!$I$5:$I$605,"Não Pago")</f>
        <v>0</v>
      </c>
      <c r="K445" s="75">
        <f>SUMIFS(Jul!$H$5:$H$605,Jul!$R$5:$R$605,"Despesa",Jul!$F$5:$F$605,CPagar!$D445,Jul!$I$5:$I$605,"Não Pago")</f>
        <v>0</v>
      </c>
      <c r="L445" s="75">
        <f>SUMIFS(Ago!$H$5:$H$605,Ago!$R$5:$R$605,"Despesa",Ago!$F$5:$F$605,CPagar!$D445,Ago!$I$5:$I$605,"Não Pago")</f>
        <v>0</v>
      </c>
      <c r="M445" s="75">
        <f>SUMIFS(Set!$H$5:$H$605,Set!$R$5:$R$605,"Despesa",Set!$F$5:$F$605,CPagar!$D445,Set!$I$5:$I$605,"Não Pago")</f>
        <v>0</v>
      </c>
      <c r="N445" s="75">
        <f>SUMIFS(Out!$H$5:$H$605,Out!$R$5:$R$605,"Despesa",Out!$F$5:$F$605,CPagar!$D445,Out!$I$5:$I$605,"Não Pago")</f>
        <v>0</v>
      </c>
      <c r="O445" s="75">
        <f>SUMIFS(Nov!$H$5:$H$605,Nov!$R$5:$R$605,"Despesa",Nov!$F$5:$F$605,CPagar!$D445,Nov!$I$5:$I$605,"Não Pago")</f>
        <v>0</v>
      </c>
      <c r="P445" s="75">
        <f>SUMIFS(Dez!$H$5:$H$605,Dez!$R$5:$R$605,"Despesa",Dez!$F$5:$F$605,CPagar!$D445,Dez!$I$5:$I$605,"Não Pago")</f>
        <v>0</v>
      </c>
      <c r="Q445" s="49">
        <f t="shared" si="14"/>
        <v>0</v>
      </c>
    </row>
    <row r="446" spans="3:17" ht="28.5" customHeight="1" thickTop="1" thickBot="1">
      <c r="C446" s="65" t="str">
        <f>'PC Despesas'!O42</f>
        <v>5.5.38</v>
      </c>
      <c r="D446" s="66" t="str">
        <f>VLOOKUP(C446,'PC Despesas'!$O$5:$P$103,2,FALSE)</f>
        <v>-</v>
      </c>
      <c r="E446" s="75">
        <f>SUMIFS(Jan!$H$5:$H$605,Jan!$R$5:$R$605,"Despesa",Jan!$F$5:$F$605,CPagar!$D446,Jan!$I$5:$I$605,"Não Pago")</f>
        <v>0</v>
      </c>
      <c r="F446" s="75">
        <f>SUMIFS(Fev!$H$5:$H$605,Fev!$R$5:$R$605,"Despesa",Fev!$F$5:$F$605,CPagar!$D446,Fev!$I$5:$I$605,"Não Pago")</f>
        <v>0</v>
      </c>
      <c r="G446" s="75">
        <f>SUMIFS(Mar!$H$5:$H$605,Mar!$R$5:$R$605,"Despesa",Mar!$F$5:$F$605,CPagar!$D446,Mar!$I$5:$I$605,"Não Pago")</f>
        <v>0</v>
      </c>
      <c r="H446" s="75">
        <f>SUMIFS(Abr!$H$5:$H$605,Abr!$R$5:$R$605,"Despesa",Abr!$F$5:$F$605,CPagar!$D446,Abr!$I$5:$I$605,"Não Pago")</f>
        <v>0</v>
      </c>
      <c r="I446" s="75">
        <f>SUMIFS(Mai!$H$5:$H$605,Mai!$R$5:$R$605,"Despesa",Mai!$F$5:$F$605,CPagar!$D446,Mai!$I$5:$I$605,"Não Pago")</f>
        <v>0</v>
      </c>
      <c r="J446" s="75">
        <f>SUMIFS(Jun!$H$5:$H$605,Jun!$R$5:$R$605,"Despesa",Jun!$F$5:$F$605,CPagar!$D446,Jun!$I$5:$I$605,"Não Pago")</f>
        <v>0</v>
      </c>
      <c r="K446" s="75">
        <f>SUMIFS(Jul!$H$5:$H$605,Jul!$R$5:$R$605,"Despesa",Jul!$F$5:$F$605,CPagar!$D446,Jul!$I$5:$I$605,"Não Pago")</f>
        <v>0</v>
      </c>
      <c r="L446" s="75">
        <f>SUMIFS(Ago!$H$5:$H$605,Ago!$R$5:$R$605,"Despesa",Ago!$F$5:$F$605,CPagar!$D446,Ago!$I$5:$I$605,"Não Pago")</f>
        <v>0</v>
      </c>
      <c r="M446" s="75">
        <f>SUMIFS(Set!$H$5:$H$605,Set!$R$5:$R$605,"Despesa",Set!$F$5:$F$605,CPagar!$D446,Set!$I$5:$I$605,"Não Pago")</f>
        <v>0</v>
      </c>
      <c r="N446" s="75">
        <f>SUMIFS(Out!$H$5:$H$605,Out!$R$5:$R$605,"Despesa",Out!$F$5:$F$605,CPagar!$D446,Out!$I$5:$I$605,"Não Pago")</f>
        <v>0</v>
      </c>
      <c r="O446" s="75">
        <f>SUMIFS(Nov!$H$5:$H$605,Nov!$R$5:$R$605,"Despesa",Nov!$F$5:$F$605,CPagar!$D446,Nov!$I$5:$I$605,"Não Pago")</f>
        <v>0</v>
      </c>
      <c r="P446" s="75">
        <f>SUMIFS(Dez!$H$5:$H$605,Dez!$R$5:$R$605,"Despesa",Dez!$F$5:$F$605,CPagar!$D446,Dez!$I$5:$I$605,"Não Pago")</f>
        <v>0</v>
      </c>
      <c r="Q446" s="49">
        <f t="shared" si="14"/>
        <v>0</v>
      </c>
    </row>
    <row r="447" spans="3:17" ht="28.5" customHeight="1" thickTop="1" thickBot="1">
      <c r="C447" s="65" t="str">
        <f>'PC Despesas'!O43</f>
        <v>5.5.39</v>
      </c>
      <c r="D447" s="66" t="str">
        <f>VLOOKUP(C447,'PC Despesas'!$O$5:$P$103,2,FALSE)</f>
        <v>-</v>
      </c>
      <c r="E447" s="75">
        <f>SUMIFS(Jan!$H$5:$H$605,Jan!$R$5:$R$605,"Despesa",Jan!$F$5:$F$605,CPagar!$D447,Jan!$I$5:$I$605,"Não Pago")</f>
        <v>0</v>
      </c>
      <c r="F447" s="75">
        <f>SUMIFS(Fev!$H$5:$H$605,Fev!$R$5:$R$605,"Despesa",Fev!$F$5:$F$605,CPagar!$D447,Fev!$I$5:$I$605,"Não Pago")</f>
        <v>0</v>
      </c>
      <c r="G447" s="75">
        <f>SUMIFS(Mar!$H$5:$H$605,Mar!$R$5:$R$605,"Despesa",Mar!$F$5:$F$605,CPagar!$D447,Mar!$I$5:$I$605,"Não Pago")</f>
        <v>0</v>
      </c>
      <c r="H447" s="75">
        <f>SUMIFS(Abr!$H$5:$H$605,Abr!$R$5:$R$605,"Despesa",Abr!$F$5:$F$605,CPagar!$D447,Abr!$I$5:$I$605,"Não Pago")</f>
        <v>0</v>
      </c>
      <c r="I447" s="75">
        <f>SUMIFS(Mai!$H$5:$H$605,Mai!$R$5:$R$605,"Despesa",Mai!$F$5:$F$605,CPagar!$D447,Mai!$I$5:$I$605,"Não Pago")</f>
        <v>0</v>
      </c>
      <c r="J447" s="75">
        <f>SUMIFS(Jun!$H$5:$H$605,Jun!$R$5:$R$605,"Despesa",Jun!$F$5:$F$605,CPagar!$D447,Jun!$I$5:$I$605,"Não Pago")</f>
        <v>0</v>
      </c>
      <c r="K447" s="75">
        <f>SUMIFS(Jul!$H$5:$H$605,Jul!$R$5:$R$605,"Despesa",Jul!$F$5:$F$605,CPagar!$D447,Jul!$I$5:$I$605,"Não Pago")</f>
        <v>0</v>
      </c>
      <c r="L447" s="75">
        <f>SUMIFS(Ago!$H$5:$H$605,Ago!$R$5:$R$605,"Despesa",Ago!$F$5:$F$605,CPagar!$D447,Ago!$I$5:$I$605,"Não Pago")</f>
        <v>0</v>
      </c>
      <c r="M447" s="75">
        <f>SUMIFS(Set!$H$5:$H$605,Set!$R$5:$R$605,"Despesa",Set!$F$5:$F$605,CPagar!$D447,Set!$I$5:$I$605,"Não Pago")</f>
        <v>0</v>
      </c>
      <c r="N447" s="75">
        <f>SUMIFS(Out!$H$5:$H$605,Out!$R$5:$R$605,"Despesa",Out!$F$5:$F$605,CPagar!$D447,Out!$I$5:$I$605,"Não Pago")</f>
        <v>0</v>
      </c>
      <c r="O447" s="75">
        <f>SUMIFS(Nov!$H$5:$H$605,Nov!$R$5:$R$605,"Despesa",Nov!$F$5:$F$605,CPagar!$D447,Nov!$I$5:$I$605,"Não Pago")</f>
        <v>0</v>
      </c>
      <c r="P447" s="75">
        <f>SUMIFS(Dez!$H$5:$H$605,Dez!$R$5:$R$605,"Despesa",Dez!$F$5:$F$605,CPagar!$D447,Dez!$I$5:$I$605,"Não Pago")</f>
        <v>0</v>
      </c>
      <c r="Q447" s="49">
        <f t="shared" si="14"/>
        <v>0</v>
      </c>
    </row>
    <row r="448" spans="3:17" ht="28.5" customHeight="1" thickTop="1" thickBot="1">
      <c r="C448" s="65" t="str">
        <f>'PC Despesas'!O44</f>
        <v>5.5.40</v>
      </c>
      <c r="D448" s="66" t="str">
        <f>VLOOKUP(C448,'PC Despesas'!$O$5:$P$103,2,FALSE)</f>
        <v>-</v>
      </c>
      <c r="E448" s="75">
        <f>SUMIFS(Jan!$H$5:$H$605,Jan!$R$5:$R$605,"Despesa",Jan!$F$5:$F$605,CPagar!$D448,Jan!$I$5:$I$605,"Não Pago")</f>
        <v>0</v>
      </c>
      <c r="F448" s="75">
        <f>SUMIFS(Fev!$H$5:$H$605,Fev!$R$5:$R$605,"Despesa",Fev!$F$5:$F$605,CPagar!$D448,Fev!$I$5:$I$605,"Não Pago")</f>
        <v>0</v>
      </c>
      <c r="G448" s="75">
        <f>SUMIFS(Mar!$H$5:$H$605,Mar!$R$5:$R$605,"Despesa",Mar!$F$5:$F$605,CPagar!$D448,Mar!$I$5:$I$605,"Não Pago")</f>
        <v>0</v>
      </c>
      <c r="H448" s="75">
        <f>SUMIFS(Abr!$H$5:$H$605,Abr!$R$5:$R$605,"Despesa",Abr!$F$5:$F$605,CPagar!$D448,Abr!$I$5:$I$605,"Não Pago")</f>
        <v>0</v>
      </c>
      <c r="I448" s="75">
        <f>SUMIFS(Mai!$H$5:$H$605,Mai!$R$5:$R$605,"Despesa",Mai!$F$5:$F$605,CPagar!$D448,Mai!$I$5:$I$605,"Não Pago")</f>
        <v>0</v>
      </c>
      <c r="J448" s="75">
        <f>SUMIFS(Jun!$H$5:$H$605,Jun!$R$5:$R$605,"Despesa",Jun!$F$5:$F$605,CPagar!$D448,Jun!$I$5:$I$605,"Não Pago")</f>
        <v>0</v>
      </c>
      <c r="K448" s="75">
        <f>SUMIFS(Jul!$H$5:$H$605,Jul!$R$5:$R$605,"Despesa",Jul!$F$5:$F$605,CPagar!$D448,Jul!$I$5:$I$605,"Não Pago")</f>
        <v>0</v>
      </c>
      <c r="L448" s="75">
        <f>SUMIFS(Ago!$H$5:$H$605,Ago!$R$5:$R$605,"Despesa",Ago!$F$5:$F$605,CPagar!$D448,Ago!$I$5:$I$605,"Não Pago")</f>
        <v>0</v>
      </c>
      <c r="M448" s="75">
        <f>SUMIFS(Set!$H$5:$H$605,Set!$R$5:$R$605,"Despesa",Set!$F$5:$F$605,CPagar!$D448,Set!$I$5:$I$605,"Não Pago")</f>
        <v>0</v>
      </c>
      <c r="N448" s="75">
        <f>SUMIFS(Out!$H$5:$H$605,Out!$R$5:$R$605,"Despesa",Out!$F$5:$F$605,CPagar!$D448,Out!$I$5:$I$605,"Não Pago")</f>
        <v>0</v>
      </c>
      <c r="O448" s="75">
        <f>SUMIFS(Nov!$H$5:$H$605,Nov!$R$5:$R$605,"Despesa",Nov!$F$5:$F$605,CPagar!$D448,Nov!$I$5:$I$605,"Não Pago")</f>
        <v>0</v>
      </c>
      <c r="P448" s="75">
        <f>SUMIFS(Dez!$H$5:$H$605,Dez!$R$5:$R$605,"Despesa",Dez!$F$5:$F$605,CPagar!$D448,Dez!$I$5:$I$605,"Não Pago")</f>
        <v>0</v>
      </c>
      <c r="Q448" s="49">
        <f t="shared" si="14"/>
        <v>0</v>
      </c>
    </row>
    <row r="449" spans="3:17" ht="28.5" customHeight="1" thickTop="1" thickBot="1">
      <c r="C449" s="65" t="str">
        <f>'PC Despesas'!O45</f>
        <v>5.5.41</v>
      </c>
      <c r="D449" s="66" t="str">
        <f>VLOOKUP(C449,'PC Despesas'!$O$5:$P$103,2,FALSE)</f>
        <v>-</v>
      </c>
      <c r="E449" s="75">
        <f>SUMIFS(Jan!$H$5:$H$605,Jan!$R$5:$R$605,"Despesa",Jan!$F$5:$F$605,CPagar!$D449,Jan!$I$5:$I$605,"Não Pago")</f>
        <v>0</v>
      </c>
      <c r="F449" s="75">
        <f>SUMIFS(Fev!$H$5:$H$605,Fev!$R$5:$R$605,"Despesa",Fev!$F$5:$F$605,CPagar!$D449,Fev!$I$5:$I$605,"Não Pago")</f>
        <v>0</v>
      </c>
      <c r="G449" s="75">
        <f>SUMIFS(Mar!$H$5:$H$605,Mar!$R$5:$R$605,"Despesa",Mar!$F$5:$F$605,CPagar!$D449,Mar!$I$5:$I$605,"Não Pago")</f>
        <v>0</v>
      </c>
      <c r="H449" s="75">
        <f>SUMIFS(Abr!$H$5:$H$605,Abr!$R$5:$R$605,"Despesa",Abr!$F$5:$F$605,CPagar!$D449,Abr!$I$5:$I$605,"Não Pago")</f>
        <v>0</v>
      </c>
      <c r="I449" s="75">
        <f>SUMIFS(Mai!$H$5:$H$605,Mai!$R$5:$R$605,"Despesa",Mai!$F$5:$F$605,CPagar!$D449,Mai!$I$5:$I$605,"Não Pago")</f>
        <v>0</v>
      </c>
      <c r="J449" s="75">
        <f>SUMIFS(Jun!$H$5:$H$605,Jun!$R$5:$R$605,"Despesa",Jun!$F$5:$F$605,CPagar!$D449,Jun!$I$5:$I$605,"Não Pago")</f>
        <v>0</v>
      </c>
      <c r="K449" s="75">
        <f>SUMIFS(Jul!$H$5:$H$605,Jul!$R$5:$R$605,"Despesa",Jul!$F$5:$F$605,CPagar!$D449,Jul!$I$5:$I$605,"Não Pago")</f>
        <v>0</v>
      </c>
      <c r="L449" s="75">
        <f>SUMIFS(Ago!$H$5:$H$605,Ago!$R$5:$R$605,"Despesa",Ago!$F$5:$F$605,CPagar!$D449,Ago!$I$5:$I$605,"Não Pago")</f>
        <v>0</v>
      </c>
      <c r="M449" s="75">
        <f>SUMIFS(Set!$H$5:$H$605,Set!$R$5:$R$605,"Despesa",Set!$F$5:$F$605,CPagar!$D449,Set!$I$5:$I$605,"Não Pago")</f>
        <v>0</v>
      </c>
      <c r="N449" s="75">
        <f>SUMIFS(Out!$H$5:$H$605,Out!$R$5:$R$605,"Despesa",Out!$F$5:$F$605,CPagar!$D449,Out!$I$5:$I$605,"Não Pago")</f>
        <v>0</v>
      </c>
      <c r="O449" s="75">
        <f>SUMIFS(Nov!$H$5:$H$605,Nov!$R$5:$R$605,"Despesa",Nov!$F$5:$F$605,CPagar!$D449,Nov!$I$5:$I$605,"Não Pago")</f>
        <v>0</v>
      </c>
      <c r="P449" s="75">
        <f>SUMIFS(Dez!$H$5:$H$605,Dez!$R$5:$R$605,"Despesa",Dez!$F$5:$F$605,CPagar!$D449,Dez!$I$5:$I$605,"Não Pago")</f>
        <v>0</v>
      </c>
      <c r="Q449" s="49">
        <f t="shared" si="14"/>
        <v>0</v>
      </c>
    </row>
    <row r="450" spans="3:17" ht="28.5" customHeight="1" thickTop="1" thickBot="1">
      <c r="C450" s="65" t="str">
        <f>'PC Despesas'!O46</f>
        <v>5.5.42</v>
      </c>
      <c r="D450" s="66" t="str">
        <f>VLOOKUP(C450,'PC Despesas'!$O$5:$P$103,2,FALSE)</f>
        <v>-</v>
      </c>
      <c r="E450" s="75">
        <f>SUMIFS(Jan!$H$5:$H$605,Jan!$R$5:$R$605,"Despesa",Jan!$F$5:$F$605,CPagar!$D450,Jan!$I$5:$I$605,"Não Pago")</f>
        <v>0</v>
      </c>
      <c r="F450" s="75">
        <f>SUMIFS(Fev!$H$5:$H$605,Fev!$R$5:$R$605,"Despesa",Fev!$F$5:$F$605,CPagar!$D450,Fev!$I$5:$I$605,"Não Pago")</f>
        <v>0</v>
      </c>
      <c r="G450" s="75">
        <f>SUMIFS(Mar!$H$5:$H$605,Mar!$R$5:$R$605,"Despesa",Mar!$F$5:$F$605,CPagar!$D450,Mar!$I$5:$I$605,"Não Pago")</f>
        <v>0</v>
      </c>
      <c r="H450" s="75">
        <f>SUMIFS(Abr!$H$5:$H$605,Abr!$R$5:$R$605,"Despesa",Abr!$F$5:$F$605,CPagar!$D450,Abr!$I$5:$I$605,"Não Pago")</f>
        <v>0</v>
      </c>
      <c r="I450" s="75">
        <f>SUMIFS(Mai!$H$5:$H$605,Mai!$R$5:$R$605,"Despesa",Mai!$F$5:$F$605,CPagar!$D450,Mai!$I$5:$I$605,"Não Pago")</f>
        <v>0</v>
      </c>
      <c r="J450" s="75">
        <f>SUMIFS(Jun!$H$5:$H$605,Jun!$R$5:$R$605,"Despesa",Jun!$F$5:$F$605,CPagar!$D450,Jun!$I$5:$I$605,"Não Pago")</f>
        <v>0</v>
      </c>
      <c r="K450" s="75">
        <f>SUMIFS(Jul!$H$5:$H$605,Jul!$R$5:$R$605,"Despesa",Jul!$F$5:$F$605,CPagar!$D450,Jul!$I$5:$I$605,"Não Pago")</f>
        <v>0</v>
      </c>
      <c r="L450" s="75">
        <f>SUMIFS(Ago!$H$5:$H$605,Ago!$R$5:$R$605,"Despesa",Ago!$F$5:$F$605,CPagar!$D450,Ago!$I$5:$I$605,"Não Pago")</f>
        <v>0</v>
      </c>
      <c r="M450" s="75">
        <f>SUMIFS(Set!$H$5:$H$605,Set!$R$5:$R$605,"Despesa",Set!$F$5:$F$605,CPagar!$D450,Set!$I$5:$I$605,"Não Pago")</f>
        <v>0</v>
      </c>
      <c r="N450" s="75">
        <f>SUMIFS(Out!$H$5:$H$605,Out!$R$5:$R$605,"Despesa",Out!$F$5:$F$605,CPagar!$D450,Out!$I$5:$I$605,"Não Pago")</f>
        <v>0</v>
      </c>
      <c r="O450" s="75">
        <f>SUMIFS(Nov!$H$5:$H$605,Nov!$R$5:$R$605,"Despesa",Nov!$F$5:$F$605,CPagar!$D450,Nov!$I$5:$I$605,"Não Pago")</f>
        <v>0</v>
      </c>
      <c r="P450" s="75">
        <f>SUMIFS(Dez!$H$5:$H$605,Dez!$R$5:$R$605,"Despesa",Dez!$F$5:$F$605,CPagar!$D450,Dez!$I$5:$I$605,"Não Pago")</f>
        <v>0</v>
      </c>
      <c r="Q450" s="49">
        <f t="shared" si="14"/>
        <v>0</v>
      </c>
    </row>
    <row r="451" spans="3:17" ht="28.5" customHeight="1" thickTop="1" thickBot="1">
      <c r="C451" s="65" t="str">
        <f>'PC Despesas'!O47</f>
        <v>5.5.43</v>
      </c>
      <c r="D451" s="66" t="str">
        <f>VLOOKUP(C451,'PC Despesas'!$O$5:$P$103,2,FALSE)</f>
        <v>-</v>
      </c>
      <c r="E451" s="75">
        <f>SUMIFS(Jan!$H$5:$H$605,Jan!$R$5:$R$605,"Despesa",Jan!$F$5:$F$605,CPagar!$D451,Jan!$I$5:$I$605,"Não Pago")</f>
        <v>0</v>
      </c>
      <c r="F451" s="75">
        <f>SUMIFS(Fev!$H$5:$H$605,Fev!$R$5:$R$605,"Despesa",Fev!$F$5:$F$605,CPagar!$D451,Fev!$I$5:$I$605,"Não Pago")</f>
        <v>0</v>
      </c>
      <c r="G451" s="75">
        <f>SUMIFS(Mar!$H$5:$H$605,Mar!$R$5:$R$605,"Despesa",Mar!$F$5:$F$605,CPagar!$D451,Mar!$I$5:$I$605,"Não Pago")</f>
        <v>0</v>
      </c>
      <c r="H451" s="75">
        <f>SUMIFS(Abr!$H$5:$H$605,Abr!$R$5:$R$605,"Despesa",Abr!$F$5:$F$605,CPagar!$D451,Abr!$I$5:$I$605,"Não Pago")</f>
        <v>0</v>
      </c>
      <c r="I451" s="75">
        <f>SUMIFS(Mai!$H$5:$H$605,Mai!$R$5:$R$605,"Despesa",Mai!$F$5:$F$605,CPagar!$D451,Mai!$I$5:$I$605,"Não Pago")</f>
        <v>0</v>
      </c>
      <c r="J451" s="75">
        <f>SUMIFS(Jun!$H$5:$H$605,Jun!$R$5:$R$605,"Despesa",Jun!$F$5:$F$605,CPagar!$D451,Jun!$I$5:$I$605,"Não Pago")</f>
        <v>0</v>
      </c>
      <c r="K451" s="75">
        <f>SUMIFS(Jul!$H$5:$H$605,Jul!$R$5:$R$605,"Despesa",Jul!$F$5:$F$605,CPagar!$D451,Jul!$I$5:$I$605,"Não Pago")</f>
        <v>0</v>
      </c>
      <c r="L451" s="75">
        <f>SUMIFS(Ago!$H$5:$H$605,Ago!$R$5:$R$605,"Despesa",Ago!$F$5:$F$605,CPagar!$D451,Ago!$I$5:$I$605,"Não Pago")</f>
        <v>0</v>
      </c>
      <c r="M451" s="75">
        <f>SUMIFS(Set!$H$5:$H$605,Set!$R$5:$R$605,"Despesa",Set!$F$5:$F$605,CPagar!$D451,Set!$I$5:$I$605,"Não Pago")</f>
        <v>0</v>
      </c>
      <c r="N451" s="75">
        <f>SUMIFS(Out!$H$5:$H$605,Out!$R$5:$R$605,"Despesa",Out!$F$5:$F$605,CPagar!$D451,Out!$I$5:$I$605,"Não Pago")</f>
        <v>0</v>
      </c>
      <c r="O451" s="75">
        <f>SUMIFS(Nov!$H$5:$H$605,Nov!$R$5:$R$605,"Despesa",Nov!$F$5:$F$605,CPagar!$D451,Nov!$I$5:$I$605,"Não Pago")</f>
        <v>0</v>
      </c>
      <c r="P451" s="75">
        <f>SUMIFS(Dez!$H$5:$H$605,Dez!$R$5:$R$605,"Despesa",Dez!$F$5:$F$605,CPagar!$D451,Dez!$I$5:$I$605,"Não Pago")</f>
        <v>0</v>
      </c>
      <c r="Q451" s="49">
        <f t="shared" si="14"/>
        <v>0</v>
      </c>
    </row>
    <row r="452" spans="3:17" ht="28.5" customHeight="1" thickTop="1" thickBot="1">
      <c r="C452" s="65" t="str">
        <f>'PC Despesas'!O48</f>
        <v>5.5.44</v>
      </c>
      <c r="D452" s="66" t="str">
        <f>VLOOKUP(C452,'PC Despesas'!$O$5:$P$103,2,FALSE)</f>
        <v>-</v>
      </c>
      <c r="E452" s="75">
        <f>SUMIFS(Jan!$H$5:$H$605,Jan!$R$5:$R$605,"Despesa",Jan!$F$5:$F$605,CPagar!$D452,Jan!$I$5:$I$605,"Não Pago")</f>
        <v>0</v>
      </c>
      <c r="F452" s="75">
        <f>SUMIFS(Fev!$H$5:$H$605,Fev!$R$5:$R$605,"Despesa",Fev!$F$5:$F$605,CPagar!$D452,Fev!$I$5:$I$605,"Não Pago")</f>
        <v>0</v>
      </c>
      <c r="G452" s="75">
        <f>SUMIFS(Mar!$H$5:$H$605,Mar!$R$5:$R$605,"Despesa",Mar!$F$5:$F$605,CPagar!$D452,Mar!$I$5:$I$605,"Não Pago")</f>
        <v>0</v>
      </c>
      <c r="H452" s="75">
        <f>SUMIFS(Abr!$H$5:$H$605,Abr!$R$5:$R$605,"Despesa",Abr!$F$5:$F$605,CPagar!$D452,Abr!$I$5:$I$605,"Não Pago")</f>
        <v>0</v>
      </c>
      <c r="I452" s="75">
        <f>SUMIFS(Mai!$H$5:$H$605,Mai!$R$5:$R$605,"Despesa",Mai!$F$5:$F$605,CPagar!$D452,Mai!$I$5:$I$605,"Não Pago")</f>
        <v>0</v>
      </c>
      <c r="J452" s="75">
        <f>SUMIFS(Jun!$H$5:$H$605,Jun!$R$5:$R$605,"Despesa",Jun!$F$5:$F$605,CPagar!$D452,Jun!$I$5:$I$605,"Não Pago")</f>
        <v>0</v>
      </c>
      <c r="K452" s="75">
        <f>SUMIFS(Jul!$H$5:$H$605,Jul!$R$5:$R$605,"Despesa",Jul!$F$5:$F$605,CPagar!$D452,Jul!$I$5:$I$605,"Não Pago")</f>
        <v>0</v>
      </c>
      <c r="L452" s="75">
        <f>SUMIFS(Ago!$H$5:$H$605,Ago!$R$5:$R$605,"Despesa",Ago!$F$5:$F$605,CPagar!$D452,Ago!$I$5:$I$605,"Não Pago")</f>
        <v>0</v>
      </c>
      <c r="M452" s="75">
        <f>SUMIFS(Set!$H$5:$H$605,Set!$R$5:$R$605,"Despesa",Set!$F$5:$F$605,CPagar!$D452,Set!$I$5:$I$605,"Não Pago")</f>
        <v>0</v>
      </c>
      <c r="N452" s="75">
        <f>SUMIFS(Out!$H$5:$H$605,Out!$R$5:$R$605,"Despesa",Out!$F$5:$F$605,CPagar!$D452,Out!$I$5:$I$605,"Não Pago")</f>
        <v>0</v>
      </c>
      <c r="O452" s="75">
        <f>SUMIFS(Nov!$H$5:$H$605,Nov!$R$5:$R$605,"Despesa",Nov!$F$5:$F$605,CPagar!$D452,Nov!$I$5:$I$605,"Não Pago")</f>
        <v>0</v>
      </c>
      <c r="P452" s="75">
        <f>SUMIFS(Dez!$H$5:$H$605,Dez!$R$5:$R$605,"Despesa",Dez!$F$5:$F$605,CPagar!$D452,Dez!$I$5:$I$605,"Não Pago")</f>
        <v>0</v>
      </c>
      <c r="Q452" s="49">
        <f t="shared" si="14"/>
        <v>0</v>
      </c>
    </row>
    <row r="453" spans="3:17" ht="28.5" customHeight="1" thickTop="1" thickBot="1">
      <c r="C453" s="65" t="str">
        <f>'PC Despesas'!O49</f>
        <v>5.5.45</v>
      </c>
      <c r="D453" s="66" t="str">
        <f>VLOOKUP(C453,'PC Despesas'!$O$5:$P$103,2,FALSE)</f>
        <v>-</v>
      </c>
      <c r="E453" s="75">
        <f>SUMIFS(Jan!$H$5:$H$605,Jan!$R$5:$R$605,"Despesa",Jan!$F$5:$F$605,CPagar!$D453,Jan!$I$5:$I$605,"Não Pago")</f>
        <v>0</v>
      </c>
      <c r="F453" s="75">
        <f>SUMIFS(Fev!$H$5:$H$605,Fev!$R$5:$R$605,"Despesa",Fev!$F$5:$F$605,CPagar!$D453,Fev!$I$5:$I$605,"Não Pago")</f>
        <v>0</v>
      </c>
      <c r="G453" s="75">
        <f>SUMIFS(Mar!$H$5:$H$605,Mar!$R$5:$R$605,"Despesa",Mar!$F$5:$F$605,CPagar!$D453,Mar!$I$5:$I$605,"Não Pago")</f>
        <v>0</v>
      </c>
      <c r="H453" s="75">
        <f>SUMIFS(Abr!$H$5:$H$605,Abr!$R$5:$R$605,"Despesa",Abr!$F$5:$F$605,CPagar!$D453,Abr!$I$5:$I$605,"Não Pago")</f>
        <v>0</v>
      </c>
      <c r="I453" s="75">
        <f>SUMIFS(Mai!$H$5:$H$605,Mai!$R$5:$R$605,"Despesa",Mai!$F$5:$F$605,CPagar!$D453,Mai!$I$5:$I$605,"Não Pago")</f>
        <v>0</v>
      </c>
      <c r="J453" s="75">
        <f>SUMIFS(Jun!$H$5:$H$605,Jun!$R$5:$R$605,"Despesa",Jun!$F$5:$F$605,CPagar!$D453,Jun!$I$5:$I$605,"Não Pago")</f>
        <v>0</v>
      </c>
      <c r="K453" s="75">
        <f>SUMIFS(Jul!$H$5:$H$605,Jul!$R$5:$R$605,"Despesa",Jul!$F$5:$F$605,CPagar!$D453,Jul!$I$5:$I$605,"Não Pago")</f>
        <v>0</v>
      </c>
      <c r="L453" s="75">
        <f>SUMIFS(Ago!$H$5:$H$605,Ago!$R$5:$R$605,"Despesa",Ago!$F$5:$F$605,CPagar!$D453,Ago!$I$5:$I$605,"Não Pago")</f>
        <v>0</v>
      </c>
      <c r="M453" s="75">
        <f>SUMIFS(Set!$H$5:$H$605,Set!$R$5:$R$605,"Despesa",Set!$F$5:$F$605,CPagar!$D453,Set!$I$5:$I$605,"Não Pago")</f>
        <v>0</v>
      </c>
      <c r="N453" s="75">
        <f>SUMIFS(Out!$H$5:$H$605,Out!$R$5:$R$605,"Despesa",Out!$F$5:$F$605,CPagar!$D453,Out!$I$5:$I$605,"Não Pago")</f>
        <v>0</v>
      </c>
      <c r="O453" s="75">
        <f>SUMIFS(Nov!$H$5:$H$605,Nov!$R$5:$R$605,"Despesa",Nov!$F$5:$F$605,CPagar!$D453,Nov!$I$5:$I$605,"Não Pago")</f>
        <v>0</v>
      </c>
      <c r="P453" s="75">
        <f>SUMIFS(Dez!$H$5:$H$605,Dez!$R$5:$R$605,"Despesa",Dez!$F$5:$F$605,CPagar!$D453,Dez!$I$5:$I$605,"Não Pago")</f>
        <v>0</v>
      </c>
      <c r="Q453" s="49">
        <f t="shared" si="14"/>
        <v>0</v>
      </c>
    </row>
    <row r="454" spans="3:17" ht="28.5" customHeight="1" thickTop="1" thickBot="1">
      <c r="C454" s="65" t="str">
        <f>'PC Despesas'!O50</f>
        <v>5.5.46</v>
      </c>
      <c r="D454" s="66" t="str">
        <f>VLOOKUP(C454,'PC Despesas'!$O$5:$P$103,2,FALSE)</f>
        <v>-</v>
      </c>
      <c r="E454" s="75">
        <f>SUMIFS(Jan!$H$5:$H$605,Jan!$R$5:$R$605,"Despesa",Jan!$F$5:$F$605,CPagar!$D454,Jan!$I$5:$I$605,"Não Pago")</f>
        <v>0</v>
      </c>
      <c r="F454" s="75">
        <f>SUMIFS(Fev!$H$5:$H$605,Fev!$R$5:$R$605,"Despesa",Fev!$F$5:$F$605,CPagar!$D454,Fev!$I$5:$I$605,"Não Pago")</f>
        <v>0</v>
      </c>
      <c r="G454" s="75">
        <f>SUMIFS(Mar!$H$5:$H$605,Mar!$R$5:$R$605,"Despesa",Mar!$F$5:$F$605,CPagar!$D454,Mar!$I$5:$I$605,"Não Pago")</f>
        <v>0</v>
      </c>
      <c r="H454" s="75">
        <f>SUMIFS(Abr!$H$5:$H$605,Abr!$R$5:$R$605,"Despesa",Abr!$F$5:$F$605,CPagar!$D454,Abr!$I$5:$I$605,"Não Pago")</f>
        <v>0</v>
      </c>
      <c r="I454" s="75">
        <f>SUMIFS(Mai!$H$5:$H$605,Mai!$R$5:$R$605,"Despesa",Mai!$F$5:$F$605,CPagar!$D454,Mai!$I$5:$I$605,"Não Pago")</f>
        <v>0</v>
      </c>
      <c r="J454" s="75">
        <f>SUMIFS(Jun!$H$5:$H$605,Jun!$R$5:$R$605,"Despesa",Jun!$F$5:$F$605,CPagar!$D454,Jun!$I$5:$I$605,"Não Pago")</f>
        <v>0</v>
      </c>
      <c r="K454" s="75">
        <f>SUMIFS(Jul!$H$5:$H$605,Jul!$R$5:$R$605,"Despesa",Jul!$F$5:$F$605,CPagar!$D454,Jul!$I$5:$I$605,"Não Pago")</f>
        <v>0</v>
      </c>
      <c r="L454" s="75">
        <f>SUMIFS(Ago!$H$5:$H$605,Ago!$R$5:$R$605,"Despesa",Ago!$F$5:$F$605,CPagar!$D454,Ago!$I$5:$I$605,"Não Pago")</f>
        <v>0</v>
      </c>
      <c r="M454" s="75">
        <f>SUMIFS(Set!$H$5:$H$605,Set!$R$5:$R$605,"Despesa",Set!$F$5:$F$605,CPagar!$D454,Set!$I$5:$I$605,"Não Pago")</f>
        <v>0</v>
      </c>
      <c r="N454" s="75">
        <f>SUMIFS(Out!$H$5:$H$605,Out!$R$5:$R$605,"Despesa",Out!$F$5:$F$605,CPagar!$D454,Out!$I$5:$I$605,"Não Pago")</f>
        <v>0</v>
      </c>
      <c r="O454" s="75">
        <f>SUMIFS(Nov!$H$5:$H$605,Nov!$R$5:$R$605,"Despesa",Nov!$F$5:$F$605,CPagar!$D454,Nov!$I$5:$I$605,"Não Pago")</f>
        <v>0</v>
      </c>
      <c r="P454" s="75">
        <f>SUMIFS(Dez!$H$5:$H$605,Dez!$R$5:$R$605,"Despesa",Dez!$F$5:$F$605,CPagar!$D454,Dez!$I$5:$I$605,"Não Pago")</f>
        <v>0</v>
      </c>
      <c r="Q454" s="49">
        <f t="shared" si="14"/>
        <v>0</v>
      </c>
    </row>
    <row r="455" spans="3:17" ht="28.5" customHeight="1" thickTop="1" thickBot="1">
      <c r="C455" s="65" t="str">
        <f>'PC Despesas'!O51</f>
        <v>5.5.47</v>
      </c>
      <c r="D455" s="66" t="str">
        <f>VLOOKUP(C455,'PC Despesas'!$O$5:$P$103,2,FALSE)</f>
        <v>-</v>
      </c>
      <c r="E455" s="75">
        <f>SUMIFS(Jan!$H$5:$H$605,Jan!$R$5:$R$605,"Despesa",Jan!$F$5:$F$605,CPagar!$D455,Jan!$I$5:$I$605,"Não Pago")</f>
        <v>0</v>
      </c>
      <c r="F455" s="75">
        <f>SUMIFS(Fev!$H$5:$H$605,Fev!$R$5:$R$605,"Despesa",Fev!$F$5:$F$605,CPagar!$D455,Fev!$I$5:$I$605,"Não Pago")</f>
        <v>0</v>
      </c>
      <c r="G455" s="75">
        <f>SUMIFS(Mar!$H$5:$H$605,Mar!$R$5:$R$605,"Despesa",Mar!$F$5:$F$605,CPagar!$D455,Mar!$I$5:$I$605,"Não Pago")</f>
        <v>0</v>
      </c>
      <c r="H455" s="75">
        <f>SUMIFS(Abr!$H$5:$H$605,Abr!$R$5:$R$605,"Despesa",Abr!$F$5:$F$605,CPagar!$D455,Abr!$I$5:$I$605,"Não Pago")</f>
        <v>0</v>
      </c>
      <c r="I455" s="75">
        <f>SUMIFS(Mai!$H$5:$H$605,Mai!$R$5:$R$605,"Despesa",Mai!$F$5:$F$605,CPagar!$D455,Mai!$I$5:$I$605,"Não Pago")</f>
        <v>0</v>
      </c>
      <c r="J455" s="75">
        <f>SUMIFS(Jun!$H$5:$H$605,Jun!$R$5:$R$605,"Despesa",Jun!$F$5:$F$605,CPagar!$D455,Jun!$I$5:$I$605,"Não Pago")</f>
        <v>0</v>
      </c>
      <c r="K455" s="75">
        <f>SUMIFS(Jul!$H$5:$H$605,Jul!$R$5:$R$605,"Despesa",Jul!$F$5:$F$605,CPagar!$D455,Jul!$I$5:$I$605,"Não Pago")</f>
        <v>0</v>
      </c>
      <c r="L455" s="75">
        <f>SUMIFS(Ago!$H$5:$H$605,Ago!$R$5:$R$605,"Despesa",Ago!$F$5:$F$605,CPagar!$D455,Ago!$I$5:$I$605,"Não Pago")</f>
        <v>0</v>
      </c>
      <c r="M455" s="75">
        <f>SUMIFS(Set!$H$5:$H$605,Set!$R$5:$R$605,"Despesa",Set!$F$5:$F$605,CPagar!$D455,Set!$I$5:$I$605,"Não Pago")</f>
        <v>0</v>
      </c>
      <c r="N455" s="75">
        <f>SUMIFS(Out!$H$5:$H$605,Out!$R$5:$R$605,"Despesa",Out!$F$5:$F$605,CPagar!$D455,Out!$I$5:$I$605,"Não Pago")</f>
        <v>0</v>
      </c>
      <c r="O455" s="75">
        <f>SUMIFS(Nov!$H$5:$H$605,Nov!$R$5:$R$605,"Despesa",Nov!$F$5:$F$605,CPagar!$D455,Nov!$I$5:$I$605,"Não Pago")</f>
        <v>0</v>
      </c>
      <c r="P455" s="75">
        <f>SUMIFS(Dez!$H$5:$H$605,Dez!$R$5:$R$605,"Despesa",Dez!$F$5:$F$605,CPagar!$D455,Dez!$I$5:$I$605,"Não Pago")</f>
        <v>0</v>
      </c>
      <c r="Q455" s="49">
        <f t="shared" si="14"/>
        <v>0</v>
      </c>
    </row>
    <row r="456" spans="3:17" ht="28.5" customHeight="1" thickTop="1" thickBot="1">
      <c r="C456" s="65" t="str">
        <f>'PC Despesas'!O52</f>
        <v>5.5.48</v>
      </c>
      <c r="D456" s="66" t="str">
        <f>VLOOKUP(C456,'PC Despesas'!$O$5:$P$103,2,FALSE)</f>
        <v>-</v>
      </c>
      <c r="E456" s="75">
        <f>SUMIFS(Jan!$H$5:$H$605,Jan!$R$5:$R$605,"Despesa",Jan!$F$5:$F$605,CPagar!$D456,Jan!$I$5:$I$605,"Não Pago")</f>
        <v>0</v>
      </c>
      <c r="F456" s="75">
        <f>SUMIFS(Fev!$H$5:$H$605,Fev!$R$5:$R$605,"Despesa",Fev!$F$5:$F$605,CPagar!$D456,Fev!$I$5:$I$605,"Não Pago")</f>
        <v>0</v>
      </c>
      <c r="G456" s="75">
        <f>SUMIFS(Mar!$H$5:$H$605,Mar!$R$5:$R$605,"Despesa",Mar!$F$5:$F$605,CPagar!$D456,Mar!$I$5:$I$605,"Não Pago")</f>
        <v>0</v>
      </c>
      <c r="H456" s="75">
        <f>SUMIFS(Abr!$H$5:$H$605,Abr!$R$5:$R$605,"Despesa",Abr!$F$5:$F$605,CPagar!$D456,Abr!$I$5:$I$605,"Não Pago")</f>
        <v>0</v>
      </c>
      <c r="I456" s="75">
        <f>SUMIFS(Mai!$H$5:$H$605,Mai!$R$5:$R$605,"Despesa",Mai!$F$5:$F$605,CPagar!$D456,Mai!$I$5:$I$605,"Não Pago")</f>
        <v>0</v>
      </c>
      <c r="J456" s="75">
        <f>SUMIFS(Jun!$H$5:$H$605,Jun!$R$5:$R$605,"Despesa",Jun!$F$5:$F$605,CPagar!$D456,Jun!$I$5:$I$605,"Não Pago")</f>
        <v>0</v>
      </c>
      <c r="K456" s="75">
        <f>SUMIFS(Jul!$H$5:$H$605,Jul!$R$5:$R$605,"Despesa",Jul!$F$5:$F$605,CPagar!$D456,Jul!$I$5:$I$605,"Não Pago")</f>
        <v>0</v>
      </c>
      <c r="L456" s="75">
        <f>SUMIFS(Ago!$H$5:$H$605,Ago!$R$5:$R$605,"Despesa",Ago!$F$5:$F$605,CPagar!$D456,Ago!$I$5:$I$605,"Não Pago")</f>
        <v>0</v>
      </c>
      <c r="M456" s="75">
        <f>SUMIFS(Set!$H$5:$H$605,Set!$R$5:$R$605,"Despesa",Set!$F$5:$F$605,CPagar!$D456,Set!$I$5:$I$605,"Não Pago")</f>
        <v>0</v>
      </c>
      <c r="N456" s="75">
        <f>SUMIFS(Out!$H$5:$H$605,Out!$R$5:$R$605,"Despesa",Out!$F$5:$F$605,CPagar!$D456,Out!$I$5:$I$605,"Não Pago")</f>
        <v>0</v>
      </c>
      <c r="O456" s="75">
        <f>SUMIFS(Nov!$H$5:$H$605,Nov!$R$5:$R$605,"Despesa",Nov!$F$5:$F$605,CPagar!$D456,Nov!$I$5:$I$605,"Não Pago")</f>
        <v>0</v>
      </c>
      <c r="P456" s="75">
        <f>SUMIFS(Dez!$H$5:$H$605,Dez!$R$5:$R$605,"Despesa",Dez!$F$5:$F$605,CPagar!$D456,Dez!$I$5:$I$605,"Não Pago")</f>
        <v>0</v>
      </c>
      <c r="Q456" s="49">
        <f t="shared" si="14"/>
        <v>0</v>
      </c>
    </row>
    <row r="457" spans="3:17" ht="28.5" customHeight="1" thickTop="1" thickBot="1">
      <c r="C457" s="65" t="str">
        <f>'PC Despesas'!O53</f>
        <v>5.5.49</v>
      </c>
      <c r="D457" s="66" t="str">
        <f>VLOOKUP(C457,'PC Despesas'!$O$5:$P$103,2,FALSE)</f>
        <v>-</v>
      </c>
      <c r="E457" s="75">
        <f>SUMIFS(Jan!$H$5:$H$605,Jan!$R$5:$R$605,"Despesa",Jan!$F$5:$F$605,CPagar!$D457,Jan!$I$5:$I$605,"Não Pago")</f>
        <v>0</v>
      </c>
      <c r="F457" s="75">
        <f>SUMIFS(Fev!$H$5:$H$605,Fev!$R$5:$R$605,"Despesa",Fev!$F$5:$F$605,CPagar!$D457,Fev!$I$5:$I$605,"Não Pago")</f>
        <v>0</v>
      </c>
      <c r="G457" s="75">
        <f>SUMIFS(Mar!$H$5:$H$605,Mar!$R$5:$R$605,"Despesa",Mar!$F$5:$F$605,CPagar!$D457,Mar!$I$5:$I$605,"Não Pago")</f>
        <v>0</v>
      </c>
      <c r="H457" s="75">
        <f>SUMIFS(Abr!$H$5:$H$605,Abr!$R$5:$R$605,"Despesa",Abr!$F$5:$F$605,CPagar!$D457,Abr!$I$5:$I$605,"Não Pago")</f>
        <v>0</v>
      </c>
      <c r="I457" s="75">
        <f>SUMIFS(Mai!$H$5:$H$605,Mai!$R$5:$R$605,"Despesa",Mai!$F$5:$F$605,CPagar!$D457,Mai!$I$5:$I$605,"Não Pago")</f>
        <v>0</v>
      </c>
      <c r="J457" s="75">
        <f>SUMIFS(Jun!$H$5:$H$605,Jun!$R$5:$R$605,"Despesa",Jun!$F$5:$F$605,CPagar!$D457,Jun!$I$5:$I$605,"Não Pago")</f>
        <v>0</v>
      </c>
      <c r="K457" s="75">
        <f>SUMIFS(Jul!$H$5:$H$605,Jul!$R$5:$R$605,"Despesa",Jul!$F$5:$F$605,CPagar!$D457,Jul!$I$5:$I$605,"Não Pago")</f>
        <v>0</v>
      </c>
      <c r="L457" s="75">
        <f>SUMIFS(Ago!$H$5:$H$605,Ago!$R$5:$R$605,"Despesa",Ago!$F$5:$F$605,CPagar!$D457,Ago!$I$5:$I$605,"Não Pago")</f>
        <v>0</v>
      </c>
      <c r="M457" s="75">
        <f>SUMIFS(Set!$H$5:$H$605,Set!$R$5:$R$605,"Despesa",Set!$F$5:$F$605,CPagar!$D457,Set!$I$5:$I$605,"Não Pago")</f>
        <v>0</v>
      </c>
      <c r="N457" s="75">
        <f>SUMIFS(Out!$H$5:$H$605,Out!$R$5:$R$605,"Despesa",Out!$F$5:$F$605,CPagar!$D457,Out!$I$5:$I$605,"Não Pago")</f>
        <v>0</v>
      </c>
      <c r="O457" s="75">
        <f>SUMIFS(Nov!$H$5:$H$605,Nov!$R$5:$R$605,"Despesa",Nov!$F$5:$F$605,CPagar!$D457,Nov!$I$5:$I$605,"Não Pago")</f>
        <v>0</v>
      </c>
      <c r="P457" s="75">
        <f>SUMIFS(Dez!$H$5:$H$605,Dez!$R$5:$R$605,"Despesa",Dez!$F$5:$F$605,CPagar!$D457,Dez!$I$5:$I$605,"Não Pago")</f>
        <v>0</v>
      </c>
      <c r="Q457" s="49">
        <f t="shared" si="14"/>
        <v>0</v>
      </c>
    </row>
    <row r="458" spans="3:17" ht="28.5" customHeight="1" thickTop="1" thickBot="1">
      <c r="C458" s="65" t="str">
        <f>'PC Despesas'!O54</f>
        <v>5.5.50</v>
      </c>
      <c r="D458" s="66" t="str">
        <f>VLOOKUP(C458,'PC Despesas'!$O$5:$P$103,2,FALSE)</f>
        <v>-</v>
      </c>
      <c r="E458" s="75">
        <f>SUMIFS(Jan!$H$5:$H$605,Jan!$R$5:$R$605,"Despesa",Jan!$F$5:$F$605,CPagar!$D458,Jan!$I$5:$I$605,"Não Pago")</f>
        <v>0</v>
      </c>
      <c r="F458" s="75">
        <f>SUMIFS(Fev!$H$5:$H$605,Fev!$R$5:$R$605,"Despesa",Fev!$F$5:$F$605,CPagar!$D458,Fev!$I$5:$I$605,"Não Pago")</f>
        <v>0</v>
      </c>
      <c r="G458" s="75">
        <f>SUMIFS(Mar!$H$5:$H$605,Mar!$R$5:$R$605,"Despesa",Mar!$F$5:$F$605,CPagar!$D458,Mar!$I$5:$I$605,"Não Pago")</f>
        <v>0</v>
      </c>
      <c r="H458" s="75">
        <f>SUMIFS(Abr!$H$5:$H$605,Abr!$R$5:$R$605,"Despesa",Abr!$F$5:$F$605,CPagar!$D458,Abr!$I$5:$I$605,"Não Pago")</f>
        <v>0</v>
      </c>
      <c r="I458" s="75">
        <f>SUMIFS(Mai!$H$5:$H$605,Mai!$R$5:$R$605,"Despesa",Mai!$F$5:$F$605,CPagar!$D458,Mai!$I$5:$I$605,"Não Pago")</f>
        <v>0</v>
      </c>
      <c r="J458" s="75">
        <f>SUMIFS(Jun!$H$5:$H$605,Jun!$R$5:$R$605,"Despesa",Jun!$F$5:$F$605,CPagar!$D458,Jun!$I$5:$I$605,"Não Pago")</f>
        <v>0</v>
      </c>
      <c r="K458" s="75">
        <f>SUMIFS(Jul!$H$5:$H$605,Jul!$R$5:$R$605,"Despesa",Jul!$F$5:$F$605,CPagar!$D458,Jul!$I$5:$I$605,"Não Pago")</f>
        <v>0</v>
      </c>
      <c r="L458" s="75">
        <f>SUMIFS(Ago!$H$5:$H$605,Ago!$R$5:$R$605,"Despesa",Ago!$F$5:$F$605,CPagar!$D458,Ago!$I$5:$I$605,"Não Pago")</f>
        <v>0</v>
      </c>
      <c r="M458" s="75">
        <f>SUMIFS(Set!$H$5:$H$605,Set!$R$5:$R$605,"Despesa",Set!$F$5:$F$605,CPagar!$D458,Set!$I$5:$I$605,"Não Pago")</f>
        <v>0</v>
      </c>
      <c r="N458" s="75">
        <f>SUMIFS(Out!$H$5:$H$605,Out!$R$5:$R$605,"Despesa",Out!$F$5:$F$605,CPagar!$D458,Out!$I$5:$I$605,"Não Pago")</f>
        <v>0</v>
      </c>
      <c r="O458" s="75">
        <f>SUMIFS(Nov!$H$5:$H$605,Nov!$R$5:$R$605,"Despesa",Nov!$F$5:$F$605,CPagar!$D458,Nov!$I$5:$I$605,"Não Pago")</f>
        <v>0</v>
      </c>
      <c r="P458" s="75">
        <f>SUMIFS(Dez!$H$5:$H$605,Dez!$R$5:$R$605,"Despesa",Dez!$F$5:$F$605,CPagar!$D458,Dez!$I$5:$I$605,"Não Pago")</f>
        <v>0</v>
      </c>
      <c r="Q458" s="49">
        <f t="shared" si="14"/>
        <v>0</v>
      </c>
    </row>
    <row r="459" spans="3:17" ht="28.5" customHeight="1" thickTop="1" thickBot="1">
      <c r="C459" s="65" t="str">
        <f>'PC Despesas'!O55</f>
        <v>5.5.51</v>
      </c>
      <c r="D459" s="66" t="str">
        <f>VLOOKUP(C459,'PC Despesas'!$O$5:$P$103,2,FALSE)</f>
        <v>-</v>
      </c>
      <c r="E459" s="75">
        <f>SUMIFS(Jan!$H$5:$H$605,Jan!$R$5:$R$605,"Despesa",Jan!$F$5:$F$605,CPagar!$D459,Jan!$I$5:$I$605,"Não Pago")</f>
        <v>0</v>
      </c>
      <c r="F459" s="75">
        <f>SUMIFS(Fev!$H$5:$H$605,Fev!$R$5:$R$605,"Despesa",Fev!$F$5:$F$605,CPagar!$D459,Fev!$I$5:$I$605,"Não Pago")</f>
        <v>0</v>
      </c>
      <c r="G459" s="75">
        <f>SUMIFS(Mar!$H$5:$H$605,Mar!$R$5:$R$605,"Despesa",Mar!$F$5:$F$605,CPagar!$D459,Mar!$I$5:$I$605,"Não Pago")</f>
        <v>0</v>
      </c>
      <c r="H459" s="75">
        <f>SUMIFS(Abr!$H$5:$H$605,Abr!$R$5:$R$605,"Despesa",Abr!$F$5:$F$605,CPagar!$D459,Abr!$I$5:$I$605,"Não Pago")</f>
        <v>0</v>
      </c>
      <c r="I459" s="75">
        <f>SUMIFS(Mai!$H$5:$H$605,Mai!$R$5:$R$605,"Despesa",Mai!$F$5:$F$605,CPagar!$D459,Mai!$I$5:$I$605,"Não Pago")</f>
        <v>0</v>
      </c>
      <c r="J459" s="75">
        <f>SUMIFS(Jun!$H$5:$H$605,Jun!$R$5:$R$605,"Despesa",Jun!$F$5:$F$605,CPagar!$D459,Jun!$I$5:$I$605,"Não Pago")</f>
        <v>0</v>
      </c>
      <c r="K459" s="75">
        <f>SUMIFS(Jul!$H$5:$H$605,Jul!$R$5:$R$605,"Despesa",Jul!$F$5:$F$605,CPagar!$D459,Jul!$I$5:$I$605,"Não Pago")</f>
        <v>0</v>
      </c>
      <c r="L459" s="75">
        <f>SUMIFS(Ago!$H$5:$H$605,Ago!$R$5:$R$605,"Despesa",Ago!$F$5:$F$605,CPagar!$D459,Ago!$I$5:$I$605,"Não Pago")</f>
        <v>0</v>
      </c>
      <c r="M459" s="75">
        <f>SUMIFS(Set!$H$5:$H$605,Set!$R$5:$R$605,"Despesa",Set!$F$5:$F$605,CPagar!$D459,Set!$I$5:$I$605,"Não Pago")</f>
        <v>0</v>
      </c>
      <c r="N459" s="75">
        <f>SUMIFS(Out!$H$5:$H$605,Out!$R$5:$R$605,"Despesa",Out!$F$5:$F$605,CPagar!$D459,Out!$I$5:$I$605,"Não Pago")</f>
        <v>0</v>
      </c>
      <c r="O459" s="75">
        <f>SUMIFS(Nov!$H$5:$H$605,Nov!$R$5:$R$605,"Despesa",Nov!$F$5:$F$605,CPagar!$D459,Nov!$I$5:$I$605,"Não Pago")</f>
        <v>0</v>
      </c>
      <c r="P459" s="75">
        <f>SUMIFS(Dez!$H$5:$H$605,Dez!$R$5:$R$605,"Despesa",Dez!$F$5:$F$605,CPagar!$D459,Dez!$I$5:$I$605,"Não Pago")</f>
        <v>0</v>
      </c>
      <c r="Q459" s="49">
        <f t="shared" si="14"/>
        <v>0</v>
      </c>
    </row>
    <row r="460" spans="3:17" ht="28.5" customHeight="1" thickTop="1" thickBot="1">
      <c r="C460" s="65" t="str">
        <f>'PC Despesas'!O56</f>
        <v>5.5.52</v>
      </c>
      <c r="D460" s="66" t="str">
        <f>VLOOKUP(C460,'PC Despesas'!$O$5:$P$103,2,FALSE)</f>
        <v>-</v>
      </c>
      <c r="E460" s="75">
        <f>SUMIFS(Jan!$H$5:$H$605,Jan!$R$5:$R$605,"Despesa",Jan!$F$5:$F$605,CPagar!$D460,Jan!$I$5:$I$605,"Não Pago")</f>
        <v>0</v>
      </c>
      <c r="F460" s="75">
        <f>SUMIFS(Fev!$H$5:$H$605,Fev!$R$5:$R$605,"Despesa",Fev!$F$5:$F$605,CPagar!$D460,Fev!$I$5:$I$605,"Não Pago")</f>
        <v>0</v>
      </c>
      <c r="G460" s="75">
        <f>SUMIFS(Mar!$H$5:$H$605,Mar!$R$5:$R$605,"Despesa",Mar!$F$5:$F$605,CPagar!$D460,Mar!$I$5:$I$605,"Não Pago")</f>
        <v>0</v>
      </c>
      <c r="H460" s="75">
        <f>SUMIFS(Abr!$H$5:$H$605,Abr!$R$5:$R$605,"Despesa",Abr!$F$5:$F$605,CPagar!$D460,Abr!$I$5:$I$605,"Não Pago")</f>
        <v>0</v>
      </c>
      <c r="I460" s="75">
        <f>SUMIFS(Mai!$H$5:$H$605,Mai!$R$5:$R$605,"Despesa",Mai!$F$5:$F$605,CPagar!$D460,Mai!$I$5:$I$605,"Não Pago")</f>
        <v>0</v>
      </c>
      <c r="J460" s="75">
        <f>SUMIFS(Jun!$H$5:$H$605,Jun!$R$5:$R$605,"Despesa",Jun!$F$5:$F$605,CPagar!$D460,Jun!$I$5:$I$605,"Não Pago")</f>
        <v>0</v>
      </c>
      <c r="K460" s="75">
        <f>SUMIFS(Jul!$H$5:$H$605,Jul!$R$5:$R$605,"Despesa",Jul!$F$5:$F$605,CPagar!$D460,Jul!$I$5:$I$605,"Não Pago")</f>
        <v>0</v>
      </c>
      <c r="L460" s="75">
        <f>SUMIFS(Ago!$H$5:$H$605,Ago!$R$5:$R$605,"Despesa",Ago!$F$5:$F$605,CPagar!$D460,Ago!$I$5:$I$605,"Não Pago")</f>
        <v>0</v>
      </c>
      <c r="M460" s="75">
        <f>SUMIFS(Set!$H$5:$H$605,Set!$R$5:$R$605,"Despesa",Set!$F$5:$F$605,CPagar!$D460,Set!$I$5:$I$605,"Não Pago")</f>
        <v>0</v>
      </c>
      <c r="N460" s="75">
        <f>SUMIFS(Out!$H$5:$H$605,Out!$R$5:$R$605,"Despesa",Out!$F$5:$F$605,CPagar!$D460,Out!$I$5:$I$605,"Não Pago")</f>
        <v>0</v>
      </c>
      <c r="O460" s="75">
        <f>SUMIFS(Nov!$H$5:$H$605,Nov!$R$5:$R$605,"Despesa",Nov!$F$5:$F$605,CPagar!$D460,Nov!$I$5:$I$605,"Não Pago")</f>
        <v>0</v>
      </c>
      <c r="P460" s="75">
        <f>SUMIFS(Dez!$H$5:$H$605,Dez!$R$5:$R$605,"Despesa",Dez!$F$5:$F$605,CPagar!$D460,Dez!$I$5:$I$605,"Não Pago")</f>
        <v>0</v>
      </c>
      <c r="Q460" s="49">
        <f t="shared" si="14"/>
        <v>0</v>
      </c>
    </row>
    <row r="461" spans="3:17" ht="28.5" customHeight="1" thickTop="1" thickBot="1">
      <c r="C461" s="65" t="str">
        <f>'PC Despesas'!O57</f>
        <v>5.5.53</v>
      </c>
      <c r="D461" s="66" t="str">
        <f>VLOOKUP(C461,'PC Despesas'!$O$5:$P$103,2,FALSE)</f>
        <v>-</v>
      </c>
      <c r="E461" s="75">
        <f>SUMIFS(Jan!$H$5:$H$605,Jan!$R$5:$R$605,"Despesa",Jan!$F$5:$F$605,CPagar!$D461,Jan!$I$5:$I$605,"Não Pago")</f>
        <v>0</v>
      </c>
      <c r="F461" s="75">
        <f>SUMIFS(Fev!$H$5:$H$605,Fev!$R$5:$R$605,"Despesa",Fev!$F$5:$F$605,CPagar!$D461,Fev!$I$5:$I$605,"Não Pago")</f>
        <v>0</v>
      </c>
      <c r="G461" s="75">
        <f>SUMIFS(Mar!$H$5:$H$605,Mar!$R$5:$R$605,"Despesa",Mar!$F$5:$F$605,CPagar!$D461,Mar!$I$5:$I$605,"Não Pago")</f>
        <v>0</v>
      </c>
      <c r="H461" s="75">
        <f>SUMIFS(Abr!$H$5:$H$605,Abr!$R$5:$R$605,"Despesa",Abr!$F$5:$F$605,CPagar!$D461,Abr!$I$5:$I$605,"Não Pago")</f>
        <v>0</v>
      </c>
      <c r="I461" s="75">
        <f>SUMIFS(Mai!$H$5:$H$605,Mai!$R$5:$R$605,"Despesa",Mai!$F$5:$F$605,CPagar!$D461,Mai!$I$5:$I$605,"Não Pago")</f>
        <v>0</v>
      </c>
      <c r="J461" s="75">
        <f>SUMIFS(Jun!$H$5:$H$605,Jun!$R$5:$R$605,"Despesa",Jun!$F$5:$F$605,CPagar!$D461,Jun!$I$5:$I$605,"Não Pago")</f>
        <v>0</v>
      </c>
      <c r="K461" s="75">
        <f>SUMIFS(Jul!$H$5:$H$605,Jul!$R$5:$R$605,"Despesa",Jul!$F$5:$F$605,CPagar!$D461,Jul!$I$5:$I$605,"Não Pago")</f>
        <v>0</v>
      </c>
      <c r="L461" s="75">
        <f>SUMIFS(Ago!$H$5:$H$605,Ago!$R$5:$R$605,"Despesa",Ago!$F$5:$F$605,CPagar!$D461,Ago!$I$5:$I$605,"Não Pago")</f>
        <v>0</v>
      </c>
      <c r="M461" s="75">
        <f>SUMIFS(Set!$H$5:$H$605,Set!$R$5:$R$605,"Despesa",Set!$F$5:$F$605,CPagar!$D461,Set!$I$5:$I$605,"Não Pago")</f>
        <v>0</v>
      </c>
      <c r="N461" s="75">
        <f>SUMIFS(Out!$H$5:$H$605,Out!$R$5:$R$605,"Despesa",Out!$F$5:$F$605,CPagar!$D461,Out!$I$5:$I$605,"Não Pago")</f>
        <v>0</v>
      </c>
      <c r="O461" s="75">
        <f>SUMIFS(Nov!$H$5:$H$605,Nov!$R$5:$R$605,"Despesa",Nov!$F$5:$F$605,CPagar!$D461,Nov!$I$5:$I$605,"Não Pago")</f>
        <v>0</v>
      </c>
      <c r="P461" s="75">
        <f>SUMIFS(Dez!$H$5:$H$605,Dez!$R$5:$R$605,"Despesa",Dez!$F$5:$F$605,CPagar!$D461,Dez!$I$5:$I$605,"Não Pago")</f>
        <v>0</v>
      </c>
      <c r="Q461" s="49">
        <f t="shared" si="14"/>
        <v>0</v>
      </c>
    </row>
    <row r="462" spans="3:17" ht="28.5" customHeight="1" thickTop="1" thickBot="1">
      <c r="C462" s="65" t="str">
        <f>'PC Despesas'!O58</f>
        <v>5.5.54</v>
      </c>
      <c r="D462" s="66" t="str">
        <f>VLOOKUP(C462,'PC Despesas'!$O$5:$P$103,2,FALSE)</f>
        <v>-</v>
      </c>
      <c r="E462" s="75">
        <f>SUMIFS(Jan!$H$5:$H$605,Jan!$R$5:$R$605,"Despesa",Jan!$F$5:$F$605,CPagar!$D462,Jan!$I$5:$I$605,"Não Pago")</f>
        <v>0</v>
      </c>
      <c r="F462" s="75">
        <f>SUMIFS(Fev!$H$5:$H$605,Fev!$R$5:$R$605,"Despesa",Fev!$F$5:$F$605,CPagar!$D462,Fev!$I$5:$I$605,"Não Pago")</f>
        <v>0</v>
      </c>
      <c r="G462" s="75">
        <f>SUMIFS(Mar!$H$5:$H$605,Mar!$R$5:$R$605,"Despesa",Mar!$F$5:$F$605,CPagar!$D462,Mar!$I$5:$I$605,"Não Pago")</f>
        <v>0</v>
      </c>
      <c r="H462" s="75">
        <f>SUMIFS(Abr!$H$5:$H$605,Abr!$R$5:$R$605,"Despesa",Abr!$F$5:$F$605,CPagar!$D462,Abr!$I$5:$I$605,"Não Pago")</f>
        <v>0</v>
      </c>
      <c r="I462" s="75">
        <f>SUMIFS(Mai!$H$5:$H$605,Mai!$R$5:$R$605,"Despesa",Mai!$F$5:$F$605,CPagar!$D462,Mai!$I$5:$I$605,"Não Pago")</f>
        <v>0</v>
      </c>
      <c r="J462" s="75">
        <f>SUMIFS(Jun!$H$5:$H$605,Jun!$R$5:$R$605,"Despesa",Jun!$F$5:$F$605,CPagar!$D462,Jun!$I$5:$I$605,"Não Pago")</f>
        <v>0</v>
      </c>
      <c r="K462" s="75">
        <f>SUMIFS(Jul!$H$5:$H$605,Jul!$R$5:$R$605,"Despesa",Jul!$F$5:$F$605,CPagar!$D462,Jul!$I$5:$I$605,"Não Pago")</f>
        <v>0</v>
      </c>
      <c r="L462" s="75">
        <f>SUMIFS(Ago!$H$5:$H$605,Ago!$R$5:$R$605,"Despesa",Ago!$F$5:$F$605,CPagar!$D462,Ago!$I$5:$I$605,"Não Pago")</f>
        <v>0</v>
      </c>
      <c r="M462" s="75">
        <f>SUMIFS(Set!$H$5:$H$605,Set!$R$5:$R$605,"Despesa",Set!$F$5:$F$605,CPagar!$D462,Set!$I$5:$I$605,"Não Pago")</f>
        <v>0</v>
      </c>
      <c r="N462" s="75">
        <f>SUMIFS(Out!$H$5:$H$605,Out!$R$5:$R$605,"Despesa",Out!$F$5:$F$605,CPagar!$D462,Out!$I$5:$I$605,"Não Pago")</f>
        <v>0</v>
      </c>
      <c r="O462" s="75">
        <f>SUMIFS(Nov!$H$5:$H$605,Nov!$R$5:$R$605,"Despesa",Nov!$F$5:$F$605,CPagar!$D462,Nov!$I$5:$I$605,"Não Pago")</f>
        <v>0</v>
      </c>
      <c r="P462" s="75">
        <f>SUMIFS(Dez!$H$5:$H$605,Dez!$R$5:$R$605,"Despesa",Dez!$F$5:$F$605,CPagar!$D462,Dez!$I$5:$I$605,"Não Pago")</f>
        <v>0</v>
      </c>
      <c r="Q462" s="49">
        <f t="shared" si="14"/>
        <v>0</v>
      </c>
    </row>
    <row r="463" spans="3:17" ht="28.5" customHeight="1" thickTop="1" thickBot="1">
      <c r="C463" s="65" t="str">
        <f>'PC Despesas'!O59</f>
        <v>5.5.55</v>
      </c>
      <c r="D463" s="66" t="str">
        <f>VLOOKUP(C463,'PC Despesas'!$O$5:$P$103,2,FALSE)</f>
        <v>-</v>
      </c>
      <c r="E463" s="75">
        <f>SUMIFS(Jan!$H$5:$H$605,Jan!$R$5:$R$605,"Despesa",Jan!$F$5:$F$605,CPagar!$D463,Jan!$I$5:$I$605,"Não Pago")</f>
        <v>0</v>
      </c>
      <c r="F463" s="75">
        <f>SUMIFS(Fev!$H$5:$H$605,Fev!$R$5:$R$605,"Despesa",Fev!$F$5:$F$605,CPagar!$D463,Fev!$I$5:$I$605,"Não Pago")</f>
        <v>0</v>
      </c>
      <c r="G463" s="75">
        <f>SUMIFS(Mar!$H$5:$H$605,Mar!$R$5:$R$605,"Despesa",Mar!$F$5:$F$605,CPagar!$D463,Mar!$I$5:$I$605,"Não Pago")</f>
        <v>0</v>
      </c>
      <c r="H463" s="75">
        <f>SUMIFS(Abr!$H$5:$H$605,Abr!$R$5:$R$605,"Despesa",Abr!$F$5:$F$605,CPagar!$D463,Abr!$I$5:$I$605,"Não Pago")</f>
        <v>0</v>
      </c>
      <c r="I463" s="75">
        <f>SUMIFS(Mai!$H$5:$H$605,Mai!$R$5:$R$605,"Despesa",Mai!$F$5:$F$605,CPagar!$D463,Mai!$I$5:$I$605,"Não Pago")</f>
        <v>0</v>
      </c>
      <c r="J463" s="75">
        <f>SUMIFS(Jun!$H$5:$H$605,Jun!$R$5:$R$605,"Despesa",Jun!$F$5:$F$605,CPagar!$D463,Jun!$I$5:$I$605,"Não Pago")</f>
        <v>0</v>
      </c>
      <c r="K463" s="75">
        <f>SUMIFS(Jul!$H$5:$H$605,Jul!$R$5:$R$605,"Despesa",Jul!$F$5:$F$605,CPagar!$D463,Jul!$I$5:$I$605,"Não Pago")</f>
        <v>0</v>
      </c>
      <c r="L463" s="75">
        <f>SUMIFS(Ago!$H$5:$H$605,Ago!$R$5:$R$605,"Despesa",Ago!$F$5:$F$605,CPagar!$D463,Ago!$I$5:$I$605,"Não Pago")</f>
        <v>0</v>
      </c>
      <c r="M463" s="75">
        <f>SUMIFS(Set!$H$5:$H$605,Set!$R$5:$R$605,"Despesa",Set!$F$5:$F$605,CPagar!$D463,Set!$I$5:$I$605,"Não Pago")</f>
        <v>0</v>
      </c>
      <c r="N463" s="75">
        <f>SUMIFS(Out!$H$5:$H$605,Out!$R$5:$R$605,"Despesa",Out!$F$5:$F$605,CPagar!$D463,Out!$I$5:$I$605,"Não Pago")</f>
        <v>0</v>
      </c>
      <c r="O463" s="75">
        <f>SUMIFS(Nov!$H$5:$H$605,Nov!$R$5:$R$605,"Despesa",Nov!$F$5:$F$605,CPagar!$D463,Nov!$I$5:$I$605,"Não Pago")</f>
        <v>0</v>
      </c>
      <c r="P463" s="75">
        <f>SUMIFS(Dez!$H$5:$H$605,Dez!$R$5:$R$605,"Despesa",Dez!$F$5:$F$605,CPagar!$D463,Dez!$I$5:$I$605,"Não Pago")</f>
        <v>0</v>
      </c>
      <c r="Q463" s="49">
        <f t="shared" si="14"/>
        <v>0</v>
      </c>
    </row>
    <row r="464" spans="3:17" ht="28.5" customHeight="1" thickTop="1" thickBot="1">
      <c r="C464" s="65" t="str">
        <f>'PC Despesas'!O60</f>
        <v>5.5.56</v>
      </c>
      <c r="D464" s="66" t="str">
        <f>VLOOKUP(C464,'PC Despesas'!$O$5:$P$103,2,FALSE)</f>
        <v>-</v>
      </c>
      <c r="E464" s="75">
        <f>SUMIFS(Jan!$H$5:$H$605,Jan!$R$5:$R$605,"Despesa",Jan!$F$5:$F$605,CPagar!$D464,Jan!$I$5:$I$605,"Não Pago")</f>
        <v>0</v>
      </c>
      <c r="F464" s="75">
        <f>SUMIFS(Fev!$H$5:$H$605,Fev!$R$5:$R$605,"Despesa",Fev!$F$5:$F$605,CPagar!$D464,Fev!$I$5:$I$605,"Não Pago")</f>
        <v>0</v>
      </c>
      <c r="G464" s="75">
        <f>SUMIFS(Mar!$H$5:$H$605,Mar!$R$5:$R$605,"Despesa",Mar!$F$5:$F$605,CPagar!$D464,Mar!$I$5:$I$605,"Não Pago")</f>
        <v>0</v>
      </c>
      <c r="H464" s="75">
        <f>SUMIFS(Abr!$H$5:$H$605,Abr!$R$5:$R$605,"Despesa",Abr!$F$5:$F$605,CPagar!$D464,Abr!$I$5:$I$605,"Não Pago")</f>
        <v>0</v>
      </c>
      <c r="I464" s="75">
        <f>SUMIFS(Mai!$H$5:$H$605,Mai!$R$5:$R$605,"Despesa",Mai!$F$5:$F$605,CPagar!$D464,Mai!$I$5:$I$605,"Não Pago")</f>
        <v>0</v>
      </c>
      <c r="J464" s="75">
        <f>SUMIFS(Jun!$H$5:$H$605,Jun!$R$5:$R$605,"Despesa",Jun!$F$5:$F$605,CPagar!$D464,Jun!$I$5:$I$605,"Não Pago")</f>
        <v>0</v>
      </c>
      <c r="K464" s="75">
        <f>SUMIFS(Jul!$H$5:$H$605,Jul!$R$5:$R$605,"Despesa",Jul!$F$5:$F$605,CPagar!$D464,Jul!$I$5:$I$605,"Não Pago")</f>
        <v>0</v>
      </c>
      <c r="L464" s="75">
        <f>SUMIFS(Ago!$H$5:$H$605,Ago!$R$5:$R$605,"Despesa",Ago!$F$5:$F$605,CPagar!$D464,Ago!$I$5:$I$605,"Não Pago")</f>
        <v>0</v>
      </c>
      <c r="M464" s="75">
        <f>SUMIFS(Set!$H$5:$H$605,Set!$R$5:$R$605,"Despesa",Set!$F$5:$F$605,CPagar!$D464,Set!$I$5:$I$605,"Não Pago")</f>
        <v>0</v>
      </c>
      <c r="N464" s="75">
        <f>SUMIFS(Out!$H$5:$H$605,Out!$R$5:$R$605,"Despesa",Out!$F$5:$F$605,CPagar!$D464,Out!$I$5:$I$605,"Não Pago")</f>
        <v>0</v>
      </c>
      <c r="O464" s="75">
        <f>SUMIFS(Nov!$H$5:$H$605,Nov!$R$5:$R$605,"Despesa",Nov!$F$5:$F$605,CPagar!$D464,Nov!$I$5:$I$605,"Não Pago")</f>
        <v>0</v>
      </c>
      <c r="P464" s="75">
        <f>SUMIFS(Dez!$H$5:$H$605,Dez!$R$5:$R$605,"Despesa",Dez!$F$5:$F$605,CPagar!$D464,Dez!$I$5:$I$605,"Não Pago")</f>
        <v>0</v>
      </c>
      <c r="Q464" s="49">
        <f t="shared" si="14"/>
        <v>0</v>
      </c>
    </row>
    <row r="465" spans="3:17" ht="28.5" customHeight="1" thickTop="1" thickBot="1">
      <c r="C465" s="65" t="str">
        <f>'PC Despesas'!O61</f>
        <v>5.5.57</v>
      </c>
      <c r="D465" s="66" t="str">
        <f>VLOOKUP(C465,'PC Despesas'!$O$5:$P$103,2,FALSE)</f>
        <v>-</v>
      </c>
      <c r="E465" s="75">
        <f>SUMIFS(Jan!$H$5:$H$605,Jan!$R$5:$R$605,"Despesa",Jan!$F$5:$F$605,CPagar!$D465,Jan!$I$5:$I$605,"Não Pago")</f>
        <v>0</v>
      </c>
      <c r="F465" s="75">
        <f>SUMIFS(Fev!$H$5:$H$605,Fev!$R$5:$R$605,"Despesa",Fev!$F$5:$F$605,CPagar!$D465,Fev!$I$5:$I$605,"Não Pago")</f>
        <v>0</v>
      </c>
      <c r="G465" s="75">
        <f>SUMIFS(Mar!$H$5:$H$605,Mar!$R$5:$R$605,"Despesa",Mar!$F$5:$F$605,CPagar!$D465,Mar!$I$5:$I$605,"Não Pago")</f>
        <v>0</v>
      </c>
      <c r="H465" s="75">
        <f>SUMIFS(Abr!$H$5:$H$605,Abr!$R$5:$R$605,"Despesa",Abr!$F$5:$F$605,CPagar!$D465,Abr!$I$5:$I$605,"Não Pago")</f>
        <v>0</v>
      </c>
      <c r="I465" s="75">
        <f>SUMIFS(Mai!$H$5:$H$605,Mai!$R$5:$R$605,"Despesa",Mai!$F$5:$F$605,CPagar!$D465,Mai!$I$5:$I$605,"Não Pago")</f>
        <v>0</v>
      </c>
      <c r="J465" s="75">
        <f>SUMIFS(Jun!$H$5:$H$605,Jun!$R$5:$R$605,"Despesa",Jun!$F$5:$F$605,CPagar!$D465,Jun!$I$5:$I$605,"Não Pago")</f>
        <v>0</v>
      </c>
      <c r="K465" s="75">
        <f>SUMIFS(Jul!$H$5:$H$605,Jul!$R$5:$R$605,"Despesa",Jul!$F$5:$F$605,CPagar!$D465,Jul!$I$5:$I$605,"Não Pago")</f>
        <v>0</v>
      </c>
      <c r="L465" s="75">
        <f>SUMIFS(Ago!$H$5:$H$605,Ago!$R$5:$R$605,"Despesa",Ago!$F$5:$F$605,CPagar!$D465,Ago!$I$5:$I$605,"Não Pago")</f>
        <v>0</v>
      </c>
      <c r="M465" s="75">
        <f>SUMIFS(Set!$H$5:$H$605,Set!$R$5:$R$605,"Despesa",Set!$F$5:$F$605,CPagar!$D465,Set!$I$5:$I$605,"Não Pago")</f>
        <v>0</v>
      </c>
      <c r="N465" s="75">
        <f>SUMIFS(Out!$H$5:$H$605,Out!$R$5:$R$605,"Despesa",Out!$F$5:$F$605,CPagar!$D465,Out!$I$5:$I$605,"Não Pago")</f>
        <v>0</v>
      </c>
      <c r="O465" s="75">
        <f>SUMIFS(Nov!$H$5:$H$605,Nov!$R$5:$R$605,"Despesa",Nov!$F$5:$F$605,CPagar!$D465,Nov!$I$5:$I$605,"Não Pago")</f>
        <v>0</v>
      </c>
      <c r="P465" s="75">
        <f>SUMIFS(Dez!$H$5:$H$605,Dez!$R$5:$R$605,"Despesa",Dez!$F$5:$F$605,CPagar!$D465,Dez!$I$5:$I$605,"Não Pago")</f>
        <v>0</v>
      </c>
      <c r="Q465" s="49">
        <f t="shared" si="14"/>
        <v>0</v>
      </c>
    </row>
    <row r="466" spans="3:17" ht="28.5" customHeight="1" thickTop="1" thickBot="1">
      <c r="C466" s="65" t="str">
        <f>'PC Despesas'!O62</f>
        <v>5.5.58</v>
      </c>
      <c r="D466" s="66" t="str">
        <f>VLOOKUP(C466,'PC Despesas'!$O$5:$P$103,2,FALSE)</f>
        <v>-</v>
      </c>
      <c r="E466" s="75">
        <f>SUMIFS(Jan!$H$5:$H$605,Jan!$R$5:$R$605,"Despesa",Jan!$F$5:$F$605,CPagar!$D466,Jan!$I$5:$I$605,"Não Pago")</f>
        <v>0</v>
      </c>
      <c r="F466" s="75">
        <f>SUMIFS(Fev!$H$5:$H$605,Fev!$R$5:$R$605,"Despesa",Fev!$F$5:$F$605,CPagar!$D466,Fev!$I$5:$I$605,"Não Pago")</f>
        <v>0</v>
      </c>
      <c r="G466" s="75">
        <f>SUMIFS(Mar!$H$5:$H$605,Mar!$R$5:$R$605,"Despesa",Mar!$F$5:$F$605,CPagar!$D466,Mar!$I$5:$I$605,"Não Pago")</f>
        <v>0</v>
      </c>
      <c r="H466" s="75">
        <f>SUMIFS(Abr!$H$5:$H$605,Abr!$R$5:$R$605,"Despesa",Abr!$F$5:$F$605,CPagar!$D466,Abr!$I$5:$I$605,"Não Pago")</f>
        <v>0</v>
      </c>
      <c r="I466" s="75">
        <f>SUMIFS(Mai!$H$5:$H$605,Mai!$R$5:$R$605,"Despesa",Mai!$F$5:$F$605,CPagar!$D466,Mai!$I$5:$I$605,"Não Pago")</f>
        <v>0</v>
      </c>
      <c r="J466" s="75">
        <f>SUMIFS(Jun!$H$5:$H$605,Jun!$R$5:$R$605,"Despesa",Jun!$F$5:$F$605,CPagar!$D466,Jun!$I$5:$I$605,"Não Pago")</f>
        <v>0</v>
      </c>
      <c r="K466" s="75">
        <f>SUMIFS(Jul!$H$5:$H$605,Jul!$R$5:$R$605,"Despesa",Jul!$F$5:$F$605,CPagar!$D466,Jul!$I$5:$I$605,"Não Pago")</f>
        <v>0</v>
      </c>
      <c r="L466" s="75">
        <f>SUMIFS(Ago!$H$5:$H$605,Ago!$R$5:$R$605,"Despesa",Ago!$F$5:$F$605,CPagar!$D466,Ago!$I$5:$I$605,"Não Pago")</f>
        <v>0</v>
      </c>
      <c r="M466" s="75">
        <f>SUMIFS(Set!$H$5:$H$605,Set!$R$5:$R$605,"Despesa",Set!$F$5:$F$605,CPagar!$D466,Set!$I$5:$I$605,"Não Pago")</f>
        <v>0</v>
      </c>
      <c r="N466" s="75">
        <f>SUMIFS(Out!$H$5:$H$605,Out!$R$5:$R$605,"Despesa",Out!$F$5:$F$605,CPagar!$D466,Out!$I$5:$I$605,"Não Pago")</f>
        <v>0</v>
      </c>
      <c r="O466" s="75">
        <f>SUMIFS(Nov!$H$5:$H$605,Nov!$R$5:$R$605,"Despesa",Nov!$F$5:$F$605,CPagar!$D466,Nov!$I$5:$I$605,"Não Pago")</f>
        <v>0</v>
      </c>
      <c r="P466" s="75">
        <f>SUMIFS(Dez!$H$5:$H$605,Dez!$R$5:$R$605,"Despesa",Dez!$F$5:$F$605,CPagar!$D466,Dez!$I$5:$I$605,"Não Pago")</f>
        <v>0</v>
      </c>
      <c r="Q466" s="49">
        <f t="shared" si="14"/>
        <v>0</v>
      </c>
    </row>
    <row r="467" spans="3:17" ht="28.5" customHeight="1" thickTop="1" thickBot="1">
      <c r="C467" s="65" t="str">
        <f>'PC Despesas'!O63</f>
        <v>5.5.59</v>
      </c>
      <c r="D467" s="66" t="str">
        <f>VLOOKUP(C467,'PC Despesas'!$O$5:$P$103,2,FALSE)</f>
        <v>-</v>
      </c>
      <c r="E467" s="75">
        <f>SUMIFS(Jan!$H$5:$H$605,Jan!$R$5:$R$605,"Despesa",Jan!$F$5:$F$605,CPagar!$D467,Jan!$I$5:$I$605,"Não Pago")</f>
        <v>0</v>
      </c>
      <c r="F467" s="75">
        <f>SUMIFS(Fev!$H$5:$H$605,Fev!$R$5:$R$605,"Despesa",Fev!$F$5:$F$605,CPagar!$D467,Fev!$I$5:$I$605,"Não Pago")</f>
        <v>0</v>
      </c>
      <c r="G467" s="75">
        <f>SUMIFS(Mar!$H$5:$H$605,Mar!$R$5:$R$605,"Despesa",Mar!$F$5:$F$605,CPagar!$D467,Mar!$I$5:$I$605,"Não Pago")</f>
        <v>0</v>
      </c>
      <c r="H467" s="75">
        <f>SUMIFS(Abr!$H$5:$H$605,Abr!$R$5:$R$605,"Despesa",Abr!$F$5:$F$605,CPagar!$D467,Abr!$I$5:$I$605,"Não Pago")</f>
        <v>0</v>
      </c>
      <c r="I467" s="75">
        <f>SUMIFS(Mai!$H$5:$H$605,Mai!$R$5:$R$605,"Despesa",Mai!$F$5:$F$605,CPagar!$D467,Mai!$I$5:$I$605,"Não Pago")</f>
        <v>0</v>
      </c>
      <c r="J467" s="75">
        <f>SUMIFS(Jun!$H$5:$H$605,Jun!$R$5:$R$605,"Despesa",Jun!$F$5:$F$605,CPagar!$D467,Jun!$I$5:$I$605,"Não Pago")</f>
        <v>0</v>
      </c>
      <c r="K467" s="75">
        <f>SUMIFS(Jul!$H$5:$H$605,Jul!$R$5:$R$605,"Despesa",Jul!$F$5:$F$605,CPagar!$D467,Jul!$I$5:$I$605,"Não Pago")</f>
        <v>0</v>
      </c>
      <c r="L467" s="75">
        <f>SUMIFS(Ago!$H$5:$H$605,Ago!$R$5:$R$605,"Despesa",Ago!$F$5:$F$605,CPagar!$D467,Ago!$I$5:$I$605,"Não Pago")</f>
        <v>0</v>
      </c>
      <c r="M467" s="75">
        <f>SUMIFS(Set!$H$5:$H$605,Set!$R$5:$R$605,"Despesa",Set!$F$5:$F$605,CPagar!$D467,Set!$I$5:$I$605,"Não Pago")</f>
        <v>0</v>
      </c>
      <c r="N467" s="75">
        <f>SUMIFS(Out!$H$5:$H$605,Out!$R$5:$R$605,"Despesa",Out!$F$5:$F$605,CPagar!$D467,Out!$I$5:$I$605,"Não Pago")</f>
        <v>0</v>
      </c>
      <c r="O467" s="75">
        <f>SUMIFS(Nov!$H$5:$H$605,Nov!$R$5:$R$605,"Despesa",Nov!$F$5:$F$605,CPagar!$D467,Nov!$I$5:$I$605,"Não Pago")</f>
        <v>0</v>
      </c>
      <c r="P467" s="75">
        <f>SUMIFS(Dez!$H$5:$H$605,Dez!$R$5:$R$605,"Despesa",Dez!$F$5:$F$605,CPagar!$D467,Dez!$I$5:$I$605,"Não Pago")</f>
        <v>0</v>
      </c>
      <c r="Q467" s="49">
        <f t="shared" si="14"/>
        <v>0</v>
      </c>
    </row>
    <row r="468" spans="3:17" ht="28.5" customHeight="1" thickTop="1" thickBot="1">
      <c r="C468" s="65" t="str">
        <f>'PC Despesas'!O64</f>
        <v>5.5.60</v>
      </c>
      <c r="D468" s="66" t="str">
        <f>VLOOKUP(C468,'PC Despesas'!$O$5:$P$103,2,FALSE)</f>
        <v>-</v>
      </c>
      <c r="E468" s="75">
        <f>SUMIFS(Jan!$H$5:$H$605,Jan!$R$5:$R$605,"Despesa",Jan!$F$5:$F$605,CPagar!$D468,Jan!$I$5:$I$605,"Não Pago")</f>
        <v>0</v>
      </c>
      <c r="F468" s="75">
        <f>SUMIFS(Fev!$H$5:$H$605,Fev!$R$5:$R$605,"Despesa",Fev!$F$5:$F$605,CPagar!$D468,Fev!$I$5:$I$605,"Não Pago")</f>
        <v>0</v>
      </c>
      <c r="G468" s="75">
        <f>SUMIFS(Mar!$H$5:$H$605,Mar!$R$5:$R$605,"Despesa",Mar!$F$5:$F$605,CPagar!$D468,Mar!$I$5:$I$605,"Não Pago")</f>
        <v>0</v>
      </c>
      <c r="H468" s="75">
        <f>SUMIFS(Abr!$H$5:$H$605,Abr!$R$5:$R$605,"Despesa",Abr!$F$5:$F$605,CPagar!$D468,Abr!$I$5:$I$605,"Não Pago")</f>
        <v>0</v>
      </c>
      <c r="I468" s="75">
        <f>SUMIFS(Mai!$H$5:$H$605,Mai!$R$5:$R$605,"Despesa",Mai!$F$5:$F$605,CPagar!$D468,Mai!$I$5:$I$605,"Não Pago")</f>
        <v>0</v>
      </c>
      <c r="J468" s="75">
        <f>SUMIFS(Jun!$H$5:$H$605,Jun!$R$5:$R$605,"Despesa",Jun!$F$5:$F$605,CPagar!$D468,Jun!$I$5:$I$605,"Não Pago")</f>
        <v>0</v>
      </c>
      <c r="K468" s="75">
        <f>SUMIFS(Jul!$H$5:$H$605,Jul!$R$5:$R$605,"Despesa",Jul!$F$5:$F$605,CPagar!$D468,Jul!$I$5:$I$605,"Não Pago")</f>
        <v>0</v>
      </c>
      <c r="L468" s="75">
        <f>SUMIFS(Ago!$H$5:$H$605,Ago!$R$5:$R$605,"Despesa",Ago!$F$5:$F$605,CPagar!$D468,Ago!$I$5:$I$605,"Não Pago")</f>
        <v>0</v>
      </c>
      <c r="M468" s="75">
        <f>SUMIFS(Set!$H$5:$H$605,Set!$R$5:$R$605,"Despesa",Set!$F$5:$F$605,CPagar!$D468,Set!$I$5:$I$605,"Não Pago")</f>
        <v>0</v>
      </c>
      <c r="N468" s="75">
        <f>SUMIFS(Out!$H$5:$H$605,Out!$R$5:$R$605,"Despesa",Out!$F$5:$F$605,CPagar!$D468,Out!$I$5:$I$605,"Não Pago")</f>
        <v>0</v>
      </c>
      <c r="O468" s="75">
        <f>SUMIFS(Nov!$H$5:$H$605,Nov!$R$5:$R$605,"Despesa",Nov!$F$5:$F$605,CPagar!$D468,Nov!$I$5:$I$605,"Não Pago")</f>
        <v>0</v>
      </c>
      <c r="P468" s="75">
        <f>SUMIFS(Dez!$H$5:$H$605,Dez!$R$5:$R$605,"Despesa",Dez!$F$5:$F$605,CPagar!$D468,Dez!$I$5:$I$605,"Não Pago")</f>
        <v>0</v>
      </c>
      <c r="Q468" s="49">
        <f t="shared" si="14"/>
        <v>0</v>
      </c>
    </row>
    <row r="469" spans="3:17" ht="28.5" customHeight="1" thickTop="1" thickBot="1">
      <c r="C469" s="65" t="str">
        <f>'PC Despesas'!O65</f>
        <v>5.5.61</v>
      </c>
      <c r="D469" s="66" t="str">
        <f>VLOOKUP(C469,'PC Despesas'!$O$5:$P$103,2,FALSE)</f>
        <v>-</v>
      </c>
      <c r="E469" s="75">
        <f>SUMIFS(Jan!$H$5:$H$605,Jan!$R$5:$R$605,"Despesa",Jan!$F$5:$F$605,CPagar!$D469,Jan!$I$5:$I$605,"Não Pago")</f>
        <v>0</v>
      </c>
      <c r="F469" s="75">
        <f>SUMIFS(Fev!$H$5:$H$605,Fev!$R$5:$R$605,"Despesa",Fev!$F$5:$F$605,CPagar!$D469,Fev!$I$5:$I$605,"Não Pago")</f>
        <v>0</v>
      </c>
      <c r="G469" s="75">
        <f>SUMIFS(Mar!$H$5:$H$605,Mar!$R$5:$R$605,"Despesa",Mar!$F$5:$F$605,CPagar!$D469,Mar!$I$5:$I$605,"Não Pago")</f>
        <v>0</v>
      </c>
      <c r="H469" s="75">
        <f>SUMIFS(Abr!$H$5:$H$605,Abr!$R$5:$R$605,"Despesa",Abr!$F$5:$F$605,CPagar!$D469,Abr!$I$5:$I$605,"Não Pago")</f>
        <v>0</v>
      </c>
      <c r="I469" s="75">
        <f>SUMIFS(Mai!$H$5:$H$605,Mai!$R$5:$R$605,"Despesa",Mai!$F$5:$F$605,CPagar!$D469,Mai!$I$5:$I$605,"Não Pago")</f>
        <v>0</v>
      </c>
      <c r="J469" s="75">
        <f>SUMIFS(Jun!$H$5:$H$605,Jun!$R$5:$R$605,"Despesa",Jun!$F$5:$F$605,CPagar!$D469,Jun!$I$5:$I$605,"Não Pago")</f>
        <v>0</v>
      </c>
      <c r="K469" s="75">
        <f>SUMIFS(Jul!$H$5:$H$605,Jul!$R$5:$R$605,"Despesa",Jul!$F$5:$F$605,CPagar!$D469,Jul!$I$5:$I$605,"Não Pago")</f>
        <v>0</v>
      </c>
      <c r="L469" s="75">
        <f>SUMIFS(Ago!$H$5:$H$605,Ago!$R$5:$R$605,"Despesa",Ago!$F$5:$F$605,CPagar!$D469,Ago!$I$5:$I$605,"Não Pago")</f>
        <v>0</v>
      </c>
      <c r="M469" s="75">
        <f>SUMIFS(Set!$H$5:$H$605,Set!$R$5:$R$605,"Despesa",Set!$F$5:$F$605,CPagar!$D469,Set!$I$5:$I$605,"Não Pago")</f>
        <v>0</v>
      </c>
      <c r="N469" s="75">
        <f>SUMIFS(Out!$H$5:$H$605,Out!$R$5:$R$605,"Despesa",Out!$F$5:$F$605,CPagar!$D469,Out!$I$5:$I$605,"Não Pago")</f>
        <v>0</v>
      </c>
      <c r="O469" s="75">
        <f>SUMIFS(Nov!$H$5:$H$605,Nov!$R$5:$R$605,"Despesa",Nov!$F$5:$F$605,CPagar!$D469,Nov!$I$5:$I$605,"Não Pago")</f>
        <v>0</v>
      </c>
      <c r="P469" s="75">
        <f>SUMIFS(Dez!$H$5:$H$605,Dez!$R$5:$R$605,"Despesa",Dez!$F$5:$F$605,CPagar!$D469,Dez!$I$5:$I$605,"Não Pago")</f>
        <v>0</v>
      </c>
      <c r="Q469" s="49">
        <f t="shared" si="14"/>
        <v>0</v>
      </c>
    </row>
    <row r="470" spans="3:17" ht="28.5" customHeight="1" thickTop="1" thickBot="1">
      <c r="C470" s="65" t="str">
        <f>'PC Despesas'!O66</f>
        <v>5.5.62</v>
      </c>
      <c r="D470" s="66" t="str">
        <f>VLOOKUP(C470,'PC Despesas'!$O$5:$P$103,2,FALSE)</f>
        <v>-</v>
      </c>
      <c r="E470" s="75">
        <f>SUMIFS(Jan!$H$5:$H$605,Jan!$R$5:$R$605,"Despesa",Jan!$F$5:$F$605,CPagar!$D470,Jan!$I$5:$I$605,"Não Pago")</f>
        <v>0</v>
      </c>
      <c r="F470" s="75">
        <f>SUMIFS(Fev!$H$5:$H$605,Fev!$R$5:$R$605,"Despesa",Fev!$F$5:$F$605,CPagar!$D470,Fev!$I$5:$I$605,"Não Pago")</f>
        <v>0</v>
      </c>
      <c r="G470" s="75">
        <f>SUMIFS(Mar!$H$5:$H$605,Mar!$R$5:$R$605,"Despesa",Mar!$F$5:$F$605,CPagar!$D470,Mar!$I$5:$I$605,"Não Pago")</f>
        <v>0</v>
      </c>
      <c r="H470" s="75">
        <f>SUMIFS(Abr!$H$5:$H$605,Abr!$R$5:$R$605,"Despesa",Abr!$F$5:$F$605,CPagar!$D470,Abr!$I$5:$I$605,"Não Pago")</f>
        <v>0</v>
      </c>
      <c r="I470" s="75">
        <f>SUMIFS(Mai!$H$5:$H$605,Mai!$R$5:$R$605,"Despesa",Mai!$F$5:$F$605,CPagar!$D470,Mai!$I$5:$I$605,"Não Pago")</f>
        <v>0</v>
      </c>
      <c r="J470" s="75">
        <f>SUMIFS(Jun!$H$5:$H$605,Jun!$R$5:$R$605,"Despesa",Jun!$F$5:$F$605,CPagar!$D470,Jun!$I$5:$I$605,"Não Pago")</f>
        <v>0</v>
      </c>
      <c r="K470" s="75">
        <f>SUMIFS(Jul!$H$5:$H$605,Jul!$R$5:$R$605,"Despesa",Jul!$F$5:$F$605,CPagar!$D470,Jul!$I$5:$I$605,"Não Pago")</f>
        <v>0</v>
      </c>
      <c r="L470" s="75">
        <f>SUMIFS(Ago!$H$5:$H$605,Ago!$R$5:$R$605,"Despesa",Ago!$F$5:$F$605,CPagar!$D470,Ago!$I$5:$I$605,"Não Pago")</f>
        <v>0</v>
      </c>
      <c r="M470" s="75">
        <f>SUMIFS(Set!$H$5:$H$605,Set!$R$5:$R$605,"Despesa",Set!$F$5:$F$605,CPagar!$D470,Set!$I$5:$I$605,"Não Pago")</f>
        <v>0</v>
      </c>
      <c r="N470" s="75">
        <f>SUMIFS(Out!$H$5:$H$605,Out!$R$5:$R$605,"Despesa",Out!$F$5:$F$605,CPagar!$D470,Out!$I$5:$I$605,"Não Pago")</f>
        <v>0</v>
      </c>
      <c r="O470" s="75">
        <f>SUMIFS(Nov!$H$5:$H$605,Nov!$R$5:$R$605,"Despesa",Nov!$F$5:$F$605,CPagar!$D470,Nov!$I$5:$I$605,"Não Pago")</f>
        <v>0</v>
      </c>
      <c r="P470" s="75">
        <f>SUMIFS(Dez!$H$5:$H$605,Dez!$R$5:$R$605,"Despesa",Dez!$F$5:$F$605,CPagar!$D470,Dez!$I$5:$I$605,"Não Pago")</f>
        <v>0</v>
      </c>
      <c r="Q470" s="49">
        <f t="shared" si="14"/>
        <v>0</v>
      </c>
    </row>
    <row r="471" spans="3:17" ht="28.5" customHeight="1" thickTop="1" thickBot="1">
      <c r="C471" s="65" t="str">
        <f>'PC Despesas'!O67</f>
        <v>5.5.63</v>
      </c>
      <c r="D471" s="66" t="str">
        <f>VLOOKUP(C471,'PC Despesas'!$O$5:$P$103,2,FALSE)</f>
        <v>-</v>
      </c>
      <c r="E471" s="75">
        <f>SUMIFS(Jan!$H$5:$H$605,Jan!$R$5:$R$605,"Despesa",Jan!$F$5:$F$605,CPagar!$D471,Jan!$I$5:$I$605,"Não Pago")</f>
        <v>0</v>
      </c>
      <c r="F471" s="75">
        <f>SUMIFS(Fev!$H$5:$H$605,Fev!$R$5:$R$605,"Despesa",Fev!$F$5:$F$605,CPagar!$D471,Fev!$I$5:$I$605,"Não Pago")</f>
        <v>0</v>
      </c>
      <c r="G471" s="75">
        <f>SUMIFS(Mar!$H$5:$H$605,Mar!$R$5:$R$605,"Despesa",Mar!$F$5:$F$605,CPagar!$D471,Mar!$I$5:$I$605,"Não Pago")</f>
        <v>0</v>
      </c>
      <c r="H471" s="75">
        <f>SUMIFS(Abr!$H$5:$H$605,Abr!$R$5:$R$605,"Despesa",Abr!$F$5:$F$605,CPagar!$D471,Abr!$I$5:$I$605,"Não Pago")</f>
        <v>0</v>
      </c>
      <c r="I471" s="75">
        <f>SUMIFS(Mai!$H$5:$H$605,Mai!$R$5:$R$605,"Despesa",Mai!$F$5:$F$605,CPagar!$D471,Mai!$I$5:$I$605,"Não Pago")</f>
        <v>0</v>
      </c>
      <c r="J471" s="75">
        <f>SUMIFS(Jun!$H$5:$H$605,Jun!$R$5:$R$605,"Despesa",Jun!$F$5:$F$605,CPagar!$D471,Jun!$I$5:$I$605,"Não Pago")</f>
        <v>0</v>
      </c>
      <c r="K471" s="75">
        <f>SUMIFS(Jul!$H$5:$H$605,Jul!$R$5:$R$605,"Despesa",Jul!$F$5:$F$605,CPagar!$D471,Jul!$I$5:$I$605,"Não Pago")</f>
        <v>0</v>
      </c>
      <c r="L471" s="75">
        <f>SUMIFS(Ago!$H$5:$H$605,Ago!$R$5:$R$605,"Despesa",Ago!$F$5:$F$605,CPagar!$D471,Ago!$I$5:$I$605,"Não Pago")</f>
        <v>0</v>
      </c>
      <c r="M471" s="75">
        <f>SUMIFS(Set!$H$5:$H$605,Set!$R$5:$R$605,"Despesa",Set!$F$5:$F$605,CPagar!$D471,Set!$I$5:$I$605,"Não Pago")</f>
        <v>0</v>
      </c>
      <c r="N471" s="75">
        <f>SUMIFS(Out!$H$5:$H$605,Out!$R$5:$R$605,"Despesa",Out!$F$5:$F$605,CPagar!$D471,Out!$I$5:$I$605,"Não Pago")</f>
        <v>0</v>
      </c>
      <c r="O471" s="75">
        <f>SUMIFS(Nov!$H$5:$H$605,Nov!$R$5:$R$605,"Despesa",Nov!$F$5:$F$605,CPagar!$D471,Nov!$I$5:$I$605,"Não Pago")</f>
        <v>0</v>
      </c>
      <c r="P471" s="75">
        <f>SUMIFS(Dez!$H$5:$H$605,Dez!$R$5:$R$605,"Despesa",Dez!$F$5:$F$605,CPagar!$D471,Dez!$I$5:$I$605,"Não Pago")</f>
        <v>0</v>
      </c>
      <c r="Q471" s="49">
        <f t="shared" si="14"/>
        <v>0</v>
      </c>
    </row>
    <row r="472" spans="3:17" ht="28.5" customHeight="1" thickTop="1" thickBot="1">
      <c r="C472" s="65" t="str">
        <f>'PC Despesas'!O68</f>
        <v>5.5.64</v>
      </c>
      <c r="D472" s="66" t="str">
        <f>VLOOKUP(C472,'PC Despesas'!$O$5:$P$103,2,FALSE)</f>
        <v>-</v>
      </c>
      <c r="E472" s="75">
        <f>SUMIFS(Jan!$H$5:$H$605,Jan!$R$5:$R$605,"Despesa",Jan!$F$5:$F$605,CPagar!$D472,Jan!$I$5:$I$605,"Não Pago")</f>
        <v>0</v>
      </c>
      <c r="F472" s="75">
        <f>SUMIFS(Fev!$H$5:$H$605,Fev!$R$5:$R$605,"Despesa",Fev!$F$5:$F$605,CPagar!$D472,Fev!$I$5:$I$605,"Não Pago")</f>
        <v>0</v>
      </c>
      <c r="G472" s="75">
        <f>SUMIFS(Mar!$H$5:$H$605,Mar!$R$5:$R$605,"Despesa",Mar!$F$5:$F$605,CPagar!$D472,Mar!$I$5:$I$605,"Não Pago")</f>
        <v>0</v>
      </c>
      <c r="H472" s="75">
        <f>SUMIFS(Abr!$H$5:$H$605,Abr!$R$5:$R$605,"Despesa",Abr!$F$5:$F$605,CPagar!$D472,Abr!$I$5:$I$605,"Não Pago")</f>
        <v>0</v>
      </c>
      <c r="I472" s="75">
        <f>SUMIFS(Mai!$H$5:$H$605,Mai!$R$5:$R$605,"Despesa",Mai!$F$5:$F$605,CPagar!$D472,Mai!$I$5:$I$605,"Não Pago")</f>
        <v>0</v>
      </c>
      <c r="J472" s="75">
        <f>SUMIFS(Jun!$H$5:$H$605,Jun!$R$5:$R$605,"Despesa",Jun!$F$5:$F$605,CPagar!$D472,Jun!$I$5:$I$605,"Não Pago")</f>
        <v>0</v>
      </c>
      <c r="K472" s="75">
        <f>SUMIFS(Jul!$H$5:$H$605,Jul!$R$5:$R$605,"Despesa",Jul!$F$5:$F$605,CPagar!$D472,Jul!$I$5:$I$605,"Não Pago")</f>
        <v>0</v>
      </c>
      <c r="L472" s="75">
        <f>SUMIFS(Ago!$H$5:$H$605,Ago!$R$5:$R$605,"Despesa",Ago!$F$5:$F$605,CPagar!$D472,Ago!$I$5:$I$605,"Não Pago")</f>
        <v>0</v>
      </c>
      <c r="M472" s="75">
        <f>SUMIFS(Set!$H$5:$H$605,Set!$R$5:$R$605,"Despesa",Set!$F$5:$F$605,CPagar!$D472,Set!$I$5:$I$605,"Não Pago")</f>
        <v>0</v>
      </c>
      <c r="N472" s="75">
        <f>SUMIFS(Out!$H$5:$H$605,Out!$R$5:$R$605,"Despesa",Out!$F$5:$F$605,CPagar!$D472,Out!$I$5:$I$605,"Não Pago")</f>
        <v>0</v>
      </c>
      <c r="O472" s="75">
        <f>SUMIFS(Nov!$H$5:$H$605,Nov!$R$5:$R$605,"Despesa",Nov!$F$5:$F$605,CPagar!$D472,Nov!$I$5:$I$605,"Não Pago")</f>
        <v>0</v>
      </c>
      <c r="P472" s="75">
        <f>SUMIFS(Dez!$H$5:$H$605,Dez!$R$5:$R$605,"Despesa",Dez!$F$5:$F$605,CPagar!$D472,Dez!$I$5:$I$605,"Não Pago")</f>
        <v>0</v>
      </c>
      <c r="Q472" s="49">
        <f t="shared" si="14"/>
        <v>0</v>
      </c>
    </row>
    <row r="473" spans="3:17" ht="28.5" customHeight="1" thickTop="1" thickBot="1">
      <c r="C473" s="65" t="str">
        <f>'PC Despesas'!O69</f>
        <v>5.5.65</v>
      </c>
      <c r="D473" s="66" t="str">
        <f>VLOOKUP(C473,'PC Despesas'!$O$5:$P$103,2,FALSE)</f>
        <v>-</v>
      </c>
      <c r="E473" s="75">
        <f>SUMIFS(Jan!$H$5:$H$605,Jan!$R$5:$R$605,"Despesa",Jan!$F$5:$F$605,CPagar!$D473,Jan!$I$5:$I$605,"Não Pago")</f>
        <v>0</v>
      </c>
      <c r="F473" s="75">
        <f>SUMIFS(Fev!$H$5:$H$605,Fev!$R$5:$R$605,"Despesa",Fev!$F$5:$F$605,CPagar!$D473,Fev!$I$5:$I$605,"Não Pago")</f>
        <v>0</v>
      </c>
      <c r="G473" s="75">
        <f>SUMIFS(Mar!$H$5:$H$605,Mar!$R$5:$R$605,"Despesa",Mar!$F$5:$F$605,CPagar!$D473,Mar!$I$5:$I$605,"Não Pago")</f>
        <v>0</v>
      </c>
      <c r="H473" s="75">
        <f>SUMIFS(Abr!$H$5:$H$605,Abr!$R$5:$R$605,"Despesa",Abr!$F$5:$F$605,CPagar!$D473,Abr!$I$5:$I$605,"Não Pago")</f>
        <v>0</v>
      </c>
      <c r="I473" s="75">
        <f>SUMIFS(Mai!$H$5:$H$605,Mai!$R$5:$R$605,"Despesa",Mai!$F$5:$F$605,CPagar!$D473,Mai!$I$5:$I$605,"Não Pago")</f>
        <v>0</v>
      </c>
      <c r="J473" s="75">
        <f>SUMIFS(Jun!$H$5:$H$605,Jun!$R$5:$R$605,"Despesa",Jun!$F$5:$F$605,CPagar!$D473,Jun!$I$5:$I$605,"Não Pago")</f>
        <v>0</v>
      </c>
      <c r="K473" s="75">
        <f>SUMIFS(Jul!$H$5:$H$605,Jul!$R$5:$R$605,"Despesa",Jul!$F$5:$F$605,CPagar!$D473,Jul!$I$5:$I$605,"Não Pago")</f>
        <v>0</v>
      </c>
      <c r="L473" s="75">
        <f>SUMIFS(Ago!$H$5:$H$605,Ago!$R$5:$R$605,"Despesa",Ago!$F$5:$F$605,CPagar!$D473,Ago!$I$5:$I$605,"Não Pago")</f>
        <v>0</v>
      </c>
      <c r="M473" s="75">
        <f>SUMIFS(Set!$H$5:$H$605,Set!$R$5:$R$605,"Despesa",Set!$F$5:$F$605,CPagar!$D473,Set!$I$5:$I$605,"Não Pago")</f>
        <v>0</v>
      </c>
      <c r="N473" s="75">
        <f>SUMIFS(Out!$H$5:$H$605,Out!$R$5:$R$605,"Despesa",Out!$F$5:$F$605,CPagar!$D473,Out!$I$5:$I$605,"Não Pago")</f>
        <v>0</v>
      </c>
      <c r="O473" s="75">
        <f>SUMIFS(Nov!$H$5:$H$605,Nov!$R$5:$R$605,"Despesa",Nov!$F$5:$F$605,CPagar!$D473,Nov!$I$5:$I$605,"Não Pago")</f>
        <v>0</v>
      </c>
      <c r="P473" s="75">
        <f>SUMIFS(Dez!$H$5:$H$605,Dez!$R$5:$R$605,"Despesa",Dez!$F$5:$F$605,CPagar!$D473,Dez!$I$5:$I$605,"Não Pago")</f>
        <v>0</v>
      </c>
      <c r="Q473" s="49">
        <f t="shared" si="14"/>
        <v>0</v>
      </c>
    </row>
    <row r="474" spans="3:17" ht="28.5" customHeight="1" thickTop="1" thickBot="1">
      <c r="C474" s="65" t="str">
        <f>'PC Despesas'!O70</f>
        <v>5.5.66</v>
      </c>
      <c r="D474" s="66" t="str">
        <f>VLOOKUP(C474,'PC Despesas'!$O$5:$P$103,2,FALSE)</f>
        <v>-</v>
      </c>
      <c r="E474" s="75">
        <f>SUMIFS(Jan!$H$5:$H$605,Jan!$R$5:$R$605,"Despesa",Jan!$F$5:$F$605,CPagar!$D474,Jan!$I$5:$I$605,"Não Pago")</f>
        <v>0</v>
      </c>
      <c r="F474" s="75">
        <f>SUMIFS(Fev!$H$5:$H$605,Fev!$R$5:$R$605,"Despesa",Fev!$F$5:$F$605,CPagar!$D474,Fev!$I$5:$I$605,"Não Pago")</f>
        <v>0</v>
      </c>
      <c r="G474" s="75">
        <f>SUMIFS(Mar!$H$5:$H$605,Mar!$R$5:$R$605,"Despesa",Mar!$F$5:$F$605,CPagar!$D474,Mar!$I$5:$I$605,"Não Pago")</f>
        <v>0</v>
      </c>
      <c r="H474" s="75">
        <f>SUMIFS(Abr!$H$5:$H$605,Abr!$R$5:$R$605,"Despesa",Abr!$F$5:$F$605,CPagar!$D474,Abr!$I$5:$I$605,"Não Pago")</f>
        <v>0</v>
      </c>
      <c r="I474" s="75">
        <f>SUMIFS(Mai!$H$5:$H$605,Mai!$R$5:$R$605,"Despesa",Mai!$F$5:$F$605,CPagar!$D474,Mai!$I$5:$I$605,"Não Pago")</f>
        <v>0</v>
      </c>
      <c r="J474" s="75">
        <f>SUMIFS(Jun!$H$5:$H$605,Jun!$R$5:$R$605,"Despesa",Jun!$F$5:$F$605,CPagar!$D474,Jun!$I$5:$I$605,"Não Pago")</f>
        <v>0</v>
      </c>
      <c r="K474" s="75">
        <f>SUMIFS(Jul!$H$5:$H$605,Jul!$R$5:$R$605,"Despesa",Jul!$F$5:$F$605,CPagar!$D474,Jul!$I$5:$I$605,"Não Pago")</f>
        <v>0</v>
      </c>
      <c r="L474" s="75">
        <f>SUMIFS(Ago!$H$5:$H$605,Ago!$R$5:$R$605,"Despesa",Ago!$F$5:$F$605,CPagar!$D474,Ago!$I$5:$I$605,"Não Pago")</f>
        <v>0</v>
      </c>
      <c r="M474" s="75">
        <f>SUMIFS(Set!$H$5:$H$605,Set!$R$5:$R$605,"Despesa",Set!$F$5:$F$605,CPagar!$D474,Set!$I$5:$I$605,"Não Pago")</f>
        <v>0</v>
      </c>
      <c r="N474" s="75">
        <f>SUMIFS(Out!$H$5:$H$605,Out!$R$5:$R$605,"Despesa",Out!$F$5:$F$605,CPagar!$D474,Out!$I$5:$I$605,"Não Pago")</f>
        <v>0</v>
      </c>
      <c r="O474" s="75">
        <f>SUMIFS(Nov!$H$5:$H$605,Nov!$R$5:$R$605,"Despesa",Nov!$F$5:$F$605,CPagar!$D474,Nov!$I$5:$I$605,"Não Pago")</f>
        <v>0</v>
      </c>
      <c r="P474" s="75">
        <f>SUMIFS(Dez!$H$5:$H$605,Dez!$R$5:$R$605,"Despesa",Dez!$F$5:$F$605,CPagar!$D474,Dez!$I$5:$I$605,"Não Pago")</f>
        <v>0</v>
      </c>
      <c r="Q474" s="49">
        <f t="shared" ref="Q474:Q507" si="15">SUM(E474:P474)</f>
        <v>0</v>
      </c>
    </row>
    <row r="475" spans="3:17" ht="28.5" customHeight="1" thickTop="1" thickBot="1">
      <c r="C475" s="65" t="str">
        <f>'PC Despesas'!O71</f>
        <v>5.5.67</v>
      </c>
      <c r="D475" s="66" t="str">
        <f>VLOOKUP(C475,'PC Despesas'!$O$5:$P$103,2,FALSE)</f>
        <v>-</v>
      </c>
      <c r="E475" s="75">
        <f>SUMIFS(Jan!$H$5:$H$605,Jan!$R$5:$R$605,"Despesa",Jan!$F$5:$F$605,CPagar!$D475,Jan!$I$5:$I$605,"Não Pago")</f>
        <v>0</v>
      </c>
      <c r="F475" s="75">
        <f>SUMIFS(Fev!$H$5:$H$605,Fev!$R$5:$R$605,"Despesa",Fev!$F$5:$F$605,CPagar!$D475,Fev!$I$5:$I$605,"Não Pago")</f>
        <v>0</v>
      </c>
      <c r="G475" s="75">
        <f>SUMIFS(Mar!$H$5:$H$605,Mar!$R$5:$R$605,"Despesa",Mar!$F$5:$F$605,CPagar!$D475,Mar!$I$5:$I$605,"Não Pago")</f>
        <v>0</v>
      </c>
      <c r="H475" s="75">
        <f>SUMIFS(Abr!$H$5:$H$605,Abr!$R$5:$R$605,"Despesa",Abr!$F$5:$F$605,CPagar!$D475,Abr!$I$5:$I$605,"Não Pago")</f>
        <v>0</v>
      </c>
      <c r="I475" s="75">
        <f>SUMIFS(Mai!$H$5:$H$605,Mai!$R$5:$R$605,"Despesa",Mai!$F$5:$F$605,CPagar!$D475,Mai!$I$5:$I$605,"Não Pago")</f>
        <v>0</v>
      </c>
      <c r="J475" s="75">
        <f>SUMIFS(Jun!$H$5:$H$605,Jun!$R$5:$R$605,"Despesa",Jun!$F$5:$F$605,CPagar!$D475,Jun!$I$5:$I$605,"Não Pago")</f>
        <v>0</v>
      </c>
      <c r="K475" s="75">
        <f>SUMIFS(Jul!$H$5:$H$605,Jul!$R$5:$R$605,"Despesa",Jul!$F$5:$F$605,CPagar!$D475,Jul!$I$5:$I$605,"Não Pago")</f>
        <v>0</v>
      </c>
      <c r="L475" s="75">
        <f>SUMIFS(Ago!$H$5:$H$605,Ago!$R$5:$R$605,"Despesa",Ago!$F$5:$F$605,CPagar!$D475,Ago!$I$5:$I$605,"Não Pago")</f>
        <v>0</v>
      </c>
      <c r="M475" s="75">
        <f>SUMIFS(Set!$H$5:$H$605,Set!$R$5:$R$605,"Despesa",Set!$F$5:$F$605,CPagar!$D475,Set!$I$5:$I$605,"Não Pago")</f>
        <v>0</v>
      </c>
      <c r="N475" s="75">
        <f>SUMIFS(Out!$H$5:$H$605,Out!$R$5:$R$605,"Despesa",Out!$F$5:$F$605,CPagar!$D475,Out!$I$5:$I$605,"Não Pago")</f>
        <v>0</v>
      </c>
      <c r="O475" s="75">
        <f>SUMIFS(Nov!$H$5:$H$605,Nov!$R$5:$R$605,"Despesa",Nov!$F$5:$F$605,CPagar!$D475,Nov!$I$5:$I$605,"Não Pago")</f>
        <v>0</v>
      </c>
      <c r="P475" s="75">
        <f>SUMIFS(Dez!$H$5:$H$605,Dez!$R$5:$R$605,"Despesa",Dez!$F$5:$F$605,CPagar!$D475,Dez!$I$5:$I$605,"Não Pago")</f>
        <v>0</v>
      </c>
      <c r="Q475" s="49">
        <f t="shared" si="15"/>
        <v>0</v>
      </c>
    </row>
    <row r="476" spans="3:17" ht="28.5" customHeight="1" thickTop="1" thickBot="1">
      <c r="C476" s="65" t="str">
        <f>'PC Despesas'!O72</f>
        <v>5.5.68</v>
      </c>
      <c r="D476" s="66" t="str">
        <f>VLOOKUP(C476,'PC Despesas'!$O$5:$P$103,2,FALSE)</f>
        <v>-</v>
      </c>
      <c r="E476" s="75">
        <f>SUMIFS(Jan!$H$5:$H$605,Jan!$R$5:$R$605,"Despesa",Jan!$F$5:$F$605,CPagar!$D476,Jan!$I$5:$I$605,"Não Pago")</f>
        <v>0</v>
      </c>
      <c r="F476" s="75">
        <f>SUMIFS(Fev!$H$5:$H$605,Fev!$R$5:$R$605,"Despesa",Fev!$F$5:$F$605,CPagar!$D476,Fev!$I$5:$I$605,"Não Pago")</f>
        <v>0</v>
      </c>
      <c r="G476" s="75">
        <f>SUMIFS(Mar!$H$5:$H$605,Mar!$R$5:$R$605,"Despesa",Mar!$F$5:$F$605,CPagar!$D476,Mar!$I$5:$I$605,"Não Pago")</f>
        <v>0</v>
      </c>
      <c r="H476" s="75">
        <f>SUMIFS(Abr!$H$5:$H$605,Abr!$R$5:$R$605,"Despesa",Abr!$F$5:$F$605,CPagar!$D476,Abr!$I$5:$I$605,"Não Pago")</f>
        <v>0</v>
      </c>
      <c r="I476" s="75">
        <f>SUMIFS(Mai!$H$5:$H$605,Mai!$R$5:$R$605,"Despesa",Mai!$F$5:$F$605,CPagar!$D476,Mai!$I$5:$I$605,"Não Pago")</f>
        <v>0</v>
      </c>
      <c r="J476" s="75">
        <f>SUMIFS(Jun!$H$5:$H$605,Jun!$R$5:$R$605,"Despesa",Jun!$F$5:$F$605,CPagar!$D476,Jun!$I$5:$I$605,"Não Pago")</f>
        <v>0</v>
      </c>
      <c r="K476" s="75">
        <f>SUMIFS(Jul!$H$5:$H$605,Jul!$R$5:$R$605,"Despesa",Jul!$F$5:$F$605,CPagar!$D476,Jul!$I$5:$I$605,"Não Pago")</f>
        <v>0</v>
      </c>
      <c r="L476" s="75">
        <f>SUMIFS(Ago!$H$5:$H$605,Ago!$R$5:$R$605,"Despesa",Ago!$F$5:$F$605,CPagar!$D476,Ago!$I$5:$I$605,"Não Pago")</f>
        <v>0</v>
      </c>
      <c r="M476" s="75">
        <f>SUMIFS(Set!$H$5:$H$605,Set!$R$5:$R$605,"Despesa",Set!$F$5:$F$605,CPagar!$D476,Set!$I$5:$I$605,"Não Pago")</f>
        <v>0</v>
      </c>
      <c r="N476" s="75">
        <f>SUMIFS(Out!$H$5:$H$605,Out!$R$5:$R$605,"Despesa",Out!$F$5:$F$605,CPagar!$D476,Out!$I$5:$I$605,"Não Pago")</f>
        <v>0</v>
      </c>
      <c r="O476" s="75">
        <f>SUMIFS(Nov!$H$5:$H$605,Nov!$R$5:$R$605,"Despesa",Nov!$F$5:$F$605,CPagar!$D476,Nov!$I$5:$I$605,"Não Pago")</f>
        <v>0</v>
      </c>
      <c r="P476" s="75">
        <f>SUMIFS(Dez!$H$5:$H$605,Dez!$R$5:$R$605,"Despesa",Dez!$F$5:$F$605,CPagar!$D476,Dez!$I$5:$I$605,"Não Pago")</f>
        <v>0</v>
      </c>
      <c r="Q476" s="49">
        <f t="shared" si="15"/>
        <v>0</v>
      </c>
    </row>
    <row r="477" spans="3:17" ht="28.5" customHeight="1" thickTop="1" thickBot="1">
      <c r="C477" s="65" t="str">
        <f>'PC Despesas'!O73</f>
        <v>5.5.69</v>
      </c>
      <c r="D477" s="66" t="str">
        <f>VLOOKUP(C477,'PC Despesas'!$O$5:$P$103,2,FALSE)</f>
        <v>-</v>
      </c>
      <c r="E477" s="75">
        <f>SUMIFS(Jan!$H$5:$H$605,Jan!$R$5:$R$605,"Despesa",Jan!$F$5:$F$605,CPagar!$D477,Jan!$I$5:$I$605,"Não Pago")</f>
        <v>0</v>
      </c>
      <c r="F477" s="75">
        <f>SUMIFS(Fev!$H$5:$H$605,Fev!$R$5:$R$605,"Despesa",Fev!$F$5:$F$605,CPagar!$D477,Fev!$I$5:$I$605,"Não Pago")</f>
        <v>0</v>
      </c>
      <c r="G477" s="75">
        <f>SUMIFS(Mar!$H$5:$H$605,Mar!$R$5:$R$605,"Despesa",Mar!$F$5:$F$605,CPagar!$D477,Mar!$I$5:$I$605,"Não Pago")</f>
        <v>0</v>
      </c>
      <c r="H477" s="75">
        <f>SUMIFS(Abr!$H$5:$H$605,Abr!$R$5:$R$605,"Despesa",Abr!$F$5:$F$605,CPagar!$D477,Abr!$I$5:$I$605,"Não Pago")</f>
        <v>0</v>
      </c>
      <c r="I477" s="75">
        <f>SUMIFS(Mai!$H$5:$H$605,Mai!$R$5:$R$605,"Despesa",Mai!$F$5:$F$605,CPagar!$D477,Mai!$I$5:$I$605,"Não Pago")</f>
        <v>0</v>
      </c>
      <c r="J477" s="75">
        <f>SUMIFS(Jun!$H$5:$H$605,Jun!$R$5:$R$605,"Despesa",Jun!$F$5:$F$605,CPagar!$D477,Jun!$I$5:$I$605,"Não Pago")</f>
        <v>0</v>
      </c>
      <c r="K477" s="75">
        <f>SUMIFS(Jul!$H$5:$H$605,Jul!$R$5:$R$605,"Despesa",Jul!$F$5:$F$605,CPagar!$D477,Jul!$I$5:$I$605,"Não Pago")</f>
        <v>0</v>
      </c>
      <c r="L477" s="75">
        <f>SUMIFS(Ago!$H$5:$H$605,Ago!$R$5:$R$605,"Despesa",Ago!$F$5:$F$605,CPagar!$D477,Ago!$I$5:$I$605,"Não Pago")</f>
        <v>0</v>
      </c>
      <c r="M477" s="75">
        <f>SUMIFS(Set!$H$5:$H$605,Set!$R$5:$R$605,"Despesa",Set!$F$5:$F$605,CPagar!$D477,Set!$I$5:$I$605,"Não Pago")</f>
        <v>0</v>
      </c>
      <c r="N477" s="75">
        <f>SUMIFS(Out!$H$5:$H$605,Out!$R$5:$R$605,"Despesa",Out!$F$5:$F$605,CPagar!$D477,Out!$I$5:$I$605,"Não Pago")</f>
        <v>0</v>
      </c>
      <c r="O477" s="75">
        <f>SUMIFS(Nov!$H$5:$H$605,Nov!$R$5:$R$605,"Despesa",Nov!$F$5:$F$605,CPagar!$D477,Nov!$I$5:$I$605,"Não Pago")</f>
        <v>0</v>
      </c>
      <c r="P477" s="75">
        <f>SUMIFS(Dez!$H$5:$H$605,Dez!$R$5:$R$605,"Despesa",Dez!$F$5:$F$605,CPagar!$D477,Dez!$I$5:$I$605,"Não Pago")</f>
        <v>0</v>
      </c>
      <c r="Q477" s="49">
        <f t="shared" si="15"/>
        <v>0</v>
      </c>
    </row>
    <row r="478" spans="3:17" ht="28.5" customHeight="1" thickTop="1" thickBot="1">
      <c r="C478" s="65" t="str">
        <f>'PC Despesas'!O74</f>
        <v>5.5.70</v>
      </c>
      <c r="D478" s="66" t="str">
        <f>VLOOKUP(C478,'PC Despesas'!$O$5:$P$103,2,FALSE)</f>
        <v>-</v>
      </c>
      <c r="E478" s="75">
        <f>SUMIFS(Jan!$H$5:$H$605,Jan!$R$5:$R$605,"Despesa",Jan!$F$5:$F$605,CPagar!$D478,Jan!$I$5:$I$605,"Não Pago")</f>
        <v>0</v>
      </c>
      <c r="F478" s="75">
        <f>SUMIFS(Fev!$H$5:$H$605,Fev!$R$5:$R$605,"Despesa",Fev!$F$5:$F$605,CPagar!$D478,Fev!$I$5:$I$605,"Não Pago")</f>
        <v>0</v>
      </c>
      <c r="G478" s="75">
        <f>SUMIFS(Mar!$H$5:$H$605,Mar!$R$5:$R$605,"Despesa",Mar!$F$5:$F$605,CPagar!$D478,Mar!$I$5:$I$605,"Não Pago")</f>
        <v>0</v>
      </c>
      <c r="H478" s="75">
        <f>SUMIFS(Abr!$H$5:$H$605,Abr!$R$5:$R$605,"Despesa",Abr!$F$5:$F$605,CPagar!$D478,Abr!$I$5:$I$605,"Não Pago")</f>
        <v>0</v>
      </c>
      <c r="I478" s="75">
        <f>SUMIFS(Mai!$H$5:$H$605,Mai!$R$5:$R$605,"Despesa",Mai!$F$5:$F$605,CPagar!$D478,Mai!$I$5:$I$605,"Não Pago")</f>
        <v>0</v>
      </c>
      <c r="J478" s="75">
        <f>SUMIFS(Jun!$H$5:$H$605,Jun!$R$5:$R$605,"Despesa",Jun!$F$5:$F$605,CPagar!$D478,Jun!$I$5:$I$605,"Não Pago")</f>
        <v>0</v>
      </c>
      <c r="K478" s="75">
        <f>SUMIFS(Jul!$H$5:$H$605,Jul!$R$5:$R$605,"Despesa",Jul!$F$5:$F$605,CPagar!$D478,Jul!$I$5:$I$605,"Não Pago")</f>
        <v>0</v>
      </c>
      <c r="L478" s="75">
        <f>SUMIFS(Ago!$H$5:$H$605,Ago!$R$5:$R$605,"Despesa",Ago!$F$5:$F$605,CPagar!$D478,Ago!$I$5:$I$605,"Não Pago")</f>
        <v>0</v>
      </c>
      <c r="M478" s="75">
        <f>SUMIFS(Set!$H$5:$H$605,Set!$R$5:$R$605,"Despesa",Set!$F$5:$F$605,CPagar!$D478,Set!$I$5:$I$605,"Não Pago")</f>
        <v>0</v>
      </c>
      <c r="N478" s="75">
        <f>SUMIFS(Out!$H$5:$H$605,Out!$R$5:$R$605,"Despesa",Out!$F$5:$F$605,CPagar!$D478,Out!$I$5:$I$605,"Não Pago")</f>
        <v>0</v>
      </c>
      <c r="O478" s="75">
        <f>SUMIFS(Nov!$H$5:$H$605,Nov!$R$5:$R$605,"Despesa",Nov!$F$5:$F$605,CPagar!$D478,Nov!$I$5:$I$605,"Não Pago")</f>
        <v>0</v>
      </c>
      <c r="P478" s="75">
        <f>SUMIFS(Dez!$H$5:$H$605,Dez!$R$5:$R$605,"Despesa",Dez!$F$5:$F$605,CPagar!$D478,Dez!$I$5:$I$605,"Não Pago")</f>
        <v>0</v>
      </c>
      <c r="Q478" s="49">
        <f t="shared" si="15"/>
        <v>0</v>
      </c>
    </row>
    <row r="479" spans="3:17" ht="28.5" customHeight="1" thickTop="1" thickBot="1">
      <c r="C479" s="65" t="str">
        <f>'PC Despesas'!O75</f>
        <v>5.5.71</v>
      </c>
      <c r="D479" s="66" t="str">
        <f>VLOOKUP(C479,'PC Despesas'!$O$5:$P$103,2,FALSE)</f>
        <v>-</v>
      </c>
      <c r="E479" s="75">
        <f>SUMIFS(Jan!$H$5:$H$605,Jan!$R$5:$R$605,"Despesa",Jan!$F$5:$F$605,CPagar!$D479,Jan!$I$5:$I$605,"Não Pago")</f>
        <v>0</v>
      </c>
      <c r="F479" s="75">
        <f>SUMIFS(Fev!$H$5:$H$605,Fev!$R$5:$R$605,"Despesa",Fev!$F$5:$F$605,CPagar!$D479,Fev!$I$5:$I$605,"Não Pago")</f>
        <v>0</v>
      </c>
      <c r="G479" s="75">
        <f>SUMIFS(Mar!$H$5:$H$605,Mar!$R$5:$R$605,"Despesa",Mar!$F$5:$F$605,CPagar!$D479,Mar!$I$5:$I$605,"Não Pago")</f>
        <v>0</v>
      </c>
      <c r="H479" s="75">
        <f>SUMIFS(Abr!$H$5:$H$605,Abr!$R$5:$R$605,"Despesa",Abr!$F$5:$F$605,CPagar!$D479,Abr!$I$5:$I$605,"Não Pago")</f>
        <v>0</v>
      </c>
      <c r="I479" s="75">
        <f>SUMIFS(Mai!$H$5:$H$605,Mai!$R$5:$R$605,"Despesa",Mai!$F$5:$F$605,CPagar!$D479,Mai!$I$5:$I$605,"Não Pago")</f>
        <v>0</v>
      </c>
      <c r="J479" s="75">
        <f>SUMIFS(Jun!$H$5:$H$605,Jun!$R$5:$R$605,"Despesa",Jun!$F$5:$F$605,CPagar!$D479,Jun!$I$5:$I$605,"Não Pago")</f>
        <v>0</v>
      </c>
      <c r="K479" s="75">
        <f>SUMIFS(Jul!$H$5:$H$605,Jul!$R$5:$R$605,"Despesa",Jul!$F$5:$F$605,CPagar!$D479,Jul!$I$5:$I$605,"Não Pago")</f>
        <v>0</v>
      </c>
      <c r="L479" s="75">
        <f>SUMIFS(Ago!$H$5:$H$605,Ago!$R$5:$R$605,"Despesa",Ago!$F$5:$F$605,CPagar!$D479,Ago!$I$5:$I$605,"Não Pago")</f>
        <v>0</v>
      </c>
      <c r="M479" s="75">
        <f>SUMIFS(Set!$H$5:$H$605,Set!$R$5:$R$605,"Despesa",Set!$F$5:$F$605,CPagar!$D479,Set!$I$5:$I$605,"Não Pago")</f>
        <v>0</v>
      </c>
      <c r="N479" s="75">
        <f>SUMIFS(Out!$H$5:$H$605,Out!$R$5:$R$605,"Despesa",Out!$F$5:$F$605,CPagar!$D479,Out!$I$5:$I$605,"Não Pago")</f>
        <v>0</v>
      </c>
      <c r="O479" s="75">
        <f>SUMIFS(Nov!$H$5:$H$605,Nov!$R$5:$R$605,"Despesa",Nov!$F$5:$F$605,CPagar!$D479,Nov!$I$5:$I$605,"Não Pago")</f>
        <v>0</v>
      </c>
      <c r="P479" s="75">
        <f>SUMIFS(Dez!$H$5:$H$605,Dez!$R$5:$R$605,"Despesa",Dez!$F$5:$F$605,CPagar!$D479,Dez!$I$5:$I$605,"Não Pago")</f>
        <v>0</v>
      </c>
      <c r="Q479" s="49">
        <f t="shared" si="15"/>
        <v>0</v>
      </c>
    </row>
    <row r="480" spans="3:17" ht="28.5" customHeight="1" thickTop="1" thickBot="1">
      <c r="C480" s="65" t="str">
        <f>'PC Despesas'!O76</f>
        <v>5.5.72</v>
      </c>
      <c r="D480" s="66" t="str">
        <f>VLOOKUP(C480,'PC Despesas'!$O$5:$P$103,2,FALSE)</f>
        <v>-</v>
      </c>
      <c r="E480" s="75">
        <f>SUMIFS(Jan!$H$5:$H$605,Jan!$R$5:$R$605,"Despesa",Jan!$F$5:$F$605,CPagar!$D480,Jan!$I$5:$I$605,"Não Pago")</f>
        <v>0</v>
      </c>
      <c r="F480" s="75">
        <f>SUMIFS(Fev!$H$5:$H$605,Fev!$R$5:$R$605,"Despesa",Fev!$F$5:$F$605,CPagar!$D480,Fev!$I$5:$I$605,"Não Pago")</f>
        <v>0</v>
      </c>
      <c r="G480" s="75">
        <f>SUMIFS(Mar!$H$5:$H$605,Mar!$R$5:$R$605,"Despesa",Mar!$F$5:$F$605,CPagar!$D480,Mar!$I$5:$I$605,"Não Pago")</f>
        <v>0</v>
      </c>
      <c r="H480" s="75">
        <f>SUMIFS(Abr!$H$5:$H$605,Abr!$R$5:$R$605,"Despesa",Abr!$F$5:$F$605,CPagar!$D480,Abr!$I$5:$I$605,"Não Pago")</f>
        <v>0</v>
      </c>
      <c r="I480" s="75">
        <f>SUMIFS(Mai!$H$5:$H$605,Mai!$R$5:$R$605,"Despesa",Mai!$F$5:$F$605,CPagar!$D480,Mai!$I$5:$I$605,"Não Pago")</f>
        <v>0</v>
      </c>
      <c r="J480" s="75">
        <f>SUMIFS(Jun!$H$5:$H$605,Jun!$R$5:$R$605,"Despesa",Jun!$F$5:$F$605,CPagar!$D480,Jun!$I$5:$I$605,"Não Pago")</f>
        <v>0</v>
      </c>
      <c r="K480" s="75">
        <f>SUMIFS(Jul!$H$5:$H$605,Jul!$R$5:$R$605,"Despesa",Jul!$F$5:$F$605,CPagar!$D480,Jul!$I$5:$I$605,"Não Pago")</f>
        <v>0</v>
      </c>
      <c r="L480" s="75">
        <f>SUMIFS(Ago!$H$5:$H$605,Ago!$R$5:$R$605,"Despesa",Ago!$F$5:$F$605,CPagar!$D480,Ago!$I$5:$I$605,"Não Pago")</f>
        <v>0</v>
      </c>
      <c r="M480" s="75">
        <f>SUMIFS(Set!$H$5:$H$605,Set!$R$5:$R$605,"Despesa",Set!$F$5:$F$605,CPagar!$D480,Set!$I$5:$I$605,"Não Pago")</f>
        <v>0</v>
      </c>
      <c r="N480" s="75">
        <f>SUMIFS(Out!$H$5:$H$605,Out!$R$5:$R$605,"Despesa",Out!$F$5:$F$605,CPagar!$D480,Out!$I$5:$I$605,"Não Pago")</f>
        <v>0</v>
      </c>
      <c r="O480" s="75">
        <f>SUMIFS(Nov!$H$5:$H$605,Nov!$R$5:$R$605,"Despesa",Nov!$F$5:$F$605,CPagar!$D480,Nov!$I$5:$I$605,"Não Pago")</f>
        <v>0</v>
      </c>
      <c r="P480" s="75">
        <f>SUMIFS(Dez!$H$5:$H$605,Dez!$R$5:$R$605,"Despesa",Dez!$F$5:$F$605,CPagar!$D480,Dez!$I$5:$I$605,"Não Pago")</f>
        <v>0</v>
      </c>
      <c r="Q480" s="49">
        <f t="shared" si="15"/>
        <v>0</v>
      </c>
    </row>
    <row r="481" spans="3:17" ht="28.5" customHeight="1" thickTop="1" thickBot="1">
      <c r="C481" s="65" t="str">
        <f>'PC Despesas'!O77</f>
        <v>5.5.73</v>
      </c>
      <c r="D481" s="66" t="str">
        <f>VLOOKUP(C481,'PC Despesas'!$O$5:$P$103,2,FALSE)</f>
        <v>-</v>
      </c>
      <c r="E481" s="75">
        <f>SUMIFS(Jan!$H$5:$H$605,Jan!$R$5:$R$605,"Despesa",Jan!$F$5:$F$605,CPagar!$D481,Jan!$I$5:$I$605,"Não Pago")</f>
        <v>0</v>
      </c>
      <c r="F481" s="75">
        <f>SUMIFS(Fev!$H$5:$H$605,Fev!$R$5:$R$605,"Despesa",Fev!$F$5:$F$605,CPagar!$D481,Fev!$I$5:$I$605,"Não Pago")</f>
        <v>0</v>
      </c>
      <c r="G481" s="75">
        <f>SUMIFS(Mar!$H$5:$H$605,Mar!$R$5:$R$605,"Despesa",Mar!$F$5:$F$605,CPagar!$D481,Mar!$I$5:$I$605,"Não Pago")</f>
        <v>0</v>
      </c>
      <c r="H481" s="75">
        <f>SUMIFS(Abr!$H$5:$H$605,Abr!$R$5:$R$605,"Despesa",Abr!$F$5:$F$605,CPagar!$D481,Abr!$I$5:$I$605,"Não Pago")</f>
        <v>0</v>
      </c>
      <c r="I481" s="75">
        <f>SUMIFS(Mai!$H$5:$H$605,Mai!$R$5:$R$605,"Despesa",Mai!$F$5:$F$605,CPagar!$D481,Mai!$I$5:$I$605,"Não Pago")</f>
        <v>0</v>
      </c>
      <c r="J481" s="75">
        <f>SUMIFS(Jun!$H$5:$H$605,Jun!$R$5:$R$605,"Despesa",Jun!$F$5:$F$605,CPagar!$D481,Jun!$I$5:$I$605,"Não Pago")</f>
        <v>0</v>
      </c>
      <c r="K481" s="75">
        <f>SUMIFS(Jul!$H$5:$H$605,Jul!$R$5:$R$605,"Despesa",Jul!$F$5:$F$605,CPagar!$D481,Jul!$I$5:$I$605,"Não Pago")</f>
        <v>0</v>
      </c>
      <c r="L481" s="75">
        <f>SUMIFS(Ago!$H$5:$H$605,Ago!$R$5:$R$605,"Despesa",Ago!$F$5:$F$605,CPagar!$D481,Ago!$I$5:$I$605,"Não Pago")</f>
        <v>0</v>
      </c>
      <c r="M481" s="75">
        <f>SUMIFS(Set!$H$5:$H$605,Set!$R$5:$R$605,"Despesa",Set!$F$5:$F$605,CPagar!$D481,Set!$I$5:$I$605,"Não Pago")</f>
        <v>0</v>
      </c>
      <c r="N481" s="75">
        <f>SUMIFS(Out!$H$5:$H$605,Out!$R$5:$R$605,"Despesa",Out!$F$5:$F$605,CPagar!$D481,Out!$I$5:$I$605,"Não Pago")</f>
        <v>0</v>
      </c>
      <c r="O481" s="75">
        <f>SUMIFS(Nov!$H$5:$H$605,Nov!$R$5:$R$605,"Despesa",Nov!$F$5:$F$605,CPagar!$D481,Nov!$I$5:$I$605,"Não Pago")</f>
        <v>0</v>
      </c>
      <c r="P481" s="75">
        <f>SUMIFS(Dez!$H$5:$H$605,Dez!$R$5:$R$605,"Despesa",Dez!$F$5:$F$605,CPagar!$D481,Dez!$I$5:$I$605,"Não Pago")</f>
        <v>0</v>
      </c>
      <c r="Q481" s="49">
        <f t="shared" si="15"/>
        <v>0</v>
      </c>
    </row>
    <row r="482" spans="3:17" ht="28.5" customHeight="1" thickTop="1" thickBot="1">
      <c r="C482" s="65" t="str">
        <f>'PC Despesas'!O78</f>
        <v>5.5.74</v>
      </c>
      <c r="D482" s="66" t="str">
        <f>VLOOKUP(C482,'PC Despesas'!$O$5:$P$103,2,FALSE)</f>
        <v>-</v>
      </c>
      <c r="E482" s="75">
        <f>SUMIFS(Jan!$H$5:$H$605,Jan!$R$5:$R$605,"Despesa",Jan!$F$5:$F$605,CPagar!$D482,Jan!$I$5:$I$605,"Não Pago")</f>
        <v>0</v>
      </c>
      <c r="F482" s="75">
        <f>SUMIFS(Fev!$H$5:$H$605,Fev!$R$5:$R$605,"Despesa",Fev!$F$5:$F$605,CPagar!$D482,Fev!$I$5:$I$605,"Não Pago")</f>
        <v>0</v>
      </c>
      <c r="G482" s="75">
        <f>SUMIFS(Mar!$H$5:$H$605,Mar!$R$5:$R$605,"Despesa",Mar!$F$5:$F$605,CPagar!$D482,Mar!$I$5:$I$605,"Não Pago")</f>
        <v>0</v>
      </c>
      <c r="H482" s="75">
        <f>SUMIFS(Abr!$H$5:$H$605,Abr!$R$5:$R$605,"Despesa",Abr!$F$5:$F$605,CPagar!$D482,Abr!$I$5:$I$605,"Não Pago")</f>
        <v>0</v>
      </c>
      <c r="I482" s="75">
        <f>SUMIFS(Mai!$H$5:$H$605,Mai!$R$5:$R$605,"Despesa",Mai!$F$5:$F$605,CPagar!$D482,Mai!$I$5:$I$605,"Não Pago")</f>
        <v>0</v>
      </c>
      <c r="J482" s="75">
        <f>SUMIFS(Jun!$H$5:$H$605,Jun!$R$5:$R$605,"Despesa",Jun!$F$5:$F$605,CPagar!$D482,Jun!$I$5:$I$605,"Não Pago")</f>
        <v>0</v>
      </c>
      <c r="K482" s="75">
        <f>SUMIFS(Jul!$H$5:$H$605,Jul!$R$5:$R$605,"Despesa",Jul!$F$5:$F$605,CPagar!$D482,Jul!$I$5:$I$605,"Não Pago")</f>
        <v>0</v>
      </c>
      <c r="L482" s="75">
        <f>SUMIFS(Ago!$H$5:$H$605,Ago!$R$5:$R$605,"Despesa",Ago!$F$5:$F$605,CPagar!$D482,Ago!$I$5:$I$605,"Não Pago")</f>
        <v>0</v>
      </c>
      <c r="M482" s="75">
        <f>SUMIFS(Set!$H$5:$H$605,Set!$R$5:$R$605,"Despesa",Set!$F$5:$F$605,CPagar!$D482,Set!$I$5:$I$605,"Não Pago")</f>
        <v>0</v>
      </c>
      <c r="N482" s="75">
        <f>SUMIFS(Out!$H$5:$H$605,Out!$R$5:$R$605,"Despesa",Out!$F$5:$F$605,CPagar!$D482,Out!$I$5:$I$605,"Não Pago")</f>
        <v>0</v>
      </c>
      <c r="O482" s="75">
        <f>SUMIFS(Nov!$H$5:$H$605,Nov!$R$5:$R$605,"Despesa",Nov!$F$5:$F$605,CPagar!$D482,Nov!$I$5:$I$605,"Não Pago")</f>
        <v>0</v>
      </c>
      <c r="P482" s="75">
        <f>SUMIFS(Dez!$H$5:$H$605,Dez!$R$5:$R$605,"Despesa",Dez!$F$5:$F$605,CPagar!$D482,Dez!$I$5:$I$605,"Não Pago")</f>
        <v>0</v>
      </c>
      <c r="Q482" s="49">
        <f t="shared" si="15"/>
        <v>0</v>
      </c>
    </row>
    <row r="483" spans="3:17" ht="28.5" customHeight="1" thickTop="1" thickBot="1">
      <c r="C483" s="65" t="str">
        <f>'PC Despesas'!O79</f>
        <v>5.5.75</v>
      </c>
      <c r="D483" s="66" t="str">
        <f>VLOOKUP(C483,'PC Despesas'!$O$5:$P$103,2,FALSE)</f>
        <v>-</v>
      </c>
      <c r="E483" s="75">
        <f>SUMIFS(Jan!$H$5:$H$605,Jan!$R$5:$R$605,"Despesa",Jan!$F$5:$F$605,CPagar!$D483,Jan!$I$5:$I$605,"Não Pago")</f>
        <v>0</v>
      </c>
      <c r="F483" s="75">
        <f>SUMIFS(Fev!$H$5:$H$605,Fev!$R$5:$R$605,"Despesa",Fev!$F$5:$F$605,CPagar!$D483,Fev!$I$5:$I$605,"Não Pago")</f>
        <v>0</v>
      </c>
      <c r="G483" s="75">
        <f>SUMIFS(Mar!$H$5:$H$605,Mar!$R$5:$R$605,"Despesa",Mar!$F$5:$F$605,CPagar!$D483,Mar!$I$5:$I$605,"Não Pago")</f>
        <v>0</v>
      </c>
      <c r="H483" s="75">
        <f>SUMIFS(Abr!$H$5:$H$605,Abr!$R$5:$R$605,"Despesa",Abr!$F$5:$F$605,CPagar!$D483,Abr!$I$5:$I$605,"Não Pago")</f>
        <v>0</v>
      </c>
      <c r="I483" s="75">
        <f>SUMIFS(Mai!$H$5:$H$605,Mai!$R$5:$R$605,"Despesa",Mai!$F$5:$F$605,CPagar!$D483,Mai!$I$5:$I$605,"Não Pago")</f>
        <v>0</v>
      </c>
      <c r="J483" s="75">
        <f>SUMIFS(Jun!$H$5:$H$605,Jun!$R$5:$R$605,"Despesa",Jun!$F$5:$F$605,CPagar!$D483,Jun!$I$5:$I$605,"Não Pago")</f>
        <v>0</v>
      </c>
      <c r="K483" s="75">
        <f>SUMIFS(Jul!$H$5:$H$605,Jul!$R$5:$R$605,"Despesa",Jul!$F$5:$F$605,CPagar!$D483,Jul!$I$5:$I$605,"Não Pago")</f>
        <v>0</v>
      </c>
      <c r="L483" s="75">
        <f>SUMIFS(Ago!$H$5:$H$605,Ago!$R$5:$R$605,"Despesa",Ago!$F$5:$F$605,CPagar!$D483,Ago!$I$5:$I$605,"Não Pago")</f>
        <v>0</v>
      </c>
      <c r="M483" s="75">
        <f>SUMIFS(Set!$H$5:$H$605,Set!$R$5:$R$605,"Despesa",Set!$F$5:$F$605,CPagar!$D483,Set!$I$5:$I$605,"Não Pago")</f>
        <v>0</v>
      </c>
      <c r="N483" s="75">
        <f>SUMIFS(Out!$H$5:$H$605,Out!$R$5:$R$605,"Despesa",Out!$F$5:$F$605,CPagar!$D483,Out!$I$5:$I$605,"Não Pago")</f>
        <v>0</v>
      </c>
      <c r="O483" s="75">
        <f>SUMIFS(Nov!$H$5:$H$605,Nov!$R$5:$R$605,"Despesa",Nov!$F$5:$F$605,CPagar!$D483,Nov!$I$5:$I$605,"Não Pago")</f>
        <v>0</v>
      </c>
      <c r="P483" s="75">
        <f>SUMIFS(Dez!$H$5:$H$605,Dez!$R$5:$R$605,"Despesa",Dez!$F$5:$F$605,CPagar!$D483,Dez!$I$5:$I$605,"Não Pago")</f>
        <v>0</v>
      </c>
      <c r="Q483" s="49">
        <f t="shared" si="15"/>
        <v>0</v>
      </c>
    </row>
    <row r="484" spans="3:17" ht="28.5" customHeight="1" thickTop="1" thickBot="1">
      <c r="C484" s="65" t="str">
        <f>'PC Despesas'!O80</f>
        <v>5.5.76</v>
      </c>
      <c r="D484" s="66" t="str">
        <f>VLOOKUP(C484,'PC Despesas'!$O$5:$P$103,2,FALSE)</f>
        <v>-</v>
      </c>
      <c r="E484" s="75">
        <f>SUMIFS(Jan!$H$5:$H$605,Jan!$R$5:$R$605,"Despesa",Jan!$F$5:$F$605,CPagar!$D484,Jan!$I$5:$I$605,"Não Pago")</f>
        <v>0</v>
      </c>
      <c r="F484" s="75">
        <f>SUMIFS(Fev!$H$5:$H$605,Fev!$R$5:$R$605,"Despesa",Fev!$F$5:$F$605,CPagar!$D484,Fev!$I$5:$I$605,"Não Pago")</f>
        <v>0</v>
      </c>
      <c r="G484" s="75">
        <f>SUMIFS(Mar!$H$5:$H$605,Mar!$R$5:$R$605,"Despesa",Mar!$F$5:$F$605,CPagar!$D484,Mar!$I$5:$I$605,"Não Pago")</f>
        <v>0</v>
      </c>
      <c r="H484" s="75">
        <f>SUMIFS(Abr!$H$5:$H$605,Abr!$R$5:$R$605,"Despesa",Abr!$F$5:$F$605,CPagar!$D484,Abr!$I$5:$I$605,"Não Pago")</f>
        <v>0</v>
      </c>
      <c r="I484" s="75">
        <f>SUMIFS(Mai!$H$5:$H$605,Mai!$R$5:$R$605,"Despesa",Mai!$F$5:$F$605,CPagar!$D484,Mai!$I$5:$I$605,"Não Pago")</f>
        <v>0</v>
      </c>
      <c r="J484" s="75">
        <f>SUMIFS(Jun!$H$5:$H$605,Jun!$R$5:$R$605,"Despesa",Jun!$F$5:$F$605,CPagar!$D484,Jun!$I$5:$I$605,"Não Pago")</f>
        <v>0</v>
      </c>
      <c r="K484" s="75">
        <f>SUMIFS(Jul!$H$5:$H$605,Jul!$R$5:$R$605,"Despesa",Jul!$F$5:$F$605,CPagar!$D484,Jul!$I$5:$I$605,"Não Pago")</f>
        <v>0</v>
      </c>
      <c r="L484" s="75">
        <f>SUMIFS(Ago!$H$5:$H$605,Ago!$R$5:$R$605,"Despesa",Ago!$F$5:$F$605,CPagar!$D484,Ago!$I$5:$I$605,"Não Pago")</f>
        <v>0</v>
      </c>
      <c r="M484" s="75">
        <f>SUMIFS(Set!$H$5:$H$605,Set!$R$5:$R$605,"Despesa",Set!$F$5:$F$605,CPagar!$D484,Set!$I$5:$I$605,"Não Pago")</f>
        <v>0</v>
      </c>
      <c r="N484" s="75">
        <f>SUMIFS(Out!$H$5:$H$605,Out!$R$5:$R$605,"Despesa",Out!$F$5:$F$605,CPagar!$D484,Out!$I$5:$I$605,"Não Pago")</f>
        <v>0</v>
      </c>
      <c r="O484" s="75">
        <f>SUMIFS(Nov!$H$5:$H$605,Nov!$R$5:$R$605,"Despesa",Nov!$F$5:$F$605,CPagar!$D484,Nov!$I$5:$I$605,"Não Pago")</f>
        <v>0</v>
      </c>
      <c r="P484" s="75">
        <f>SUMIFS(Dez!$H$5:$H$605,Dez!$R$5:$R$605,"Despesa",Dez!$F$5:$F$605,CPagar!$D484,Dez!$I$5:$I$605,"Não Pago")</f>
        <v>0</v>
      </c>
      <c r="Q484" s="49">
        <f t="shared" si="15"/>
        <v>0</v>
      </c>
    </row>
    <row r="485" spans="3:17" ht="28.5" customHeight="1" thickTop="1" thickBot="1">
      <c r="C485" s="65" t="str">
        <f>'PC Despesas'!O81</f>
        <v>5.5.77</v>
      </c>
      <c r="D485" s="66" t="str">
        <f>VLOOKUP(C485,'PC Despesas'!$O$5:$P$103,2,FALSE)</f>
        <v>-</v>
      </c>
      <c r="E485" s="75">
        <f>SUMIFS(Jan!$H$5:$H$605,Jan!$R$5:$R$605,"Despesa",Jan!$F$5:$F$605,CPagar!$D485,Jan!$I$5:$I$605,"Não Pago")</f>
        <v>0</v>
      </c>
      <c r="F485" s="75">
        <f>SUMIFS(Fev!$H$5:$H$605,Fev!$R$5:$R$605,"Despesa",Fev!$F$5:$F$605,CPagar!$D485,Fev!$I$5:$I$605,"Não Pago")</f>
        <v>0</v>
      </c>
      <c r="G485" s="75">
        <f>SUMIFS(Mar!$H$5:$H$605,Mar!$R$5:$R$605,"Despesa",Mar!$F$5:$F$605,CPagar!$D485,Mar!$I$5:$I$605,"Não Pago")</f>
        <v>0</v>
      </c>
      <c r="H485" s="75">
        <f>SUMIFS(Abr!$H$5:$H$605,Abr!$R$5:$R$605,"Despesa",Abr!$F$5:$F$605,CPagar!$D485,Abr!$I$5:$I$605,"Não Pago")</f>
        <v>0</v>
      </c>
      <c r="I485" s="75">
        <f>SUMIFS(Mai!$H$5:$H$605,Mai!$R$5:$R$605,"Despesa",Mai!$F$5:$F$605,CPagar!$D485,Mai!$I$5:$I$605,"Não Pago")</f>
        <v>0</v>
      </c>
      <c r="J485" s="75">
        <f>SUMIFS(Jun!$H$5:$H$605,Jun!$R$5:$R$605,"Despesa",Jun!$F$5:$F$605,CPagar!$D485,Jun!$I$5:$I$605,"Não Pago")</f>
        <v>0</v>
      </c>
      <c r="K485" s="75">
        <f>SUMIFS(Jul!$H$5:$H$605,Jul!$R$5:$R$605,"Despesa",Jul!$F$5:$F$605,CPagar!$D485,Jul!$I$5:$I$605,"Não Pago")</f>
        <v>0</v>
      </c>
      <c r="L485" s="75">
        <f>SUMIFS(Ago!$H$5:$H$605,Ago!$R$5:$R$605,"Despesa",Ago!$F$5:$F$605,CPagar!$D485,Ago!$I$5:$I$605,"Não Pago")</f>
        <v>0</v>
      </c>
      <c r="M485" s="75">
        <f>SUMIFS(Set!$H$5:$H$605,Set!$R$5:$R$605,"Despesa",Set!$F$5:$F$605,CPagar!$D485,Set!$I$5:$I$605,"Não Pago")</f>
        <v>0</v>
      </c>
      <c r="N485" s="75">
        <f>SUMIFS(Out!$H$5:$H$605,Out!$R$5:$R$605,"Despesa",Out!$F$5:$F$605,CPagar!$D485,Out!$I$5:$I$605,"Não Pago")</f>
        <v>0</v>
      </c>
      <c r="O485" s="75">
        <f>SUMIFS(Nov!$H$5:$H$605,Nov!$R$5:$R$605,"Despesa",Nov!$F$5:$F$605,CPagar!$D485,Nov!$I$5:$I$605,"Não Pago")</f>
        <v>0</v>
      </c>
      <c r="P485" s="75">
        <f>SUMIFS(Dez!$H$5:$H$605,Dez!$R$5:$R$605,"Despesa",Dez!$F$5:$F$605,CPagar!$D485,Dez!$I$5:$I$605,"Não Pago")</f>
        <v>0</v>
      </c>
      <c r="Q485" s="49">
        <f t="shared" si="15"/>
        <v>0</v>
      </c>
    </row>
    <row r="486" spans="3:17" ht="28.5" customHeight="1" thickTop="1" thickBot="1">
      <c r="C486" s="65" t="str">
        <f>'PC Despesas'!O82</f>
        <v>5.5.78</v>
      </c>
      <c r="D486" s="66" t="str">
        <f>VLOOKUP(C486,'PC Despesas'!$O$5:$P$103,2,FALSE)</f>
        <v>-</v>
      </c>
      <c r="E486" s="75">
        <f>SUMIFS(Jan!$H$5:$H$605,Jan!$R$5:$R$605,"Despesa",Jan!$F$5:$F$605,CPagar!$D486,Jan!$I$5:$I$605,"Não Pago")</f>
        <v>0</v>
      </c>
      <c r="F486" s="75">
        <f>SUMIFS(Fev!$H$5:$H$605,Fev!$R$5:$R$605,"Despesa",Fev!$F$5:$F$605,CPagar!$D486,Fev!$I$5:$I$605,"Não Pago")</f>
        <v>0</v>
      </c>
      <c r="G486" s="75">
        <f>SUMIFS(Mar!$H$5:$H$605,Mar!$R$5:$R$605,"Despesa",Mar!$F$5:$F$605,CPagar!$D486,Mar!$I$5:$I$605,"Não Pago")</f>
        <v>0</v>
      </c>
      <c r="H486" s="75">
        <f>SUMIFS(Abr!$H$5:$H$605,Abr!$R$5:$R$605,"Despesa",Abr!$F$5:$F$605,CPagar!$D486,Abr!$I$5:$I$605,"Não Pago")</f>
        <v>0</v>
      </c>
      <c r="I486" s="75">
        <f>SUMIFS(Mai!$H$5:$H$605,Mai!$R$5:$R$605,"Despesa",Mai!$F$5:$F$605,CPagar!$D486,Mai!$I$5:$I$605,"Não Pago")</f>
        <v>0</v>
      </c>
      <c r="J486" s="75">
        <f>SUMIFS(Jun!$H$5:$H$605,Jun!$R$5:$R$605,"Despesa",Jun!$F$5:$F$605,CPagar!$D486,Jun!$I$5:$I$605,"Não Pago")</f>
        <v>0</v>
      </c>
      <c r="K486" s="75">
        <f>SUMIFS(Jul!$H$5:$H$605,Jul!$R$5:$R$605,"Despesa",Jul!$F$5:$F$605,CPagar!$D486,Jul!$I$5:$I$605,"Não Pago")</f>
        <v>0</v>
      </c>
      <c r="L486" s="75">
        <f>SUMIFS(Ago!$H$5:$H$605,Ago!$R$5:$R$605,"Despesa",Ago!$F$5:$F$605,CPagar!$D486,Ago!$I$5:$I$605,"Não Pago")</f>
        <v>0</v>
      </c>
      <c r="M486" s="75">
        <f>SUMIFS(Set!$H$5:$H$605,Set!$R$5:$R$605,"Despesa",Set!$F$5:$F$605,CPagar!$D486,Set!$I$5:$I$605,"Não Pago")</f>
        <v>0</v>
      </c>
      <c r="N486" s="75">
        <f>SUMIFS(Out!$H$5:$H$605,Out!$R$5:$R$605,"Despesa",Out!$F$5:$F$605,CPagar!$D486,Out!$I$5:$I$605,"Não Pago")</f>
        <v>0</v>
      </c>
      <c r="O486" s="75">
        <f>SUMIFS(Nov!$H$5:$H$605,Nov!$R$5:$R$605,"Despesa",Nov!$F$5:$F$605,CPagar!$D486,Nov!$I$5:$I$605,"Não Pago")</f>
        <v>0</v>
      </c>
      <c r="P486" s="75">
        <f>SUMIFS(Dez!$H$5:$H$605,Dez!$R$5:$R$605,"Despesa",Dez!$F$5:$F$605,CPagar!$D486,Dez!$I$5:$I$605,"Não Pago")</f>
        <v>0</v>
      </c>
      <c r="Q486" s="49">
        <f t="shared" si="15"/>
        <v>0</v>
      </c>
    </row>
    <row r="487" spans="3:17" ht="28.5" customHeight="1" thickTop="1" thickBot="1">
      <c r="C487" s="65" t="str">
        <f>'PC Despesas'!O83</f>
        <v>5.5.79</v>
      </c>
      <c r="D487" s="66" t="str">
        <f>VLOOKUP(C487,'PC Despesas'!$O$5:$P$103,2,FALSE)</f>
        <v>-</v>
      </c>
      <c r="E487" s="75">
        <f>SUMIFS(Jan!$H$5:$H$605,Jan!$R$5:$R$605,"Despesa",Jan!$F$5:$F$605,CPagar!$D487,Jan!$I$5:$I$605,"Não Pago")</f>
        <v>0</v>
      </c>
      <c r="F487" s="75">
        <f>SUMIFS(Fev!$H$5:$H$605,Fev!$R$5:$R$605,"Despesa",Fev!$F$5:$F$605,CPagar!$D487,Fev!$I$5:$I$605,"Não Pago")</f>
        <v>0</v>
      </c>
      <c r="G487" s="75">
        <f>SUMIFS(Mar!$H$5:$H$605,Mar!$R$5:$R$605,"Despesa",Mar!$F$5:$F$605,CPagar!$D487,Mar!$I$5:$I$605,"Não Pago")</f>
        <v>0</v>
      </c>
      <c r="H487" s="75">
        <f>SUMIFS(Abr!$H$5:$H$605,Abr!$R$5:$R$605,"Despesa",Abr!$F$5:$F$605,CPagar!$D487,Abr!$I$5:$I$605,"Não Pago")</f>
        <v>0</v>
      </c>
      <c r="I487" s="75">
        <f>SUMIFS(Mai!$H$5:$H$605,Mai!$R$5:$R$605,"Despesa",Mai!$F$5:$F$605,CPagar!$D487,Mai!$I$5:$I$605,"Não Pago")</f>
        <v>0</v>
      </c>
      <c r="J487" s="75">
        <f>SUMIFS(Jun!$H$5:$H$605,Jun!$R$5:$R$605,"Despesa",Jun!$F$5:$F$605,CPagar!$D487,Jun!$I$5:$I$605,"Não Pago")</f>
        <v>0</v>
      </c>
      <c r="K487" s="75">
        <f>SUMIFS(Jul!$H$5:$H$605,Jul!$R$5:$R$605,"Despesa",Jul!$F$5:$F$605,CPagar!$D487,Jul!$I$5:$I$605,"Não Pago")</f>
        <v>0</v>
      </c>
      <c r="L487" s="75">
        <f>SUMIFS(Ago!$H$5:$H$605,Ago!$R$5:$R$605,"Despesa",Ago!$F$5:$F$605,CPagar!$D487,Ago!$I$5:$I$605,"Não Pago")</f>
        <v>0</v>
      </c>
      <c r="M487" s="75">
        <f>SUMIFS(Set!$H$5:$H$605,Set!$R$5:$R$605,"Despesa",Set!$F$5:$F$605,CPagar!$D487,Set!$I$5:$I$605,"Não Pago")</f>
        <v>0</v>
      </c>
      <c r="N487" s="75">
        <f>SUMIFS(Out!$H$5:$H$605,Out!$R$5:$R$605,"Despesa",Out!$F$5:$F$605,CPagar!$D487,Out!$I$5:$I$605,"Não Pago")</f>
        <v>0</v>
      </c>
      <c r="O487" s="75">
        <f>SUMIFS(Nov!$H$5:$H$605,Nov!$R$5:$R$605,"Despesa",Nov!$F$5:$F$605,CPagar!$D487,Nov!$I$5:$I$605,"Não Pago")</f>
        <v>0</v>
      </c>
      <c r="P487" s="75">
        <f>SUMIFS(Dez!$H$5:$H$605,Dez!$R$5:$R$605,"Despesa",Dez!$F$5:$F$605,CPagar!$D487,Dez!$I$5:$I$605,"Não Pago")</f>
        <v>0</v>
      </c>
      <c r="Q487" s="49">
        <f t="shared" si="15"/>
        <v>0</v>
      </c>
    </row>
    <row r="488" spans="3:17" ht="28.5" customHeight="1" thickTop="1" thickBot="1">
      <c r="C488" s="65" t="str">
        <f>'PC Despesas'!O84</f>
        <v>5.5.80</v>
      </c>
      <c r="D488" s="66" t="str">
        <f>VLOOKUP(C488,'PC Despesas'!$O$5:$P$103,2,FALSE)</f>
        <v>-</v>
      </c>
      <c r="E488" s="75">
        <f>SUMIFS(Jan!$H$5:$H$605,Jan!$R$5:$R$605,"Despesa",Jan!$F$5:$F$605,CPagar!$D488,Jan!$I$5:$I$605,"Não Pago")</f>
        <v>0</v>
      </c>
      <c r="F488" s="75">
        <f>SUMIFS(Fev!$H$5:$H$605,Fev!$R$5:$R$605,"Despesa",Fev!$F$5:$F$605,CPagar!$D488,Fev!$I$5:$I$605,"Não Pago")</f>
        <v>0</v>
      </c>
      <c r="G488" s="75">
        <f>SUMIFS(Mar!$H$5:$H$605,Mar!$R$5:$R$605,"Despesa",Mar!$F$5:$F$605,CPagar!$D488,Mar!$I$5:$I$605,"Não Pago")</f>
        <v>0</v>
      </c>
      <c r="H488" s="75">
        <f>SUMIFS(Abr!$H$5:$H$605,Abr!$R$5:$R$605,"Despesa",Abr!$F$5:$F$605,CPagar!$D488,Abr!$I$5:$I$605,"Não Pago")</f>
        <v>0</v>
      </c>
      <c r="I488" s="75">
        <f>SUMIFS(Mai!$H$5:$H$605,Mai!$R$5:$R$605,"Despesa",Mai!$F$5:$F$605,CPagar!$D488,Mai!$I$5:$I$605,"Não Pago")</f>
        <v>0</v>
      </c>
      <c r="J488" s="75">
        <f>SUMIFS(Jun!$H$5:$H$605,Jun!$R$5:$R$605,"Despesa",Jun!$F$5:$F$605,CPagar!$D488,Jun!$I$5:$I$605,"Não Pago")</f>
        <v>0</v>
      </c>
      <c r="K488" s="75">
        <f>SUMIFS(Jul!$H$5:$H$605,Jul!$R$5:$R$605,"Despesa",Jul!$F$5:$F$605,CPagar!$D488,Jul!$I$5:$I$605,"Não Pago")</f>
        <v>0</v>
      </c>
      <c r="L488" s="75">
        <f>SUMIFS(Ago!$H$5:$H$605,Ago!$R$5:$R$605,"Despesa",Ago!$F$5:$F$605,CPagar!$D488,Ago!$I$5:$I$605,"Não Pago")</f>
        <v>0</v>
      </c>
      <c r="M488" s="75">
        <f>SUMIFS(Set!$H$5:$H$605,Set!$R$5:$R$605,"Despesa",Set!$F$5:$F$605,CPagar!$D488,Set!$I$5:$I$605,"Não Pago")</f>
        <v>0</v>
      </c>
      <c r="N488" s="75">
        <f>SUMIFS(Out!$H$5:$H$605,Out!$R$5:$R$605,"Despesa",Out!$F$5:$F$605,CPagar!$D488,Out!$I$5:$I$605,"Não Pago")</f>
        <v>0</v>
      </c>
      <c r="O488" s="75">
        <f>SUMIFS(Nov!$H$5:$H$605,Nov!$R$5:$R$605,"Despesa",Nov!$F$5:$F$605,CPagar!$D488,Nov!$I$5:$I$605,"Não Pago")</f>
        <v>0</v>
      </c>
      <c r="P488" s="75">
        <f>SUMIFS(Dez!$H$5:$H$605,Dez!$R$5:$R$605,"Despesa",Dez!$F$5:$F$605,CPagar!$D488,Dez!$I$5:$I$605,"Não Pago")</f>
        <v>0</v>
      </c>
      <c r="Q488" s="49">
        <f t="shared" si="15"/>
        <v>0</v>
      </c>
    </row>
    <row r="489" spans="3:17" ht="28.5" customHeight="1" thickTop="1" thickBot="1">
      <c r="C489" s="65" t="str">
        <f>'PC Despesas'!O85</f>
        <v>5.5.81</v>
      </c>
      <c r="D489" s="66" t="str">
        <f>VLOOKUP(C489,'PC Despesas'!$O$5:$P$103,2,FALSE)</f>
        <v>-</v>
      </c>
      <c r="E489" s="75">
        <f>SUMIFS(Jan!$H$5:$H$605,Jan!$R$5:$R$605,"Despesa",Jan!$F$5:$F$605,CPagar!$D489,Jan!$I$5:$I$605,"Não Pago")</f>
        <v>0</v>
      </c>
      <c r="F489" s="75">
        <f>SUMIFS(Fev!$H$5:$H$605,Fev!$R$5:$R$605,"Despesa",Fev!$F$5:$F$605,CPagar!$D489,Fev!$I$5:$I$605,"Não Pago")</f>
        <v>0</v>
      </c>
      <c r="G489" s="75">
        <f>SUMIFS(Mar!$H$5:$H$605,Mar!$R$5:$R$605,"Despesa",Mar!$F$5:$F$605,CPagar!$D489,Mar!$I$5:$I$605,"Não Pago")</f>
        <v>0</v>
      </c>
      <c r="H489" s="75">
        <f>SUMIFS(Abr!$H$5:$H$605,Abr!$R$5:$R$605,"Despesa",Abr!$F$5:$F$605,CPagar!$D489,Abr!$I$5:$I$605,"Não Pago")</f>
        <v>0</v>
      </c>
      <c r="I489" s="75">
        <f>SUMIFS(Mai!$H$5:$H$605,Mai!$R$5:$R$605,"Despesa",Mai!$F$5:$F$605,CPagar!$D489,Mai!$I$5:$I$605,"Não Pago")</f>
        <v>0</v>
      </c>
      <c r="J489" s="75">
        <f>SUMIFS(Jun!$H$5:$H$605,Jun!$R$5:$R$605,"Despesa",Jun!$F$5:$F$605,CPagar!$D489,Jun!$I$5:$I$605,"Não Pago")</f>
        <v>0</v>
      </c>
      <c r="K489" s="75">
        <f>SUMIFS(Jul!$H$5:$H$605,Jul!$R$5:$R$605,"Despesa",Jul!$F$5:$F$605,CPagar!$D489,Jul!$I$5:$I$605,"Não Pago")</f>
        <v>0</v>
      </c>
      <c r="L489" s="75">
        <f>SUMIFS(Ago!$H$5:$H$605,Ago!$R$5:$R$605,"Despesa",Ago!$F$5:$F$605,CPagar!$D489,Ago!$I$5:$I$605,"Não Pago")</f>
        <v>0</v>
      </c>
      <c r="M489" s="75">
        <f>SUMIFS(Set!$H$5:$H$605,Set!$R$5:$R$605,"Despesa",Set!$F$5:$F$605,CPagar!$D489,Set!$I$5:$I$605,"Não Pago")</f>
        <v>0</v>
      </c>
      <c r="N489" s="75">
        <f>SUMIFS(Out!$H$5:$H$605,Out!$R$5:$R$605,"Despesa",Out!$F$5:$F$605,CPagar!$D489,Out!$I$5:$I$605,"Não Pago")</f>
        <v>0</v>
      </c>
      <c r="O489" s="75">
        <f>SUMIFS(Nov!$H$5:$H$605,Nov!$R$5:$R$605,"Despesa",Nov!$F$5:$F$605,CPagar!$D489,Nov!$I$5:$I$605,"Não Pago")</f>
        <v>0</v>
      </c>
      <c r="P489" s="75">
        <f>SUMIFS(Dez!$H$5:$H$605,Dez!$R$5:$R$605,"Despesa",Dez!$F$5:$F$605,CPagar!$D489,Dez!$I$5:$I$605,"Não Pago")</f>
        <v>0</v>
      </c>
      <c r="Q489" s="49">
        <f t="shared" si="15"/>
        <v>0</v>
      </c>
    </row>
    <row r="490" spans="3:17" ht="28.5" customHeight="1" thickTop="1" thickBot="1">
      <c r="C490" s="65" t="str">
        <f>'PC Despesas'!O86</f>
        <v>5.5.82</v>
      </c>
      <c r="D490" s="66" t="str">
        <f>VLOOKUP(C490,'PC Despesas'!$O$5:$P$103,2,FALSE)</f>
        <v>-</v>
      </c>
      <c r="E490" s="75">
        <f>SUMIFS(Jan!$H$5:$H$605,Jan!$R$5:$R$605,"Despesa",Jan!$F$5:$F$605,CPagar!$D490,Jan!$I$5:$I$605,"Não Pago")</f>
        <v>0</v>
      </c>
      <c r="F490" s="75">
        <f>SUMIFS(Fev!$H$5:$H$605,Fev!$R$5:$R$605,"Despesa",Fev!$F$5:$F$605,CPagar!$D490,Fev!$I$5:$I$605,"Não Pago")</f>
        <v>0</v>
      </c>
      <c r="G490" s="75">
        <f>SUMIFS(Mar!$H$5:$H$605,Mar!$R$5:$R$605,"Despesa",Mar!$F$5:$F$605,CPagar!$D490,Mar!$I$5:$I$605,"Não Pago")</f>
        <v>0</v>
      </c>
      <c r="H490" s="75">
        <f>SUMIFS(Abr!$H$5:$H$605,Abr!$R$5:$R$605,"Despesa",Abr!$F$5:$F$605,CPagar!$D490,Abr!$I$5:$I$605,"Não Pago")</f>
        <v>0</v>
      </c>
      <c r="I490" s="75">
        <f>SUMIFS(Mai!$H$5:$H$605,Mai!$R$5:$R$605,"Despesa",Mai!$F$5:$F$605,CPagar!$D490,Mai!$I$5:$I$605,"Não Pago")</f>
        <v>0</v>
      </c>
      <c r="J490" s="75">
        <f>SUMIFS(Jun!$H$5:$H$605,Jun!$R$5:$R$605,"Despesa",Jun!$F$5:$F$605,CPagar!$D490,Jun!$I$5:$I$605,"Não Pago")</f>
        <v>0</v>
      </c>
      <c r="K490" s="75">
        <f>SUMIFS(Jul!$H$5:$H$605,Jul!$R$5:$R$605,"Despesa",Jul!$F$5:$F$605,CPagar!$D490,Jul!$I$5:$I$605,"Não Pago")</f>
        <v>0</v>
      </c>
      <c r="L490" s="75">
        <f>SUMIFS(Ago!$H$5:$H$605,Ago!$R$5:$R$605,"Despesa",Ago!$F$5:$F$605,CPagar!$D490,Ago!$I$5:$I$605,"Não Pago")</f>
        <v>0</v>
      </c>
      <c r="M490" s="75">
        <f>SUMIFS(Set!$H$5:$H$605,Set!$R$5:$R$605,"Despesa",Set!$F$5:$F$605,CPagar!$D490,Set!$I$5:$I$605,"Não Pago")</f>
        <v>0</v>
      </c>
      <c r="N490" s="75">
        <f>SUMIFS(Out!$H$5:$H$605,Out!$R$5:$R$605,"Despesa",Out!$F$5:$F$605,CPagar!$D490,Out!$I$5:$I$605,"Não Pago")</f>
        <v>0</v>
      </c>
      <c r="O490" s="75">
        <f>SUMIFS(Nov!$H$5:$H$605,Nov!$R$5:$R$605,"Despesa",Nov!$F$5:$F$605,CPagar!$D490,Nov!$I$5:$I$605,"Não Pago")</f>
        <v>0</v>
      </c>
      <c r="P490" s="75">
        <f>SUMIFS(Dez!$H$5:$H$605,Dez!$R$5:$R$605,"Despesa",Dez!$F$5:$F$605,CPagar!$D490,Dez!$I$5:$I$605,"Não Pago")</f>
        <v>0</v>
      </c>
      <c r="Q490" s="49">
        <f t="shared" si="15"/>
        <v>0</v>
      </c>
    </row>
    <row r="491" spans="3:17" ht="28.5" customHeight="1" thickTop="1" thickBot="1">
      <c r="C491" s="65" t="str">
        <f>'PC Despesas'!O87</f>
        <v>5.5.83</v>
      </c>
      <c r="D491" s="66" t="str">
        <f>VLOOKUP(C491,'PC Despesas'!$O$5:$P$103,2,FALSE)</f>
        <v>-</v>
      </c>
      <c r="E491" s="75">
        <f>SUMIFS(Jan!$H$5:$H$605,Jan!$R$5:$R$605,"Despesa",Jan!$F$5:$F$605,CPagar!$D491,Jan!$I$5:$I$605,"Não Pago")</f>
        <v>0</v>
      </c>
      <c r="F491" s="75">
        <f>SUMIFS(Fev!$H$5:$H$605,Fev!$R$5:$R$605,"Despesa",Fev!$F$5:$F$605,CPagar!$D491,Fev!$I$5:$I$605,"Não Pago")</f>
        <v>0</v>
      </c>
      <c r="G491" s="75">
        <f>SUMIFS(Mar!$H$5:$H$605,Mar!$R$5:$R$605,"Despesa",Mar!$F$5:$F$605,CPagar!$D491,Mar!$I$5:$I$605,"Não Pago")</f>
        <v>0</v>
      </c>
      <c r="H491" s="75">
        <f>SUMIFS(Abr!$H$5:$H$605,Abr!$R$5:$R$605,"Despesa",Abr!$F$5:$F$605,CPagar!$D491,Abr!$I$5:$I$605,"Não Pago")</f>
        <v>0</v>
      </c>
      <c r="I491" s="75">
        <f>SUMIFS(Mai!$H$5:$H$605,Mai!$R$5:$R$605,"Despesa",Mai!$F$5:$F$605,CPagar!$D491,Mai!$I$5:$I$605,"Não Pago")</f>
        <v>0</v>
      </c>
      <c r="J491" s="75">
        <f>SUMIFS(Jun!$H$5:$H$605,Jun!$R$5:$R$605,"Despesa",Jun!$F$5:$F$605,CPagar!$D491,Jun!$I$5:$I$605,"Não Pago")</f>
        <v>0</v>
      </c>
      <c r="K491" s="75">
        <f>SUMIFS(Jul!$H$5:$H$605,Jul!$R$5:$R$605,"Despesa",Jul!$F$5:$F$605,CPagar!$D491,Jul!$I$5:$I$605,"Não Pago")</f>
        <v>0</v>
      </c>
      <c r="L491" s="75">
        <f>SUMIFS(Ago!$H$5:$H$605,Ago!$R$5:$R$605,"Despesa",Ago!$F$5:$F$605,CPagar!$D491,Ago!$I$5:$I$605,"Não Pago")</f>
        <v>0</v>
      </c>
      <c r="M491" s="75">
        <f>SUMIFS(Set!$H$5:$H$605,Set!$R$5:$R$605,"Despesa",Set!$F$5:$F$605,CPagar!$D491,Set!$I$5:$I$605,"Não Pago")</f>
        <v>0</v>
      </c>
      <c r="N491" s="75">
        <f>SUMIFS(Out!$H$5:$H$605,Out!$R$5:$R$605,"Despesa",Out!$F$5:$F$605,CPagar!$D491,Out!$I$5:$I$605,"Não Pago")</f>
        <v>0</v>
      </c>
      <c r="O491" s="75">
        <f>SUMIFS(Nov!$H$5:$H$605,Nov!$R$5:$R$605,"Despesa",Nov!$F$5:$F$605,CPagar!$D491,Nov!$I$5:$I$605,"Não Pago")</f>
        <v>0</v>
      </c>
      <c r="P491" s="75">
        <f>SUMIFS(Dez!$H$5:$H$605,Dez!$R$5:$R$605,"Despesa",Dez!$F$5:$F$605,CPagar!$D491,Dez!$I$5:$I$605,"Não Pago")</f>
        <v>0</v>
      </c>
      <c r="Q491" s="49">
        <f t="shared" si="15"/>
        <v>0</v>
      </c>
    </row>
    <row r="492" spans="3:17" ht="28.5" customHeight="1" thickTop="1" thickBot="1">
      <c r="C492" s="65" t="str">
        <f>'PC Despesas'!O88</f>
        <v>5.5.84</v>
      </c>
      <c r="D492" s="66" t="str">
        <f>VLOOKUP(C492,'PC Despesas'!$O$5:$P$103,2,FALSE)</f>
        <v>-</v>
      </c>
      <c r="E492" s="75">
        <f>SUMIFS(Jan!$H$5:$H$605,Jan!$R$5:$R$605,"Despesa",Jan!$F$5:$F$605,CPagar!$D492,Jan!$I$5:$I$605,"Não Pago")</f>
        <v>0</v>
      </c>
      <c r="F492" s="75">
        <f>SUMIFS(Fev!$H$5:$H$605,Fev!$R$5:$R$605,"Despesa",Fev!$F$5:$F$605,CPagar!$D492,Fev!$I$5:$I$605,"Não Pago")</f>
        <v>0</v>
      </c>
      <c r="G492" s="75">
        <f>SUMIFS(Mar!$H$5:$H$605,Mar!$R$5:$R$605,"Despesa",Mar!$F$5:$F$605,CPagar!$D492,Mar!$I$5:$I$605,"Não Pago")</f>
        <v>0</v>
      </c>
      <c r="H492" s="75">
        <f>SUMIFS(Abr!$H$5:$H$605,Abr!$R$5:$R$605,"Despesa",Abr!$F$5:$F$605,CPagar!$D492,Abr!$I$5:$I$605,"Não Pago")</f>
        <v>0</v>
      </c>
      <c r="I492" s="75">
        <f>SUMIFS(Mai!$H$5:$H$605,Mai!$R$5:$R$605,"Despesa",Mai!$F$5:$F$605,CPagar!$D492,Mai!$I$5:$I$605,"Não Pago")</f>
        <v>0</v>
      </c>
      <c r="J492" s="75">
        <f>SUMIFS(Jun!$H$5:$H$605,Jun!$R$5:$R$605,"Despesa",Jun!$F$5:$F$605,CPagar!$D492,Jun!$I$5:$I$605,"Não Pago")</f>
        <v>0</v>
      </c>
      <c r="K492" s="75">
        <f>SUMIFS(Jul!$H$5:$H$605,Jul!$R$5:$R$605,"Despesa",Jul!$F$5:$F$605,CPagar!$D492,Jul!$I$5:$I$605,"Não Pago")</f>
        <v>0</v>
      </c>
      <c r="L492" s="75">
        <f>SUMIFS(Ago!$H$5:$H$605,Ago!$R$5:$R$605,"Despesa",Ago!$F$5:$F$605,CPagar!$D492,Ago!$I$5:$I$605,"Não Pago")</f>
        <v>0</v>
      </c>
      <c r="M492" s="75">
        <f>SUMIFS(Set!$H$5:$H$605,Set!$R$5:$R$605,"Despesa",Set!$F$5:$F$605,CPagar!$D492,Set!$I$5:$I$605,"Não Pago")</f>
        <v>0</v>
      </c>
      <c r="N492" s="75">
        <f>SUMIFS(Out!$H$5:$H$605,Out!$R$5:$R$605,"Despesa",Out!$F$5:$F$605,CPagar!$D492,Out!$I$5:$I$605,"Não Pago")</f>
        <v>0</v>
      </c>
      <c r="O492" s="75">
        <f>SUMIFS(Nov!$H$5:$H$605,Nov!$R$5:$R$605,"Despesa",Nov!$F$5:$F$605,CPagar!$D492,Nov!$I$5:$I$605,"Não Pago")</f>
        <v>0</v>
      </c>
      <c r="P492" s="75">
        <f>SUMIFS(Dez!$H$5:$H$605,Dez!$R$5:$R$605,"Despesa",Dez!$F$5:$F$605,CPagar!$D492,Dez!$I$5:$I$605,"Não Pago")</f>
        <v>0</v>
      </c>
      <c r="Q492" s="49">
        <f t="shared" si="15"/>
        <v>0</v>
      </c>
    </row>
    <row r="493" spans="3:17" ht="28.5" customHeight="1" thickTop="1" thickBot="1">
      <c r="C493" s="65" t="str">
        <f>'PC Despesas'!O89</f>
        <v>5.5.85</v>
      </c>
      <c r="D493" s="66" t="str">
        <f>VLOOKUP(C493,'PC Despesas'!$O$5:$P$103,2,FALSE)</f>
        <v>-</v>
      </c>
      <c r="E493" s="75">
        <f>SUMIFS(Jan!$H$5:$H$605,Jan!$R$5:$R$605,"Despesa",Jan!$F$5:$F$605,CPagar!$D493,Jan!$I$5:$I$605,"Não Pago")</f>
        <v>0</v>
      </c>
      <c r="F493" s="75">
        <f>SUMIFS(Fev!$H$5:$H$605,Fev!$R$5:$R$605,"Despesa",Fev!$F$5:$F$605,CPagar!$D493,Fev!$I$5:$I$605,"Não Pago")</f>
        <v>0</v>
      </c>
      <c r="G493" s="75">
        <f>SUMIFS(Mar!$H$5:$H$605,Mar!$R$5:$R$605,"Despesa",Mar!$F$5:$F$605,CPagar!$D493,Mar!$I$5:$I$605,"Não Pago")</f>
        <v>0</v>
      </c>
      <c r="H493" s="75">
        <f>SUMIFS(Abr!$H$5:$H$605,Abr!$R$5:$R$605,"Despesa",Abr!$F$5:$F$605,CPagar!$D493,Abr!$I$5:$I$605,"Não Pago")</f>
        <v>0</v>
      </c>
      <c r="I493" s="75">
        <f>SUMIFS(Mai!$H$5:$H$605,Mai!$R$5:$R$605,"Despesa",Mai!$F$5:$F$605,CPagar!$D493,Mai!$I$5:$I$605,"Não Pago")</f>
        <v>0</v>
      </c>
      <c r="J493" s="75">
        <f>SUMIFS(Jun!$H$5:$H$605,Jun!$R$5:$R$605,"Despesa",Jun!$F$5:$F$605,CPagar!$D493,Jun!$I$5:$I$605,"Não Pago")</f>
        <v>0</v>
      </c>
      <c r="K493" s="75">
        <f>SUMIFS(Jul!$H$5:$H$605,Jul!$R$5:$R$605,"Despesa",Jul!$F$5:$F$605,CPagar!$D493,Jul!$I$5:$I$605,"Não Pago")</f>
        <v>0</v>
      </c>
      <c r="L493" s="75">
        <f>SUMIFS(Ago!$H$5:$H$605,Ago!$R$5:$R$605,"Despesa",Ago!$F$5:$F$605,CPagar!$D493,Ago!$I$5:$I$605,"Não Pago")</f>
        <v>0</v>
      </c>
      <c r="M493" s="75">
        <f>SUMIFS(Set!$H$5:$H$605,Set!$R$5:$R$605,"Despesa",Set!$F$5:$F$605,CPagar!$D493,Set!$I$5:$I$605,"Não Pago")</f>
        <v>0</v>
      </c>
      <c r="N493" s="75">
        <f>SUMIFS(Out!$H$5:$H$605,Out!$R$5:$R$605,"Despesa",Out!$F$5:$F$605,CPagar!$D493,Out!$I$5:$I$605,"Não Pago")</f>
        <v>0</v>
      </c>
      <c r="O493" s="75">
        <f>SUMIFS(Nov!$H$5:$H$605,Nov!$R$5:$R$605,"Despesa",Nov!$F$5:$F$605,CPagar!$D493,Nov!$I$5:$I$605,"Não Pago")</f>
        <v>0</v>
      </c>
      <c r="P493" s="75">
        <f>SUMIFS(Dez!$H$5:$H$605,Dez!$R$5:$R$605,"Despesa",Dez!$F$5:$F$605,CPagar!$D493,Dez!$I$5:$I$605,"Não Pago")</f>
        <v>0</v>
      </c>
      <c r="Q493" s="49">
        <f t="shared" si="15"/>
        <v>0</v>
      </c>
    </row>
    <row r="494" spans="3:17" ht="28.5" customHeight="1" thickTop="1" thickBot="1">
      <c r="C494" s="65" t="str">
        <f>'PC Despesas'!O90</f>
        <v>5.5.86</v>
      </c>
      <c r="D494" s="66" t="str">
        <f>VLOOKUP(C494,'PC Despesas'!$O$5:$P$103,2,FALSE)</f>
        <v>-</v>
      </c>
      <c r="E494" s="75">
        <f>SUMIFS(Jan!$H$5:$H$605,Jan!$R$5:$R$605,"Despesa",Jan!$F$5:$F$605,CPagar!$D494,Jan!$I$5:$I$605,"Não Pago")</f>
        <v>0</v>
      </c>
      <c r="F494" s="75">
        <f>SUMIFS(Fev!$H$5:$H$605,Fev!$R$5:$R$605,"Despesa",Fev!$F$5:$F$605,CPagar!$D494,Fev!$I$5:$I$605,"Não Pago")</f>
        <v>0</v>
      </c>
      <c r="G494" s="75">
        <f>SUMIFS(Mar!$H$5:$H$605,Mar!$R$5:$R$605,"Despesa",Mar!$F$5:$F$605,CPagar!$D494,Mar!$I$5:$I$605,"Não Pago")</f>
        <v>0</v>
      </c>
      <c r="H494" s="75">
        <f>SUMIFS(Abr!$H$5:$H$605,Abr!$R$5:$R$605,"Despesa",Abr!$F$5:$F$605,CPagar!$D494,Abr!$I$5:$I$605,"Não Pago")</f>
        <v>0</v>
      </c>
      <c r="I494" s="75">
        <f>SUMIFS(Mai!$H$5:$H$605,Mai!$R$5:$R$605,"Despesa",Mai!$F$5:$F$605,CPagar!$D494,Mai!$I$5:$I$605,"Não Pago")</f>
        <v>0</v>
      </c>
      <c r="J494" s="75">
        <f>SUMIFS(Jun!$H$5:$H$605,Jun!$R$5:$R$605,"Despesa",Jun!$F$5:$F$605,CPagar!$D494,Jun!$I$5:$I$605,"Não Pago")</f>
        <v>0</v>
      </c>
      <c r="K494" s="75">
        <f>SUMIFS(Jul!$H$5:$H$605,Jul!$R$5:$R$605,"Despesa",Jul!$F$5:$F$605,CPagar!$D494,Jul!$I$5:$I$605,"Não Pago")</f>
        <v>0</v>
      </c>
      <c r="L494" s="75">
        <f>SUMIFS(Ago!$H$5:$H$605,Ago!$R$5:$R$605,"Despesa",Ago!$F$5:$F$605,CPagar!$D494,Ago!$I$5:$I$605,"Não Pago")</f>
        <v>0</v>
      </c>
      <c r="M494" s="75">
        <f>SUMIFS(Set!$H$5:$H$605,Set!$R$5:$R$605,"Despesa",Set!$F$5:$F$605,CPagar!$D494,Set!$I$5:$I$605,"Não Pago")</f>
        <v>0</v>
      </c>
      <c r="N494" s="75">
        <f>SUMIFS(Out!$H$5:$H$605,Out!$R$5:$R$605,"Despesa",Out!$F$5:$F$605,CPagar!$D494,Out!$I$5:$I$605,"Não Pago")</f>
        <v>0</v>
      </c>
      <c r="O494" s="75">
        <f>SUMIFS(Nov!$H$5:$H$605,Nov!$R$5:$R$605,"Despesa",Nov!$F$5:$F$605,CPagar!$D494,Nov!$I$5:$I$605,"Não Pago")</f>
        <v>0</v>
      </c>
      <c r="P494" s="75">
        <f>SUMIFS(Dez!$H$5:$H$605,Dez!$R$5:$R$605,"Despesa",Dez!$F$5:$F$605,CPagar!$D494,Dez!$I$5:$I$605,"Não Pago")</f>
        <v>0</v>
      </c>
      <c r="Q494" s="49">
        <f t="shared" si="15"/>
        <v>0</v>
      </c>
    </row>
    <row r="495" spans="3:17" ht="28.5" customHeight="1" thickTop="1" thickBot="1">
      <c r="C495" s="65" t="str">
        <f>'PC Despesas'!O91</f>
        <v>5.5.87</v>
      </c>
      <c r="D495" s="66" t="str">
        <f>VLOOKUP(C495,'PC Despesas'!$O$5:$P$103,2,FALSE)</f>
        <v>-</v>
      </c>
      <c r="E495" s="75">
        <f>SUMIFS(Jan!$H$5:$H$605,Jan!$R$5:$R$605,"Despesa",Jan!$F$5:$F$605,CPagar!$D495,Jan!$I$5:$I$605,"Não Pago")</f>
        <v>0</v>
      </c>
      <c r="F495" s="75">
        <f>SUMIFS(Fev!$H$5:$H$605,Fev!$R$5:$R$605,"Despesa",Fev!$F$5:$F$605,CPagar!$D495,Fev!$I$5:$I$605,"Não Pago")</f>
        <v>0</v>
      </c>
      <c r="G495" s="75">
        <f>SUMIFS(Mar!$H$5:$H$605,Mar!$R$5:$R$605,"Despesa",Mar!$F$5:$F$605,CPagar!$D495,Mar!$I$5:$I$605,"Não Pago")</f>
        <v>0</v>
      </c>
      <c r="H495" s="75">
        <f>SUMIFS(Abr!$H$5:$H$605,Abr!$R$5:$R$605,"Despesa",Abr!$F$5:$F$605,CPagar!$D495,Abr!$I$5:$I$605,"Não Pago")</f>
        <v>0</v>
      </c>
      <c r="I495" s="75">
        <f>SUMIFS(Mai!$H$5:$H$605,Mai!$R$5:$R$605,"Despesa",Mai!$F$5:$F$605,CPagar!$D495,Mai!$I$5:$I$605,"Não Pago")</f>
        <v>0</v>
      </c>
      <c r="J495" s="75">
        <f>SUMIFS(Jun!$H$5:$H$605,Jun!$R$5:$R$605,"Despesa",Jun!$F$5:$F$605,CPagar!$D495,Jun!$I$5:$I$605,"Não Pago")</f>
        <v>0</v>
      </c>
      <c r="K495" s="75">
        <f>SUMIFS(Jul!$H$5:$H$605,Jul!$R$5:$R$605,"Despesa",Jul!$F$5:$F$605,CPagar!$D495,Jul!$I$5:$I$605,"Não Pago")</f>
        <v>0</v>
      </c>
      <c r="L495" s="75">
        <f>SUMIFS(Ago!$H$5:$H$605,Ago!$R$5:$R$605,"Despesa",Ago!$F$5:$F$605,CPagar!$D495,Ago!$I$5:$I$605,"Não Pago")</f>
        <v>0</v>
      </c>
      <c r="M495" s="75">
        <f>SUMIFS(Set!$H$5:$H$605,Set!$R$5:$R$605,"Despesa",Set!$F$5:$F$605,CPagar!$D495,Set!$I$5:$I$605,"Não Pago")</f>
        <v>0</v>
      </c>
      <c r="N495" s="75">
        <f>SUMIFS(Out!$H$5:$H$605,Out!$R$5:$R$605,"Despesa",Out!$F$5:$F$605,CPagar!$D495,Out!$I$5:$I$605,"Não Pago")</f>
        <v>0</v>
      </c>
      <c r="O495" s="75">
        <f>SUMIFS(Nov!$H$5:$H$605,Nov!$R$5:$R$605,"Despesa",Nov!$F$5:$F$605,CPagar!$D495,Nov!$I$5:$I$605,"Não Pago")</f>
        <v>0</v>
      </c>
      <c r="P495" s="75">
        <f>SUMIFS(Dez!$H$5:$H$605,Dez!$R$5:$R$605,"Despesa",Dez!$F$5:$F$605,CPagar!$D495,Dez!$I$5:$I$605,"Não Pago")</f>
        <v>0</v>
      </c>
      <c r="Q495" s="49">
        <f t="shared" si="15"/>
        <v>0</v>
      </c>
    </row>
    <row r="496" spans="3:17" ht="28.5" customHeight="1" thickTop="1" thickBot="1">
      <c r="C496" s="65" t="str">
        <f>'PC Despesas'!O92</f>
        <v>5.5.88</v>
      </c>
      <c r="D496" s="66" t="str">
        <f>VLOOKUP(C496,'PC Despesas'!$O$5:$P$103,2,FALSE)</f>
        <v>-</v>
      </c>
      <c r="E496" s="75">
        <f>SUMIFS(Jan!$H$5:$H$605,Jan!$R$5:$R$605,"Despesa",Jan!$F$5:$F$605,CPagar!$D496,Jan!$I$5:$I$605,"Não Pago")</f>
        <v>0</v>
      </c>
      <c r="F496" s="75">
        <f>SUMIFS(Fev!$H$5:$H$605,Fev!$R$5:$R$605,"Despesa",Fev!$F$5:$F$605,CPagar!$D496,Fev!$I$5:$I$605,"Não Pago")</f>
        <v>0</v>
      </c>
      <c r="G496" s="75">
        <f>SUMIFS(Mar!$H$5:$H$605,Mar!$R$5:$R$605,"Despesa",Mar!$F$5:$F$605,CPagar!$D496,Mar!$I$5:$I$605,"Não Pago")</f>
        <v>0</v>
      </c>
      <c r="H496" s="75">
        <f>SUMIFS(Abr!$H$5:$H$605,Abr!$R$5:$R$605,"Despesa",Abr!$F$5:$F$605,CPagar!$D496,Abr!$I$5:$I$605,"Não Pago")</f>
        <v>0</v>
      </c>
      <c r="I496" s="75">
        <f>SUMIFS(Mai!$H$5:$H$605,Mai!$R$5:$R$605,"Despesa",Mai!$F$5:$F$605,CPagar!$D496,Mai!$I$5:$I$605,"Não Pago")</f>
        <v>0</v>
      </c>
      <c r="J496" s="75">
        <f>SUMIFS(Jun!$H$5:$H$605,Jun!$R$5:$R$605,"Despesa",Jun!$F$5:$F$605,CPagar!$D496,Jun!$I$5:$I$605,"Não Pago")</f>
        <v>0</v>
      </c>
      <c r="K496" s="75">
        <f>SUMIFS(Jul!$H$5:$H$605,Jul!$R$5:$R$605,"Despesa",Jul!$F$5:$F$605,CPagar!$D496,Jul!$I$5:$I$605,"Não Pago")</f>
        <v>0</v>
      </c>
      <c r="L496" s="75">
        <f>SUMIFS(Ago!$H$5:$H$605,Ago!$R$5:$R$605,"Despesa",Ago!$F$5:$F$605,CPagar!$D496,Ago!$I$5:$I$605,"Não Pago")</f>
        <v>0</v>
      </c>
      <c r="M496" s="75">
        <f>SUMIFS(Set!$H$5:$H$605,Set!$R$5:$R$605,"Despesa",Set!$F$5:$F$605,CPagar!$D496,Set!$I$5:$I$605,"Não Pago")</f>
        <v>0</v>
      </c>
      <c r="N496" s="75">
        <f>SUMIFS(Out!$H$5:$H$605,Out!$R$5:$R$605,"Despesa",Out!$F$5:$F$605,CPagar!$D496,Out!$I$5:$I$605,"Não Pago")</f>
        <v>0</v>
      </c>
      <c r="O496" s="75">
        <f>SUMIFS(Nov!$H$5:$H$605,Nov!$R$5:$R$605,"Despesa",Nov!$F$5:$F$605,CPagar!$D496,Nov!$I$5:$I$605,"Não Pago")</f>
        <v>0</v>
      </c>
      <c r="P496" s="75">
        <f>SUMIFS(Dez!$H$5:$H$605,Dez!$R$5:$R$605,"Despesa",Dez!$F$5:$F$605,CPagar!$D496,Dez!$I$5:$I$605,"Não Pago")</f>
        <v>0</v>
      </c>
      <c r="Q496" s="49">
        <f t="shared" si="15"/>
        <v>0</v>
      </c>
    </row>
    <row r="497" spans="3:17" ht="28.5" customHeight="1" thickTop="1" thickBot="1">
      <c r="C497" s="65" t="str">
        <f>'PC Despesas'!O93</f>
        <v>5.5.89</v>
      </c>
      <c r="D497" s="66" t="str">
        <f>VLOOKUP(C497,'PC Despesas'!$O$5:$P$103,2,FALSE)</f>
        <v>-</v>
      </c>
      <c r="E497" s="75">
        <f>SUMIFS(Jan!$H$5:$H$605,Jan!$R$5:$R$605,"Despesa",Jan!$F$5:$F$605,CPagar!$D497,Jan!$I$5:$I$605,"Não Pago")</f>
        <v>0</v>
      </c>
      <c r="F497" s="75">
        <f>SUMIFS(Fev!$H$5:$H$605,Fev!$R$5:$R$605,"Despesa",Fev!$F$5:$F$605,CPagar!$D497,Fev!$I$5:$I$605,"Não Pago")</f>
        <v>0</v>
      </c>
      <c r="G497" s="75">
        <f>SUMIFS(Mar!$H$5:$H$605,Mar!$R$5:$R$605,"Despesa",Mar!$F$5:$F$605,CPagar!$D497,Mar!$I$5:$I$605,"Não Pago")</f>
        <v>0</v>
      </c>
      <c r="H497" s="75">
        <f>SUMIFS(Abr!$H$5:$H$605,Abr!$R$5:$R$605,"Despesa",Abr!$F$5:$F$605,CPagar!$D497,Abr!$I$5:$I$605,"Não Pago")</f>
        <v>0</v>
      </c>
      <c r="I497" s="75">
        <f>SUMIFS(Mai!$H$5:$H$605,Mai!$R$5:$R$605,"Despesa",Mai!$F$5:$F$605,CPagar!$D497,Mai!$I$5:$I$605,"Não Pago")</f>
        <v>0</v>
      </c>
      <c r="J497" s="75">
        <f>SUMIFS(Jun!$H$5:$H$605,Jun!$R$5:$R$605,"Despesa",Jun!$F$5:$F$605,CPagar!$D497,Jun!$I$5:$I$605,"Não Pago")</f>
        <v>0</v>
      </c>
      <c r="K497" s="75">
        <f>SUMIFS(Jul!$H$5:$H$605,Jul!$R$5:$R$605,"Despesa",Jul!$F$5:$F$605,CPagar!$D497,Jul!$I$5:$I$605,"Não Pago")</f>
        <v>0</v>
      </c>
      <c r="L497" s="75">
        <f>SUMIFS(Ago!$H$5:$H$605,Ago!$R$5:$R$605,"Despesa",Ago!$F$5:$F$605,CPagar!$D497,Ago!$I$5:$I$605,"Não Pago")</f>
        <v>0</v>
      </c>
      <c r="M497" s="75">
        <f>SUMIFS(Set!$H$5:$H$605,Set!$R$5:$R$605,"Despesa",Set!$F$5:$F$605,CPagar!$D497,Set!$I$5:$I$605,"Não Pago")</f>
        <v>0</v>
      </c>
      <c r="N497" s="75">
        <f>SUMIFS(Out!$H$5:$H$605,Out!$R$5:$R$605,"Despesa",Out!$F$5:$F$605,CPagar!$D497,Out!$I$5:$I$605,"Não Pago")</f>
        <v>0</v>
      </c>
      <c r="O497" s="75">
        <f>SUMIFS(Nov!$H$5:$H$605,Nov!$R$5:$R$605,"Despesa",Nov!$F$5:$F$605,CPagar!$D497,Nov!$I$5:$I$605,"Não Pago")</f>
        <v>0</v>
      </c>
      <c r="P497" s="75">
        <f>SUMIFS(Dez!$H$5:$H$605,Dez!$R$5:$R$605,"Despesa",Dez!$F$5:$F$605,CPagar!$D497,Dez!$I$5:$I$605,"Não Pago")</f>
        <v>0</v>
      </c>
      <c r="Q497" s="49">
        <f t="shared" si="15"/>
        <v>0</v>
      </c>
    </row>
    <row r="498" spans="3:17" ht="28.5" customHeight="1" thickTop="1" thickBot="1">
      <c r="C498" s="65" t="str">
        <f>'PC Despesas'!O94</f>
        <v>5.5.90</v>
      </c>
      <c r="D498" s="66" t="str">
        <f>VLOOKUP(C498,'PC Despesas'!$O$5:$P$103,2,FALSE)</f>
        <v>-</v>
      </c>
      <c r="E498" s="75">
        <f>SUMIFS(Jan!$H$5:$H$605,Jan!$R$5:$R$605,"Despesa",Jan!$F$5:$F$605,CPagar!$D498,Jan!$I$5:$I$605,"Não Pago")</f>
        <v>0</v>
      </c>
      <c r="F498" s="75">
        <f>SUMIFS(Fev!$H$5:$H$605,Fev!$R$5:$R$605,"Despesa",Fev!$F$5:$F$605,CPagar!$D498,Fev!$I$5:$I$605,"Não Pago")</f>
        <v>0</v>
      </c>
      <c r="G498" s="75">
        <f>SUMIFS(Mar!$H$5:$H$605,Mar!$R$5:$R$605,"Despesa",Mar!$F$5:$F$605,CPagar!$D498,Mar!$I$5:$I$605,"Não Pago")</f>
        <v>0</v>
      </c>
      <c r="H498" s="75">
        <f>SUMIFS(Abr!$H$5:$H$605,Abr!$R$5:$R$605,"Despesa",Abr!$F$5:$F$605,CPagar!$D498,Abr!$I$5:$I$605,"Não Pago")</f>
        <v>0</v>
      </c>
      <c r="I498" s="75">
        <f>SUMIFS(Mai!$H$5:$H$605,Mai!$R$5:$R$605,"Despesa",Mai!$F$5:$F$605,CPagar!$D498,Mai!$I$5:$I$605,"Não Pago")</f>
        <v>0</v>
      </c>
      <c r="J498" s="75">
        <f>SUMIFS(Jun!$H$5:$H$605,Jun!$R$5:$R$605,"Despesa",Jun!$F$5:$F$605,CPagar!$D498,Jun!$I$5:$I$605,"Não Pago")</f>
        <v>0</v>
      </c>
      <c r="K498" s="75">
        <f>SUMIFS(Jul!$H$5:$H$605,Jul!$R$5:$R$605,"Despesa",Jul!$F$5:$F$605,CPagar!$D498,Jul!$I$5:$I$605,"Não Pago")</f>
        <v>0</v>
      </c>
      <c r="L498" s="75">
        <f>SUMIFS(Ago!$H$5:$H$605,Ago!$R$5:$R$605,"Despesa",Ago!$F$5:$F$605,CPagar!$D498,Ago!$I$5:$I$605,"Não Pago")</f>
        <v>0</v>
      </c>
      <c r="M498" s="75">
        <f>SUMIFS(Set!$H$5:$H$605,Set!$R$5:$R$605,"Despesa",Set!$F$5:$F$605,CPagar!$D498,Set!$I$5:$I$605,"Não Pago")</f>
        <v>0</v>
      </c>
      <c r="N498" s="75">
        <f>SUMIFS(Out!$H$5:$H$605,Out!$R$5:$R$605,"Despesa",Out!$F$5:$F$605,CPagar!$D498,Out!$I$5:$I$605,"Não Pago")</f>
        <v>0</v>
      </c>
      <c r="O498" s="75">
        <f>SUMIFS(Nov!$H$5:$H$605,Nov!$R$5:$R$605,"Despesa",Nov!$F$5:$F$605,CPagar!$D498,Nov!$I$5:$I$605,"Não Pago")</f>
        <v>0</v>
      </c>
      <c r="P498" s="75">
        <f>SUMIFS(Dez!$H$5:$H$605,Dez!$R$5:$R$605,"Despesa",Dez!$F$5:$F$605,CPagar!$D498,Dez!$I$5:$I$605,"Não Pago")</f>
        <v>0</v>
      </c>
      <c r="Q498" s="49">
        <f t="shared" si="15"/>
        <v>0</v>
      </c>
    </row>
    <row r="499" spans="3:17" ht="28.5" customHeight="1" thickTop="1" thickBot="1">
      <c r="C499" s="65" t="str">
        <f>'PC Despesas'!O95</f>
        <v>5.5.91</v>
      </c>
      <c r="D499" s="66" t="str">
        <f>VLOOKUP(C499,'PC Despesas'!$O$5:$P$103,2,FALSE)</f>
        <v>-</v>
      </c>
      <c r="E499" s="75">
        <f>SUMIFS(Jan!$H$5:$H$605,Jan!$R$5:$R$605,"Despesa",Jan!$F$5:$F$605,CPagar!$D499,Jan!$I$5:$I$605,"Não Pago")</f>
        <v>0</v>
      </c>
      <c r="F499" s="75">
        <f>SUMIFS(Fev!$H$5:$H$605,Fev!$R$5:$R$605,"Despesa",Fev!$F$5:$F$605,CPagar!$D499,Fev!$I$5:$I$605,"Não Pago")</f>
        <v>0</v>
      </c>
      <c r="G499" s="75">
        <f>SUMIFS(Mar!$H$5:$H$605,Mar!$R$5:$R$605,"Despesa",Mar!$F$5:$F$605,CPagar!$D499,Mar!$I$5:$I$605,"Não Pago")</f>
        <v>0</v>
      </c>
      <c r="H499" s="75">
        <f>SUMIFS(Abr!$H$5:$H$605,Abr!$R$5:$R$605,"Despesa",Abr!$F$5:$F$605,CPagar!$D499,Abr!$I$5:$I$605,"Não Pago")</f>
        <v>0</v>
      </c>
      <c r="I499" s="75">
        <f>SUMIFS(Mai!$H$5:$H$605,Mai!$R$5:$R$605,"Despesa",Mai!$F$5:$F$605,CPagar!$D499,Mai!$I$5:$I$605,"Não Pago")</f>
        <v>0</v>
      </c>
      <c r="J499" s="75">
        <f>SUMIFS(Jun!$H$5:$H$605,Jun!$R$5:$R$605,"Despesa",Jun!$F$5:$F$605,CPagar!$D499,Jun!$I$5:$I$605,"Não Pago")</f>
        <v>0</v>
      </c>
      <c r="K499" s="75">
        <f>SUMIFS(Jul!$H$5:$H$605,Jul!$R$5:$R$605,"Despesa",Jul!$F$5:$F$605,CPagar!$D499,Jul!$I$5:$I$605,"Não Pago")</f>
        <v>0</v>
      </c>
      <c r="L499" s="75">
        <f>SUMIFS(Ago!$H$5:$H$605,Ago!$R$5:$R$605,"Despesa",Ago!$F$5:$F$605,CPagar!$D499,Ago!$I$5:$I$605,"Não Pago")</f>
        <v>0</v>
      </c>
      <c r="M499" s="75">
        <f>SUMIFS(Set!$H$5:$H$605,Set!$R$5:$R$605,"Despesa",Set!$F$5:$F$605,CPagar!$D499,Set!$I$5:$I$605,"Não Pago")</f>
        <v>0</v>
      </c>
      <c r="N499" s="75">
        <f>SUMIFS(Out!$H$5:$H$605,Out!$R$5:$R$605,"Despesa",Out!$F$5:$F$605,CPagar!$D499,Out!$I$5:$I$605,"Não Pago")</f>
        <v>0</v>
      </c>
      <c r="O499" s="75">
        <f>SUMIFS(Nov!$H$5:$H$605,Nov!$R$5:$R$605,"Despesa",Nov!$F$5:$F$605,CPagar!$D499,Nov!$I$5:$I$605,"Não Pago")</f>
        <v>0</v>
      </c>
      <c r="P499" s="75">
        <f>SUMIFS(Dez!$H$5:$H$605,Dez!$R$5:$R$605,"Despesa",Dez!$F$5:$F$605,CPagar!$D499,Dez!$I$5:$I$605,"Não Pago")</f>
        <v>0</v>
      </c>
      <c r="Q499" s="49">
        <f t="shared" si="15"/>
        <v>0</v>
      </c>
    </row>
    <row r="500" spans="3:17" ht="28.5" customHeight="1" thickTop="1" thickBot="1">
      <c r="C500" s="65" t="str">
        <f>'PC Despesas'!O96</f>
        <v>5.5.92</v>
      </c>
      <c r="D500" s="66" t="str">
        <f>VLOOKUP(C500,'PC Despesas'!$O$5:$P$103,2,FALSE)</f>
        <v>-</v>
      </c>
      <c r="E500" s="75">
        <f>SUMIFS(Jan!$H$5:$H$605,Jan!$R$5:$R$605,"Despesa",Jan!$F$5:$F$605,CPagar!$D500,Jan!$I$5:$I$605,"Não Pago")</f>
        <v>0</v>
      </c>
      <c r="F500" s="75">
        <f>SUMIFS(Fev!$H$5:$H$605,Fev!$R$5:$R$605,"Despesa",Fev!$F$5:$F$605,CPagar!$D500,Fev!$I$5:$I$605,"Não Pago")</f>
        <v>0</v>
      </c>
      <c r="G500" s="75">
        <f>SUMIFS(Mar!$H$5:$H$605,Mar!$R$5:$R$605,"Despesa",Mar!$F$5:$F$605,CPagar!$D500,Mar!$I$5:$I$605,"Não Pago")</f>
        <v>0</v>
      </c>
      <c r="H500" s="75">
        <f>SUMIFS(Abr!$H$5:$H$605,Abr!$R$5:$R$605,"Despesa",Abr!$F$5:$F$605,CPagar!$D500,Abr!$I$5:$I$605,"Não Pago")</f>
        <v>0</v>
      </c>
      <c r="I500" s="75">
        <f>SUMIFS(Mai!$H$5:$H$605,Mai!$R$5:$R$605,"Despesa",Mai!$F$5:$F$605,CPagar!$D500,Mai!$I$5:$I$605,"Não Pago")</f>
        <v>0</v>
      </c>
      <c r="J500" s="75">
        <f>SUMIFS(Jun!$H$5:$H$605,Jun!$R$5:$R$605,"Despesa",Jun!$F$5:$F$605,CPagar!$D500,Jun!$I$5:$I$605,"Não Pago")</f>
        <v>0</v>
      </c>
      <c r="K500" s="75">
        <f>SUMIFS(Jul!$H$5:$H$605,Jul!$R$5:$R$605,"Despesa",Jul!$F$5:$F$605,CPagar!$D500,Jul!$I$5:$I$605,"Não Pago")</f>
        <v>0</v>
      </c>
      <c r="L500" s="75">
        <f>SUMIFS(Ago!$H$5:$H$605,Ago!$R$5:$R$605,"Despesa",Ago!$F$5:$F$605,CPagar!$D500,Ago!$I$5:$I$605,"Não Pago")</f>
        <v>0</v>
      </c>
      <c r="M500" s="75">
        <f>SUMIFS(Set!$H$5:$H$605,Set!$R$5:$R$605,"Despesa",Set!$F$5:$F$605,CPagar!$D500,Set!$I$5:$I$605,"Não Pago")</f>
        <v>0</v>
      </c>
      <c r="N500" s="75">
        <f>SUMIFS(Out!$H$5:$H$605,Out!$R$5:$R$605,"Despesa",Out!$F$5:$F$605,CPagar!$D500,Out!$I$5:$I$605,"Não Pago")</f>
        <v>0</v>
      </c>
      <c r="O500" s="75">
        <f>SUMIFS(Nov!$H$5:$H$605,Nov!$R$5:$R$605,"Despesa",Nov!$F$5:$F$605,CPagar!$D500,Nov!$I$5:$I$605,"Não Pago")</f>
        <v>0</v>
      </c>
      <c r="P500" s="75">
        <f>SUMIFS(Dez!$H$5:$H$605,Dez!$R$5:$R$605,"Despesa",Dez!$F$5:$F$605,CPagar!$D500,Dez!$I$5:$I$605,"Não Pago")</f>
        <v>0</v>
      </c>
      <c r="Q500" s="49">
        <f t="shared" si="15"/>
        <v>0</v>
      </c>
    </row>
    <row r="501" spans="3:17" ht="28.5" customHeight="1" thickTop="1" thickBot="1">
      <c r="C501" s="65" t="str">
        <f>'PC Despesas'!O97</f>
        <v>5.5.93</v>
      </c>
      <c r="D501" s="66" t="str">
        <f>VLOOKUP(C501,'PC Despesas'!$O$5:$P$103,2,FALSE)</f>
        <v>-</v>
      </c>
      <c r="E501" s="75">
        <f>SUMIFS(Jan!$H$5:$H$605,Jan!$R$5:$R$605,"Despesa",Jan!$F$5:$F$605,CPagar!$D501,Jan!$I$5:$I$605,"Não Pago")</f>
        <v>0</v>
      </c>
      <c r="F501" s="75">
        <f>SUMIFS(Fev!$H$5:$H$605,Fev!$R$5:$R$605,"Despesa",Fev!$F$5:$F$605,CPagar!$D501,Fev!$I$5:$I$605,"Não Pago")</f>
        <v>0</v>
      </c>
      <c r="G501" s="75">
        <f>SUMIFS(Mar!$H$5:$H$605,Mar!$R$5:$R$605,"Despesa",Mar!$F$5:$F$605,CPagar!$D501,Mar!$I$5:$I$605,"Não Pago")</f>
        <v>0</v>
      </c>
      <c r="H501" s="75">
        <f>SUMIFS(Abr!$H$5:$H$605,Abr!$R$5:$R$605,"Despesa",Abr!$F$5:$F$605,CPagar!$D501,Abr!$I$5:$I$605,"Não Pago")</f>
        <v>0</v>
      </c>
      <c r="I501" s="75">
        <f>SUMIFS(Mai!$H$5:$H$605,Mai!$R$5:$R$605,"Despesa",Mai!$F$5:$F$605,CPagar!$D501,Mai!$I$5:$I$605,"Não Pago")</f>
        <v>0</v>
      </c>
      <c r="J501" s="75">
        <f>SUMIFS(Jun!$H$5:$H$605,Jun!$R$5:$R$605,"Despesa",Jun!$F$5:$F$605,CPagar!$D501,Jun!$I$5:$I$605,"Não Pago")</f>
        <v>0</v>
      </c>
      <c r="K501" s="75">
        <f>SUMIFS(Jul!$H$5:$H$605,Jul!$R$5:$R$605,"Despesa",Jul!$F$5:$F$605,CPagar!$D501,Jul!$I$5:$I$605,"Não Pago")</f>
        <v>0</v>
      </c>
      <c r="L501" s="75">
        <f>SUMIFS(Ago!$H$5:$H$605,Ago!$R$5:$R$605,"Despesa",Ago!$F$5:$F$605,CPagar!$D501,Ago!$I$5:$I$605,"Não Pago")</f>
        <v>0</v>
      </c>
      <c r="M501" s="75">
        <f>SUMIFS(Set!$H$5:$H$605,Set!$R$5:$R$605,"Despesa",Set!$F$5:$F$605,CPagar!$D501,Set!$I$5:$I$605,"Não Pago")</f>
        <v>0</v>
      </c>
      <c r="N501" s="75">
        <f>SUMIFS(Out!$H$5:$H$605,Out!$R$5:$R$605,"Despesa",Out!$F$5:$F$605,CPagar!$D501,Out!$I$5:$I$605,"Não Pago")</f>
        <v>0</v>
      </c>
      <c r="O501" s="75">
        <f>SUMIFS(Nov!$H$5:$H$605,Nov!$R$5:$R$605,"Despesa",Nov!$F$5:$F$605,CPagar!$D501,Nov!$I$5:$I$605,"Não Pago")</f>
        <v>0</v>
      </c>
      <c r="P501" s="75">
        <f>SUMIFS(Dez!$H$5:$H$605,Dez!$R$5:$R$605,"Despesa",Dez!$F$5:$F$605,CPagar!$D501,Dez!$I$5:$I$605,"Não Pago")</f>
        <v>0</v>
      </c>
      <c r="Q501" s="49">
        <f t="shared" si="15"/>
        <v>0</v>
      </c>
    </row>
    <row r="502" spans="3:17" ht="28.5" customHeight="1" thickTop="1" thickBot="1">
      <c r="C502" s="65" t="str">
        <f>'PC Despesas'!O98</f>
        <v>5.5.94</v>
      </c>
      <c r="D502" s="66" t="str">
        <f>VLOOKUP(C502,'PC Despesas'!$O$5:$P$103,2,FALSE)</f>
        <v>-</v>
      </c>
      <c r="E502" s="75">
        <f>SUMIFS(Jan!$H$5:$H$605,Jan!$R$5:$R$605,"Despesa",Jan!$F$5:$F$605,CPagar!$D502,Jan!$I$5:$I$605,"Não Pago")</f>
        <v>0</v>
      </c>
      <c r="F502" s="75">
        <f>SUMIFS(Fev!$H$5:$H$605,Fev!$R$5:$R$605,"Despesa",Fev!$F$5:$F$605,CPagar!$D502,Fev!$I$5:$I$605,"Não Pago")</f>
        <v>0</v>
      </c>
      <c r="G502" s="75">
        <f>SUMIFS(Mar!$H$5:$H$605,Mar!$R$5:$R$605,"Despesa",Mar!$F$5:$F$605,CPagar!$D502,Mar!$I$5:$I$605,"Não Pago")</f>
        <v>0</v>
      </c>
      <c r="H502" s="75">
        <f>SUMIFS(Abr!$H$5:$H$605,Abr!$R$5:$R$605,"Despesa",Abr!$F$5:$F$605,CPagar!$D502,Abr!$I$5:$I$605,"Não Pago")</f>
        <v>0</v>
      </c>
      <c r="I502" s="75">
        <f>SUMIFS(Mai!$H$5:$H$605,Mai!$R$5:$R$605,"Despesa",Mai!$F$5:$F$605,CPagar!$D502,Mai!$I$5:$I$605,"Não Pago")</f>
        <v>0</v>
      </c>
      <c r="J502" s="75">
        <f>SUMIFS(Jun!$H$5:$H$605,Jun!$R$5:$R$605,"Despesa",Jun!$F$5:$F$605,CPagar!$D502,Jun!$I$5:$I$605,"Não Pago")</f>
        <v>0</v>
      </c>
      <c r="K502" s="75">
        <f>SUMIFS(Jul!$H$5:$H$605,Jul!$R$5:$R$605,"Despesa",Jul!$F$5:$F$605,CPagar!$D502,Jul!$I$5:$I$605,"Não Pago")</f>
        <v>0</v>
      </c>
      <c r="L502" s="75">
        <f>SUMIFS(Ago!$H$5:$H$605,Ago!$R$5:$R$605,"Despesa",Ago!$F$5:$F$605,CPagar!$D502,Ago!$I$5:$I$605,"Não Pago")</f>
        <v>0</v>
      </c>
      <c r="M502" s="75">
        <f>SUMIFS(Set!$H$5:$H$605,Set!$R$5:$R$605,"Despesa",Set!$F$5:$F$605,CPagar!$D502,Set!$I$5:$I$605,"Não Pago")</f>
        <v>0</v>
      </c>
      <c r="N502" s="75">
        <f>SUMIFS(Out!$H$5:$H$605,Out!$R$5:$R$605,"Despesa",Out!$F$5:$F$605,CPagar!$D502,Out!$I$5:$I$605,"Não Pago")</f>
        <v>0</v>
      </c>
      <c r="O502" s="75">
        <f>SUMIFS(Nov!$H$5:$H$605,Nov!$R$5:$R$605,"Despesa",Nov!$F$5:$F$605,CPagar!$D502,Nov!$I$5:$I$605,"Não Pago")</f>
        <v>0</v>
      </c>
      <c r="P502" s="75">
        <f>SUMIFS(Dez!$H$5:$H$605,Dez!$R$5:$R$605,"Despesa",Dez!$F$5:$F$605,CPagar!$D502,Dez!$I$5:$I$605,"Não Pago")</f>
        <v>0</v>
      </c>
      <c r="Q502" s="49">
        <f t="shared" si="15"/>
        <v>0</v>
      </c>
    </row>
    <row r="503" spans="3:17" ht="28.5" customHeight="1" thickTop="1" thickBot="1">
      <c r="C503" s="65" t="str">
        <f>'PC Despesas'!O99</f>
        <v>5.5.95</v>
      </c>
      <c r="D503" s="66" t="str">
        <f>VLOOKUP(C503,'PC Despesas'!$O$5:$P$103,2,FALSE)</f>
        <v>-</v>
      </c>
      <c r="E503" s="75">
        <f>SUMIFS(Jan!$H$5:$H$605,Jan!$R$5:$R$605,"Despesa",Jan!$F$5:$F$605,CPagar!$D503,Jan!$I$5:$I$605,"Não Pago")</f>
        <v>0</v>
      </c>
      <c r="F503" s="75">
        <f>SUMIFS(Fev!$H$5:$H$605,Fev!$R$5:$R$605,"Despesa",Fev!$F$5:$F$605,CPagar!$D503,Fev!$I$5:$I$605,"Não Pago")</f>
        <v>0</v>
      </c>
      <c r="G503" s="75">
        <f>SUMIFS(Mar!$H$5:$H$605,Mar!$R$5:$R$605,"Despesa",Mar!$F$5:$F$605,CPagar!$D503,Mar!$I$5:$I$605,"Não Pago")</f>
        <v>0</v>
      </c>
      <c r="H503" s="75">
        <f>SUMIFS(Abr!$H$5:$H$605,Abr!$R$5:$R$605,"Despesa",Abr!$F$5:$F$605,CPagar!$D503,Abr!$I$5:$I$605,"Não Pago")</f>
        <v>0</v>
      </c>
      <c r="I503" s="75">
        <f>SUMIFS(Mai!$H$5:$H$605,Mai!$R$5:$R$605,"Despesa",Mai!$F$5:$F$605,CPagar!$D503,Mai!$I$5:$I$605,"Não Pago")</f>
        <v>0</v>
      </c>
      <c r="J503" s="75">
        <f>SUMIFS(Jun!$H$5:$H$605,Jun!$R$5:$R$605,"Despesa",Jun!$F$5:$F$605,CPagar!$D503,Jun!$I$5:$I$605,"Não Pago")</f>
        <v>0</v>
      </c>
      <c r="K503" s="75">
        <f>SUMIFS(Jul!$H$5:$H$605,Jul!$R$5:$R$605,"Despesa",Jul!$F$5:$F$605,CPagar!$D503,Jul!$I$5:$I$605,"Não Pago")</f>
        <v>0</v>
      </c>
      <c r="L503" s="75">
        <f>SUMIFS(Ago!$H$5:$H$605,Ago!$R$5:$R$605,"Despesa",Ago!$F$5:$F$605,CPagar!$D503,Ago!$I$5:$I$605,"Não Pago")</f>
        <v>0</v>
      </c>
      <c r="M503" s="75">
        <f>SUMIFS(Set!$H$5:$H$605,Set!$R$5:$R$605,"Despesa",Set!$F$5:$F$605,CPagar!$D503,Set!$I$5:$I$605,"Não Pago")</f>
        <v>0</v>
      </c>
      <c r="N503" s="75">
        <f>SUMIFS(Out!$H$5:$H$605,Out!$R$5:$R$605,"Despesa",Out!$F$5:$F$605,CPagar!$D503,Out!$I$5:$I$605,"Não Pago")</f>
        <v>0</v>
      </c>
      <c r="O503" s="75">
        <f>SUMIFS(Nov!$H$5:$H$605,Nov!$R$5:$R$605,"Despesa",Nov!$F$5:$F$605,CPagar!$D503,Nov!$I$5:$I$605,"Não Pago")</f>
        <v>0</v>
      </c>
      <c r="P503" s="75">
        <f>SUMIFS(Dez!$H$5:$H$605,Dez!$R$5:$R$605,"Despesa",Dez!$F$5:$F$605,CPagar!$D503,Dez!$I$5:$I$605,"Não Pago")</f>
        <v>0</v>
      </c>
      <c r="Q503" s="49">
        <f t="shared" si="15"/>
        <v>0</v>
      </c>
    </row>
    <row r="504" spans="3:17" ht="28.5" customHeight="1" thickTop="1" thickBot="1">
      <c r="C504" s="65" t="str">
        <f>'PC Despesas'!O100</f>
        <v>5.5.96</v>
      </c>
      <c r="D504" s="66" t="str">
        <f>VLOOKUP(C504,'PC Despesas'!$O$5:$P$103,2,FALSE)</f>
        <v>-</v>
      </c>
      <c r="E504" s="75">
        <f>SUMIFS(Jan!$H$5:$H$605,Jan!$R$5:$R$605,"Despesa",Jan!$F$5:$F$605,CPagar!$D504,Jan!$I$5:$I$605,"Não Pago")</f>
        <v>0</v>
      </c>
      <c r="F504" s="75">
        <f>SUMIFS(Fev!$H$5:$H$605,Fev!$R$5:$R$605,"Despesa",Fev!$F$5:$F$605,CPagar!$D504,Fev!$I$5:$I$605,"Não Pago")</f>
        <v>0</v>
      </c>
      <c r="G504" s="75">
        <f>SUMIFS(Mar!$H$5:$H$605,Mar!$R$5:$R$605,"Despesa",Mar!$F$5:$F$605,CPagar!$D504,Mar!$I$5:$I$605,"Não Pago")</f>
        <v>0</v>
      </c>
      <c r="H504" s="75">
        <f>SUMIFS(Abr!$H$5:$H$605,Abr!$R$5:$R$605,"Despesa",Abr!$F$5:$F$605,CPagar!$D504,Abr!$I$5:$I$605,"Não Pago")</f>
        <v>0</v>
      </c>
      <c r="I504" s="75">
        <f>SUMIFS(Mai!$H$5:$H$605,Mai!$R$5:$R$605,"Despesa",Mai!$F$5:$F$605,CPagar!$D504,Mai!$I$5:$I$605,"Não Pago")</f>
        <v>0</v>
      </c>
      <c r="J504" s="75">
        <f>SUMIFS(Jun!$H$5:$H$605,Jun!$R$5:$R$605,"Despesa",Jun!$F$5:$F$605,CPagar!$D504,Jun!$I$5:$I$605,"Não Pago")</f>
        <v>0</v>
      </c>
      <c r="K504" s="75">
        <f>SUMIFS(Jul!$H$5:$H$605,Jul!$R$5:$R$605,"Despesa",Jul!$F$5:$F$605,CPagar!$D504,Jul!$I$5:$I$605,"Não Pago")</f>
        <v>0</v>
      </c>
      <c r="L504" s="75">
        <f>SUMIFS(Ago!$H$5:$H$605,Ago!$R$5:$R$605,"Despesa",Ago!$F$5:$F$605,CPagar!$D504,Ago!$I$5:$I$605,"Não Pago")</f>
        <v>0</v>
      </c>
      <c r="M504" s="75">
        <f>SUMIFS(Set!$H$5:$H$605,Set!$R$5:$R$605,"Despesa",Set!$F$5:$F$605,CPagar!$D504,Set!$I$5:$I$605,"Não Pago")</f>
        <v>0</v>
      </c>
      <c r="N504" s="75">
        <f>SUMIFS(Out!$H$5:$H$605,Out!$R$5:$R$605,"Despesa",Out!$F$5:$F$605,CPagar!$D504,Out!$I$5:$I$605,"Não Pago")</f>
        <v>0</v>
      </c>
      <c r="O504" s="75">
        <f>SUMIFS(Nov!$H$5:$H$605,Nov!$R$5:$R$605,"Despesa",Nov!$F$5:$F$605,CPagar!$D504,Nov!$I$5:$I$605,"Não Pago")</f>
        <v>0</v>
      </c>
      <c r="P504" s="75">
        <f>SUMIFS(Dez!$H$5:$H$605,Dez!$R$5:$R$605,"Despesa",Dez!$F$5:$F$605,CPagar!$D504,Dez!$I$5:$I$605,"Não Pago")</f>
        <v>0</v>
      </c>
      <c r="Q504" s="49">
        <f t="shared" si="15"/>
        <v>0</v>
      </c>
    </row>
    <row r="505" spans="3:17" ht="28.5" customHeight="1" thickTop="1" thickBot="1">
      <c r="C505" s="65" t="str">
        <f>'PC Despesas'!O101</f>
        <v>5.5.97</v>
      </c>
      <c r="D505" s="66" t="str">
        <f>VLOOKUP(C505,'PC Despesas'!$O$5:$P$103,2,FALSE)</f>
        <v>-</v>
      </c>
      <c r="E505" s="75">
        <f>SUMIFS(Jan!$H$5:$H$605,Jan!$R$5:$R$605,"Despesa",Jan!$F$5:$F$605,CPagar!$D505,Jan!$I$5:$I$605,"Não Pago")</f>
        <v>0</v>
      </c>
      <c r="F505" s="75">
        <f>SUMIFS(Fev!$H$5:$H$605,Fev!$R$5:$R$605,"Despesa",Fev!$F$5:$F$605,CPagar!$D505,Fev!$I$5:$I$605,"Não Pago")</f>
        <v>0</v>
      </c>
      <c r="G505" s="75">
        <f>SUMIFS(Mar!$H$5:$H$605,Mar!$R$5:$R$605,"Despesa",Mar!$F$5:$F$605,CPagar!$D505,Mar!$I$5:$I$605,"Não Pago")</f>
        <v>0</v>
      </c>
      <c r="H505" s="75">
        <f>SUMIFS(Abr!$H$5:$H$605,Abr!$R$5:$R$605,"Despesa",Abr!$F$5:$F$605,CPagar!$D505,Abr!$I$5:$I$605,"Não Pago")</f>
        <v>0</v>
      </c>
      <c r="I505" s="75">
        <f>SUMIFS(Mai!$H$5:$H$605,Mai!$R$5:$R$605,"Despesa",Mai!$F$5:$F$605,CPagar!$D505,Mai!$I$5:$I$605,"Não Pago")</f>
        <v>0</v>
      </c>
      <c r="J505" s="75">
        <f>SUMIFS(Jun!$H$5:$H$605,Jun!$R$5:$R$605,"Despesa",Jun!$F$5:$F$605,CPagar!$D505,Jun!$I$5:$I$605,"Não Pago")</f>
        <v>0</v>
      </c>
      <c r="K505" s="75">
        <f>SUMIFS(Jul!$H$5:$H$605,Jul!$R$5:$R$605,"Despesa",Jul!$F$5:$F$605,CPagar!$D505,Jul!$I$5:$I$605,"Não Pago")</f>
        <v>0</v>
      </c>
      <c r="L505" s="75">
        <f>SUMIFS(Ago!$H$5:$H$605,Ago!$R$5:$R$605,"Despesa",Ago!$F$5:$F$605,CPagar!$D505,Ago!$I$5:$I$605,"Não Pago")</f>
        <v>0</v>
      </c>
      <c r="M505" s="75">
        <f>SUMIFS(Set!$H$5:$H$605,Set!$R$5:$R$605,"Despesa",Set!$F$5:$F$605,CPagar!$D505,Set!$I$5:$I$605,"Não Pago")</f>
        <v>0</v>
      </c>
      <c r="N505" s="75">
        <f>SUMIFS(Out!$H$5:$H$605,Out!$R$5:$R$605,"Despesa",Out!$F$5:$F$605,CPagar!$D505,Out!$I$5:$I$605,"Não Pago")</f>
        <v>0</v>
      </c>
      <c r="O505" s="75">
        <f>SUMIFS(Nov!$H$5:$H$605,Nov!$R$5:$R$605,"Despesa",Nov!$F$5:$F$605,CPagar!$D505,Nov!$I$5:$I$605,"Não Pago")</f>
        <v>0</v>
      </c>
      <c r="P505" s="75">
        <f>SUMIFS(Dez!$H$5:$H$605,Dez!$R$5:$R$605,"Despesa",Dez!$F$5:$F$605,CPagar!$D505,Dez!$I$5:$I$605,"Não Pago")</f>
        <v>0</v>
      </c>
      <c r="Q505" s="49">
        <f t="shared" si="15"/>
        <v>0</v>
      </c>
    </row>
    <row r="506" spans="3:17" ht="28.5" customHeight="1" thickTop="1" thickBot="1">
      <c r="C506" s="65" t="str">
        <f>'PC Despesas'!O102</f>
        <v>5.5.98</v>
      </c>
      <c r="D506" s="66" t="str">
        <f>VLOOKUP(C506,'PC Despesas'!$O$5:$P$103,2,FALSE)</f>
        <v>-</v>
      </c>
      <c r="E506" s="75">
        <f>SUMIFS(Jan!$H$5:$H$605,Jan!$R$5:$R$605,"Despesa",Jan!$F$5:$F$605,CPagar!$D506,Jan!$I$5:$I$605,"Não Pago")</f>
        <v>0</v>
      </c>
      <c r="F506" s="75">
        <f>SUMIFS(Fev!$H$5:$H$605,Fev!$R$5:$R$605,"Despesa",Fev!$F$5:$F$605,CPagar!$D506,Fev!$I$5:$I$605,"Não Pago")</f>
        <v>0</v>
      </c>
      <c r="G506" s="75">
        <f>SUMIFS(Mar!$H$5:$H$605,Mar!$R$5:$R$605,"Despesa",Mar!$F$5:$F$605,CPagar!$D506,Mar!$I$5:$I$605,"Não Pago")</f>
        <v>0</v>
      </c>
      <c r="H506" s="75">
        <f>SUMIFS(Abr!$H$5:$H$605,Abr!$R$5:$R$605,"Despesa",Abr!$F$5:$F$605,CPagar!$D506,Abr!$I$5:$I$605,"Não Pago")</f>
        <v>0</v>
      </c>
      <c r="I506" s="75">
        <f>SUMIFS(Mai!$H$5:$H$605,Mai!$R$5:$R$605,"Despesa",Mai!$F$5:$F$605,CPagar!$D506,Mai!$I$5:$I$605,"Não Pago")</f>
        <v>0</v>
      </c>
      <c r="J506" s="75">
        <f>SUMIFS(Jun!$H$5:$H$605,Jun!$R$5:$R$605,"Despesa",Jun!$F$5:$F$605,CPagar!$D506,Jun!$I$5:$I$605,"Não Pago")</f>
        <v>0</v>
      </c>
      <c r="K506" s="75">
        <f>SUMIFS(Jul!$H$5:$H$605,Jul!$R$5:$R$605,"Despesa",Jul!$F$5:$F$605,CPagar!$D506,Jul!$I$5:$I$605,"Não Pago")</f>
        <v>0</v>
      </c>
      <c r="L506" s="75">
        <f>SUMIFS(Ago!$H$5:$H$605,Ago!$R$5:$R$605,"Despesa",Ago!$F$5:$F$605,CPagar!$D506,Ago!$I$5:$I$605,"Não Pago")</f>
        <v>0</v>
      </c>
      <c r="M506" s="75">
        <f>SUMIFS(Set!$H$5:$H$605,Set!$R$5:$R$605,"Despesa",Set!$F$5:$F$605,CPagar!$D506,Set!$I$5:$I$605,"Não Pago")</f>
        <v>0</v>
      </c>
      <c r="N506" s="75">
        <f>SUMIFS(Out!$H$5:$H$605,Out!$R$5:$R$605,"Despesa",Out!$F$5:$F$605,CPagar!$D506,Out!$I$5:$I$605,"Não Pago")</f>
        <v>0</v>
      </c>
      <c r="O506" s="75">
        <f>SUMIFS(Nov!$H$5:$H$605,Nov!$R$5:$R$605,"Despesa",Nov!$F$5:$F$605,CPagar!$D506,Nov!$I$5:$I$605,"Não Pago")</f>
        <v>0</v>
      </c>
      <c r="P506" s="75">
        <f>SUMIFS(Dez!$H$5:$H$605,Dez!$R$5:$R$605,"Despesa",Dez!$F$5:$F$605,CPagar!$D506,Dez!$I$5:$I$605,"Não Pago")</f>
        <v>0</v>
      </c>
      <c r="Q506" s="49">
        <f t="shared" si="15"/>
        <v>0</v>
      </c>
    </row>
    <row r="507" spans="3:17" ht="28.5" customHeight="1" thickTop="1" thickBot="1">
      <c r="C507" s="65" t="str">
        <f>'PC Despesas'!O103</f>
        <v>5.5.99</v>
      </c>
      <c r="D507" s="66" t="str">
        <f>VLOOKUP(C507,'PC Despesas'!$O$5:$P$103,2,FALSE)</f>
        <v>Outras despesas Operacionais</v>
      </c>
      <c r="E507" s="75">
        <f>SUMIFS(Jan!$H$5:$H$605,Jan!$R$5:$R$605,"Despesa",Jan!$F$5:$F$605,CPagar!$D507,Jan!$I$5:$I$605,"Não Pago")</f>
        <v>0</v>
      </c>
      <c r="F507" s="75">
        <f>SUMIFS(Fev!$H$5:$H$605,Fev!$R$5:$R$605,"Despesa",Fev!$F$5:$F$605,CPagar!$D507,Fev!$I$5:$I$605,"Não Pago")</f>
        <v>0</v>
      </c>
      <c r="G507" s="75">
        <f>SUMIFS(Mar!$H$5:$H$605,Mar!$R$5:$R$605,"Despesa",Mar!$F$5:$F$605,CPagar!$D507,Mar!$I$5:$I$605,"Não Pago")</f>
        <v>0</v>
      </c>
      <c r="H507" s="75">
        <f>SUMIFS(Abr!$H$5:$H$605,Abr!$R$5:$R$605,"Despesa",Abr!$F$5:$F$605,CPagar!$D507,Abr!$I$5:$I$605,"Não Pago")</f>
        <v>0</v>
      </c>
      <c r="I507" s="75">
        <f>SUMIFS(Mai!$H$5:$H$605,Mai!$R$5:$R$605,"Despesa",Mai!$F$5:$F$605,CPagar!$D507,Mai!$I$5:$I$605,"Não Pago")</f>
        <v>0</v>
      </c>
      <c r="J507" s="75">
        <f>SUMIFS(Jun!$H$5:$H$605,Jun!$R$5:$R$605,"Despesa",Jun!$F$5:$F$605,CPagar!$D507,Jun!$I$5:$I$605,"Não Pago")</f>
        <v>0</v>
      </c>
      <c r="K507" s="75">
        <f>SUMIFS(Jul!$H$5:$H$605,Jul!$R$5:$R$605,"Despesa",Jul!$F$5:$F$605,CPagar!$D507,Jul!$I$5:$I$605,"Não Pago")</f>
        <v>0</v>
      </c>
      <c r="L507" s="75">
        <f>SUMIFS(Ago!$H$5:$H$605,Ago!$R$5:$R$605,"Despesa",Ago!$F$5:$F$605,CPagar!$D507,Ago!$I$5:$I$605,"Não Pago")</f>
        <v>0</v>
      </c>
      <c r="M507" s="75">
        <f>SUMIFS(Set!$H$5:$H$605,Set!$R$5:$R$605,"Despesa",Set!$F$5:$F$605,CPagar!$D507,Set!$I$5:$I$605,"Não Pago")</f>
        <v>0</v>
      </c>
      <c r="N507" s="75">
        <f>SUMIFS(Out!$H$5:$H$605,Out!$R$5:$R$605,"Despesa",Out!$F$5:$F$605,CPagar!$D507,Out!$I$5:$I$605,"Não Pago")</f>
        <v>0</v>
      </c>
      <c r="O507" s="75">
        <f>SUMIFS(Nov!$H$5:$H$605,Nov!$R$5:$R$605,"Despesa",Nov!$F$5:$F$605,CPagar!$D507,Nov!$I$5:$I$605,"Não Pago")</f>
        <v>0</v>
      </c>
      <c r="P507" s="75">
        <f>SUMIFS(Dez!$H$5:$H$605,Dez!$R$5:$R$605,"Despesa",Dez!$F$5:$F$605,CPagar!$D507,Dez!$I$5:$I$605,"Não Pago")</f>
        <v>0</v>
      </c>
      <c r="Q507" s="49">
        <f t="shared" si="15"/>
        <v>0</v>
      </c>
    </row>
    <row r="508" spans="3:17" ht="30.75" customHeight="1" thickTop="1" thickBot="1">
      <c r="C508" s="63" t="str">
        <f>'PC Despesas'!R4</f>
        <v>5.6</v>
      </c>
      <c r="D508" s="64" t="str">
        <f>VLOOKUP(C508,'PC Despesas'!$R$4:$S$103,2,FALSE)</f>
        <v>DESPESAS DE MARKETING</v>
      </c>
      <c r="E508" s="74">
        <f>SUM(E509:E607)</f>
        <v>0</v>
      </c>
      <c r="F508" s="74">
        <f t="shared" ref="F508:Q508" si="16">SUM(F509:F607)</f>
        <v>0</v>
      </c>
      <c r="G508" s="74">
        <f t="shared" si="16"/>
        <v>0</v>
      </c>
      <c r="H508" s="74">
        <f t="shared" si="16"/>
        <v>0</v>
      </c>
      <c r="I508" s="74">
        <f t="shared" si="16"/>
        <v>0</v>
      </c>
      <c r="J508" s="74">
        <f t="shared" si="16"/>
        <v>0</v>
      </c>
      <c r="K508" s="74">
        <f t="shared" si="16"/>
        <v>0</v>
      </c>
      <c r="L508" s="74">
        <f t="shared" si="16"/>
        <v>0</v>
      </c>
      <c r="M508" s="74">
        <f t="shared" si="16"/>
        <v>0</v>
      </c>
      <c r="N508" s="74">
        <f t="shared" si="16"/>
        <v>0</v>
      </c>
      <c r="O508" s="74">
        <f t="shared" si="16"/>
        <v>0</v>
      </c>
      <c r="P508" s="74">
        <f t="shared" si="16"/>
        <v>0</v>
      </c>
      <c r="Q508" s="74">
        <f t="shared" si="16"/>
        <v>0</v>
      </c>
    </row>
    <row r="509" spans="3:17" ht="28.5" customHeight="1" thickTop="1" thickBot="1">
      <c r="C509" s="65" t="str">
        <f>'PC Despesas'!R5</f>
        <v>5.6.1</v>
      </c>
      <c r="D509" s="66" t="str">
        <f>VLOOKUP(C509,'PC Despesas'!$R$5:$S$103,2,FALSE)</f>
        <v>Produtos Online</v>
      </c>
      <c r="E509" s="75">
        <f>SUMIFS(Jan!$H$5:$H$605,Jan!$R$5:$R$605,"Despesa",Jan!$F$5:$F$605,CPagar!$D509,Jan!$I$5:$I$605,"Não Pago")</f>
        <v>0</v>
      </c>
      <c r="F509" s="75">
        <f>SUMIFS(Fev!$H$5:$H$605,Fev!$R$5:$R$605,"Despesa",Fev!$F$5:$F$605,CPagar!$D509,Fev!$I$5:$I$605,"Não Pago")</f>
        <v>0</v>
      </c>
      <c r="G509" s="75">
        <f>SUMIFS(Mar!$H$5:$H$605,Mar!$R$5:$R$605,"Despesa",Mar!$F$5:$F$605,CPagar!$D509,Mar!$I$5:$I$605,"Não Pago")</f>
        <v>0</v>
      </c>
      <c r="H509" s="75">
        <f>SUMIFS(Abr!$H$5:$H$605,Abr!$R$5:$R$605,"Despesa",Abr!$F$5:$F$605,CPagar!$D509,Abr!$I$5:$I$605,"Não Pago")</f>
        <v>0</v>
      </c>
      <c r="I509" s="75">
        <f>SUMIFS(Mai!$H$5:$H$605,Mai!$R$5:$R$605,"Despesa",Mai!$F$5:$F$605,CPagar!$D509,Mai!$I$5:$I$605,"Não Pago")</f>
        <v>0</v>
      </c>
      <c r="J509" s="75">
        <f>SUMIFS(Jun!$H$5:$H$605,Jun!$R$5:$R$605,"Despesa",Jun!$F$5:$F$605,CPagar!$D509,Jun!$I$5:$I$605,"Não Pago")</f>
        <v>0</v>
      </c>
      <c r="K509" s="75">
        <f>SUMIFS(Jul!$H$5:$H$605,Jul!$R$5:$R$605,"Despesa",Jul!$F$5:$F$605,CPagar!$D509,Jul!$I$5:$I$605,"Não Pago")</f>
        <v>0</v>
      </c>
      <c r="L509" s="75">
        <f>SUMIFS(Ago!$H$5:$H$605,Ago!$R$5:$R$605,"Despesa",Ago!$F$5:$F$605,CPagar!$D509,Ago!$I$5:$I$605,"Não Pago")</f>
        <v>0</v>
      </c>
      <c r="M509" s="75">
        <f>SUMIFS(Set!$H$5:$H$605,Set!$R$5:$R$605,"Despesa",Set!$F$5:$F$605,CPagar!$D509,Set!$I$5:$I$605,"Não Pago")</f>
        <v>0</v>
      </c>
      <c r="N509" s="75">
        <f>SUMIFS(Out!$H$5:$H$605,Out!$R$5:$R$605,"Despesa",Out!$F$5:$F$605,CPagar!$D509,Out!$I$5:$I$605,"Não Pago")</f>
        <v>0</v>
      </c>
      <c r="O509" s="75">
        <f>SUMIFS(Nov!$H$5:$H$605,Nov!$R$5:$R$605,"Despesa",Nov!$F$5:$F$605,CPagar!$D509,Nov!$I$5:$I$605,"Não Pago")</f>
        <v>0</v>
      </c>
      <c r="P509" s="75">
        <f>SUMIFS(Dez!$H$5:$H$605,Dez!$R$5:$R$605,"Despesa",Dez!$F$5:$F$605,CPagar!$D509,Dez!$I$5:$I$605,"Não Pago")</f>
        <v>0</v>
      </c>
      <c r="Q509" s="49">
        <f>SUM(E509:P509)</f>
        <v>0</v>
      </c>
    </row>
    <row r="510" spans="3:17" ht="28.5" customHeight="1" thickTop="1" thickBot="1">
      <c r="C510" s="65" t="str">
        <f>'PC Despesas'!R6</f>
        <v>5.6.2</v>
      </c>
      <c r="D510" s="66" t="str">
        <f>VLOOKUP(C510,'PC Despesas'!$R$5:$S$103,2,FALSE)</f>
        <v>Produtos Offline</v>
      </c>
      <c r="E510" s="75">
        <f>SUMIFS(Jan!$H$5:$H$605,Jan!$R$5:$R$605,"Despesa",Jan!$F$5:$F$605,CPagar!$D510,Jan!$I$5:$I$605,"Não Pago")</f>
        <v>0</v>
      </c>
      <c r="F510" s="75">
        <f>SUMIFS(Fev!$H$5:$H$605,Fev!$R$5:$R$605,"Despesa",Fev!$F$5:$F$605,CPagar!$D510,Fev!$I$5:$I$605,"Não Pago")</f>
        <v>0</v>
      </c>
      <c r="G510" s="75">
        <f>SUMIFS(Mar!$H$5:$H$605,Mar!$R$5:$R$605,"Despesa",Mar!$F$5:$F$605,CPagar!$D510,Mar!$I$5:$I$605,"Não Pago")</f>
        <v>0</v>
      </c>
      <c r="H510" s="75">
        <f>SUMIFS(Abr!$H$5:$H$605,Abr!$R$5:$R$605,"Despesa",Abr!$F$5:$F$605,CPagar!$D510,Abr!$I$5:$I$605,"Não Pago")</f>
        <v>0</v>
      </c>
      <c r="I510" s="75">
        <f>SUMIFS(Mai!$H$5:$H$605,Mai!$R$5:$R$605,"Despesa",Mai!$F$5:$F$605,CPagar!$D510,Mai!$I$5:$I$605,"Não Pago")</f>
        <v>0</v>
      </c>
      <c r="J510" s="75">
        <f>SUMIFS(Jun!$H$5:$H$605,Jun!$R$5:$R$605,"Despesa",Jun!$F$5:$F$605,CPagar!$D510,Jun!$I$5:$I$605,"Não Pago")</f>
        <v>0</v>
      </c>
      <c r="K510" s="75">
        <f>SUMIFS(Jul!$H$5:$H$605,Jul!$R$5:$R$605,"Despesa",Jul!$F$5:$F$605,CPagar!$D510,Jul!$I$5:$I$605,"Não Pago")</f>
        <v>0</v>
      </c>
      <c r="L510" s="75">
        <f>SUMIFS(Ago!$H$5:$H$605,Ago!$R$5:$R$605,"Despesa",Ago!$F$5:$F$605,CPagar!$D510,Ago!$I$5:$I$605,"Não Pago")</f>
        <v>0</v>
      </c>
      <c r="M510" s="75">
        <f>SUMIFS(Set!$H$5:$H$605,Set!$R$5:$R$605,"Despesa",Set!$F$5:$F$605,CPagar!$D510,Set!$I$5:$I$605,"Não Pago")</f>
        <v>0</v>
      </c>
      <c r="N510" s="75">
        <f>SUMIFS(Out!$H$5:$H$605,Out!$R$5:$R$605,"Despesa",Out!$F$5:$F$605,CPagar!$D510,Out!$I$5:$I$605,"Não Pago")</f>
        <v>0</v>
      </c>
      <c r="O510" s="75">
        <f>SUMIFS(Nov!$H$5:$H$605,Nov!$R$5:$R$605,"Despesa",Nov!$F$5:$F$605,CPagar!$D510,Nov!$I$5:$I$605,"Não Pago")</f>
        <v>0</v>
      </c>
      <c r="P510" s="75">
        <f>SUMIFS(Dez!$H$5:$H$605,Dez!$R$5:$R$605,"Despesa",Dez!$F$5:$F$605,CPagar!$D510,Dez!$I$5:$I$605,"Não Pago")</f>
        <v>0</v>
      </c>
      <c r="Q510" s="49">
        <f t="shared" ref="Q510:Q573" si="17">SUM(E510:P510)</f>
        <v>0</v>
      </c>
    </row>
    <row r="511" spans="3:17" ht="28.5" customHeight="1" thickTop="1" thickBot="1">
      <c r="C511" s="65" t="str">
        <f>'PC Despesas'!R7</f>
        <v>5.6.3</v>
      </c>
      <c r="D511" s="66" t="str">
        <f>VLOOKUP(C511,'PC Despesas'!$R$5:$S$103,2,FALSE)</f>
        <v>-</v>
      </c>
      <c r="E511" s="75">
        <f>SUMIFS(Jan!$H$5:$H$605,Jan!$R$5:$R$605,"Despesa",Jan!$F$5:$F$605,CPagar!$D511,Jan!$I$5:$I$605,"Não Pago")</f>
        <v>0</v>
      </c>
      <c r="F511" s="75">
        <f>SUMIFS(Fev!$H$5:$H$605,Fev!$R$5:$R$605,"Despesa",Fev!$F$5:$F$605,CPagar!$D511,Fev!$I$5:$I$605,"Não Pago")</f>
        <v>0</v>
      </c>
      <c r="G511" s="75">
        <f>SUMIFS(Mar!$H$5:$H$605,Mar!$R$5:$R$605,"Despesa",Mar!$F$5:$F$605,CPagar!$D511,Mar!$I$5:$I$605,"Não Pago")</f>
        <v>0</v>
      </c>
      <c r="H511" s="75">
        <f>SUMIFS(Abr!$H$5:$H$605,Abr!$R$5:$R$605,"Despesa",Abr!$F$5:$F$605,CPagar!$D511,Abr!$I$5:$I$605,"Não Pago")</f>
        <v>0</v>
      </c>
      <c r="I511" s="75">
        <f>SUMIFS(Mai!$H$5:$H$605,Mai!$R$5:$R$605,"Despesa",Mai!$F$5:$F$605,CPagar!$D511,Mai!$I$5:$I$605,"Não Pago")</f>
        <v>0</v>
      </c>
      <c r="J511" s="75">
        <f>SUMIFS(Jun!$H$5:$H$605,Jun!$R$5:$R$605,"Despesa",Jun!$F$5:$F$605,CPagar!$D511,Jun!$I$5:$I$605,"Não Pago")</f>
        <v>0</v>
      </c>
      <c r="K511" s="75">
        <f>SUMIFS(Jul!$H$5:$H$605,Jul!$R$5:$R$605,"Despesa",Jul!$F$5:$F$605,CPagar!$D511,Jul!$I$5:$I$605,"Não Pago")</f>
        <v>0</v>
      </c>
      <c r="L511" s="75">
        <f>SUMIFS(Ago!$H$5:$H$605,Ago!$R$5:$R$605,"Despesa",Ago!$F$5:$F$605,CPagar!$D511,Ago!$I$5:$I$605,"Não Pago")</f>
        <v>0</v>
      </c>
      <c r="M511" s="75">
        <f>SUMIFS(Set!$H$5:$H$605,Set!$R$5:$R$605,"Despesa",Set!$F$5:$F$605,CPagar!$D511,Set!$I$5:$I$605,"Não Pago")</f>
        <v>0</v>
      </c>
      <c r="N511" s="75">
        <f>SUMIFS(Out!$H$5:$H$605,Out!$R$5:$R$605,"Despesa",Out!$F$5:$F$605,CPagar!$D511,Out!$I$5:$I$605,"Não Pago")</f>
        <v>0</v>
      </c>
      <c r="O511" s="75">
        <f>SUMIFS(Nov!$H$5:$H$605,Nov!$R$5:$R$605,"Despesa",Nov!$F$5:$F$605,CPagar!$D511,Nov!$I$5:$I$605,"Não Pago")</f>
        <v>0</v>
      </c>
      <c r="P511" s="75">
        <f>SUMIFS(Dez!$H$5:$H$605,Dez!$R$5:$R$605,"Despesa",Dez!$F$5:$F$605,CPagar!$D511,Dez!$I$5:$I$605,"Não Pago")</f>
        <v>0</v>
      </c>
      <c r="Q511" s="49">
        <f t="shared" si="17"/>
        <v>0</v>
      </c>
    </row>
    <row r="512" spans="3:17" ht="28.5" customHeight="1" thickTop="1" thickBot="1">
      <c r="C512" s="65" t="str">
        <f>'PC Despesas'!R8</f>
        <v>5.6.4</v>
      </c>
      <c r="D512" s="66" t="str">
        <f>VLOOKUP(C512,'PC Despesas'!$R$5:$S$103,2,FALSE)</f>
        <v>-</v>
      </c>
      <c r="E512" s="75">
        <f>SUMIFS(Jan!$H$5:$H$605,Jan!$R$5:$R$605,"Despesa",Jan!$F$5:$F$605,CPagar!$D512,Jan!$I$5:$I$605,"Não Pago")</f>
        <v>0</v>
      </c>
      <c r="F512" s="75">
        <f>SUMIFS(Fev!$H$5:$H$605,Fev!$R$5:$R$605,"Despesa",Fev!$F$5:$F$605,CPagar!$D512,Fev!$I$5:$I$605,"Não Pago")</f>
        <v>0</v>
      </c>
      <c r="G512" s="75">
        <f>SUMIFS(Mar!$H$5:$H$605,Mar!$R$5:$R$605,"Despesa",Mar!$F$5:$F$605,CPagar!$D512,Mar!$I$5:$I$605,"Não Pago")</f>
        <v>0</v>
      </c>
      <c r="H512" s="75">
        <f>SUMIFS(Abr!$H$5:$H$605,Abr!$R$5:$R$605,"Despesa",Abr!$F$5:$F$605,CPagar!$D512,Abr!$I$5:$I$605,"Não Pago")</f>
        <v>0</v>
      </c>
      <c r="I512" s="75">
        <f>SUMIFS(Mai!$H$5:$H$605,Mai!$R$5:$R$605,"Despesa",Mai!$F$5:$F$605,CPagar!$D512,Mai!$I$5:$I$605,"Não Pago")</f>
        <v>0</v>
      </c>
      <c r="J512" s="75">
        <f>SUMIFS(Jun!$H$5:$H$605,Jun!$R$5:$R$605,"Despesa",Jun!$F$5:$F$605,CPagar!$D512,Jun!$I$5:$I$605,"Não Pago")</f>
        <v>0</v>
      </c>
      <c r="K512" s="75">
        <f>SUMIFS(Jul!$H$5:$H$605,Jul!$R$5:$R$605,"Despesa",Jul!$F$5:$F$605,CPagar!$D512,Jul!$I$5:$I$605,"Não Pago")</f>
        <v>0</v>
      </c>
      <c r="L512" s="75">
        <f>SUMIFS(Ago!$H$5:$H$605,Ago!$R$5:$R$605,"Despesa",Ago!$F$5:$F$605,CPagar!$D512,Ago!$I$5:$I$605,"Não Pago")</f>
        <v>0</v>
      </c>
      <c r="M512" s="75">
        <f>SUMIFS(Set!$H$5:$H$605,Set!$R$5:$R$605,"Despesa",Set!$F$5:$F$605,CPagar!$D512,Set!$I$5:$I$605,"Não Pago")</f>
        <v>0</v>
      </c>
      <c r="N512" s="75">
        <f>SUMIFS(Out!$H$5:$H$605,Out!$R$5:$R$605,"Despesa",Out!$F$5:$F$605,CPagar!$D512,Out!$I$5:$I$605,"Não Pago")</f>
        <v>0</v>
      </c>
      <c r="O512" s="75">
        <f>SUMIFS(Nov!$H$5:$H$605,Nov!$R$5:$R$605,"Despesa",Nov!$F$5:$F$605,CPagar!$D512,Nov!$I$5:$I$605,"Não Pago")</f>
        <v>0</v>
      </c>
      <c r="P512" s="75">
        <f>SUMIFS(Dez!$H$5:$H$605,Dez!$R$5:$R$605,"Despesa",Dez!$F$5:$F$605,CPagar!$D512,Dez!$I$5:$I$605,"Não Pago")</f>
        <v>0</v>
      </c>
      <c r="Q512" s="49">
        <f t="shared" si="17"/>
        <v>0</v>
      </c>
    </row>
    <row r="513" spans="3:17" ht="28.5" customHeight="1" thickTop="1" thickBot="1">
      <c r="C513" s="65" t="str">
        <f>'PC Despesas'!R9</f>
        <v>5.6.5</v>
      </c>
      <c r="D513" s="66" t="str">
        <f>VLOOKUP(C513,'PC Despesas'!$R$5:$S$103,2,FALSE)</f>
        <v>-</v>
      </c>
      <c r="E513" s="75">
        <f>SUMIFS(Jan!$H$5:$H$605,Jan!$R$5:$R$605,"Despesa",Jan!$F$5:$F$605,CPagar!$D513,Jan!$I$5:$I$605,"Não Pago")</f>
        <v>0</v>
      </c>
      <c r="F513" s="75">
        <f>SUMIFS(Fev!$H$5:$H$605,Fev!$R$5:$R$605,"Despesa",Fev!$F$5:$F$605,CPagar!$D513,Fev!$I$5:$I$605,"Não Pago")</f>
        <v>0</v>
      </c>
      <c r="G513" s="75">
        <f>SUMIFS(Mar!$H$5:$H$605,Mar!$R$5:$R$605,"Despesa",Mar!$F$5:$F$605,CPagar!$D513,Mar!$I$5:$I$605,"Não Pago")</f>
        <v>0</v>
      </c>
      <c r="H513" s="75">
        <f>SUMIFS(Abr!$H$5:$H$605,Abr!$R$5:$R$605,"Despesa",Abr!$F$5:$F$605,CPagar!$D513,Abr!$I$5:$I$605,"Não Pago")</f>
        <v>0</v>
      </c>
      <c r="I513" s="75">
        <f>SUMIFS(Mai!$H$5:$H$605,Mai!$R$5:$R$605,"Despesa",Mai!$F$5:$F$605,CPagar!$D513,Mai!$I$5:$I$605,"Não Pago")</f>
        <v>0</v>
      </c>
      <c r="J513" s="75">
        <f>SUMIFS(Jun!$H$5:$H$605,Jun!$R$5:$R$605,"Despesa",Jun!$F$5:$F$605,CPagar!$D513,Jun!$I$5:$I$605,"Não Pago")</f>
        <v>0</v>
      </c>
      <c r="K513" s="75">
        <f>SUMIFS(Jul!$H$5:$H$605,Jul!$R$5:$R$605,"Despesa",Jul!$F$5:$F$605,CPagar!$D513,Jul!$I$5:$I$605,"Não Pago")</f>
        <v>0</v>
      </c>
      <c r="L513" s="75">
        <f>SUMIFS(Ago!$H$5:$H$605,Ago!$R$5:$R$605,"Despesa",Ago!$F$5:$F$605,CPagar!$D513,Ago!$I$5:$I$605,"Não Pago")</f>
        <v>0</v>
      </c>
      <c r="M513" s="75">
        <f>SUMIFS(Set!$H$5:$H$605,Set!$R$5:$R$605,"Despesa",Set!$F$5:$F$605,CPagar!$D513,Set!$I$5:$I$605,"Não Pago")</f>
        <v>0</v>
      </c>
      <c r="N513" s="75">
        <f>SUMIFS(Out!$H$5:$H$605,Out!$R$5:$R$605,"Despesa",Out!$F$5:$F$605,CPagar!$D513,Out!$I$5:$I$605,"Não Pago")</f>
        <v>0</v>
      </c>
      <c r="O513" s="75">
        <f>SUMIFS(Nov!$H$5:$H$605,Nov!$R$5:$R$605,"Despesa",Nov!$F$5:$F$605,CPagar!$D513,Nov!$I$5:$I$605,"Não Pago")</f>
        <v>0</v>
      </c>
      <c r="P513" s="75">
        <f>SUMIFS(Dez!$H$5:$H$605,Dez!$R$5:$R$605,"Despesa",Dez!$F$5:$F$605,CPagar!$D513,Dez!$I$5:$I$605,"Não Pago")</f>
        <v>0</v>
      </c>
      <c r="Q513" s="49">
        <f t="shared" si="17"/>
        <v>0</v>
      </c>
    </row>
    <row r="514" spans="3:17" ht="28.5" customHeight="1" thickTop="1" thickBot="1">
      <c r="C514" s="65" t="str">
        <f>'PC Despesas'!R10</f>
        <v>5.6.6</v>
      </c>
      <c r="D514" s="66" t="str">
        <f>VLOOKUP(C514,'PC Despesas'!$R$5:$S$103,2,FALSE)</f>
        <v>-</v>
      </c>
      <c r="E514" s="75">
        <f>SUMIFS(Jan!$H$5:$H$605,Jan!$R$5:$R$605,"Despesa",Jan!$F$5:$F$605,CPagar!$D514,Jan!$I$5:$I$605,"Não Pago")</f>
        <v>0</v>
      </c>
      <c r="F514" s="75">
        <f>SUMIFS(Fev!$H$5:$H$605,Fev!$R$5:$R$605,"Despesa",Fev!$F$5:$F$605,CPagar!$D514,Fev!$I$5:$I$605,"Não Pago")</f>
        <v>0</v>
      </c>
      <c r="G514" s="75">
        <f>SUMIFS(Mar!$H$5:$H$605,Mar!$R$5:$R$605,"Despesa",Mar!$F$5:$F$605,CPagar!$D514,Mar!$I$5:$I$605,"Não Pago")</f>
        <v>0</v>
      </c>
      <c r="H514" s="75">
        <f>SUMIFS(Abr!$H$5:$H$605,Abr!$R$5:$R$605,"Despesa",Abr!$F$5:$F$605,CPagar!$D514,Abr!$I$5:$I$605,"Não Pago")</f>
        <v>0</v>
      </c>
      <c r="I514" s="75">
        <f>SUMIFS(Mai!$H$5:$H$605,Mai!$R$5:$R$605,"Despesa",Mai!$F$5:$F$605,CPagar!$D514,Mai!$I$5:$I$605,"Não Pago")</f>
        <v>0</v>
      </c>
      <c r="J514" s="75">
        <f>SUMIFS(Jun!$H$5:$H$605,Jun!$R$5:$R$605,"Despesa",Jun!$F$5:$F$605,CPagar!$D514,Jun!$I$5:$I$605,"Não Pago")</f>
        <v>0</v>
      </c>
      <c r="K514" s="75">
        <f>SUMIFS(Jul!$H$5:$H$605,Jul!$R$5:$R$605,"Despesa",Jul!$F$5:$F$605,CPagar!$D514,Jul!$I$5:$I$605,"Não Pago")</f>
        <v>0</v>
      </c>
      <c r="L514" s="75">
        <f>SUMIFS(Ago!$H$5:$H$605,Ago!$R$5:$R$605,"Despesa",Ago!$F$5:$F$605,CPagar!$D514,Ago!$I$5:$I$605,"Não Pago")</f>
        <v>0</v>
      </c>
      <c r="M514" s="75">
        <f>SUMIFS(Set!$H$5:$H$605,Set!$R$5:$R$605,"Despesa",Set!$F$5:$F$605,CPagar!$D514,Set!$I$5:$I$605,"Não Pago")</f>
        <v>0</v>
      </c>
      <c r="N514" s="75">
        <f>SUMIFS(Out!$H$5:$H$605,Out!$R$5:$R$605,"Despesa",Out!$F$5:$F$605,CPagar!$D514,Out!$I$5:$I$605,"Não Pago")</f>
        <v>0</v>
      </c>
      <c r="O514" s="75">
        <f>SUMIFS(Nov!$H$5:$H$605,Nov!$R$5:$R$605,"Despesa",Nov!$F$5:$F$605,CPagar!$D514,Nov!$I$5:$I$605,"Não Pago")</f>
        <v>0</v>
      </c>
      <c r="P514" s="75">
        <f>SUMIFS(Dez!$H$5:$H$605,Dez!$R$5:$R$605,"Despesa",Dez!$F$5:$F$605,CPagar!$D514,Dez!$I$5:$I$605,"Não Pago")</f>
        <v>0</v>
      </c>
      <c r="Q514" s="49">
        <f t="shared" si="17"/>
        <v>0</v>
      </c>
    </row>
    <row r="515" spans="3:17" ht="28.5" customHeight="1" thickTop="1" thickBot="1">
      <c r="C515" s="65" t="str">
        <f>'PC Despesas'!R11</f>
        <v>5.6.7</v>
      </c>
      <c r="D515" s="66" t="str">
        <f>VLOOKUP(C515,'PC Despesas'!$R$5:$S$103,2,FALSE)</f>
        <v>-</v>
      </c>
      <c r="E515" s="75">
        <f>SUMIFS(Jan!$H$5:$H$605,Jan!$R$5:$R$605,"Despesa",Jan!$F$5:$F$605,CPagar!$D515,Jan!$I$5:$I$605,"Não Pago")</f>
        <v>0</v>
      </c>
      <c r="F515" s="75">
        <f>SUMIFS(Fev!$H$5:$H$605,Fev!$R$5:$R$605,"Despesa",Fev!$F$5:$F$605,CPagar!$D515,Fev!$I$5:$I$605,"Não Pago")</f>
        <v>0</v>
      </c>
      <c r="G515" s="75">
        <f>SUMIFS(Mar!$H$5:$H$605,Mar!$R$5:$R$605,"Despesa",Mar!$F$5:$F$605,CPagar!$D515,Mar!$I$5:$I$605,"Não Pago")</f>
        <v>0</v>
      </c>
      <c r="H515" s="75">
        <f>SUMIFS(Abr!$H$5:$H$605,Abr!$R$5:$R$605,"Despesa",Abr!$F$5:$F$605,CPagar!$D515,Abr!$I$5:$I$605,"Não Pago")</f>
        <v>0</v>
      </c>
      <c r="I515" s="75">
        <f>SUMIFS(Mai!$H$5:$H$605,Mai!$R$5:$R$605,"Despesa",Mai!$F$5:$F$605,CPagar!$D515,Mai!$I$5:$I$605,"Não Pago")</f>
        <v>0</v>
      </c>
      <c r="J515" s="75">
        <f>SUMIFS(Jun!$H$5:$H$605,Jun!$R$5:$R$605,"Despesa",Jun!$F$5:$F$605,CPagar!$D515,Jun!$I$5:$I$605,"Não Pago")</f>
        <v>0</v>
      </c>
      <c r="K515" s="75">
        <f>SUMIFS(Jul!$H$5:$H$605,Jul!$R$5:$R$605,"Despesa",Jul!$F$5:$F$605,CPagar!$D515,Jul!$I$5:$I$605,"Não Pago")</f>
        <v>0</v>
      </c>
      <c r="L515" s="75">
        <f>SUMIFS(Ago!$H$5:$H$605,Ago!$R$5:$R$605,"Despesa",Ago!$F$5:$F$605,CPagar!$D515,Ago!$I$5:$I$605,"Não Pago")</f>
        <v>0</v>
      </c>
      <c r="M515" s="75">
        <f>SUMIFS(Set!$H$5:$H$605,Set!$R$5:$R$605,"Despesa",Set!$F$5:$F$605,CPagar!$D515,Set!$I$5:$I$605,"Não Pago")</f>
        <v>0</v>
      </c>
      <c r="N515" s="75">
        <f>SUMIFS(Out!$H$5:$H$605,Out!$R$5:$R$605,"Despesa",Out!$F$5:$F$605,CPagar!$D515,Out!$I$5:$I$605,"Não Pago")</f>
        <v>0</v>
      </c>
      <c r="O515" s="75">
        <f>SUMIFS(Nov!$H$5:$H$605,Nov!$R$5:$R$605,"Despesa",Nov!$F$5:$F$605,CPagar!$D515,Nov!$I$5:$I$605,"Não Pago")</f>
        <v>0</v>
      </c>
      <c r="P515" s="75">
        <f>SUMIFS(Dez!$H$5:$H$605,Dez!$R$5:$R$605,"Despesa",Dez!$F$5:$F$605,CPagar!$D515,Dez!$I$5:$I$605,"Não Pago")</f>
        <v>0</v>
      </c>
      <c r="Q515" s="49">
        <f t="shared" si="17"/>
        <v>0</v>
      </c>
    </row>
    <row r="516" spans="3:17" ht="28.5" customHeight="1" thickTop="1" thickBot="1">
      <c r="C516" s="65" t="str">
        <f>'PC Despesas'!R12</f>
        <v>5.6.8</v>
      </c>
      <c r="D516" s="66" t="str">
        <f>VLOOKUP(C516,'PC Despesas'!$R$5:$S$103,2,FALSE)</f>
        <v>-</v>
      </c>
      <c r="E516" s="75">
        <f>SUMIFS(Jan!$H$5:$H$605,Jan!$R$5:$R$605,"Despesa",Jan!$F$5:$F$605,CPagar!$D516,Jan!$I$5:$I$605,"Não Pago")</f>
        <v>0</v>
      </c>
      <c r="F516" s="75">
        <f>SUMIFS(Fev!$H$5:$H$605,Fev!$R$5:$R$605,"Despesa",Fev!$F$5:$F$605,CPagar!$D516,Fev!$I$5:$I$605,"Não Pago")</f>
        <v>0</v>
      </c>
      <c r="G516" s="75">
        <f>SUMIFS(Mar!$H$5:$H$605,Mar!$R$5:$R$605,"Despesa",Mar!$F$5:$F$605,CPagar!$D516,Mar!$I$5:$I$605,"Não Pago")</f>
        <v>0</v>
      </c>
      <c r="H516" s="75">
        <f>SUMIFS(Abr!$H$5:$H$605,Abr!$R$5:$R$605,"Despesa",Abr!$F$5:$F$605,CPagar!$D516,Abr!$I$5:$I$605,"Não Pago")</f>
        <v>0</v>
      </c>
      <c r="I516" s="75">
        <f>SUMIFS(Mai!$H$5:$H$605,Mai!$R$5:$R$605,"Despesa",Mai!$F$5:$F$605,CPagar!$D516,Mai!$I$5:$I$605,"Não Pago")</f>
        <v>0</v>
      </c>
      <c r="J516" s="75">
        <f>SUMIFS(Jun!$H$5:$H$605,Jun!$R$5:$R$605,"Despesa",Jun!$F$5:$F$605,CPagar!$D516,Jun!$I$5:$I$605,"Não Pago")</f>
        <v>0</v>
      </c>
      <c r="K516" s="75">
        <f>SUMIFS(Jul!$H$5:$H$605,Jul!$R$5:$R$605,"Despesa",Jul!$F$5:$F$605,CPagar!$D516,Jul!$I$5:$I$605,"Não Pago")</f>
        <v>0</v>
      </c>
      <c r="L516" s="75">
        <f>SUMIFS(Ago!$H$5:$H$605,Ago!$R$5:$R$605,"Despesa",Ago!$F$5:$F$605,CPagar!$D516,Ago!$I$5:$I$605,"Não Pago")</f>
        <v>0</v>
      </c>
      <c r="M516" s="75">
        <f>SUMIFS(Set!$H$5:$H$605,Set!$R$5:$R$605,"Despesa",Set!$F$5:$F$605,CPagar!$D516,Set!$I$5:$I$605,"Não Pago")</f>
        <v>0</v>
      </c>
      <c r="N516" s="75">
        <f>SUMIFS(Out!$H$5:$H$605,Out!$R$5:$R$605,"Despesa",Out!$F$5:$F$605,CPagar!$D516,Out!$I$5:$I$605,"Não Pago")</f>
        <v>0</v>
      </c>
      <c r="O516" s="75">
        <f>SUMIFS(Nov!$H$5:$H$605,Nov!$R$5:$R$605,"Despesa",Nov!$F$5:$F$605,CPagar!$D516,Nov!$I$5:$I$605,"Não Pago")</f>
        <v>0</v>
      </c>
      <c r="P516" s="75">
        <f>SUMIFS(Dez!$H$5:$H$605,Dez!$R$5:$R$605,"Despesa",Dez!$F$5:$F$605,CPagar!$D516,Dez!$I$5:$I$605,"Não Pago")</f>
        <v>0</v>
      </c>
      <c r="Q516" s="49">
        <f t="shared" si="17"/>
        <v>0</v>
      </c>
    </row>
    <row r="517" spans="3:17" ht="28.5" customHeight="1" thickTop="1" thickBot="1">
      <c r="C517" s="65" t="str">
        <f>'PC Despesas'!R13</f>
        <v>5.6.9</v>
      </c>
      <c r="D517" s="66" t="str">
        <f>VLOOKUP(C517,'PC Despesas'!$R$5:$S$103,2,FALSE)</f>
        <v>-</v>
      </c>
      <c r="E517" s="75">
        <f>SUMIFS(Jan!$H$5:$H$605,Jan!$R$5:$R$605,"Despesa",Jan!$F$5:$F$605,CPagar!$D517,Jan!$I$5:$I$605,"Não Pago")</f>
        <v>0</v>
      </c>
      <c r="F517" s="75">
        <f>SUMIFS(Fev!$H$5:$H$605,Fev!$R$5:$R$605,"Despesa",Fev!$F$5:$F$605,CPagar!$D517,Fev!$I$5:$I$605,"Não Pago")</f>
        <v>0</v>
      </c>
      <c r="G517" s="75">
        <f>SUMIFS(Mar!$H$5:$H$605,Mar!$R$5:$R$605,"Despesa",Mar!$F$5:$F$605,CPagar!$D517,Mar!$I$5:$I$605,"Não Pago")</f>
        <v>0</v>
      </c>
      <c r="H517" s="75">
        <f>SUMIFS(Abr!$H$5:$H$605,Abr!$R$5:$R$605,"Despesa",Abr!$F$5:$F$605,CPagar!$D517,Abr!$I$5:$I$605,"Não Pago")</f>
        <v>0</v>
      </c>
      <c r="I517" s="75">
        <f>SUMIFS(Mai!$H$5:$H$605,Mai!$R$5:$R$605,"Despesa",Mai!$F$5:$F$605,CPagar!$D517,Mai!$I$5:$I$605,"Não Pago")</f>
        <v>0</v>
      </c>
      <c r="J517" s="75">
        <f>SUMIFS(Jun!$H$5:$H$605,Jun!$R$5:$R$605,"Despesa",Jun!$F$5:$F$605,CPagar!$D517,Jun!$I$5:$I$605,"Não Pago")</f>
        <v>0</v>
      </c>
      <c r="K517" s="75">
        <f>SUMIFS(Jul!$H$5:$H$605,Jul!$R$5:$R$605,"Despesa",Jul!$F$5:$F$605,CPagar!$D517,Jul!$I$5:$I$605,"Não Pago")</f>
        <v>0</v>
      </c>
      <c r="L517" s="75">
        <f>SUMIFS(Ago!$H$5:$H$605,Ago!$R$5:$R$605,"Despesa",Ago!$F$5:$F$605,CPagar!$D517,Ago!$I$5:$I$605,"Não Pago")</f>
        <v>0</v>
      </c>
      <c r="M517" s="75">
        <f>SUMIFS(Set!$H$5:$H$605,Set!$R$5:$R$605,"Despesa",Set!$F$5:$F$605,CPagar!$D517,Set!$I$5:$I$605,"Não Pago")</f>
        <v>0</v>
      </c>
      <c r="N517" s="75">
        <f>SUMIFS(Out!$H$5:$H$605,Out!$R$5:$R$605,"Despesa",Out!$F$5:$F$605,CPagar!$D517,Out!$I$5:$I$605,"Não Pago")</f>
        <v>0</v>
      </c>
      <c r="O517" s="75">
        <f>SUMIFS(Nov!$H$5:$H$605,Nov!$R$5:$R$605,"Despesa",Nov!$F$5:$F$605,CPagar!$D517,Nov!$I$5:$I$605,"Não Pago")</f>
        <v>0</v>
      </c>
      <c r="P517" s="75">
        <f>SUMIFS(Dez!$H$5:$H$605,Dez!$R$5:$R$605,"Despesa",Dez!$F$5:$F$605,CPagar!$D517,Dez!$I$5:$I$605,"Não Pago")</f>
        <v>0</v>
      </c>
      <c r="Q517" s="49">
        <f t="shared" si="17"/>
        <v>0</v>
      </c>
    </row>
    <row r="518" spans="3:17" ht="28.5" customHeight="1" thickTop="1" thickBot="1">
      <c r="C518" s="65" t="str">
        <f>'PC Despesas'!R14</f>
        <v>5.6.10</v>
      </c>
      <c r="D518" s="66" t="str">
        <f>VLOOKUP(C518,'PC Despesas'!$R$5:$S$103,2,FALSE)</f>
        <v>-</v>
      </c>
      <c r="E518" s="75">
        <f>SUMIFS(Jan!$H$5:$H$605,Jan!$R$5:$R$605,"Despesa",Jan!$F$5:$F$605,CPagar!$D518,Jan!$I$5:$I$605,"Não Pago")</f>
        <v>0</v>
      </c>
      <c r="F518" s="75">
        <f>SUMIFS(Fev!$H$5:$H$605,Fev!$R$5:$R$605,"Despesa",Fev!$F$5:$F$605,CPagar!$D518,Fev!$I$5:$I$605,"Não Pago")</f>
        <v>0</v>
      </c>
      <c r="G518" s="75">
        <f>SUMIFS(Mar!$H$5:$H$605,Mar!$R$5:$R$605,"Despesa",Mar!$F$5:$F$605,CPagar!$D518,Mar!$I$5:$I$605,"Não Pago")</f>
        <v>0</v>
      </c>
      <c r="H518" s="75">
        <f>SUMIFS(Abr!$H$5:$H$605,Abr!$R$5:$R$605,"Despesa",Abr!$F$5:$F$605,CPagar!$D518,Abr!$I$5:$I$605,"Não Pago")</f>
        <v>0</v>
      </c>
      <c r="I518" s="75">
        <f>SUMIFS(Mai!$H$5:$H$605,Mai!$R$5:$R$605,"Despesa",Mai!$F$5:$F$605,CPagar!$D518,Mai!$I$5:$I$605,"Não Pago")</f>
        <v>0</v>
      </c>
      <c r="J518" s="75">
        <f>SUMIFS(Jun!$H$5:$H$605,Jun!$R$5:$R$605,"Despesa",Jun!$F$5:$F$605,CPagar!$D518,Jun!$I$5:$I$605,"Não Pago")</f>
        <v>0</v>
      </c>
      <c r="K518" s="75">
        <f>SUMIFS(Jul!$H$5:$H$605,Jul!$R$5:$R$605,"Despesa",Jul!$F$5:$F$605,CPagar!$D518,Jul!$I$5:$I$605,"Não Pago")</f>
        <v>0</v>
      </c>
      <c r="L518" s="75">
        <f>SUMIFS(Ago!$H$5:$H$605,Ago!$R$5:$R$605,"Despesa",Ago!$F$5:$F$605,CPagar!$D518,Ago!$I$5:$I$605,"Não Pago")</f>
        <v>0</v>
      </c>
      <c r="M518" s="75">
        <f>SUMIFS(Set!$H$5:$H$605,Set!$R$5:$R$605,"Despesa",Set!$F$5:$F$605,CPagar!$D518,Set!$I$5:$I$605,"Não Pago")</f>
        <v>0</v>
      </c>
      <c r="N518" s="75">
        <f>SUMIFS(Out!$H$5:$H$605,Out!$R$5:$R$605,"Despesa",Out!$F$5:$F$605,CPagar!$D518,Out!$I$5:$I$605,"Não Pago")</f>
        <v>0</v>
      </c>
      <c r="O518" s="75">
        <f>SUMIFS(Nov!$H$5:$H$605,Nov!$R$5:$R$605,"Despesa",Nov!$F$5:$F$605,CPagar!$D518,Nov!$I$5:$I$605,"Não Pago")</f>
        <v>0</v>
      </c>
      <c r="P518" s="75">
        <f>SUMIFS(Dez!$H$5:$H$605,Dez!$R$5:$R$605,"Despesa",Dez!$F$5:$F$605,CPagar!$D518,Dez!$I$5:$I$605,"Não Pago")</f>
        <v>0</v>
      </c>
      <c r="Q518" s="49">
        <f t="shared" si="17"/>
        <v>0</v>
      </c>
    </row>
    <row r="519" spans="3:17" ht="28.5" customHeight="1" thickTop="1" thickBot="1">
      <c r="C519" s="65" t="str">
        <f>'PC Despesas'!R15</f>
        <v>5.6.11</v>
      </c>
      <c r="D519" s="66" t="str">
        <f>VLOOKUP(C519,'PC Despesas'!$R$5:$S$103,2,FALSE)</f>
        <v>-</v>
      </c>
      <c r="E519" s="75">
        <f>SUMIFS(Jan!$H$5:$H$605,Jan!$R$5:$R$605,"Despesa",Jan!$F$5:$F$605,CPagar!$D519,Jan!$I$5:$I$605,"Não Pago")</f>
        <v>0</v>
      </c>
      <c r="F519" s="75">
        <f>SUMIFS(Fev!$H$5:$H$605,Fev!$R$5:$R$605,"Despesa",Fev!$F$5:$F$605,CPagar!$D519,Fev!$I$5:$I$605,"Não Pago")</f>
        <v>0</v>
      </c>
      <c r="G519" s="75">
        <f>SUMIFS(Mar!$H$5:$H$605,Mar!$R$5:$R$605,"Despesa",Mar!$F$5:$F$605,CPagar!$D519,Mar!$I$5:$I$605,"Não Pago")</f>
        <v>0</v>
      </c>
      <c r="H519" s="75">
        <f>SUMIFS(Abr!$H$5:$H$605,Abr!$R$5:$R$605,"Despesa",Abr!$F$5:$F$605,CPagar!$D519,Abr!$I$5:$I$605,"Não Pago")</f>
        <v>0</v>
      </c>
      <c r="I519" s="75">
        <f>SUMIFS(Mai!$H$5:$H$605,Mai!$R$5:$R$605,"Despesa",Mai!$F$5:$F$605,CPagar!$D519,Mai!$I$5:$I$605,"Não Pago")</f>
        <v>0</v>
      </c>
      <c r="J519" s="75">
        <f>SUMIFS(Jun!$H$5:$H$605,Jun!$R$5:$R$605,"Despesa",Jun!$F$5:$F$605,CPagar!$D519,Jun!$I$5:$I$605,"Não Pago")</f>
        <v>0</v>
      </c>
      <c r="K519" s="75">
        <f>SUMIFS(Jul!$H$5:$H$605,Jul!$R$5:$R$605,"Despesa",Jul!$F$5:$F$605,CPagar!$D519,Jul!$I$5:$I$605,"Não Pago")</f>
        <v>0</v>
      </c>
      <c r="L519" s="75">
        <f>SUMIFS(Ago!$H$5:$H$605,Ago!$R$5:$R$605,"Despesa",Ago!$F$5:$F$605,CPagar!$D519,Ago!$I$5:$I$605,"Não Pago")</f>
        <v>0</v>
      </c>
      <c r="M519" s="75">
        <f>SUMIFS(Set!$H$5:$H$605,Set!$R$5:$R$605,"Despesa",Set!$F$5:$F$605,CPagar!$D519,Set!$I$5:$I$605,"Não Pago")</f>
        <v>0</v>
      </c>
      <c r="N519" s="75">
        <f>SUMIFS(Out!$H$5:$H$605,Out!$R$5:$R$605,"Despesa",Out!$F$5:$F$605,CPagar!$D519,Out!$I$5:$I$605,"Não Pago")</f>
        <v>0</v>
      </c>
      <c r="O519" s="75">
        <f>SUMIFS(Nov!$H$5:$H$605,Nov!$R$5:$R$605,"Despesa",Nov!$F$5:$F$605,CPagar!$D519,Nov!$I$5:$I$605,"Não Pago")</f>
        <v>0</v>
      </c>
      <c r="P519" s="75">
        <f>SUMIFS(Dez!$H$5:$H$605,Dez!$R$5:$R$605,"Despesa",Dez!$F$5:$F$605,CPagar!$D519,Dez!$I$5:$I$605,"Não Pago")</f>
        <v>0</v>
      </c>
      <c r="Q519" s="49">
        <f t="shared" si="17"/>
        <v>0</v>
      </c>
    </row>
    <row r="520" spans="3:17" ht="28.5" customHeight="1" thickTop="1" thickBot="1">
      <c r="C520" s="65" t="str">
        <f>'PC Despesas'!R16</f>
        <v>5.6.12</v>
      </c>
      <c r="D520" s="66" t="str">
        <f>VLOOKUP(C520,'PC Despesas'!$R$5:$S$103,2,FALSE)</f>
        <v>-</v>
      </c>
      <c r="E520" s="75">
        <f>SUMIFS(Jan!$H$5:$H$605,Jan!$R$5:$R$605,"Despesa",Jan!$F$5:$F$605,CPagar!$D520,Jan!$I$5:$I$605,"Não Pago")</f>
        <v>0</v>
      </c>
      <c r="F520" s="75">
        <f>SUMIFS(Fev!$H$5:$H$605,Fev!$R$5:$R$605,"Despesa",Fev!$F$5:$F$605,CPagar!$D520,Fev!$I$5:$I$605,"Não Pago")</f>
        <v>0</v>
      </c>
      <c r="G520" s="75">
        <f>SUMIFS(Mar!$H$5:$H$605,Mar!$R$5:$R$605,"Despesa",Mar!$F$5:$F$605,CPagar!$D520,Mar!$I$5:$I$605,"Não Pago")</f>
        <v>0</v>
      </c>
      <c r="H520" s="75">
        <f>SUMIFS(Abr!$H$5:$H$605,Abr!$R$5:$R$605,"Despesa",Abr!$F$5:$F$605,CPagar!$D520,Abr!$I$5:$I$605,"Não Pago")</f>
        <v>0</v>
      </c>
      <c r="I520" s="75">
        <f>SUMIFS(Mai!$H$5:$H$605,Mai!$R$5:$R$605,"Despesa",Mai!$F$5:$F$605,CPagar!$D520,Mai!$I$5:$I$605,"Não Pago")</f>
        <v>0</v>
      </c>
      <c r="J520" s="75">
        <f>SUMIFS(Jun!$H$5:$H$605,Jun!$R$5:$R$605,"Despesa",Jun!$F$5:$F$605,CPagar!$D520,Jun!$I$5:$I$605,"Não Pago")</f>
        <v>0</v>
      </c>
      <c r="K520" s="75">
        <f>SUMIFS(Jul!$H$5:$H$605,Jul!$R$5:$R$605,"Despesa",Jul!$F$5:$F$605,CPagar!$D520,Jul!$I$5:$I$605,"Não Pago")</f>
        <v>0</v>
      </c>
      <c r="L520" s="75">
        <f>SUMIFS(Ago!$H$5:$H$605,Ago!$R$5:$R$605,"Despesa",Ago!$F$5:$F$605,CPagar!$D520,Ago!$I$5:$I$605,"Não Pago")</f>
        <v>0</v>
      </c>
      <c r="M520" s="75">
        <f>SUMIFS(Set!$H$5:$H$605,Set!$R$5:$R$605,"Despesa",Set!$F$5:$F$605,CPagar!$D520,Set!$I$5:$I$605,"Não Pago")</f>
        <v>0</v>
      </c>
      <c r="N520" s="75">
        <f>SUMIFS(Out!$H$5:$H$605,Out!$R$5:$R$605,"Despesa",Out!$F$5:$F$605,CPagar!$D520,Out!$I$5:$I$605,"Não Pago")</f>
        <v>0</v>
      </c>
      <c r="O520" s="75">
        <f>SUMIFS(Nov!$H$5:$H$605,Nov!$R$5:$R$605,"Despesa",Nov!$F$5:$F$605,CPagar!$D520,Nov!$I$5:$I$605,"Não Pago")</f>
        <v>0</v>
      </c>
      <c r="P520" s="75">
        <f>SUMIFS(Dez!$H$5:$H$605,Dez!$R$5:$R$605,"Despesa",Dez!$F$5:$F$605,CPagar!$D520,Dez!$I$5:$I$605,"Não Pago")</f>
        <v>0</v>
      </c>
      <c r="Q520" s="49">
        <f t="shared" si="17"/>
        <v>0</v>
      </c>
    </row>
    <row r="521" spans="3:17" ht="28.5" customHeight="1" thickTop="1" thickBot="1">
      <c r="C521" s="65" t="str">
        <f>'PC Despesas'!R17</f>
        <v>5.6.13</v>
      </c>
      <c r="D521" s="66" t="str">
        <f>VLOOKUP(C521,'PC Despesas'!$R$5:$S$103,2,FALSE)</f>
        <v>-</v>
      </c>
      <c r="E521" s="75">
        <f>SUMIFS(Jan!$H$5:$H$605,Jan!$R$5:$R$605,"Despesa",Jan!$F$5:$F$605,CPagar!$D521,Jan!$I$5:$I$605,"Não Pago")</f>
        <v>0</v>
      </c>
      <c r="F521" s="75">
        <f>SUMIFS(Fev!$H$5:$H$605,Fev!$R$5:$R$605,"Despesa",Fev!$F$5:$F$605,CPagar!$D521,Fev!$I$5:$I$605,"Não Pago")</f>
        <v>0</v>
      </c>
      <c r="G521" s="75">
        <f>SUMIFS(Mar!$H$5:$H$605,Mar!$R$5:$R$605,"Despesa",Mar!$F$5:$F$605,CPagar!$D521,Mar!$I$5:$I$605,"Não Pago")</f>
        <v>0</v>
      </c>
      <c r="H521" s="75">
        <f>SUMIFS(Abr!$H$5:$H$605,Abr!$R$5:$R$605,"Despesa",Abr!$F$5:$F$605,CPagar!$D521,Abr!$I$5:$I$605,"Não Pago")</f>
        <v>0</v>
      </c>
      <c r="I521" s="75">
        <f>SUMIFS(Mai!$H$5:$H$605,Mai!$R$5:$R$605,"Despesa",Mai!$F$5:$F$605,CPagar!$D521,Mai!$I$5:$I$605,"Não Pago")</f>
        <v>0</v>
      </c>
      <c r="J521" s="75">
        <f>SUMIFS(Jun!$H$5:$H$605,Jun!$R$5:$R$605,"Despesa",Jun!$F$5:$F$605,CPagar!$D521,Jun!$I$5:$I$605,"Não Pago")</f>
        <v>0</v>
      </c>
      <c r="K521" s="75">
        <f>SUMIFS(Jul!$H$5:$H$605,Jul!$R$5:$R$605,"Despesa",Jul!$F$5:$F$605,CPagar!$D521,Jul!$I$5:$I$605,"Não Pago")</f>
        <v>0</v>
      </c>
      <c r="L521" s="75">
        <f>SUMIFS(Ago!$H$5:$H$605,Ago!$R$5:$R$605,"Despesa",Ago!$F$5:$F$605,CPagar!$D521,Ago!$I$5:$I$605,"Não Pago")</f>
        <v>0</v>
      </c>
      <c r="M521" s="75">
        <f>SUMIFS(Set!$H$5:$H$605,Set!$R$5:$R$605,"Despesa",Set!$F$5:$F$605,CPagar!$D521,Set!$I$5:$I$605,"Não Pago")</f>
        <v>0</v>
      </c>
      <c r="N521" s="75">
        <f>SUMIFS(Out!$H$5:$H$605,Out!$R$5:$R$605,"Despesa",Out!$F$5:$F$605,CPagar!$D521,Out!$I$5:$I$605,"Não Pago")</f>
        <v>0</v>
      </c>
      <c r="O521" s="75">
        <f>SUMIFS(Nov!$H$5:$H$605,Nov!$R$5:$R$605,"Despesa",Nov!$F$5:$F$605,CPagar!$D521,Nov!$I$5:$I$605,"Não Pago")</f>
        <v>0</v>
      </c>
      <c r="P521" s="75">
        <f>SUMIFS(Dez!$H$5:$H$605,Dez!$R$5:$R$605,"Despesa",Dez!$F$5:$F$605,CPagar!$D521,Dez!$I$5:$I$605,"Não Pago")</f>
        <v>0</v>
      </c>
      <c r="Q521" s="49">
        <f t="shared" si="17"/>
        <v>0</v>
      </c>
    </row>
    <row r="522" spans="3:17" ht="28.5" customHeight="1" thickTop="1" thickBot="1">
      <c r="C522" s="65" t="str">
        <f>'PC Despesas'!R18</f>
        <v>5.6.14</v>
      </c>
      <c r="D522" s="66" t="str">
        <f>VLOOKUP(C522,'PC Despesas'!$R$5:$S$103,2,FALSE)</f>
        <v>-</v>
      </c>
      <c r="E522" s="75">
        <f>SUMIFS(Jan!$H$5:$H$605,Jan!$R$5:$R$605,"Despesa",Jan!$F$5:$F$605,CPagar!$D522,Jan!$I$5:$I$605,"Não Pago")</f>
        <v>0</v>
      </c>
      <c r="F522" s="75">
        <f>SUMIFS(Fev!$H$5:$H$605,Fev!$R$5:$R$605,"Despesa",Fev!$F$5:$F$605,CPagar!$D522,Fev!$I$5:$I$605,"Não Pago")</f>
        <v>0</v>
      </c>
      <c r="G522" s="75">
        <f>SUMIFS(Mar!$H$5:$H$605,Mar!$R$5:$R$605,"Despesa",Mar!$F$5:$F$605,CPagar!$D522,Mar!$I$5:$I$605,"Não Pago")</f>
        <v>0</v>
      </c>
      <c r="H522" s="75">
        <f>SUMIFS(Abr!$H$5:$H$605,Abr!$R$5:$R$605,"Despesa",Abr!$F$5:$F$605,CPagar!$D522,Abr!$I$5:$I$605,"Não Pago")</f>
        <v>0</v>
      </c>
      <c r="I522" s="75">
        <f>SUMIFS(Mai!$H$5:$H$605,Mai!$R$5:$R$605,"Despesa",Mai!$F$5:$F$605,CPagar!$D522,Mai!$I$5:$I$605,"Não Pago")</f>
        <v>0</v>
      </c>
      <c r="J522" s="75">
        <f>SUMIFS(Jun!$H$5:$H$605,Jun!$R$5:$R$605,"Despesa",Jun!$F$5:$F$605,CPagar!$D522,Jun!$I$5:$I$605,"Não Pago")</f>
        <v>0</v>
      </c>
      <c r="K522" s="75">
        <f>SUMIFS(Jul!$H$5:$H$605,Jul!$R$5:$R$605,"Despesa",Jul!$F$5:$F$605,CPagar!$D522,Jul!$I$5:$I$605,"Não Pago")</f>
        <v>0</v>
      </c>
      <c r="L522" s="75">
        <f>SUMIFS(Ago!$H$5:$H$605,Ago!$R$5:$R$605,"Despesa",Ago!$F$5:$F$605,CPagar!$D522,Ago!$I$5:$I$605,"Não Pago")</f>
        <v>0</v>
      </c>
      <c r="M522" s="75">
        <f>SUMIFS(Set!$H$5:$H$605,Set!$R$5:$R$605,"Despesa",Set!$F$5:$F$605,CPagar!$D522,Set!$I$5:$I$605,"Não Pago")</f>
        <v>0</v>
      </c>
      <c r="N522" s="75">
        <f>SUMIFS(Out!$H$5:$H$605,Out!$R$5:$R$605,"Despesa",Out!$F$5:$F$605,CPagar!$D522,Out!$I$5:$I$605,"Não Pago")</f>
        <v>0</v>
      </c>
      <c r="O522" s="75">
        <f>SUMIFS(Nov!$H$5:$H$605,Nov!$R$5:$R$605,"Despesa",Nov!$F$5:$F$605,CPagar!$D522,Nov!$I$5:$I$605,"Não Pago")</f>
        <v>0</v>
      </c>
      <c r="P522" s="75">
        <f>SUMIFS(Dez!$H$5:$H$605,Dez!$R$5:$R$605,"Despesa",Dez!$F$5:$F$605,CPagar!$D522,Dez!$I$5:$I$605,"Não Pago")</f>
        <v>0</v>
      </c>
      <c r="Q522" s="49">
        <f t="shared" si="17"/>
        <v>0</v>
      </c>
    </row>
    <row r="523" spans="3:17" ht="28.5" customHeight="1" thickTop="1" thickBot="1">
      <c r="C523" s="65" t="str">
        <f>'PC Despesas'!R19</f>
        <v>5.6.15</v>
      </c>
      <c r="D523" s="66" t="str">
        <f>VLOOKUP(C523,'PC Despesas'!$R$5:$S$103,2,FALSE)</f>
        <v>-</v>
      </c>
      <c r="E523" s="75">
        <f>SUMIFS(Jan!$H$5:$H$605,Jan!$R$5:$R$605,"Despesa",Jan!$F$5:$F$605,CPagar!$D523,Jan!$I$5:$I$605,"Não Pago")</f>
        <v>0</v>
      </c>
      <c r="F523" s="75">
        <f>SUMIFS(Fev!$H$5:$H$605,Fev!$R$5:$R$605,"Despesa",Fev!$F$5:$F$605,CPagar!$D523,Fev!$I$5:$I$605,"Não Pago")</f>
        <v>0</v>
      </c>
      <c r="G523" s="75">
        <f>SUMIFS(Mar!$H$5:$H$605,Mar!$R$5:$R$605,"Despesa",Mar!$F$5:$F$605,CPagar!$D523,Mar!$I$5:$I$605,"Não Pago")</f>
        <v>0</v>
      </c>
      <c r="H523" s="75">
        <f>SUMIFS(Abr!$H$5:$H$605,Abr!$R$5:$R$605,"Despesa",Abr!$F$5:$F$605,CPagar!$D523,Abr!$I$5:$I$605,"Não Pago")</f>
        <v>0</v>
      </c>
      <c r="I523" s="75">
        <f>SUMIFS(Mai!$H$5:$H$605,Mai!$R$5:$R$605,"Despesa",Mai!$F$5:$F$605,CPagar!$D523,Mai!$I$5:$I$605,"Não Pago")</f>
        <v>0</v>
      </c>
      <c r="J523" s="75">
        <f>SUMIFS(Jun!$H$5:$H$605,Jun!$R$5:$R$605,"Despesa",Jun!$F$5:$F$605,CPagar!$D523,Jun!$I$5:$I$605,"Não Pago")</f>
        <v>0</v>
      </c>
      <c r="K523" s="75">
        <f>SUMIFS(Jul!$H$5:$H$605,Jul!$R$5:$R$605,"Despesa",Jul!$F$5:$F$605,CPagar!$D523,Jul!$I$5:$I$605,"Não Pago")</f>
        <v>0</v>
      </c>
      <c r="L523" s="75">
        <f>SUMIFS(Ago!$H$5:$H$605,Ago!$R$5:$R$605,"Despesa",Ago!$F$5:$F$605,CPagar!$D523,Ago!$I$5:$I$605,"Não Pago")</f>
        <v>0</v>
      </c>
      <c r="M523" s="75">
        <f>SUMIFS(Set!$H$5:$H$605,Set!$R$5:$R$605,"Despesa",Set!$F$5:$F$605,CPagar!$D523,Set!$I$5:$I$605,"Não Pago")</f>
        <v>0</v>
      </c>
      <c r="N523" s="75">
        <f>SUMIFS(Out!$H$5:$H$605,Out!$R$5:$R$605,"Despesa",Out!$F$5:$F$605,CPagar!$D523,Out!$I$5:$I$605,"Não Pago")</f>
        <v>0</v>
      </c>
      <c r="O523" s="75">
        <f>SUMIFS(Nov!$H$5:$H$605,Nov!$R$5:$R$605,"Despesa",Nov!$F$5:$F$605,CPagar!$D523,Nov!$I$5:$I$605,"Não Pago")</f>
        <v>0</v>
      </c>
      <c r="P523" s="75">
        <f>SUMIFS(Dez!$H$5:$H$605,Dez!$R$5:$R$605,"Despesa",Dez!$F$5:$F$605,CPagar!$D523,Dez!$I$5:$I$605,"Não Pago")</f>
        <v>0</v>
      </c>
      <c r="Q523" s="49">
        <f t="shared" si="17"/>
        <v>0</v>
      </c>
    </row>
    <row r="524" spans="3:17" ht="28.5" customHeight="1" thickTop="1" thickBot="1">
      <c r="C524" s="65" t="str">
        <f>'PC Despesas'!R20</f>
        <v>5.6.16</v>
      </c>
      <c r="D524" s="66" t="str">
        <f>VLOOKUP(C524,'PC Despesas'!$R$5:$S$103,2,FALSE)</f>
        <v>-</v>
      </c>
      <c r="E524" s="75">
        <f>SUMIFS(Jan!$H$5:$H$605,Jan!$R$5:$R$605,"Despesa",Jan!$F$5:$F$605,CPagar!$D524,Jan!$I$5:$I$605,"Não Pago")</f>
        <v>0</v>
      </c>
      <c r="F524" s="75">
        <f>SUMIFS(Fev!$H$5:$H$605,Fev!$R$5:$R$605,"Despesa",Fev!$F$5:$F$605,CPagar!$D524,Fev!$I$5:$I$605,"Não Pago")</f>
        <v>0</v>
      </c>
      <c r="G524" s="75">
        <f>SUMIFS(Mar!$H$5:$H$605,Mar!$R$5:$R$605,"Despesa",Mar!$F$5:$F$605,CPagar!$D524,Mar!$I$5:$I$605,"Não Pago")</f>
        <v>0</v>
      </c>
      <c r="H524" s="75">
        <f>SUMIFS(Abr!$H$5:$H$605,Abr!$R$5:$R$605,"Despesa",Abr!$F$5:$F$605,CPagar!$D524,Abr!$I$5:$I$605,"Não Pago")</f>
        <v>0</v>
      </c>
      <c r="I524" s="75">
        <f>SUMIFS(Mai!$H$5:$H$605,Mai!$R$5:$R$605,"Despesa",Mai!$F$5:$F$605,CPagar!$D524,Mai!$I$5:$I$605,"Não Pago")</f>
        <v>0</v>
      </c>
      <c r="J524" s="75">
        <f>SUMIFS(Jun!$H$5:$H$605,Jun!$R$5:$R$605,"Despesa",Jun!$F$5:$F$605,CPagar!$D524,Jun!$I$5:$I$605,"Não Pago")</f>
        <v>0</v>
      </c>
      <c r="K524" s="75">
        <f>SUMIFS(Jul!$H$5:$H$605,Jul!$R$5:$R$605,"Despesa",Jul!$F$5:$F$605,CPagar!$D524,Jul!$I$5:$I$605,"Não Pago")</f>
        <v>0</v>
      </c>
      <c r="L524" s="75">
        <f>SUMIFS(Ago!$H$5:$H$605,Ago!$R$5:$R$605,"Despesa",Ago!$F$5:$F$605,CPagar!$D524,Ago!$I$5:$I$605,"Não Pago")</f>
        <v>0</v>
      </c>
      <c r="M524" s="75">
        <f>SUMIFS(Set!$H$5:$H$605,Set!$R$5:$R$605,"Despesa",Set!$F$5:$F$605,CPagar!$D524,Set!$I$5:$I$605,"Não Pago")</f>
        <v>0</v>
      </c>
      <c r="N524" s="75">
        <f>SUMIFS(Out!$H$5:$H$605,Out!$R$5:$R$605,"Despesa",Out!$F$5:$F$605,CPagar!$D524,Out!$I$5:$I$605,"Não Pago")</f>
        <v>0</v>
      </c>
      <c r="O524" s="75">
        <f>SUMIFS(Nov!$H$5:$H$605,Nov!$R$5:$R$605,"Despesa",Nov!$F$5:$F$605,CPagar!$D524,Nov!$I$5:$I$605,"Não Pago")</f>
        <v>0</v>
      </c>
      <c r="P524" s="75">
        <f>SUMIFS(Dez!$H$5:$H$605,Dez!$R$5:$R$605,"Despesa",Dez!$F$5:$F$605,CPagar!$D524,Dez!$I$5:$I$605,"Não Pago")</f>
        <v>0</v>
      </c>
      <c r="Q524" s="49">
        <f t="shared" si="17"/>
        <v>0</v>
      </c>
    </row>
    <row r="525" spans="3:17" ht="28.5" customHeight="1" thickTop="1" thickBot="1">
      <c r="C525" s="65" t="str">
        <f>'PC Despesas'!R21</f>
        <v>5.6.17</v>
      </c>
      <c r="D525" s="66" t="str">
        <f>VLOOKUP(C525,'PC Despesas'!$R$5:$S$103,2,FALSE)</f>
        <v>-</v>
      </c>
      <c r="E525" s="75">
        <f>SUMIFS(Jan!$H$5:$H$605,Jan!$R$5:$R$605,"Despesa",Jan!$F$5:$F$605,CPagar!$D525,Jan!$I$5:$I$605,"Não Pago")</f>
        <v>0</v>
      </c>
      <c r="F525" s="75">
        <f>SUMIFS(Fev!$H$5:$H$605,Fev!$R$5:$R$605,"Despesa",Fev!$F$5:$F$605,CPagar!$D525,Fev!$I$5:$I$605,"Não Pago")</f>
        <v>0</v>
      </c>
      <c r="G525" s="75">
        <f>SUMIFS(Mar!$H$5:$H$605,Mar!$R$5:$R$605,"Despesa",Mar!$F$5:$F$605,CPagar!$D525,Mar!$I$5:$I$605,"Não Pago")</f>
        <v>0</v>
      </c>
      <c r="H525" s="75">
        <f>SUMIFS(Abr!$H$5:$H$605,Abr!$R$5:$R$605,"Despesa",Abr!$F$5:$F$605,CPagar!$D525,Abr!$I$5:$I$605,"Não Pago")</f>
        <v>0</v>
      </c>
      <c r="I525" s="75">
        <f>SUMIFS(Mai!$H$5:$H$605,Mai!$R$5:$R$605,"Despesa",Mai!$F$5:$F$605,CPagar!$D525,Mai!$I$5:$I$605,"Não Pago")</f>
        <v>0</v>
      </c>
      <c r="J525" s="75">
        <f>SUMIFS(Jun!$H$5:$H$605,Jun!$R$5:$R$605,"Despesa",Jun!$F$5:$F$605,CPagar!$D525,Jun!$I$5:$I$605,"Não Pago")</f>
        <v>0</v>
      </c>
      <c r="K525" s="75">
        <f>SUMIFS(Jul!$H$5:$H$605,Jul!$R$5:$R$605,"Despesa",Jul!$F$5:$F$605,CPagar!$D525,Jul!$I$5:$I$605,"Não Pago")</f>
        <v>0</v>
      </c>
      <c r="L525" s="75">
        <f>SUMIFS(Ago!$H$5:$H$605,Ago!$R$5:$R$605,"Despesa",Ago!$F$5:$F$605,CPagar!$D525,Ago!$I$5:$I$605,"Não Pago")</f>
        <v>0</v>
      </c>
      <c r="M525" s="75">
        <f>SUMIFS(Set!$H$5:$H$605,Set!$R$5:$R$605,"Despesa",Set!$F$5:$F$605,CPagar!$D525,Set!$I$5:$I$605,"Não Pago")</f>
        <v>0</v>
      </c>
      <c r="N525" s="75">
        <f>SUMIFS(Out!$H$5:$H$605,Out!$R$5:$R$605,"Despesa",Out!$F$5:$F$605,CPagar!$D525,Out!$I$5:$I$605,"Não Pago")</f>
        <v>0</v>
      </c>
      <c r="O525" s="75">
        <f>SUMIFS(Nov!$H$5:$H$605,Nov!$R$5:$R$605,"Despesa",Nov!$F$5:$F$605,CPagar!$D525,Nov!$I$5:$I$605,"Não Pago")</f>
        <v>0</v>
      </c>
      <c r="P525" s="75">
        <f>SUMIFS(Dez!$H$5:$H$605,Dez!$R$5:$R$605,"Despesa",Dez!$F$5:$F$605,CPagar!$D525,Dez!$I$5:$I$605,"Não Pago")</f>
        <v>0</v>
      </c>
      <c r="Q525" s="49">
        <f t="shared" si="17"/>
        <v>0</v>
      </c>
    </row>
    <row r="526" spans="3:17" ht="28.5" customHeight="1" thickTop="1" thickBot="1">
      <c r="C526" s="65" t="str">
        <f>'PC Despesas'!R22</f>
        <v>5.6.18</v>
      </c>
      <c r="D526" s="66" t="str">
        <f>VLOOKUP(C526,'PC Despesas'!$R$5:$S$103,2,FALSE)</f>
        <v>-</v>
      </c>
      <c r="E526" s="75">
        <f>SUMIFS(Jan!$H$5:$H$605,Jan!$R$5:$R$605,"Despesa",Jan!$F$5:$F$605,CPagar!$D526,Jan!$I$5:$I$605,"Não Pago")</f>
        <v>0</v>
      </c>
      <c r="F526" s="75">
        <f>SUMIFS(Fev!$H$5:$H$605,Fev!$R$5:$R$605,"Despesa",Fev!$F$5:$F$605,CPagar!$D526,Fev!$I$5:$I$605,"Não Pago")</f>
        <v>0</v>
      </c>
      <c r="G526" s="75">
        <f>SUMIFS(Mar!$H$5:$H$605,Mar!$R$5:$R$605,"Despesa",Mar!$F$5:$F$605,CPagar!$D526,Mar!$I$5:$I$605,"Não Pago")</f>
        <v>0</v>
      </c>
      <c r="H526" s="75">
        <f>SUMIFS(Abr!$H$5:$H$605,Abr!$R$5:$R$605,"Despesa",Abr!$F$5:$F$605,CPagar!$D526,Abr!$I$5:$I$605,"Não Pago")</f>
        <v>0</v>
      </c>
      <c r="I526" s="75">
        <f>SUMIFS(Mai!$H$5:$H$605,Mai!$R$5:$R$605,"Despesa",Mai!$F$5:$F$605,CPagar!$D526,Mai!$I$5:$I$605,"Não Pago")</f>
        <v>0</v>
      </c>
      <c r="J526" s="75">
        <f>SUMIFS(Jun!$H$5:$H$605,Jun!$R$5:$R$605,"Despesa",Jun!$F$5:$F$605,CPagar!$D526,Jun!$I$5:$I$605,"Não Pago")</f>
        <v>0</v>
      </c>
      <c r="K526" s="75">
        <f>SUMIFS(Jul!$H$5:$H$605,Jul!$R$5:$R$605,"Despesa",Jul!$F$5:$F$605,CPagar!$D526,Jul!$I$5:$I$605,"Não Pago")</f>
        <v>0</v>
      </c>
      <c r="L526" s="75">
        <f>SUMIFS(Ago!$H$5:$H$605,Ago!$R$5:$R$605,"Despesa",Ago!$F$5:$F$605,CPagar!$D526,Ago!$I$5:$I$605,"Não Pago")</f>
        <v>0</v>
      </c>
      <c r="M526" s="75">
        <f>SUMIFS(Set!$H$5:$H$605,Set!$R$5:$R$605,"Despesa",Set!$F$5:$F$605,CPagar!$D526,Set!$I$5:$I$605,"Não Pago")</f>
        <v>0</v>
      </c>
      <c r="N526" s="75">
        <f>SUMIFS(Out!$H$5:$H$605,Out!$R$5:$R$605,"Despesa",Out!$F$5:$F$605,CPagar!$D526,Out!$I$5:$I$605,"Não Pago")</f>
        <v>0</v>
      </c>
      <c r="O526" s="75">
        <f>SUMIFS(Nov!$H$5:$H$605,Nov!$R$5:$R$605,"Despesa",Nov!$F$5:$F$605,CPagar!$D526,Nov!$I$5:$I$605,"Não Pago")</f>
        <v>0</v>
      </c>
      <c r="P526" s="75">
        <f>SUMIFS(Dez!$H$5:$H$605,Dez!$R$5:$R$605,"Despesa",Dez!$F$5:$F$605,CPagar!$D526,Dez!$I$5:$I$605,"Não Pago")</f>
        <v>0</v>
      </c>
      <c r="Q526" s="49">
        <f t="shared" si="17"/>
        <v>0</v>
      </c>
    </row>
    <row r="527" spans="3:17" ht="28.5" customHeight="1" thickTop="1" thickBot="1">
      <c r="C527" s="65" t="str">
        <f>'PC Despesas'!R23</f>
        <v>5.6.19</v>
      </c>
      <c r="D527" s="66" t="str">
        <f>VLOOKUP(C527,'PC Despesas'!$R$5:$S$103,2,FALSE)</f>
        <v>-</v>
      </c>
      <c r="E527" s="75">
        <f>SUMIFS(Jan!$H$5:$H$605,Jan!$R$5:$R$605,"Despesa",Jan!$F$5:$F$605,CPagar!$D527,Jan!$I$5:$I$605,"Não Pago")</f>
        <v>0</v>
      </c>
      <c r="F527" s="75">
        <f>SUMIFS(Fev!$H$5:$H$605,Fev!$R$5:$R$605,"Despesa",Fev!$F$5:$F$605,CPagar!$D527,Fev!$I$5:$I$605,"Não Pago")</f>
        <v>0</v>
      </c>
      <c r="G527" s="75">
        <f>SUMIFS(Mar!$H$5:$H$605,Mar!$R$5:$R$605,"Despesa",Mar!$F$5:$F$605,CPagar!$D527,Mar!$I$5:$I$605,"Não Pago")</f>
        <v>0</v>
      </c>
      <c r="H527" s="75">
        <f>SUMIFS(Abr!$H$5:$H$605,Abr!$R$5:$R$605,"Despesa",Abr!$F$5:$F$605,CPagar!$D527,Abr!$I$5:$I$605,"Não Pago")</f>
        <v>0</v>
      </c>
      <c r="I527" s="75">
        <f>SUMIFS(Mai!$H$5:$H$605,Mai!$R$5:$R$605,"Despesa",Mai!$F$5:$F$605,CPagar!$D527,Mai!$I$5:$I$605,"Não Pago")</f>
        <v>0</v>
      </c>
      <c r="J527" s="75">
        <f>SUMIFS(Jun!$H$5:$H$605,Jun!$R$5:$R$605,"Despesa",Jun!$F$5:$F$605,CPagar!$D527,Jun!$I$5:$I$605,"Não Pago")</f>
        <v>0</v>
      </c>
      <c r="K527" s="75">
        <f>SUMIFS(Jul!$H$5:$H$605,Jul!$R$5:$R$605,"Despesa",Jul!$F$5:$F$605,CPagar!$D527,Jul!$I$5:$I$605,"Não Pago")</f>
        <v>0</v>
      </c>
      <c r="L527" s="75">
        <f>SUMIFS(Ago!$H$5:$H$605,Ago!$R$5:$R$605,"Despesa",Ago!$F$5:$F$605,CPagar!$D527,Ago!$I$5:$I$605,"Não Pago")</f>
        <v>0</v>
      </c>
      <c r="M527" s="75">
        <f>SUMIFS(Set!$H$5:$H$605,Set!$R$5:$R$605,"Despesa",Set!$F$5:$F$605,CPagar!$D527,Set!$I$5:$I$605,"Não Pago")</f>
        <v>0</v>
      </c>
      <c r="N527" s="75">
        <f>SUMIFS(Out!$H$5:$H$605,Out!$R$5:$R$605,"Despesa",Out!$F$5:$F$605,CPagar!$D527,Out!$I$5:$I$605,"Não Pago")</f>
        <v>0</v>
      </c>
      <c r="O527" s="75">
        <f>SUMIFS(Nov!$H$5:$H$605,Nov!$R$5:$R$605,"Despesa",Nov!$F$5:$F$605,CPagar!$D527,Nov!$I$5:$I$605,"Não Pago")</f>
        <v>0</v>
      </c>
      <c r="P527" s="75">
        <f>SUMIFS(Dez!$H$5:$H$605,Dez!$R$5:$R$605,"Despesa",Dez!$F$5:$F$605,CPagar!$D527,Dez!$I$5:$I$605,"Não Pago")</f>
        <v>0</v>
      </c>
      <c r="Q527" s="49">
        <f t="shared" si="17"/>
        <v>0</v>
      </c>
    </row>
    <row r="528" spans="3:17" ht="28.5" customHeight="1" thickTop="1" thickBot="1">
      <c r="C528" s="65" t="str">
        <f>'PC Despesas'!R24</f>
        <v>5.6.20</v>
      </c>
      <c r="D528" s="66" t="str">
        <f>VLOOKUP(C528,'PC Despesas'!$R$5:$S$103,2,FALSE)</f>
        <v>-</v>
      </c>
      <c r="E528" s="75">
        <f>SUMIFS(Jan!$H$5:$H$605,Jan!$R$5:$R$605,"Despesa",Jan!$F$5:$F$605,CPagar!$D528,Jan!$I$5:$I$605,"Não Pago")</f>
        <v>0</v>
      </c>
      <c r="F528" s="75">
        <f>SUMIFS(Fev!$H$5:$H$605,Fev!$R$5:$R$605,"Despesa",Fev!$F$5:$F$605,CPagar!$D528,Fev!$I$5:$I$605,"Não Pago")</f>
        <v>0</v>
      </c>
      <c r="G528" s="75">
        <f>SUMIFS(Mar!$H$5:$H$605,Mar!$R$5:$R$605,"Despesa",Mar!$F$5:$F$605,CPagar!$D528,Mar!$I$5:$I$605,"Não Pago")</f>
        <v>0</v>
      </c>
      <c r="H528" s="75">
        <f>SUMIFS(Abr!$H$5:$H$605,Abr!$R$5:$R$605,"Despesa",Abr!$F$5:$F$605,CPagar!$D528,Abr!$I$5:$I$605,"Não Pago")</f>
        <v>0</v>
      </c>
      <c r="I528" s="75">
        <f>SUMIFS(Mai!$H$5:$H$605,Mai!$R$5:$R$605,"Despesa",Mai!$F$5:$F$605,CPagar!$D528,Mai!$I$5:$I$605,"Não Pago")</f>
        <v>0</v>
      </c>
      <c r="J528" s="75">
        <f>SUMIFS(Jun!$H$5:$H$605,Jun!$R$5:$R$605,"Despesa",Jun!$F$5:$F$605,CPagar!$D528,Jun!$I$5:$I$605,"Não Pago")</f>
        <v>0</v>
      </c>
      <c r="K528" s="75">
        <f>SUMIFS(Jul!$H$5:$H$605,Jul!$R$5:$R$605,"Despesa",Jul!$F$5:$F$605,CPagar!$D528,Jul!$I$5:$I$605,"Não Pago")</f>
        <v>0</v>
      </c>
      <c r="L528" s="75">
        <f>SUMIFS(Ago!$H$5:$H$605,Ago!$R$5:$R$605,"Despesa",Ago!$F$5:$F$605,CPagar!$D528,Ago!$I$5:$I$605,"Não Pago")</f>
        <v>0</v>
      </c>
      <c r="M528" s="75">
        <f>SUMIFS(Set!$H$5:$H$605,Set!$R$5:$R$605,"Despesa",Set!$F$5:$F$605,CPagar!$D528,Set!$I$5:$I$605,"Não Pago")</f>
        <v>0</v>
      </c>
      <c r="N528" s="75">
        <f>SUMIFS(Out!$H$5:$H$605,Out!$R$5:$R$605,"Despesa",Out!$F$5:$F$605,CPagar!$D528,Out!$I$5:$I$605,"Não Pago")</f>
        <v>0</v>
      </c>
      <c r="O528" s="75">
        <f>SUMIFS(Nov!$H$5:$H$605,Nov!$R$5:$R$605,"Despesa",Nov!$F$5:$F$605,CPagar!$D528,Nov!$I$5:$I$605,"Não Pago")</f>
        <v>0</v>
      </c>
      <c r="P528" s="75">
        <f>SUMIFS(Dez!$H$5:$H$605,Dez!$R$5:$R$605,"Despesa",Dez!$F$5:$F$605,CPagar!$D528,Dez!$I$5:$I$605,"Não Pago")</f>
        <v>0</v>
      </c>
      <c r="Q528" s="49">
        <f t="shared" si="17"/>
        <v>0</v>
      </c>
    </row>
    <row r="529" spans="3:17" ht="28.5" customHeight="1" thickTop="1" thickBot="1">
      <c r="C529" s="65" t="str">
        <f>'PC Despesas'!R25</f>
        <v>5.6.21</v>
      </c>
      <c r="D529" s="66" t="str">
        <f>VLOOKUP(C529,'PC Despesas'!$R$5:$S$103,2,FALSE)</f>
        <v>-</v>
      </c>
      <c r="E529" s="75">
        <f>SUMIFS(Jan!$H$5:$H$605,Jan!$R$5:$R$605,"Despesa",Jan!$F$5:$F$605,CPagar!$D529,Jan!$I$5:$I$605,"Não Pago")</f>
        <v>0</v>
      </c>
      <c r="F529" s="75">
        <f>SUMIFS(Fev!$H$5:$H$605,Fev!$R$5:$R$605,"Despesa",Fev!$F$5:$F$605,CPagar!$D529,Fev!$I$5:$I$605,"Não Pago")</f>
        <v>0</v>
      </c>
      <c r="G529" s="75">
        <f>SUMIFS(Mar!$H$5:$H$605,Mar!$R$5:$R$605,"Despesa",Mar!$F$5:$F$605,CPagar!$D529,Mar!$I$5:$I$605,"Não Pago")</f>
        <v>0</v>
      </c>
      <c r="H529" s="75">
        <f>SUMIFS(Abr!$H$5:$H$605,Abr!$R$5:$R$605,"Despesa",Abr!$F$5:$F$605,CPagar!$D529,Abr!$I$5:$I$605,"Não Pago")</f>
        <v>0</v>
      </c>
      <c r="I529" s="75">
        <f>SUMIFS(Mai!$H$5:$H$605,Mai!$R$5:$R$605,"Despesa",Mai!$F$5:$F$605,CPagar!$D529,Mai!$I$5:$I$605,"Não Pago")</f>
        <v>0</v>
      </c>
      <c r="J529" s="75">
        <f>SUMIFS(Jun!$H$5:$H$605,Jun!$R$5:$R$605,"Despesa",Jun!$F$5:$F$605,CPagar!$D529,Jun!$I$5:$I$605,"Não Pago")</f>
        <v>0</v>
      </c>
      <c r="K529" s="75">
        <f>SUMIFS(Jul!$H$5:$H$605,Jul!$R$5:$R$605,"Despesa",Jul!$F$5:$F$605,CPagar!$D529,Jul!$I$5:$I$605,"Não Pago")</f>
        <v>0</v>
      </c>
      <c r="L529" s="75">
        <f>SUMIFS(Ago!$H$5:$H$605,Ago!$R$5:$R$605,"Despesa",Ago!$F$5:$F$605,CPagar!$D529,Ago!$I$5:$I$605,"Não Pago")</f>
        <v>0</v>
      </c>
      <c r="M529" s="75">
        <f>SUMIFS(Set!$H$5:$H$605,Set!$R$5:$R$605,"Despesa",Set!$F$5:$F$605,CPagar!$D529,Set!$I$5:$I$605,"Não Pago")</f>
        <v>0</v>
      </c>
      <c r="N529" s="75">
        <f>SUMIFS(Out!$H$5:$H$605,Out!$R$5:$R$605,"Despesa",Out!$F$5:$F$605,CPagar!$D529,Out!$I$5:$I$605,"Não Pago")</f>
        <v>0</v>
      </c>
      <c r="O529" s="75">
        <f>SUMIFS(Nov!$H$5:$H$605,Nov!$R$5:$R$605,"Despesa",Nov!$F$5:$F$605,CPagar!$D529,Nov!$I$5:$I$605,"Não Pago")</f>
        <v>0</v>
      </c>
      <c r="P529" s="75">
        <f>SUMIFS(Dez!$H$5:$H$605,Dez!$R$5:$R$605,"Despesa",Dez!$F$5:$F$605,CPagar!$D529,Dez!$I$5:$I$605,"Não Pago")</f>
        <v>0</v>
      </c>
      <c r="Q529" s="49">
        <f t="shared" si="17"/>
        <v>0</v>
      </c>
    </row>
    <row r="530" spans="3:17" ht="28.5" customHeight="1" thickTop="1" thickBot="1">
      <c r="C530" s="65" t="str">
        <f>'PC Despesas'!R26</f>
        <v>5.6.22</v>
      </c>
      <c r="D530" s="66" t="str">
        <f>VLOOKUP(C530,'PC Despesas'!$R$5:$S$103,2,FALSE)</f>
        <v>-</v>
      </c>
      <c r="E530" s="75">
        <f>SUMIFS(Jan!$H$5:$H$605,Jan!$R$5:$R$605,"Despesa",Jan!$F$5:$F$605,CPagar!$D530,Jan!$I$5:$I$605,"Não Pago")</f>
        <v>0</v>
      </c>
      <c r="F530" s="75">
        <f>SUMIFS(Fev!$H$5:$H$605,Fev!$R$5:$R$605,"Despesa",Fev!$F$5:$F$605,CPagar!$D530,Fev!$I$5:$I$605,"Não Pago")</f>
        <v>0</v>
      </c>
      <c r="G530" s="75">
        <f>SUMIFS(Mar!$H$5:$H$605,Mar!$R$5:$R$605,"Despesa",Mar!$F$5:$F$605,CPagar!$D530,Mar!$I$5:$I$605,"Não Pago")</f>
        <v>0</v>
      </c>
      <c r="H530" s="75">
        <f>SUMIFS(Abr!$H$5:$H$605,Abr!$R$5:$R$605,"Despesa",Abr!$F$5:$F$605,CPagar!$D530,Abr!$I$5:$I$605,"Não Pago")</f>
        <v>0</v>
      </c>
      <c r="I530" s="75">
        <f>SUMIFS(Mai!$H$5:$H$605,Mai!$R$5:$R$605,"Despesa",Mai!$F$5:$F$605,CPagar!$D530,Mai!$I$5:$I$605,"Não Pago")</f>
        <v>0</v>
      </c>
      <c r="J530" s="75">
        <f>SUMIFS(Jun!$H$5:$H$605,Jun!$R$5:$R$605,"Despesa",Jun!$F$5:$F$605,CPagar!$D530,Jun!$I$5:$I$605,"Não Pago")</f>
        <v>0</v>
      </c>
      <c r="K530" s="75">
        <f>SUMIFS(Jul!$H$5:$H$605,Jul!$R$5:$R$605,"Despesa",Jul!$F$5:$F$605,CPagar!$D530,Jul!$I$5:$I$605,"Não Pago")</f>
        <v>0</v>
      </c>
      <c r="L530" s="75">
        <f>SUMIFS(Ago!$H$5:$H$605,Ago!$R$5:$R$605,"Despesa",Ago!$F$5:$F$605,CPagar!$D530,Ago!$I$5:$I$605,"Não Pago")</f>
        <v>0</v>
      </c>
      <c r="M530" s="75">
        <f>SUMIFS(Set!$H$5:$H$605,Set!$R$5:$R$605,"Despesa",Set!$F$5:$F$605,CPagar!$D530,Set!$I$5:$I$605,"Não Pago")</f>
        <v>0</v>
      </c>
      <c r="N530" s="75">
        <f>SUMIFS(Out!$H$5:$H$605,Out!$R$5:$R$605,"Despesa",Out!$F$5:$F$605,CPagar!$D530,Out!$I$5:$I$605,"Não Pago")</f>
        <v>0</v>
      </c>
      <c r="O530" s="75">
        <f>SUMIFS(Nov!$H$5:$H$605,Nov!$R$5:$R$605,"Despesa",Nov!$F$5:$F$605,CPagar!$D530,Nov!$I$5:$I$605,"Não Pago")</f>
        <v>0</v>
      </c>
      <c r="P530" s="75">
        <f>SUMIFS(Dez!$H$5:$H$605,Dez!$R$5:$R$605,"Despesa",Dez!$F$5:$F$605,CPagar!$D530,Dez!$I$5:$I$605,"Não Pago")</f>
        <v>0</v>
      </c>
      <c r="Q530" s="49">
        <f t="shared" si="17"/>
        <v>0</v>
      </c>
    </row>
    <row r="531" spans="3:17" ht="28.5" customHeight="1" thickTop="1" thickBot="1">
      <c r="C531" s="65" t="str">
        <f>'PC Despesas'!R27</f>
        <v>5.6.23</v>
      </c>
      <c r="D531" s="66" t="str">
        <f>VLOOKUP(C531,'PC Despesas'!$R$5:$S$103,2,FALSE)</f>
        <v>-</v>
      </c>
      <c r="E531" s="75">
        <f>SUMIFS(Jan!$H$5:$H$605,Jan!$R$5:$R$605,"Despesa",Jan!$F$5:$F$605,CPagar!$D531,Jan!$I$5:$I$605,"Não Pago")</f>
        <v>0</v>
      </c>
      <c r="F531" s="75">
        <f>SUMIFS(Fev!$H$5:$H$605,Fev!$R$5:$R$605,"Despesa",Fev!$F$5:$F$605,CPagar!$D531,Fev!$I$5:$I$605,"Não Pago")</f>
        <v>0</v>
      </c>
      <c r="G531" s="75">
        <f>SUMIFS(Mar!$H$5:$H$605,Mar!$R$5:$R$605,"Despesa",Mar!$F$5:$F$605,CPagar!$D531,Mar!$I$5:$I$605,"Não Pago")</f>
        <v>0</v>
      </c>
      <c r="H531" s="75">
        <f>SUMIFS(Abr!$H$5:$H$605,Abr!$R$5:$R$605,"Despesa",Abr!$F$5:$F$605,CPagar!$D531,Abr!$I$5:$I$605,"Não Pago")</f>
        <v>0</v>
      </c>
      <c r="I531" s="75">
        <f>SUMIFS(Mai!$H$5:$H$605,Mai!$R$5:$R$605,"Despesa",Mai!$F$5:$F$605,CPagar!$D531,Mai!$I$5:$I$605,"Não Pago")</f>
        <v>0</v>
      </c>
      <c r="J531" s="75">
        <f>SUMIFS(Jun!$H$5:$H$605,Jun!$R$5:$R$605,"Despesa",Jun!$F$5:$F$605,CPagar!$D531,Jun!$I$5:$I$605,"Não Pago")</f>
        <v>0</v>
      </c>
      <c r="K531" s="75">
        <f>SUMIFS(Jul!$H$5:$H$605,Jul!$R$5:$R$605,"Despesa",Jul!$F$5:$F$605,CPagar!$D531,Jul!$I$5:$I$605,"Não Pago")</f>
        <v>0</v>
      </c>
      <c r="L531" s="75">
        <f>SUMIFS(Ago!$H$5:$H$605,Ago!$R$5:$R$605,"Despesa",Ago!$F$5:$F$605,CPagar!$D531,Ago!$I$5:$I$605,"Não Pago")</f>
        <v>0</v>
      </c>
      <c r="M531" s="75">
        <f>SUMIFS(Set!$H$5:$H$605,Set!$R$5:$R$605,"Despesa",Set!$F$5:$F$605,CPagar!$D531,Set!$I$5:$I$605,"Não Pago")</f>
        <v>0</v>
      </c>
      <c r="N531" s="75">
        <f>SUMIFS(Out!$H$5:$H$605,Out!$R$5:$R$605,"Despesa",Out!$F$5:$F$605,CPagar!$D531,Out!$I$5:$I$605,"Não Pago")</f>
        <v>0</v>
      </c>
      <c r="O531" s="75">
        <f>SUMIFS(Nov!$H$5:$H$605,Nov!$R$5:$R$605,"Despesa",Nov!$F$5:$F$605,CPagar!$D531,Nov!$I$5:$I$605,"Não Pago")</f>
        <v>0</v>
      </c>
      <c r="P531" s="75">
        <f>SUMIFS(Dez!$H$5:$H$605,Dez!$R$5:$R$605,"Despesa",Dez!$F$5:$F$605,CPagar!$D531,Dez!$I$5:$I$605,"Não Pago")</f>
        <v>0</v>
      </c>
      <c r="Q531" s="49">
        <f t="shared" si="17"/>
        <v>0</v>
      </c>
    </row>
    <row r="532" spans="3:17" ht="28.5" customHeight="1" thickTop="1" thickBot="1">
      <c r="C532" s="65" t="str">
        <f>'PC Despesas'!R28</f>
        <v>5.6.24</v>
      </c>
      <c r="D532" s="66" t="str">
        <f>VLOOKUP(C532,'PC Despesas'!$R$5:$S$103,2,FALSE)</f>
        <v>-</v>
      </c>
      <c r="E532" s="75">
        <f>SUMIFS(Jan!$H$5:$H$605,Jan!$R$5:$R$605,"Despesa",Jan!$F$5:$F$605,CPagar!$D532,Jan!$I$5:$I$605,"Não Pago")</f>
        <v>0</v>
      </c>
      <c r="F532" s="75">
        <f>SUMIFS(Fev!$H$5:$H$605,Fev!$R$5:$R$605,"Despesa",Fev!$F$5:$F$605,CPagar!$D532,Fev!$I$5:$I$605,"Não Pago")</f>
        <v>0</v>
      </c>
      <c r="G532" s="75">
        <f>SUMIFS(Mar!$H$5:$H$605,Mar!$R$5:$R$605,"Despesa",Mar!$F$5:$F$605,CPagar!$D532,Mar!$I$5:$I$605,"Não Pago")</f>
        <v>0</v>
      </c>
      <c r="H532" s="75">
        <f>SUMIFS(Abr!$H$5:$H$605,Abr!$R$5:$R$605,"Despesa",Abr!$F$5:$F$605,CPagar!$D532,Abr!$I$5:$I$605,"Não Pago")</f>
        <v>0</v>
      </c>
      <c r="I532" s="75">
        <f>SUMIFS(Mai!$H$5:$H$605,Mai!$R$5:$R$605,"Despesa",Mai!$F$5:$F$605,CPagar!$D532,Mai!$I$5:$I$605,"Não Pago")</f>
        <v>0</v>
      </c>
      <c r="J532" s="75">
        <f>SUMIFS(Jun!$H$5:$H$605,Jun!$R$5:$R$605,"Despesa",Jun!$F$5:$F$605,CPagar!$D532,Jun!$I$5:$I$605,"Não Pago")</f>
        <v>0</v>
      </c>
      <c r="K532" s="75">
        <f>SUMIFS(Jul!$H$5:$H$605,Jul!$R$5:$R$605,"Despesa",Jul!$F$5:$F$605,CPagar!$D532,Jul!$I$5:$I$605,"Não Pago")</f>
        <v>0</v>
      </c>
      <c r="L532" s="75">
        <f>SUMIFS(Ago!$H$5:$H$605,Ago!$R$5:$R$605,"Despesa",Ago!$F$5:$F$605,CPagar!$D532,Ago!$I$5:$I$605,"Não Pago")</f>
        <v>0</v>
      </c>
      <c r="M532" s="75">
        <f>SUMIFS(Set!$H$5:$H$605,Set!$R$5:$R$605,"Despesa",Set!$F$5:$F$605,CPagar!$D532,Set!$I$5:$I$605,"Não Pago")</f>
        <v>0</v>
      </c>
      <c r="N532" s="75">
        <f>SUMIFS(Out!$H$5:$H$605,Out!$R$5:$R$605,"Despesa",Out!$F$5:$F$605,CPagar!$D532,Out!$I$5:$I$605,"Não Pago")</f>
        <v>0</v>
      </c>
      <c r="O532" s="75">
        <f>SUMIFS(Nov!$H$5:$H$605,Nov!$R$5:$R$605,"Despesa",Nov!$F$5:$F$605,CPagar!$D532,Nov!$I$5:$I$605,"Não Pago")</f>
        <v>0</v>
      </c>
      <c r="P532" s="75">
        <f>SUMIFS(Dez!$H$5:$H$605,Dez!$R$5:$R$605,"Despesa",Dez!$F$5:$F$605,CPagar!$D532,Dez!$I$5:$I$605,"Não Pago")</f>
        <v>0</v>
      </c>
      <c r="Q532" s="49">
        <f t="shared" si="17"/>
        <v>0</v>
      </c>
    </row>
    <row r="533" spans="3:17" ht="28.5" customHeight="1" thickTop="1" thickBot="1">
      <c r="C533" s="65" t="str">
        <f>'PC Despesas'!R29</f>
        <v>5.6.25</v>
      </c>
      <c r="D533" s="66" t="str">
        <f>VLOOKUP(C533,'PC Despesas'!$R$5:$S$103,2,FALSE)</f>
        <v>-</v>
      </c>
      <c r="E533" s="75">
        <f>SUMIFS(Jan!$H$5:$H$605,Jan!$R$5:$R$605,"Despesa",Jan!$F$5:$F$605,CPagar!$D533,Jan!$I$5:$I$605,"Não Pago")</f>
        <v>0</v>
      </c>
      <c r="F533" s="75">
        <f>SUMIFS(Fev!$H$5:$H$605,Fev!$R$5:$R$605,"Despesa",Fev!$F$5:$F$605,CPagar!$D533,Fev!$I$5:$I$605,"Não Pago")</f>
        <v>0</v>
      </c>
      <c r="G533" s="75">
        <f>SUMIFS(Mar!$H$5:$H$605,Mar!$R$5:$R$605,"Despesa",Mar!$F$5:$F$605,CPagar!$D533,Mar!$I$5:$I$605,"Não Pago")</f>
        <v>0</v>
      </c>
      <c r="H533" s="75">
        <f>SUMIFS(Abr!$H$5:$H$605,Abr!$R$5:$R$605,"Despesa",Abr!$F$5:$F$605,CPagar!$D533,Abr!$I$5:$I$605,"Não Pago")</f>
        <v>0</v>
      </c>
      <c r="I533" s="75">
        <f>SUMIFS(Mai!$H$5:$H$605,Mai!$R$5:$R$605,"Despesa",Mai!$F$5:$F$605,CPagar!$D533,Mai!$I$5:$I$605,"Não Pago")</f>
        <v>0</v>
      </c>
      <c r="J533" s="75">
        <f>SUMIFS(Jun!$H$5:$H$605,Jun!$R$5:$R$605,"Despesa",Jun!$F$5:$F$605,CPagar!$D533,Jun!$I$5:$I$605,"Não Pago")</f>
        <v>0</v>
      </c>
      <c r="K533" s="75">
        <f>SUMIFS(Jul!$H$5:$H$605,Jul!$R$5:$R$605,"Despesa",Jul!$F$5:$F$605,CPagar!$D533,Jul!$I$5:$I$605,"Não Pago")</f>
        <v>0</v>
      </c>
      <c r="L533" s="75">
        <f>SUMIFS(Ago!$H$5:$H$605,Ago!$R$5:$R$605,"Despesa",Ago!$F$5:$F$605,CPagar!$D533,Ago!$I$5:$I$605,"Não Pago")</f>
        <v>0</v>
      </c>
      <c r="M533" s="75">
        <f>SUMIFS(Set!$H$5:$H$605,Set!$R$5:$R$605,"Despesa",Set!$F$5:$F$605,CPagar!$D533,Set!$I$5:$I$605,"Não Pago")</f>
        <v>0</v>
      </c>
      <c r="N533" s="75">
        <f>SUMIFS(Out!$H$5:$H$605,Out!$R$5:$R$605,"Despesa",Out!$F$5:$F$605,CPagar!$D533,Out!$I$5:$I$605,"Não Pago")</f>
        <v>0</v>
      </c>
      <c r="O533" s="75">
        <f>SUMIFS(Nov!$H$5:$H$605,Nov!$R$5:$R$605,"Despesa",Nov!$F$5:$F$605,CPagar!$D533,Nov!$I$5:$I$605,"Não Pago")</f>
        <v>0</v>
      </c>
      <c r="P533" s="75">
        <f>SUMIFS(Dez!$H$5:$H$605,Dez!$R$5:$R$605,"Despesa",Dez!$F$5:$F$605,CPagar!$D533,Dez!$I$5:$I$605,"Não Pago")</f>
        <v>0</v>
      </c>
      <c r="Q533" s="49">
        <f t="shared" si="17"/>
        <v>0</v>
      </c>
    </row>
    <row r="534" spans="3:17" ht="28.5" customHeight="1" thickTop="1" thickBot="1">
      <c r="C534" s="65" t="str">
        <f>'PC Despesas'!R30</f>
        <v>5.6.26</v>
      </c>
      <c r="D534" s="66" t="str">
        <f>VLOOKUP(C534,'PC Despesas'!$R$5:$S$103,2,FALSE)</f>
        <v>-</v>
      </c>
      <c r="E534" s="75">
        <f>SUMIFS(Jan!$H$5:$H$605,Jan!$R$5:$R$605,"Despesa",Jan!$F$5:$F$605,CPagar!$D534,Jan!$I$5:$I$605,"Não Pago")</f>
        <v>0</v>
      </c>
      <c r="F534" s="75">
        <f>SUMIFS(Fev!$H$5:$H$605,Fev!$R$5:$R$605,"Despesa",Fev!$F$5:$F$605,CPagar!$D534,Fev!$I$5:$I$605,"Não Pago")</f>
        <v>0</v>
      </c>
      <c r="G534" s="75">
        <f>SUMIFS(Mar!$H$5:$H$605,Mar!$R$5:$R$605,"Despesa",Mar!$F$5:$F$605,CPagar!$D534,Mar!$I$5:$I$605,"Não Pago")</f>
        <v>0</v>
      </c>
      <c r="H534" s="75">
        <f>SUMIFS(Abr!$H$5:$H$605,Abr!$R$5:$R$605,"Despesa",Abr!$F$5:$F$605,CPagar!$D534,Abr!$I$5:$I$605,"Não Pago")</f>
        <v>0</v>
      </c>
      <c r="I534" s="75">
        <f>SUMIFS(Mai!$H$5:$H$605,Mai!$R$5:$R$605,"Despesa",Mai!$F$5:$F$605,CPagar!$D534,Mai!$I$5:$I$605,"Não Pago")</f>
        <v>0</v>
      </c>
      <c r="J534" s="75">
        <f>SUMIFS(Jun!$H$5:$H$605,Jun!$R$5:$R$605,"Despesa",Jun!$F$5:$F$605,CPagar!$D534,Jun!$I$5:$I$605,"Não Pago")</f>
        <v>0</v>
      </c>
      <c r="K534" s="75">
        <f>SUMIFS(Jul!$H$5:$H$605,Jul!$R$5:$R$605,"Despesa",Jul!$F$5:$F$605,CPagar!$D534,Jul!$I$5:$I$605,"Não Pago")</f>
        <v>0</v>
      </c>
      <c r="L534" s="75">
        <f>SUMIFS(Ago!$H$5:$H$605,Ago!$R$5:$R$605,"Despesa",Ago!$F$5:$F$605,CPagar!$D534,Ago!$I$5:$I$605,"Não Pago")</f>
        <v>0</v>
      </c>
      <c r="M534" s="75">
        <f>SUMIFS(Set!$H$5:$H$605,Set!$R$5:$R$605,"Despesa",Set!$F$5:$F$605,CPagar!$D534,Set!$I$5:$I$605,"Não Pago")</f>
        <v>0</v>
      </c>
      <c r="N534" s="75">
        <f>SUMIFS(Out!$H$5:$H$605,Out!$R$5:$R$605,"Despesa",Out!$F$5:$F$605,CPagar!$D534,Out!$I$5:$I$605,"Não Pago")</f>
        <v>0</v>
      </c>
      <c r="O534" s="75">
        <f>SUMIFS(Nov!$H$5:$H$605,Nov!$R$5:$R$605,"Despesa",Nov!$F$5:$F$605,CPagar!$D534,Nov!$I$5:$I$605,"Não Pago")</f>
        <v>0</v>
      </c>
      <c r="P534" s="75">
        <f>SUMIFS(Dez!$H$5:$H$605,Dez!$R$5:$R$605,"Despesa",Dez!$F$5:$F$605,CPagar!$D534,Dez!$I$5:$I$605,"Não Pago")</f>
        <v>0</v>
      </c>
      <c r="Q534" s="49">
        <f t="shared" si="17"/>
        <v>0</v>
      </c>
    </row>
    <row r="535" spans="3:17" ht="28.5" customHeight="1" thickTop="1" thickBot="1">
      <c r="C535" s="65" t="str">
        <f>'PC Despesas'!R31</f>
        <v>5.6.27</v>
      </c>
      <c r="D535" s="66" t="str">
        <f>VLOOKUP(C535,'PC Despesas'!$R$5:$S$103,2,FALSE)</f>
        <v>-</v>
      </c>
      <c r="E535" s="75">
        <f>SUMIFS(Jan!$H$5:$H$605,Jan!$R$5:$R$605,"Despesa",Jan!$F$5:$F$605,CPagar!$D535,Jan!$I$5:$I$605,"Não Pago")</f>
        <v>0</v>
      </c>
      <c r="F535" s="75">
        <f>SUMIFS(Fev!$H$5:$H$605,Fev!$R$5:$R$605,"Despesa",Fev!$F$5:$F$605,CPagar!$D535,Fev!$I$5:$I$605,"Não Pago")</f>
        <v>0</v>
      </c>
      <c r="G535" s="75">
        <f>SUMIFS(Mar!$H$5:$H$605,Mar!$R$5:$R$605,"Despesa",Mar!$F$5:$F$605,CPagar!$D535,Mar!$I$5:$I$605,"Não Pago")</f>
        <v>0</v>
      </c>
      <c r="H535" s="75">
        <f>SUMIFS(Abr!$H$5:$H$605,Abr!$R$5:$R$605,"Despesa",Abr!$F$5:$F$605,CPagar!$D535,Abr!$I$5:$I$605,"Não Pago")</f>
        <v>0</v>
      </c>
      <c r="I535" s="75">
        <f>SUMIFS(Mai!$H$5:$H$605,Mai!$R$5:$R$605,"Despesa",Mai!$F$5:$F$605,CPagar!$D535,Mai!$I$5:$I$605,"Não Pago")</f>
        <v>0</v>
      </c>
      <c r="J535" s="75">
        <f>SUMIFS(Jun!$H$5:$H$605,Jun!$R$5:$R$605,"Despesa",Jun!$F$5:$F$605,CPagar!$D535,Jun!$I$5:$I$605,"Não Pago")</f>
        <v>0</v>
      </c>
      <c r="K535" s="75">
        <f>SUMIFS(Jul!$H$5:$H$605,Jul!$R$5:$R$605,"Despesa",Jul!$F$5:$F$605,CPagar!$D535,Jul!$I$5:$I$605,"Não Pago")</f>
        <v>0</v>
      </c>
      <c r="L535" s="75">
        <f>SUMIFS(Ago!$H$5:$H$605,Ago!$R$5:$R$605,"Despesa",Ago!$F$5:$F$605,CPagar!$D535,Ago!$I$5:$I$605,"Não Pago")</f>
        <v>0</v>
      </c>
      <c r="M535" s="75">
        <f>SUMIFS(Set!$H$5:$H$605,Set!$R$5:$R$605,"Despesa",Set!$F$5:$F$605,CPagar!$D535,Set!$I$5:$I$605,"Não Pago")</f>
        <v>0</v>
      </c>
      <c r="N535" s="75">
        <f>SUMIFS(Out!$H$5:$H$605,Out!$R$5:$R$605,"Despesa",Out!$F$5:$F$605,CPagar!$D535,Out!$I$5:$I$605,"Não Pago")</f>
        <v>0</v>
      </c>
      <c r="O535" s="75">
        <f>SUMIFS(Nov!$H$5:$H$605,Nov!$R$5:$R$605,"Despesa",Nov!$F$5:$F$605,CPagar!$D535,Nov!$I$5:$I$605,"Não Pago")</f>
        <v>0</v>
      </c>
      <c r="P535" s="75">
        <f>SUMIFS(Dez!$H$5:$H$605,Dez!$R$5:$R$605,"Despesa",Dez!$F$5:$F$605,CPagar!$D535,Dez!$I$5:$I$605,"Não Pago")</f>
        <v>0</v>
      </c>
      <c r="Q535" s="49">
        <f t="shared" si="17"/>
        <v>0</v>
      </c>
    </row>
    <row r="536" spans="3:17" ht="28.5" customHeight="1" thickTop="1" thickBot="1">
      <c r="C536" s="65" t="str">
        <f>'PC Despesas'!R32</f>
        <v>5.6.28</v>
      </c>
      <c r="D536" s="66" t="str">
        <f>VLOOKUP(C536,'PC Despesas'!$R$5:$S$103,2,FALSE)</f>
        <v>-</v>
      </c>
      <c r="E536" s="75">
        <f>SUMIFS(Jan!$H$5:$H$605,Jan!$R$5:$R$605,"Despesa",Jan!$F$5:$F$605,CPagar!$D536,Jan!$I$5:$I$605,"Não Pago")</f>
        <v>0</v>
      </c>
      <c r="F536" s="75">
        <f>SUMIFS(Fev!$H$5:$H$605,Fev!$R$5:$R$605,"Despesa",Fev!$F$5:$F$605,CPagar!$D536,Fev!$I$5:$I$605,"Não Pago")</f>
        <v>0</v>
      </c>
      <c r="G536" s="75">
        <f>SUMIFS(Mar!$H$5:$H$605,Mar!$R$5:$R$605,"Despesa",Mar!$F$5:$F$605,CPagar!$D536,Mar!$I$5:$I$605,"Não Pago")</f>
        <v>0</v>
      </c>
      <c r="H536" s="75">
        <f>SUMIFS(Abr!$H$5:$H$605,Abr!$R$5:$R$605,"Despesa",Abr!$F$5:$F$605,CPagar!$D536,Abr!$I$5:$I$605,"Não Pago")</f>
        <v>0</v>
      </c>
      <c r="I536" s="75">
        <f>SUMIFS(Mai!$H$5:$H$605,Mai!$R$5:$R$605,"Despesa",Mai!$F$5:$F$605,CPagar!$D536,Mai!$I$5:$I$605,"Não Pago")</f>
        <v>0</v>
      </c>
      <c r="J536" s="75">
        <f>SUMIFS(Jun!$H$5:$H$605,Jun!$R$5:$R$605,"Despesa",Jun!$F$5:$F$605,CPagar!$D536,Jun!$I$5:$I$605,"Não Pago")</f>
        <v>0</v>
      </c>
      <c r="K536" s="75">
        <f>SUMIFS(Jul!$H$5:$H$605,Jul!$R$5:$R$605,"Despesa",Jul!$F$5:$F$605,CPagar!$D536,Jul!$I$5:$I$605,"Não Pago")</f>
        <v>0</v>
      </c>
      <c r="L536" s="75">
        <f>SUMIFS(Ago!$H$5:$H$605,Ago!$R$5:$R$605,"Despesa",Ago!$F$5:$F$605,CPagar!$D536,Ago!$I$5:$I$605,"Não Pago")</f>
        <v>0</v>
      </c>
      <c r="M536" s="75">
        <f>SUMIFS(Set!$H$5:$H$605,Set!$R$5:$R$605,"Despesa",Set!$F$5:$F$605,CPagar!$D536,Set!$I$5:$I$605,"Não Pago")</f>
        <v>0</v>
      </c>
      <c r="N536" s="75">
        <f>SUMIFS(Out!$H$5:$H$605,Out!$R$5:$R$605,"Despesa",Out!$F$5:$F$605,CPagar!$D536,Out!$I$5:$I$605,"Não Pago")</f>
        <v>0</v>
      </c>
      <c r="O536" s="75">
        <f>SUMIFS(Nov!$H$5:$H$605,Nov!$R$5:$R$605,"Despesa",Nov!$F$5:$F$605,CPagar!$D536,Nov!$I$5:$I$605,"Não Pago")</f>
        <v>0</v>
      </c>
      <c r="P536" s="75">
        <f>SUMIFS(Dez!$H$5:$H$605,Dez!$R$5:$R$605,"Despesa",Dez!$F$5:$F$605,CPagar!$D536,Dez!$I$5:$I$605,"Não Pago")</f>
        <v>0</v>
      </c>
      <c r="Q536" s="49">
        <f t="shared" si="17"/>
        <v>0</v>
      </c>
    </row>
    <row r="537" spans="3:17" ht="28.5" customHeight="1" thickTop="1" thickBot="1">
      <c r="C537" s="65" t="str">
        <f>'PC Despesas'!R33</f>
        <v>5.6.29</v>
      </c>
      <c r="D537" s="66" t="str">
        <f>VLOOKUP(C537,'PC Despesas'!$R$5:$S$103,2,FALSE)</f>
        <v>-</v>
      </c>
      <c r="E537" s="75">
        <f>SUMIFS(Jan!$H$5:$H$605,Jan!$R$5:$R$605,"Despesa",Jan!$F$5:$F$605,CPagar!$D537,Jan!$I$5:$I$605,"Não Pago")</f>
        <v>0</v>
      </c>
      <c r="F537" s="75">
        <f>SUMIFS(Fev!$H$5:$H$605,Fev!$R$5:$R$605,"Despesa",Fev!$F$5:$F$605,CPagar!$D537,Fev!$I$5:$I$605,"Não Pago")</f>
        <v>0</v>
      </c>
      <c r="G537" s="75">
        <f>SUMIFS(Mar!$H$5:$H$605,Mar!$R$5:$R$605,"Despesa",Mar!$F$5:$F$605,CPagar!$D537,Mar!$I$5:$I$605,"Não Pago")</f>
        <v>0</v>
      </c>
      <c r="H537" s="75">
        <f>SUMIFS(Abr!$H$5:$H$605,Abr!$R$5:$R$605,"Despesa",Abr!$F$5:$F$605,CPagar!$D537,Abr!$I$5:$I$605,"Não Pago")</f>
        <v>0</v>
      </c>
      <c r="I537" s="75">
        <f>SUMIFS(Mai!$H$5:$H$605,Mai!$R$5:$R$605,"Despesa",Mai!$F$5:$F$605,CPagar!$D537,Mai!$I$5:$I$605,"Não Pago")</f>
        <v>0</v>
      </c>
      <c r="J537" s="75">
        <f>SUMIFS(Jun!$H$5:$H$605,Jun!$R$5:$R$605,"Despesa",Jun!$F$5:$F$605,CPagar!$D537,Jun!$I$5:$I$605,"Não Pago")</f>
        <v>0</v>
      </c>
      <c r="K537" s="75">
        <f>SUMIFS(Jul!$H$5:$H$605,Jul!$R$5:$R$605,"Despesa",Jul!$F$5:$F$605,CPagar!$D537,Jul!$I$5:$I$605,"Não Pago")</f>
        <v>0</v>
      </c>
      <c r="L537" s="75">
        <f>SUMIFS(Ago!$H$5:$H$605,Ago!$R$5:$R$605,"Despesa",Ago!$F$5:$F$605,CPagar!$D537,Ago!$I$5:$I$605,"Não Pago")</f>
        <v>0</v>
      </c>
      <c r="M537" s="75">
        <f>SUMIFS(Set!$H$5:$H$605,Set!$R$5:$R$605,"Despesa",Set!$F$5:$F$605,CPagar!$D537,Set!$I$5:$I$605,"Não Pago")</f>
        <v>0</v>
      </c>
      <c r="N537" s="75">
        <f>SUMIFS(Out!$H$5:$H$605,Out!$R$5:$R$605,"Despesa",Out!$F$5:$F$605,CPagar!$D537,Out!$I$5:$I$605,"Não Pago")</f>
        <v>0</v>
      </c>
      <c r="O537" s="75">
        <f>SUMIFS(Nov!$H$5:$H$605,Nov!$R$5:$R$605,"Despesa",Nov!$F$5:$F$605,CPagar!$D537,Nov!$I$5:$I$605,"Não Pago")</f>
        <v>0</v>
      </c>
      <c r="P537" s="75">
        <f>SUMIFS(Dez!$H$5:$H$605,Dez!$R$5:$R$605,"Despesa",Dez!$F$5:$F$605,CPagar!$D537,Dez!$I$5:$I$605,"Não Pago")</f>
        <v>0</v>
      </c>
      <c r="Q537" s="49">
        <f t="shared" si="17"/>
        <v>0</v>
      </c>
    </row>
    <row r="538" spans="3:17" ht="28.5" customHeight="1" thickTop="1" thickBot="1">
      <c r="C538" s="65" t="str">
        <f>'PC Despesas'!R34</f>
        <v>5.6.30</v>
      </c>
      <c r="D538" s="66" t="str">
        <f>VLOOKUP(C538,'PC Despesas'!$R$5:$S$103,2,FALSE)</f>
        <v>-</v>
      </c>
      <c r="E538" s="75">
        <f>SUMIFS(Jan!$H$5:$H$605,Jan!$R$5:$R$605,"Despesa",Jan!$F$5:$F$605,CPagar!$D538,Jan!$I$5:$I$605,"Não Pago")</f>
        <v>0</v>
      </c>
      <c r="F538" s="75">
        <f>SUMIFS(Fev!$H$5:$H$605,Fev!$R$5:$R$605,"Despesa",Fev!$F$5:$F$605,CPagar!$D538,Fev!$I$5:$I$605,"Não Pago")</f>
        <v>0</v>
      </c>
      <c r="G538" s="75">
        <f>SUMIFS(Mar!$H$5:$H$605,Mar!$R$5:$R$605,"Despesa",Mar!$F$5:$F$605,CPagar!$D538,Mar!$I$5:$I$605,"Não Pago")</f>
        <v>0</v>
      </c>
      <c r="H538" s="75">
        <f>SUMIFS(Abr!$H$5:$H$605,Abr!$R$5:$R$605,"Despesa",Abr!$F$5:$F$605,CPagar!$D538,Abr!$I$5:$I$605,"Não Pago")</f>
        <v>0</v>
      </c>
      <c r="I538" s="75">
        <f>SUMIFS(Mai!$H$5:$H$605,Mai!$R$5:$R$605,"Despesa",Mai!$F$5:$F$605,CPagar!$D538,Mai!$I$5:$I$605,"Não Pago")</f>
        <v>0</v>
      </c>
      <c r="J538" s="75">
        <f>SUMIFS(Jun!$H$5:$H$605,Jun!$R$5:$R$605,"Despesa",Jun!$F$5:$F$605,CPagar!$D538,Jun!$I$5:$I$605,"Não Pago")</f>
        <v>0</v>
      </c>
      <c r="K538" s="75">
        <f>SUMIFS(Jul!$H$5:$H$605,Jul!$R$5:$R$605,"Despesa",Jul!$F$5:$F$605,CPagar!$D538,Jul!$I$5:$I$605,"Não Pago")</f>
        <v>0</v>
      </c>
      <c r="L538" s="75">
        <f>SUMIFS(Ago!$H$5:$H$605,Ago!$R$5:$R$605,"Despesa",Ago!$F$5:$F$605,CPagar!$D538,Ago!$I$5:$I$605,"Não Pago")</f>
        <v>0</v>
      </c>
      <c r="M538" s="75">
        <f>SUMIFS(Set!$H$5:$H$605,Set!$R$5:$R$605,"Despesa",Set!$F$5:$F$605,CPagar!$D538,Set!$I$5:$I$605,"Não Pago")</f>
        <v>0</v>
      </c>
      <c r="N538" s="75">
        <f>SUMIFS(Out!$H$5:$H$605,Out!$R$5:$R$605,"Despesa",Out!$F$5:$F$605,CPagar!$D538,Out!$I$5:$I$605,"Não Pago")</f>
        <v>0</v>
      </c>
      <c r="O538" s="75">
        <f>SUMIFS(Nov!$H$5:$H$605,Nov!$R$5:$R$605,"Despesa",Nov!$F$5:$F$605,CPagar!$D538,Nov!$I$5:$I$605,"Não Pago")</f>
        <v>0</v>
      </c>
      <c r="P538" s="75">
        <f>SUMIFS(Dez!$H$5:$H$605,Dez!$R$5:$R$605,"Despesa",Dez!$F$5:$F$605,CPagar!$D538,Dez!$I$5:$I$605,"Não Pago")</f>
        <v>0</v>
      </c>
      <c r="Q538" s="49">
        <f t="shared" si="17"/>
        <v>0</v>
      </c>
    </row>
    <row r="539" spans="3:17" ht="28.5" customHeight="1" thickTop="1" thickBot="1">
      <c r="C539" s="65" t="str">
        <f>'PC Despesas'!R35</f>
        <v>5.6.31</v>
      </c>
      <c r="D539" s="66" t="str">
        <f>VLOOKUP(C539,'PC Despesas'!$R$5:$S$103,2,FALSE)</f>
        <v>-</v>
      </c>
      <c r="E539" s="75">
        <f>SUMIFS(Jan!$H$5:$H$605,Jan!$R$5:$R$605,"Despesa",Jan!$F$5:$F$605,CPagar!$D539,Jan!$I$5:$I$605,"Não Pago")</f>
        <v>0</v>
      </c>
      <c r="F539" s="75">
        <f>SUMIFS(Fev!$H$5:$H$605,Fev!$R$5:$R$605,"Despesa",Fev!$F$5:$F$605,CPagar!$D539,Fev!$I$5:$I$605,"Não Pago")</f>
        <v>0</v>
      </c>
      <c r="G539" s="75">
        <f>SUMIFS(Mar!$H$5:$H$605,Mar!$R$5:$R$605,"Despesa",Mar!$F$5:$F$605,CPagar!$D539,Mar!$I$5:$I$605,"Não Pago")</f>
        <v>0</v>
      </c>
      <c r="H539" s="75">
        <f>SUMIFS(Abr!$H$5:$H$605,Abr!$R$5:$R$605,"Despesa",Abr!$F$5:$F$605,CPagar!$D539,Abr!$I$5:$I$605,"Não Pago")</f>
        <v>0</v>
      </c>
      <c r="I539" s="75">
        <f>SUMIFS(Mai!$H$5:$H$605,Mai!$R$5:$R$605,"Despesa",Mai!$F$5:$F$605,CPagar!$D539,Mai!$I$5:$I$605,"Não Pago")</f>
        <v>0</v>
      </c>
      <c r="J539" s="75">
        <f>SUMIFS(Jun!$H$5:$H$605,Jun!$R$5:$R$605,"Despesa",Jun!$F$5:$F$605,CPagar!$D539,Jun!$I$5:$I$605,"Não Pago")</f>
        <v>0</v>
      </c>
      <c r="K539" s="75">
        <f>SUMIFS(Jul!$H$5:$H$605,Jul!$R$5:$R$605,"Despesa",Jul!$F$5:$F$605,CPagar!$D539,Jul!$I$5:$I$605,"Não Pago")</f>
        <v>0</v>
      </c>
      <c r="L539" s="75">
        <f>SUMIFS(Ago!$H$5:$H$605,Ago!$R$5:$R$605,"Despesa",Ago!$F$5:$F$605,CPagar!$D539,Ago!$I$5:$I$605,"Não Pago")</f>
        <v>0</v>
      </c>
      <c r="M539" s="75">
        <f>SUMIFS(Set!$H$5:$H$605,Set!$R$5:$R$605,"Despesa",Set!$F$5:$F$605,CPagar!$D539,Set!$I$5:$I$605,"Não Pago")</f>
        <v>0</v>
      </c>
      <c r="N539" s="75">
        <f>SUMIFS(Out!$H$5:$H$605,Out!$R$5:$R$605,"Despesa",Out!$F$5:$F$605,CPagar!$D539,Out!$I$5:$I$605,"Não Pago")</f>
        <v>0</v>
      </c>
      <c r="O539" s="75">
        <f>SUMIFS(Nov!$H$5:$H$605,Nov!$R$5:$R$605,"Despesa",Nov!$F$5:$F$605,CPagar!$D539,Nov!$I$5:$I$605,"Não Pago")</f>
        <v>0</v>
      </c>
      <c r="P539" s="75">
        <f>SUMIFS(Dez!$H$5:$H$605,Dez!$R$5:$R$605,"Despesa",Dez!$F$5:$F$605,CPagar!$D539,Dez!$I$5:$I$605,"Não Pago")</f>
        <v>0</v>
      </c>
      <c r="Q539" s="49">
        <f t="shared" si="17"/>
        <v>0</v>
      </c>
    </row>
    <row r="540" spans="3:17" ht="28.5" customHeight="1" thickTop="1" thickBot="1">
      <c r="C540" s="65" t="str">
        <f>'PC Despesas'!R36</f>
        <v>5.6.32</v>
      </c>
      <c r="D540" s="66" t="str">
        <f>VLOOKUP(C540,'PC Despesas'!$R$5:$S$103,2,FALSE)</f>
        <v>-</v>
      </c>
      <c r="E540" s="75">
        <f>SUMIFS(Jan!$H$5:$H$605,Jan!$R$5:$R$605,"Despesa",Jan!$F$5:$F$605,CPagar!$D540,Jan!$I$5:$I$605,"Não Pago")</f>
        <v>0</v>
      </c>
      <c r="F540" s="75">
        <f>SUMIFS(Fev!$H$5:$H$605,Fev!$R$5:$R$605,"Despesa",Fev!$F$5:$F$605,CPagar!$D540,Fev!$I$5:$I$605,"Não Pago")</f>
        <v>0</v>
      </c>
      <c r="G540" s="75">
        <f>SUMIFS(Mar!$H$5:$H$605,Mar!$R$5:$R$605,"Despesa",Mar!$F$5:$F$605,CPagar!$D540,Mar!$I$5:$I$605,"Não Pago")</f>
        <v>0</v>
      </c>
      <c r="H540" s="75">
        <f>SUMIFS(Abr!$H$5:$H$605,Abr!$R$5:$R$605,"Despesa",Abr!$F$5:$F$605,CPagar!$D540,Abr!$I$5:$I$605,"Não Pago")</f>
        <v>0</v>
      </c>
      <c r="I540" s="75">
        <f>SUMIFS(Mai!$H$5:$H$605,Mai!$R$5:$R$605,"Despesa",Mai!$F$5:$F$605,CPagar!$D540,Mai!$I$5:$I$605,"Não Pago")</f>
        <v>0</v>
      </c>
      <c r="J540" s="75">
        <f>SUMIFS(Jun!$H$5:$H$605,Jun!$R$5:$R$605,"Despesa",Jun!$F$5:$F$605,CPagar!$D540,Jun!$I$5:$I$605,"Não Pago")</f>
        <v>0</v>
      </c>
      <c r="K540" s="75">
        <f>SUMIFS(Jul!$H$5:$H$605,Jul!$R$5:$R$605,"Despesa",Jul!$F$5:$F$605,CPagar!$D540,Jul!$I$5:$I$605,"Não Pago")</f>
        <v>0</v>
      </c>
      <c r="L540" s="75">
        <f>SUMIFS(Ago!$H$5:$H$605,Ago!$R$5:$R$605,"Despesa",Ago!$F$5:$F$605,CPagar!$D540,Ago!$I$5:$I$605,"Não Pago")</f>
        <v>0</v>
      </c>
      <c r="M540" s="75">
        <f>SUMIFS(Set!$H$5:$H$605,Set!$R$5:$R$605,"Despesa",Set!$F$5:$F$605,CPagar!$D540,Set!$I$5:$I$605,"Não Pago")</f>
        <v>0</v>
      </c>
      <c r="N540" s="75">
        <f>SUMIFS(Out!$H$5:$H$605,Out!$R$5:$R$605,"Despesa",Out!$F$5:$F$605,CPagar!$D540,Out!$I$5:$I$605,"Não Pago")</f>
        <v>0</v>
      </c>
      <c r="O540" s="75">
        <f>SUMIFS(Nov!$H$5:$H$605,Nov!$R$5:$R$605,"Despesa",Nov!$F$5:$F$605,CPagar!$D540,Nov!$I$5:$I$605,"Não Pago")</f>
        <v>0</v>
      </c>
      <c r="P540" s="75">
        <f>SUMIFS(Dez!$H$5:$H$605,Dez!$R$5:$R$605,"Despesa",Dez!$F$5:$F$605,CPagar!$D540,Dez!$I$5:$I$605,"Não Pago")</f>
        <v>0</v>
      </c>
      <c r="Q540" s="49">
        <f t="shared" si="17"/>
        <v>0</v>
      </c>
    </row>
    <row r="541" spans="3:17" ht="28.5" customHeight="1" thickTop="1" thickBot="1">
      <c r="C541" s="65" t="str">
        <f>'PC Despesas'!R37</f>
        <v>5.6.33</v>
      </c>
      <c r="D541" s="66" t="str">
        <f>VLOOKUP(C541,'PC Despesas'!$R$5:$S$103,2,FALSE)</f>
        <v>-</v>
      </c>
      <c r="E541" s="75">
        <f>SUMIFS(Jan!$H$5:$H$605,Jan!$R$5:$R$605,"Despesa",Jan!$F$5:$F$605,CPagar!$D541,Jan!$I$5:$I$605,"Não Pago")</f>
        <v>0</v>
      </c>
      <c r="F541" s="75">
        <f>SUMIFS(Fev!$H$5:$H$605,Fev!$R$5:$R$605,"Despesa",Fev!$F$5:$F$605,CPagar!$D541,Fev!$I$5:$I$605,"Não Pago")</f>
        <v>0</v>
      </c>
      <c r="G541" s="75">
        <f>SUMIFS(Mar!$H$5:$H$605,Mar!$R$5:$R$605,"Despesa",Mar!$F$5:$F$605,CPagar!$D541,Mar!$I$5:$I$605,"Não Pago")</f>
        <v>0</v>
      </c>
      <c r="H541" s="75">
        <f>SUMIFS(Abr!$H$5:$H$605,Abr!$R$5:$R$605,"Despesa",Abr!$F$5:$F$605,CPagar!$D541,Abr!$I$5:$I$605,"Não Pago")</f>
        <v>0</v>
      </c>
      <c r="I541" s="75">
        <f>SUMIFS(Mai!$H$5:$H$605,Mai!$R$5:$R$605,"Despesa",Mai!$F$5:$F$605,CPagar!$D541,Mai!$I$5:$I$605,"Não Pago")</f>
        <v>0</v>
      </c>
      <c r="J541" s="75">
        <f>SUMIFS(Jun!$H$5:$H$605,Jun!$R$5:$R$605,"Despesa",Jun!$F$5:$F$605,CPagar!$D541,Jun!$I$5:$I$605,"Não Pago")</f>
        <v>0</v>
      </c>
      <c r="K541" s="75">
        <f>SUMIFS(Jul!$H$5:$H$605,Jul!$R$5:$R$605,"Despesa",Jul!$F$5:$F$605,CPagar!$D541,Jul!$I$5:$I$605,"Não Pago")</f>
        <v>0</v>
      </c>
      <c r="L541" s="75">
        <f>SUMIFS(Ago!$H$5:$H$605,Ago!$R$5:$R$605,"Despesa",Ago!$F$5:$F$605,CPagar!$D541,Ago!$I$5:$I$605,"Não Pago")</f>
        <v>0</v>
      </c>
      <c r="M541" s="75">
        <f>SUMIFS(Set!$H$5:$H$605,Set!$R$5:$R$605,"Despesa",Set!$F$5:$F$605,CPagar!$D541,Set!$I$5:$I$605,"Não Pago")</f>
        <v>0</v>
      </c>
      <c r="N541" s="75">
        <f>SUMIFS(Out!$H$5:$H$605,Out!$R$5:$R$605,"Despesa",Out!$F$5:$F$605,CPagar!$D541,Out!$I$5:$I$605,"Não Pago")</f>
        <v>0</v>
      </c>
      <c r="O541" s="75">
        <f>SUMIFS(Nov!$H$5:$H$605,Nov!$R$5:$R$605,"Despesa",Nov!$F$5:$F$605,CPagar!$D541,Nov!$I$5:$I$605,"Não Pago")</f>
        <v>0</v>
      </c>
      <c r="P541" s="75">
        <f>SUMIFS(Dez!$H$5:$H$605,Dez!$R$5:$R$605,"Despesa",Dez!$F$5:$F$605,CPagar!$D541,Dez!$I$5:$I$605,"Não Pago")</f>
        <v>0</v>
      </c>
      <c r="Q541" s="49">
        <f t="shared" si="17"/>
        <v>0</v>
      </c>
    </row>
    <row r="542" spans="3:17" ht="28.5" customHeight="1" thickTop="1" thickBot="1">
      <c r="C542" s="65" t="str">
        <f>'PC Despesas'!R38</f>
        <v>5.6.34</v>
      </c>
      <c r="D542" s="66" t="str">
        <f>VLOOKUP(C542,'PC Despesas'!$R$5:$S$103,2,FALSE)</f>
        <v>-</v>
      </c>
      <c r="E542" s="75">
        <f>SUMIFS(Jan!$H$5:$H$605,Jan!$R$5:$R$605,"Despesa",Jan!$F$5:$F$605,CPagar!$D542,Jan!$I$5:$I$605,"Não Pago")</f>
        <v>0</v>
      </c>
      <c r="F542" s="75">
        <f>SUMIFS(Fev!$H$5:$H$605,Fev!$R$5:$R$605,"Despesa",Fev!$F$5:$F$605,CPagar!$D542,Fev!$I$5:$I$605,"Não Pago")</f>
        <v>0</v>
      </c>
      <c r="G542" s="75">
        <f>SUMIFS(Mar!$H$5:$H$605,Mar!$R$5:$R$605,"Despesa",Mar!$F$5:$F$605,CPagar!$D542,Mar!$I$5:$I$605,"Não Pago")</f>
        <v>0</v>
      </c>
      <c r="H542" s="75">
        <f>SUMIFS(Abr!$H$5:$H$605,Abr!$R$5:$R$605,"Despesa",Abr!$F$5:$F$605,CPagar!$D542,Abr!$I$5:$I$605,"Não Pago")</f>
        <v>0</v>
      </c>
      <c r="I542" s="75">
        <f>SUMIFS(Mai!$H$5:$H$605,Mai!$R$5:$R$605,"Despesa",Mai!$F$5:$F$605,CPagar!$D542,Mai!$I$5:$I$605,"Não Pago")</f>
        <v>0</v>
      </c>
      <c r="J542" s="75">
        <f>SUMIFS(Jun!$H$5:$H$605,Jun!$R$5:$R$605,"Despesa",Jun!$F$5:$F$605,CPagar!$D542,Jun!$I$5:$I$605,"Não Pago")</f>
        <v>0</v>
      </c>
      <c r="K542" s="75">
        <f>SUMIFS(Jul!$H$5:$H$605,Jul!$R$5:$R$605,"Despesa",Jul!$F$5:$F$605,CPagar!$D542,Jul!$I$5:$I$605,"Não Pago")</f>
        <v>0</v>
      </c>
      <c r="L542" s="75">
        <f>SUMIFS(Ago!$H$5:$H$605,Ago!$R$5:$R$605,"Despesa",Ago!$F$5:$F$605,CPagar!$D542,Ago!$I$5:$I$605,"Não Pago")</f>
        <v>0</v>
      </c>
      <c r="M542" s="75">
        <f>SUMIFS(Set!$H$5:$H$605,Set!$R$5:$R$605,"Despesa",Set!$F$5:$F$605,CPagar!$D542,Set!$I$5:$I$605,"Não Pago")</f>
        <v>0</v>
      </c>
      <c r="N542" s="75">
        <f>SUMIFS(Out!$H$5:$H$605,Out!$R$5:$R$605,"Despesa",Out!$F$5:$F$605,CPagar!$D542,Out!$I$5:$I$605,"Não Pago")</f>
        <v>0</v>
      </c>
      <c r="O542" s="75">
        <f>SUMIFS(Nov!$H$5:$H$605,Nov!$R$5:$R$605,"Despesa",Nov!$F$5:$F$605,CPagar!$D542,Nov!$I$5:$I$605,"Não Pago")</f>
        <v>0</v>
      </c>
      <c r="P542" s="75">
        <f>SUMIFS(Dez!$H$5:$H$605,Dez!$R$5:$R$605,"Despesa",Dez!$F$5:$F$605,CPagar!$D542,Dez!$I$5:$I$605,"Não Pago")</f>
        <v>0</v>
      </c>
      <c r="Q542" s="49">
        <f t="shared" si="17"/>
        <v>0</v>
      </c>
    </row>
    <row r="543" spans="3:17" ht="28.5" customHeight="1" thickTop="1" thickBot="1">
      <c r="C543" s="65" t="str">
        <f>'PC Despesas'!R39</f>
        <v>5.6.35</v>
      </c>
      <c r="D543" s="66" t="str">
        <f>VLOOKUP(C543,'PC Despesas'!$R$5:$S$103,2,FALSE)</f>
        <v>-</v>
      </c>
      <c r="E543" s="75">
        <f>SUMIFS(Jan!$H$5:$H$605,Jan!$R$5:$R$605,"Despesa",Jan!$F$5:$F$605,CPagar!$D543,Jan!$I$5:$I$605,"Não Pago")</f>
        <v>0</v>
      </c>
      <c r="F543" s="75">
        <f>SUMIFS(Fev!$H$5:$H$605,Fev!$R$5:$R$605,"Despesa",Fev!$F$5:$F$605,CPagar!$D543,Fev!$I$5:$I$605,"Não Pago")</f>
        <v>0</v>
      </c>
      <c r="G543" s="75">
        <f>SUMIFS(Mar!$H$5:$H$605,Mar!$R$5:$R$605,"Despesa",Mar!$F$5:$F$605,CPagar!$D543,Mar!$I$5:$I$605,"Não Pago")</f>
        <v>0</v>
      </c>
      <c r="H543" s="75">
        <f>SUMIFS(Abr!$H$5:$H$605,Abr!$R$5:$R$605,"Despesa",Abr!$F$5:$F$605,CPagar!$D543,Abr!$I$5:$I$605,"Não Pago")</f>
        <v>0</v>
      </c>
      <c r="I543" s="75">
        <f>SUMIFS(Mai!$H$5:$H$605,Mai!$R$5:$R$605,"Despesa",Mai!$F$5:$F$605,CPagar!$D543,Mai!$I$5:$I$605,"Não Pago")</f>
        <v>0</v>
      </c>
      <c r="J543" s="75">
        <f>SUMIFS(Jun!$H$5:$H$605,Jun!$R$5:$R$605,"Despesa",Jun!$F$5:$F$605,CPagar!$D543,Jun!$I$5:$I$605,"Não Pago")</f>
        <v>0</v>
      </c>
      <c r="K543" s="75">
        <f>SUMIFS(Jul!$H$5:$H$605,Jul!$R$5:$R$605,"Despesa",Jul!$F$5:$F$605,CPagar!$D543,Jul!$I$5:$I$605,"Não Pago")</f>
        <v>0</v>
      </c>
      <c r="L543" s="75">
        <f>SUMIFS(Ago!$H$5:$H$605,Ago!$R$5:$R$605,"Despesa",Ago!$F$5:$F$605,CPagar!$D543,Ago!$I$5:$I$605,"Não Pago")</f>
        <v>0</v>
      </c>
      <c r="M543" s="75">
        <f>SUMIFS(Set!$H$5:$H$605,Set!$R$5:$R$605,"Despesa",Set!$F$5:$F$605,CPagar!$D543,Set!$I$5:$I$605,"Não Pago")</f>
        <v>0</v>
      </c>
      <c r="N543" s="75">
        <f>SUMIFS(Out!$H$5:$H$605,Out!$R$5:$R$605,"Despesa",Out!$F$5:$F$605,CPagar!$D543,Out!$I$5:$I$605,"Não Pago")</f>
        <v>0</v>
      </c>
      <c r="O543" s="75">
        <f>SUMIFS(Nov!$H$5:$H$605,Nov!$R$5:$R$605,"Despesa",Nov!$F$5:$F$605,CPagar!$D543,Nov!$I$5:$I$605,"Não Pago")</f>
        <v>0</v>
      </c>
      <c r="P543" s="75">
        <f>SUMIFS(Dez!$H$5:$H$605,Dez!$R$5:$R$605,"Despesa",Dez!$F$5:$F$605,CPagar!$D543,Dez!$I$5:$I$605,"Não Pago")</f>
        <v>0</v>
      </c>
      <c r="Q543" s="49">
        <f t="shared" si="17"/>
        <v>0</v>
      </c>
    </row>
    <row r="544" spans="3:17" ht="28.5" customHeight="1" thickTop="1" thickBot="1">
      <c r="C544" s="65" t="str">
        <f>'PC Despesas'!R40</f>
        <v>5.6.36</v>
      </c>
      <c r="D544" s="66" t="str">
        <f>VLOOKUP(C544,'PC Despesas'!$R$5:$S$103,2,FALSE)</f>
        <v>-</v>
      </c>
      <c r="E544" s="75">
        <f>SUMIFS(Jan!$H$5:$H$605,Jan!$R$5:$R$605,"Despesa",Jan!$F$5:$F$605,CPagar!$D544,Jan!$I$5:$I$605,"Não Pago")</f>
        <v>0</v>
      </c>
      <c r="F544" s="75">
        <f>SUMIFS(Fev!$H$5:$H$605,Fev!$R$5:$R$605,"Despesa",Fev!$F$5:$F$605,CPagar!$D544,Fev!$I$5:$I$605,"Não Pago")</f>
        <v>0</v>
      </c>
      <c r="G544" s="75">
        <f>SUMIFS(Mar!$H$5:$H$605,Mar!$R$5:$R$605,"Despesa",Mar!$F$5:$F$605,CPagar!$D544,Mar!$I$5:$I$605,"Não Pago")</f>
        <v>0</v>
      </c>
      <c r="H544" s="75">
        <f>SUMIFS(Abr!$H$5:$H$605,Abr!$R$5:$R$605,"Despesa",Abr!$F$5:$F$605,CPagar!$D544,Abr!$I$5:$I$605,"Não Pago")</f>
        <v>0</v>
      </c>
      <c r="I544" s="75">
        <f>SUMIFS(Mai!$H$5:$H$605,Mai!$R$5:$R$605,"Despesa",Mai!$F$5:$F$605,CPagar!$D544,Mai!$I$5:$I$605,"Não Pago")</f>
        <v>0</v>
      </c>
      <c r="J544" s="75">
        <f>SUMIFS(Jun!$H$5:$H$605,Jun!$R$5:$R$605,"Despesa",Jun!$F$5:$F$605,CPagar!$D544,Jun!$I$5:$I$605,"Não Pago")</f>
        <v>0</v>
      </c>
      <c r="K544" s="75">
        <f>SUMIFS(Jul!$H$5:$H$605,Jul!$R$5:$R$605,"Despesa",Jul!$F$5:$F$605,CPagar!$D544,Jul!$I$5:$I$605,"Não Pago")</f>
        <v>0</v>
      </c>
      <c r="L544" s="75">
        <f>SUMIFS(Ago!$H$5:$H$605,Ago!$R$5:$R$605,"Despesa",Ago!$F$5:$F$605,CPagar!$D544,Ago!$I$5:$I$605,"Não Pago")</f>
        <v>0</v>
      </c>
      <c r="M544" s="75">
        <f>SUMIFS(Set!$H$5:$H$605,Set!$R$5:$R$605,"Despesa",Set!$F$5:$F$605,CPagar!$D544,Set!$I$5:$I$605,"Não Pago")</f>
        <v>0</v>
      </c>
      <c r="N544" s="75">
        <f>SUMIFS(Out!$H$5:$H$605,Out!$R$5:$R$605,"Despesa",Out!$F$5:$F$605,CPagar!$D544,Out!$I$5:$I$605,"Não Pago")</f>
        <v>0</v>
      </c>
      <c r="O544" s="75">
        <f>SUMIFS(Nov!$H$5:$H$605,Nov!$R$5:$R$605,"Despesa",Nov!$F$5:$F$605,CPagar!$D544,Nov!$I$5:$I$605,"Não Pago")</f>
        <v>0</v>
      </c>
      <c r="P544" s="75">
        <f>SUMIFS(Dez!$H$5:$H$605,Dez!$R$5:$R$605,"Despesa",Dez!$F$5:$F$605,CPagar!$D544,Dez!$I$5:$I$605,"Não Pago")</f>
        <v>0</v>
      </c>
      <c r="Q544" s="49">
        <f t="shared" si="17"/>
        <v>0</v>
      </c>
    </row>
    <row r="545" spans="3:17" ht="28.5" customHeight="1" thickTop="1" thickBot="1">
      <c r="C545" s="65" t="str">
        <f>'PC Despesas'!R41</f>
        <v>5.6.37</v>
      </c>
      <c r="D545" s="66" t="str">
        <f>VLOOKUP(C545,'PC Despesas'!$R$5:$S$103,2,FALSE)</f>
        <v>-</v>
      </c>
      <c r="E545" s="75">
        <f>SUMIFS(Jan!$H$5:$H$605,Jan!$R$5:$R$605,"Despesa",Jan!$F$5:$F$605,CPagar!$D545,Jan!$I$5:$I$605,"Não Pago")</f>
        <v>0</v>
      </c>
      <c r="F545" s="75">
        <f>SUMIFS(Fev!$H$5:$H$605,Fev!$R$5:$R$605,"Despesa",Fev!$F$5:$F$605,CPagar!$D545,Fev!$I$5:$I$605,"Não Pago")</f>
        <v>0</v>
      </c>
      <c r="G545" s="75">
        <f>SUMIFS(Mar!$H$5:$H$605,Mar!$R$5:$R$605,"Despesa",Mar!$F$5:$F$605,CPagar!$D545,Mar!$I$5:$I$605,"Não Pago")</f>
        <v>0</v>
      </c>
      <c r="H545" s="75">
        <f>SUMIFS(Abr!$H$5:$H$605,Abr!$R$5:$R$605,"Despesa",Abr!$F$5:$F$605,CPagar!$D545,Abr!$I$5:$I$605,"Não Pago")</f>
        <v>0</v>
      </c>
      <c r="I545" s="75">
        <f>SUMIFS(Mai!$H$5:$H$605,Mai!$R$5:$R$605,"Despesa",Mai!$F$5:$F$605,CPagar!$D545,Mai!$I$5:$I$605,"Não Pago")</f>
        <v>0</v>
      </c>
      <c r="J545" s="75">
        <f>SUMIFS(Jun!$H$5:$H$605,Jun!$R$5:$R$605,"Despesa",Jun!$F$5:$F$605,CPagar!$D545,Jun!$I$5:$I$605,"Não Pago")</f>
        <v>0</v>
      </c>
      <c r="K545" s="75">
        <f>SUMIFS(Jul!$H$5:$H$605,Jul!$R$5:$R$605,"Despesa",Jul!$F$5:$F$605,CPagar!$D545,Jul!$I$5:$I$605,"Não Pago")</f>
        <v>0</v>
      </c>
      <c r="L545" s="75">
        <f>SUMIFS(Ago!$H$5:$H$605,Ago!$R$5:$R$605,"Despesa",Ago!$F$5:$F$605,CPagar!$D545,Ago!$I$5:$I$605,"Não Pago")</f>
        <v>0</v>
      </c>
      <c r="M545" s="75">
        <f>SUMIFS(Set!$H$5:$H$605,Set!$R$5:$R$605,"Despesa",Set!$F$5:$F$605,CPagar!$D545,Set!$I$5:$I$605,"Não Pago")</f>
        <v>0</v>
      </c>
      <c r="N545" s="75">
        <f>SUMIFS(Out!$H$5:$H$605,Out!$R$5:$R$605,"Despesa",Out!$F$5:$F$605,CPagar!$D545,Out!$I$5:$I$605,"Não Pago")</f>
        <v>0</v>
      </c>
      <c r="O545" s="75">
        <f>SUMIFS(Nov!$H$5:$H$605,Nov!$R$5:$R$605,"Despesa",Nov!$F$5:$F$605,CPagar!$D545,Nov!$I$5:$I$605,"Não Pago")</f>
        <v>0</v>
      </c>
      <c r="P545" s="75">
        <f>SUMIFS(Dez!$H$5:$H$605,Dez!$R$5:$R$605,"Despesa",Dez!$F$5:$F$605,CPagar!$D545,Dez!$I$5:$I$605,"Não Pago")</f>
        <v>0</v>
      </c>
      <c r="Q545" s="49">
        <f t="shared" si="17"/>
        <v>0</v>
      </c>
    </row>
    <row r="546" spans="3:17" ht="28.5" customHeight="1" thickTop="1" thickBot="1">
      <c r="C546" s="65" t="str">
        <f>'PC Despesas'!R42</f>
        <v>5.6.38</v>
      </c>
      <c r="D546" s="66" t="str">
        <f>VLOOKUP(C546,'PC Despesas'!$R$5:$S$103,2,FALSE)</f>
        <v>-</v>
      </c>
      <c r="E546" s="75">
        <f>SUMIFS(Jan!$H$5:$H$605,Jan!$R$5:$R$605,"Despesa",Jan!$F$5:$F$605,CPagar!$D546,Jan!$I$5:$I$605,"Não Pago")</f>
        <v>0</v>
      </c>
      <c r="F546" s="75">
        <f>SUMIFS(Fev!$H$5:$H$605,Fev!$R$5:$R$605,"Despesa",Fev!$F$5:$F$605,CPagar!$D546,Fev!$I$5:$I$605,"Não Pago")</f>
        <v>0</v>
      </c>
      <c r="G546" s="75">
        <f>SUMIFS(Mar!$H$5:$H$605,Mar!$R$5:$R$605,"Despesa",Mar!$F$5:$F$605,CPagar!$D546,Mar!$I$5:$I$605,"Não Pago")</f>
        <v>0</v>
      </c>
      <c r="H546" s="75">
        <f>SUMIFS(Abr!$H$5:$H$605,Abr!$R$5:$R$605,"Despesa",Abr!$F$5:$F$605,CPagar!$D546,Abr!$I$5:$I$605,"Não Pago")</f>
        <v>0</v>
      </c>
      <c r="I546" s="75">
        <f>SUMIFS(Mai!$H$5:$H$605,Mai!$R$5:$R$605,"Despesa",Mai!$F$5:$F$605,CPagar!$D546,Mai!$I$5:$I$605,"Não Pago")</f>
        <v>0</v>
      </c>
      <c r="J546" s="75">
        <f>SUMIFS(Jun!$H$5:$H$605,Jun!$R$5:$R$605,"Despesa",Jun!$F$5:$F$605,CPagar!$D546,Jun!$I$5:$I$605,"Não Pago")</f>
        <v>0</v>
      </c>
      <c r="K546" s="75">
        <f>SUMIFS(Jul!$H$5:$H$605,Jul!$R$5:$R$605,"Despesa",Jul!$F$5:$F$605,CPagar!$D546,Jul!$I$5:$I$605,"Não Pago")</f>
        <v>0</v>
      </c>
      <c r="L546" s="75">
        <f>SUMIFS(Ago!$H$5:$H$605,Ago!$R$5:$R$605,"Despesa",Ago!$F$5:$F$605,CPagar!$D546,Ago!$I$5:$I$605,"Não Pago")</f>
        <v>0</v>
      </c>
      <c r="M546" s="75">
        <f>SUMIFS(Set!$H$5:$H$605,Set!$R$5:$R$605,"Despesa",Set!$F$5:$F$605,CPagar!$D546,Set!$I$5:$I$605,"Não Pago")</f>
        <v>0</v>
      </c>
      <c r="N546" s="75">
        <f>SUMIFS(Out!$H$5:$H$605,Out!$R$5:$R$605,"Despesa",Out!$F$5:$F$605,CPagar!$D546,Out!$I$5:$I$605,"Não Pago")</f>
        <v>0</v>
      </c>
      <c r="O546" s="75">
        <f>SUMIFS(Nov!$H$5:$H$605,Nov!$R$5:$R$605,"Despesa",Nov!$F$5:$F$605,CPagar!$D546,Nov!$I$5:$I$605,"Não Pago")</f>
        <v>0</v>
      </c>
      <c r="P546" s="75">
        <f>SUMIFS(Dez!$H$5:$H$605,Dez!$R$5:$R$605,"Despesa",Dez!$F$5:$F$605,CPagar!$D546,Dez!$I$5:$I$605,"Não Pago")</f>
        <v>0</v>
      </c>
      <c r="Q546" s="49">
        <f t="shared" si="17"/>
        <v>0</v>
      </c>
    </row>
    <row r="547" spans="3:17" ht="28.5" customHeight="1" thickTop="1" thickBot="1">
      <c r="C547" s="65" t="str">
        <f>'PC Despesas'!R43</f>
        <v>5.6.39</v>
      </c>
      <c r="D547" s="66" t="str">
        <f>VLOOKUP(C547,'PC Despesas'!$R$5:$S$103,2,FALSE)</f>
        <v>-</v>
      </c>
      <c r="E547" s="75">
        <f>SUMIFS(Jan!$H$5:$H$605,Jan!$R$5:$R$605,"Despesa",Jan!$F$5:$F$605,CPagar!$D547,Jan!$I$5:$I$605,"Não Pago")</f>
        <v>0</v>
      </c>
      <c r="F547" s="75">
        <f>SUMIFS(Fev!$H$5:$H$605,Fev!$R$5:$R$605,"Despesa",Fev!$F$5:$F$605,CPagar!$D547,Fev!$I$5:$I$605,"Não Pago")</f>
        <v>0</v>
      </c>
      <c r="G547" s="75">
        <f>SUMIFS(Mar!$H$5:$H$605,Mar!$R$5:$R$605,"Despesa",Mar!$F$5:$F$605,CPagar!$D547,Mar!$I$5:$I$605,"Não Pago")</f>
        <v>0</v>
      </c>
      <c r="H547" s="75">
        <f>SUMIFS(Abr!$H$5:$H$605,Abr!$R$5:$R$605,"Despesa",Abr!$F$5:$F$605,CPagar!$D547,Abr!$I$5:$I$605,"Não Pago")</f>
        <v>0</v>
      </c>
      <c r="I547" s="75">
        <f>SUMIFS(Mai!$H$5:$H$605,Mai!$R$5:$R$605,"Despesa",Mai!$F$5:$F$605,CPagar!$D547,Mai!$I$5:$I$605,"Não Pago")</f>
        <v>0</v>
      </c>
      <c r="J547" s="75">
        <f>SUMIFS(Jun!$H$5:$H$605,Jun!$R$5:$R$605,"Despesa",Jun!$F$5:$F$605,CPagar!$D547,Jun!$I$5:$I$605,"Não Pago")</f>
        <v>0</v>
      </c>
      <c r="K547" s="75">
        <f>SUMIFS(Jul!$H$5:$H$605,Jul!$R$5:$R$605,"Despesa",Jul!$F$5:$F$605,CPagar!$D547,Jul!$I$5:$I$605,"Não Pago")</f>
        <v>0</v>
      </c>
      <c r="L547" s="75">
        <f>SUMIFS(Ago!$H$5:$H$605,Ago!$R$5:$R$605,"Despesa",Ago!$F$5:$F$605,CPagar!$D547,Ago!$I$5:$I$605,"Não Pago")</f>
        <v>0</v>
      </c>
      <c r="M547" s="75">
        <f>SUMIFS(Set!$H$5:$H$605,Set!$R$5:$R$605,"Despesa",Set!$F$5:$F$605,CPagar!$D547,Set!$I$5:$I$605,"Não Pago")</f>
        <v>0</v>
      </c>
      <c r="N547" s="75">
        <f>SUMIFS(Out!$H$5:$H$605,Out!$R$5:$R$605,"Despesa",Out!$F$5:$F$605,CPagar!$D547,Out!$I$5:$I$605,"Não Pago")</f>
        <v>0</v>
      </c>
      <c r="O547" s="75">
        <f>SUMIFS(Nov!$H$5:$H$605,Nov!$R$5:$R$605,"Despesa",Nov!$F$5:$F$605,CPagar!$D547,Nov!$I$5:$I$605,"Não Pago")</f>
        <v>0</v>
      </c>
      <c r="P547" s="75">
        <f>SUMIFS(Dez!$H$5:$H$605,Dez!$R$5:$R$605,"Despesa",Dez!$F$5:$F$605,CPagar!$D547,Dez!$I$5:$I$605,"Não Pago")</f>
        <v>0</v>
      </c>
      <c r="Q547" s="49">
        <f t="shared" si="17"/>
        <v>0</v>
      </c>
    </row>
    <row r="548" spans="3:17" ht="28.5" customHeight="1" thickTop="1" thickBot="1">
      <c r="C548" s="65" t="str">
        <f>'PC Despesas'!R44</f>
        <v>5.6.40</v>
      </c>
      <c r="D548" s="66" t="str">
        <f>VLOOKUP(C548,'PC Despesas'!$R$5:$S$103,2,FALSE)</f>
        <v>-</v>
      </c>
      <c r="E548" s="75">
        <f>SUMIFS(Jan!$H$5:$H$605,Jan!$R$5:$R$605,"Despesa",Jan!$F$5:$F$605,CPagar!$D548,Jan!$I$5:$I$605,"Não Pago")</f>
        <v>0</v>
      </c>
      <c r="F548" s="75">
        <f>SUMIFS(Fev!$H$5:$H$605,Fev!$R$5:$R$605,"Despesa",Fev!$F$5:$F$605,CPagar!$D548,Fev!$I$5:$I$605,"Não Pago")</f>
        <v>0</v>
      </c>
      <c r="G548" s="75">
        <f>SUMIFS(Mar!$H$5:$H$605,Mar!$R$5:$R$605,"Despesa",Mar!$F$5:$F$605,CPagar!$D548,Mar!$I$5:$I$605,"Não Pago")</f>
        <v>0</v>
      </c>
      <c r="H548" s="75">
        <f>SUMIFS(Abr!$H$5:$H$605,Abr!$R$5:$R$605,"Despesa",Abr!$F$5:$F$605,CPagar!$D548,Abr!$I$5:$I$605,"Não Pago")</f>
        <v>0</v>
      </c>
      <c r="I548" s="75">
        <f>SUMIFS(Mai!$H$5:$H$605,Mai!$R$5:$R$605,"Despesa",Mai!$F$5:$F$605,CPagar!$D548,Mai!$I$5:$I$605,"Não Pago")</f>
        <v>0</v>
      </c>
      <c r="J548" s="75">
        <f>SUMIFS(Jun!$H$5:$H$605,Jun!$R$5:$R$605,"Despesa",Jun!$F$5:$F$605,CPagar!$D548,Jun!$I$5:$I$605,"Não Pago")</f>
        <v>0</v>
      </c>
      <c r="K548" s="75">
        <f>SUMIFS(Jul!$H$5:$H$605,Jul!$R$5:$R$605,"Despesa",Jul!$F$5:$F$605,CPagar!$D548,Jul!$I$5:$I$605,"Não Pago")</f>
        <v>0</v>
      </c>
      <c r="L548" s="75">
        <f>SUMIFS(Ago!$H$5:$H$605,Ago!$R$5:$R$605,"Despesa",Ago!$F$5:$F$605,CPagar!$D548,Ago!$I$5:$I$605,"Não Pago")</f>
        <v>0</v>
      </c>
      <c r="M548" s="75">
        <f>SUMIFS(Set!$H$5:$H$605,Set!$R$5:$R$605,"Despesa",Set!$F$5:$F$605,CPagar!$D548,Set!$I$5:$I$605,"Não Pago")</f>
        <v>0</v>
      </c>
      <c r="N548" s="75">
        <f>SUMIFS(Out!$H$5:$H$605,Out!$R$5:$R$605,"Despesa",Out!$F$5:$F$605,CPagar!$D548,Out!$I$5:$I$605,"Não Pago")</f>
        <v>0</v>
      </c>
      <c r="O548" s="75">
        <f>SUMIFS(Nov!$H$5:$H$605,Nov!$R$5:$R$605,"Despesa",Nov!$F$5:$F$605,CPagar!$D548,Nov!$I$5:$I$605,"Não Pago")</f>
        <v>0</v>
      </c>
      <c r="P548" s="75">
        <f>SUMIFS(Dez!$H$5:$H$605,Dez!$R$5:$R$605,"Despesa",Dez!$F$5:$F$605,CPagar!$D548,Dez!$I$5:$I$605,"Não Pago")</f>
        <v>0</v>
      </c>
      <c r="Q548" s="49">
        <f t="shared" si="17"/>
        <v>0</v>
      </c>
    </row>
    <row r="549" spans="3:17" ht="28.5" customHeight="1" thickTop="1" thickBot="1">
      <c r="C549" s="65" t="str">
        <f>'PC Despesas'!R45</f>
        <v>5.6.41</v>
      </c>
      <c r="D549" s="66" t="str">
        <f>VLOOKUP(C549,'PC Despesas'!$R$5:$S$103,2,FALSE)</f>
        <v>-</v>
      </c>
      <c r="E549" s="75">
        <f>SUMIFS(Jan!$H$5:$H$605,Jan!$R$5:$R$605,"Despesa",Jan!$F$5:$F$605,CPagar!$D549,Jan!$I$5:$I$605,"Não Pago")</f>
        <v>0</v>
      </c>
      <c r="F549" s="75">
        <f>SUMIFS(Fev!$H$5:$H$605,Fev!$R$5:$R$605,"Despesa",Fev!$F$5:$F$605,CPagar!$D549,Fev!$I$5:$I$605,"Não Pago")</f>
        <v>0</v>
      </c>
      <c r="G549" s="75">
        <f>SUMIFS(Mar!$H$5:$H$605,Mar!$R$5:$R$605,"Despesa",Mar!$F$5:$F$605,CPagar!$D549,Mar!$I$5:$I$605,"Não Pago")</f>
        <v>0</v>
      </c>
      <c r="H549" s="75">
        <f>SUMIFS(Abr!$H$5:$H$605,Abr!$R$5:$R$605,"Despesa",Abr!$F$5:$F$605,CPagar!$D549,Abr!$I$5:$I$605,"Não Pago")</f>
        <v>0</v>
      </c>
      <c r="I549" s="75">
        <f>SUMIFS(Mai!$H$5:$H$605,Mai!$R$5:$R$605,"Despesa",Mai!$F$5:$F$605,CPagar!$D549,Mai!$I$5:$I$605,"Não Pago")</f>
        <v>0</v>
      </c>
      <c r="J549" s="75">
        <f>SUMIFS(Jun!$H$5:$H$605,Jun!$R$5:$R$605,"Despesa",Jun!$F$5:$F$605,CPagar!$D549,Jun!$I$5:$I$605,"Não Pago")</f>
        <v>0</v>
      </c>
      <c r="K549" s="75">
        <f>SUMIFS(Jul!$H$5:$H$605,Jul!$R$5:$R$605,"Despesa",Jul!$F$5:$F$605,CPagar!$D549,Jul!$I$5:$I$605,"Não Pago")</f>
        <v>0</v>
      </c>
      <c r="L549" s="75">
        <f>SUMIFS(Ago!$H$5:$H$605,Ago!$R$5:$R$605,"Despesa",Ago!$F$5:$F$605,CPagar!$D549,Ago!$I$5:$I$605,"Não Pago")</f>
        <v>0</v>
      </c>
      <c r="M549" s="75">
        <f>SUMIFS(Set!$H$5:$H$605,Set!$R$5:$R$605,"Despesa",Set!$F$5:$F$605,CPagar!$D549,Set!$I$5:$I$605,"Não Pago")</f>
        <v>0</v>
      </c>
      <c r="N549" s="75">
        <f>SUMIFS(Out!$H$5:$H$605,Out!$R$5:$R$605,"Despesa",Out!$F$5:$F$605,CPagar!$D549,Out!$I$5:$I$605,"Não Pago")</f>
        <v>0</v>
      </c>
      <c r="O549" s="75">
        <f>SUMIFS(Nov!$H$5:$H$605,Nov!$R$5:$R$605,"Despesa",Nov!$F$5:$F$605,CPagar!$D549,Nov!$I$5:$I$605,"Não Pago")</f>
        <v>0</v>
      </c>
      <c r="P549" s="75">
        <f>SUMIFS(Dez!$H$5:$H$605,Dez!$R$5:$R$605,"Despesa",Dez!$F$5:$F$605,CPagar!$D549,Dez!$I$5:$I$605,"Não Pago")</f>
        <v>0</v>
      </c>
      <c r="Q549" s="49">
        <f t="shared" si="17"/>
        <v>0</v>
      </c>
    </row>
    <row r="550" spans="3:17" ht="28.5" customHeight="1" thickTop="1" thickBot="1">
      <c r="C550" s="65" t="str">
        <f>'PC Despesas'!R46</f>
        <v>5.6.42</v>
      </c>
      <c r="D550" s="66" t="str">
        <f>VLOOKUP(C550,'PC Despesas'!$R$5:$S$103,2,FALSE)</f>
        <v>-</v>
      </c>
      <c r="E550" s="75">
        <f>SUMIFS(Jan!$H$5:$H$605,Jan!$R$5:$R$605,"Despesa",Jan!$F$5:$F$605,CPagar!$D550,Jan!$I$5:$I$605,"Não Pago")</f>
        <v>0</v>
      </c>
      <c r="F550" s="75">
        <f>SUMIFS(Fev!$H$5:$H$605,Fev!$R$5:$R$605,"Despesa",Fev!$F$5:$F$605,CPagar!$D550,Fev!$I$5:$I$605,"Não Pago")</f>
        <v>0</v>
      </c>
      <c r="G550" s="75">
        <f>SUMIFS(Mar!$H$5:$H$605,Mar!$R$5:$R$605,"Despesa",Mar!$F$5:$F$605,CPagar!$D550,Mar!$I$5:$I$605,"Não Pago")</f>
        <v>0</v>
      </c>
      <c r="H550" s="75">
        <f>SUMIFS(Abr!$H$5:$H$605,Abr!$R$5:$R$605,"Despesa",Abr!$F$5:$F$605,CPagar!$D550,Abr!$I$5:$I$605,"Não Pago")</f>
        <v>0</v>
      </c>
      <c r="I550" s="75">
        <f>SUMIFS(Mai!$H$5:$H$605,Mai!$R$5:$R$605,"Despesa",Mai!$F$5:$F$605,CPagar!$D550,Mai!$I$5:$I$605,"Não Pago")</f>
        <v>0</v>
      </c>
      <c r="J550" s="75">
        <f>SUMIFS(Jun!$H$5:$H$605,Jun!$R$5:$R$605,"Despesa",Jun!$F$5:$F$605,CPagar!$D550,Jun!$I$5:$I$605,"Não Pago")</f>
        <v>0</v>
      </c>
      <c r="K550" s="75">
        <f>SUMIFS(Jul!$H$5:$H$605,Jul!$R$5:$R$605,"Despesa",Jul!$F$5:$F$605,CPagar!$D550,Jul!$I$5:$I$605,"Não Pago")</f>
        <v>0</v>
      </c>
      <c r="L550" s="75">
        <f>SUMIFS(Ago!$H$5:$H$605,Ago!$R$5:$R$605,"Despesa",Ago!$F$5:$F$605,CPagar!$D550,Ago!$I$5:$I$605,"Não Pago")</f>
        <v>0</v>
      </c>
      <c r="M550" s="75">
        <f>SUMIFS(Set!$H$5:$H$605,Set!$R$5:$R$605,"Despesa",Set!$F$5:$F$605,CPagar!$D550,Set!$I$5:$I$605,"Não Pago")</f>
        <v>0</v>
      </c>
      <c r="N550" s="75">
        <f>SUMIFS(Out!$H$5:$H$605,Out!$R$5:$R$605,"Despesa",Out!$F$5:$F$605,CPagar!$D550,Out!$I$5:$I$605,"Não Pago")</f>
        <v>0</v>
      </c>
      <c r="O550" s="75">
        <f>SUMIFS(Nov!$H$5:$H$605,Nov!$R$5:$R$605,"Despesa",Nov!$F$5:$F$605,CPagar!$D550,Nov!$I$5:$I$605,"Não Pago")</f>
        <v>0</v>
      </c>
      <c r="P550" s="75">
        <f>SUMIFS(Dez!$H$5:$H$605,Dez!$R$5:$R$605,"Despesa",Dez!$F$5:$F$605,CPagar!$D550,Dez!$I$5:$I$605,"Não Pago")</f>
        <v>0</v>
      </c>
      <c r="Q550" s="49">
        <f t="shared" si="17"/>
        <v>0</v>
      </c>
    </row>
    <row r="551" spans="3:17" ht="28.5" customHeight="1" thickTop="1" thickBot="1">
      <c r="C551" s="65" t="str">
        <f>'PC Despesas'!R47</f>
        <v>5.6.43</v>
      </c>
      <c r="D551" s="66" t="str">
        <f>VLOOKUP(C551,'PC Despesas'!$R$5:$S$103,2,FALSE)</f>
        <v>-</v>
      </c>
      <c r="E551" s="75">
        <f>SUMIFS(Jan!$H$5:$H$605,Jan!$R$5:$R$605,"Despesa",Jan!$F$5:$F$605,CPagar!$D551,Jan!$I$5:$I$605,"Não Pago")</f>
        <v>0</v>
      </c>
      <c r="F551" s="75">
        <f>SUMIFS(Fev!$H$5:$H$605,Fev!$R$5:$R$605,"Despesa",Fev!$F$5:$F$605,CPagar!$D551,Fev!$I$5:$I$605,"Não Pago")</f>
        <v>0</v>
      </c>
      <c r="G551" s="75">
        <f>SUMIFS(Mar!$H$5:$H$605,Mar!$R$5:$R$605,"Despesa",Mar!$F$5:$F$605,CPagar!$D551,Mar!$I$5:$I$605,"Não Pago")</f>
        <v>0</v>
      </c>
      <c r="H551" s="75">
        <f>SUMIFS(Abr!$H$5:$H$605,Abr!$R$5:$R$605,"Despesa",Abr!$F$5:$F$605,CPagar!$D551,Abr!$I$5:$I$605,"Não Pago")</f>
        <v>0</v>
      </c>
      <c r="I551" s="75">
        <f>SUMIFS(Mai!$H$5:$H$605,Mai!$R$5:$R$605,"Despesa",Mai!$F$5:$F$605,CPagar!$D551,Mai!$I$5:$I$605,"Não Pago")</f>
        <v>0</v>
      </c>
      <c r="J551" s="75">
        <f>SUMIFS(Jun!$H$5:$H$605,Jun!$R$5:$R$605,"Despesa",Jun!$F$5:$F$605,CPagar!$D551,Jun!$I$5:$I$605,"Não Pago")</f>
        <v>0</v>
      </c>
      <c r="K551" s="75">
        <f>SUMIFS(Jul!$H$5:$H$605,Jul!$R$5:$R$605,"Despesa",Jul!$F$5:$F$605,CPagar!$D551,Jul!$I$5:$I$605,"Não Pago")</f>
        <v>0</v>
      </c>
      <c r="L551" s="75">
        <f>SUMIFS(Ago!$H$5:$H$605,Ago!$R$5:$R$605,"Despesa",Ago!$F$5:$F$605,CPagar!$D551,Ago!$I$5:$I$605,"Não Pago")</f>
        <v>0</v>
      </c>
      <c r="M551" s="75">
        <f>SUMIFS(Set!$H$5:$H$605,Set!$R$5:$R$605,"Despesa",Set!$F$5:$F$605,CPagar!$D551,Set!$I$5:$I$605,"Não Pago")</f>
        <v>0</v>
      </c>
      <c r="N551" s="75">
        <f>SUMIFS(Out!$H$5:$H$605,Out!$R$5:$R$605,"Despesa",Out!$F$5:$F$605,CPagar!$D551,Out!$I$5:$I$605,"Não Pago")</f>
        <v>0</v>
      </c>
      <c r="O551" s="75">
        <f>SUMIFS(Nov!$H$5:$H$605,Nov!$R$5:$R$605,"Despesa",Nov!$F$5:$F$605,CPagar!$D551,Nov!$I$5:$I$605,"Não Pago")</f>
        <v>0</v>
      </c>
      <c r="P551" s="75">
        <f>SUMIFS(Dez!$H$5:$H$605,Dez!$R$5:$R$605,"Despesa",Dez!$F$5:$F$605,CPagar!$D551,Dez!$I$5:$I$605,"Não Pago")</f>
        <v>0</v>
      </c>
      <c r="Q551" s="49">
        <f t="shared" si="17"/>
        <v>0</v>
      </c>
    </row>
    <row r="552" spans="3:17" ht="28.5" customHeight="1" thickTop="1" thickBot="1">
      <c r="C552" s="65" t="str">
        <f>'PC Despesas'!R48</f>
        <v>5.6.44</v>
      </c>
      <c r="D552" s="66" t="str">
        <f>VLOOKUP(C552,'PC Despesas'!$R$5:$S$103,2,FALSE)</f>
        <v>-</v>
      </c>
      <c r="E552" s="75">
        <f>SUMIFS(Jan!$H$5:$H$605,Jan!$R$5:$R$605,"Despesa",Jan!$F$5:$F$605,CPagar!$D552,Jan!$I$5:$I$605,"Não Pago")</f>
        <v>0</v>
      </c>
      <c r="F552" s="75">
        <f>SUMIFS(Fev!$H$5:$H$605,Fev!$R$5:$R$605,"Despesa",Fev!$F$5:$F$605,CPagar!$D552,Fev!$I$5:$I$605,"Não Pago")</f>
        <v>0</v>
      </c>
      <c r="G552" s="75">
        <f>SUMIFS(Mar!$H$5:$H$605,Mar!$R$5:$R$605,"Despesa",Mar!$F$5:$F$605,CPagar!$D552,Mar!$I$5:$I$605,"Não Pago")</f>
        <v>0</v>
      </c>
      <c r="H552" s="75">
        <f>SUMIFS(Abr!$H$5:$H$605,Abr!$R$5:$R$605,"Despesa",Abr!$F$5:$F$605,CPagar!$D552,Abr!$I$5:$I$605,"Não Pago")</f>
        <v>0</v>
      </c>
      <c r="I552" s="75">
        <f>SUMIFS(Mai!$H$5:$H$605,Mai!$R$5:$R$605,"Despesa",Mai!$F$5:$F$605,CPagar!$D552,Mai!$I$5:$I$605,"Não Pago")</f>
        <v>0</v>
      </c>
      <c r="J552" s="75">
        <f>SUMIFS(Jun!$H$5:$H$605,Jun!$R$5:$R$605,"Despesa",Jun!$F$5:$F$605,CPagar!$D552,Jun!$I$5:$I$605,"Não Pago")</f>
        <v>0</v>
      </c>
      <c r="K552" s="75">
        <f>SUMIFS(Jul!$H$5:$H$605,Jul!$R$5:$R$605,"Despesa",Jul!$F$5:$F$605,CPagar!$D552,Jul!$I$5:$I$605,"Não Pago")</f>
        <v>0</v>
      </c>
      <c r="L552" s="75">
        <f>SUMIFS(Ago!$H$5:$H$605,Ago!$R$5:$R$605,"Despesa",Ago!$F$5:$F$605,CPagar!$D552,Ago!$I$5:$I$605,"Não Pago")</f>
        <v>0</v>
      </c>
      <c r="M552" s="75">
        <f>SUMIFS(Set!$H$5:$H$605,Set!$R$5:$R$605,"Despesa",Set!$F$5:$F$605,CPagar!$D552,Set!$I$5:$I$605,"Não Pago")</f>
        <v>0</v>
      </c>
      <c r="N552" s="75">
        <f>SUMIFS(Out!$H$5:$H$605,Out!$R$5:$R$605,"Despesa",Out!$F$5:$F$605,CPagar!$D552,Out!$I$5:$I$605,"Não Pago")</f>
        <v>0</v>
      </c>
      <c r="O552" s="75">
        <f>SUMIFS(Nov!$H$5:$H$605,Nov!$R$5:$R$605,"Despesa",Nov!$F$5:$F$605,CPagar!$D552,Nov!$I$5:$I$605,"Não Pago")</f>
        <v>0</v>
      </c>
      <c r="P552" s="75">
        <f>SUMIFS(Dez!$H$5:$H$605,Dez!$R$5:$R$605,"Despesa",Dez!$F$5:$F$605,CPagar!$D552,Dez!$I$5:$I$605,"Não Pago")</f>
        <v>0</v>
      </c>
      <c r="Q552" s="49">
        <f t="shared" si="17"/>
        <v>0</v>
      </c>
    </row>
    <row r="553" spans="3:17" ht="28.5" customHeight="1" thickTop="1" thickBot="1">
      <c r="C553" s="65" t="str">
        <f>'PC Despesas'!R49</f>
        <v>5.6.45</v>
      </c>
      <c r="D553" s="66" t="str">
        <f>VLOOKUP(C553,'PC Despesas'!$R$5:$S$103,2,FALSE)</f>
        <v>-</v>
      </c>
      <c r="E553" s="75">
        <f>SUMIFS(Jan!$H$5:$H$605,Jan!$R$5:$R$605,"Despesa",Jan!$F$5:$F$605,CPagar!$D553,Jan!$I$5:$I$605,"Não Pago")</f>
        <v>0</v>
      </c>
      <c r="F553" s="75">
        <f>SUMIFS(Fev!$H$5:$H$605,Fev!$R$5:$R$605,"Despesa",Fev!$F$5:$F$605,CPagar!$D553,Fev!$I$5:$I$605,"Não Pago")</f>
        <v>0</v>
      </c>
      <c r="G553" s="75">
        <f>SUMIFS(Mar!$H$5:$H$605,Mar!$R$5:$R$605,"Despesa",Mar!$F$5:$F$605,CPagar!$D553,Mar!$I$5:$I$605,"Não Pago")</f>
        <v>0</v>
      </c>
      <c r="H553" s="75">
        <f>SUMIFS(Abr!$H$5:$H$605,Abr!$R$5:$R$605,"Despesa",Abr!$F$5:$F$605,CPagar!$D553,Abr!$I$5:$I$605,"Não Pago")</f>
        <v>0</v>
      </c>
      <c r="I553" s="75">
        <f>SUMIFS(Mai!$H$5:$H$605,Mai!$R$5:$R$605,"Despesa",Mai!$F$5:$F$605,CPagar!$D553,Mai!$I$5:$I$605,"Não Pago")</f>
        <v>0</v>
      </c>
      <c r="J553" s="75">
        <f>SUMIFS(Jun!$H$5:$H$605,Jun!$R$5:$R$605,"Despesa",Jun!$F$5:$F$605,CPagar!$D553,Jun!$I$5:$I$605,"Não Pago")</f>
        <v>0</v>
      </c>
      <c r="K553" s="75">
        <f>SUMIFS(Jul!$H$5:$H$605,Jul!$R$5:$R$605,"Despesa",Jul!$F$5:$F$605,CPagar!$D553,Jul!$I$5:$I$605,"Não Pago")</f>
        <v>0</v>
      </c>
      <c r="L553" s="75">
        <f>SUMIFS(Ago!$H$5:$H$605,Ago!$R$5:$R$605,"Despesa",Ago!$F$5:$F$605,CPagar!$D553,Ago!$I$5:$I$605,"Não Pago")</f>
        <v>0</v>
      </c>
      <c r="M553" s="75">
        <f>SUMIFS(Set!$H$5:$H$605,Set!$R$5:$R$605,"Despesa",Set!$F$5:$F$605,CPagar!$D553,Set!$I$5:$I$605,"Não Pago")</f>
        <v>0</v>
      </c>
      <c r="N553" s="75">
        <f>SUMIFS(Out!$H$5:$H$605,Out!$R$5:$R$605,"Despesa",Out!$F$5:$F$605,CPagar!$D553,Out!$I$5:$I$605,"Não Pago")</f>
        <v>0</v>
      </c>
      <c r="O553" s="75">
        <f>SUMIFS(Nov!$H$5:$H$605,Nov!$R$5:$R$605,"Despesa",Nov!$F$5:$F$605,CPagar!$D553,Nov!$I$5:$I$605,"Não Pago")</f>
        <v>0</v>
      </c>
      <c r="P553" s="75">
        <f>SUMIFS(Dez!$H$5:$H$605,Dez!$R$5:$R$605,"Despesa",Dez!$F$5:$F$605,CPagar!$D553,Dez!$I$5:$I$605,"Não Pago")</f>
        <v>0</v>
      </c>
      <c r="Q553" s="49">
        <f t="shared" si="17"/>
        <v>0</v>
      </c>
    </row>
    <row r="554" spans="3:17" ht="28.5" customHeight="1" thickTop="1" thickBot="1">
      <c r="C554" s="65" t="str">
        <f>'PC Despesas'!R50</f>
        <v>5.6.46</v>
      </c>
      <c r="D554" s="66" t="str">
        <f>VLOOKUP(C554,'PC Despesas'!$R$5:$S$103,2,FALSE)</f>
        <v>-</v>
      </c>
      <c r="E554" s="75">
        <f>SUMIFS(Jan!$H$5:$H$605,Jan!$R$5:$R$605,"Despesa",Jan!$F$5:$F$605,CPagar!$D554,Jan!$I$5:$I$605,"Não Pago")</f>
        <v>0</v>
      </c>
      <c r="F554" s="75">
        <f>SUMIFS(Fev!$H$5:$H$605,Fev!$R$5:$R$605,"Despesa",Fev!$F$5:$F$605,CPagar!$D554,Fev!$I$5:$I$605,"Não Pago")</f>
        <v>0</v>
      </c>
      <c r="G554" s="75">
        <f>SUMIFS(Mar!$H$5:$H$605,Mar!$R$5:$R$605,"Despesa",Mar!$F$5:$F$605,CPagar!$D554,Mar!$I$5:$I$605,"Não Pago")</f>
        <v>0</v>
      </c>
      <c r="H554" s="75">
        <f>SUMIFS(Abr!$H$5:$H$605,Abr!$R$5:$R$605,"Despesa",Abr!$F$5:$F$605,CPagar!$D554,Abr!$I$5:$I$605,"Não Pago")</f>
        <v>0</v>
      </c>
      <c r="I554" s="75">
        <f>SUMIFS(Mai!$H$5:$H$605,Mai!$R$5:$R$605,"Despesa",Mai!$F$5:$F$605,CPagar!$D554,Mai!$I$5:$I$605,"Não Pago")</f>
        <v>0</v>
      </c>
      <c r="J554" s="75">
        <f>SUMIFS(Jun!$H$5:$H$605,Jun!$R$5:$R$605,"Despesa",Jun!$F$5:$F$605,CPagar!$D554,Jun!$I$5:$I$605,"Não Pago")</f>
        <v>0</v>
      </c>
      <c r="K554" s="75">
        <f>SUMIFS(Jul!$H$5:$H$605,Jul!$R$5:$R$605,"Despesa",Jul!$F$5:$F$605,CPagar!$D554,Jul!$I$5:$I$605,"Não Pago")</f>
        <v>0</v>
      </c>
      <c r="L554" s="75">
        <f>SUMIFS(Ago!$H$5:$H$605,Ago!$R$5:$R$605,"Despesa",Ago!$F$5:$F$605,CPagar!$D554,Ago!$I$5:$I$605,"Não Pago")</f>
        <v>0</v>
      </c>
      <c r="M554" s="75">
        <f>SUMIFS(Set!$H$5:$H$605,Set!$R$5:$R$605,"Despesa",Set!$F$5:$F$605,CPagar!$D554,Set!$I$5:$I$605,"Não Pago")</f>
        <v>0</v>
      </c>
      <c r="N554" s="75">
        <f>SUMIFS(Out!$H$5:$H$605,Out!$R$5:$R$605,"Despesa",Out!$F$5:$F$605,CPagar!$D554,Out!$I$5:$I$605,"Não Pago")</f>
        <v>0</v>
      </c>
      <c r="O554" s="75">
        <f>SUMIFS(Nov!$H$5:$H$605,Nov!$R$5:$R$605,"Despesa",Nov!$F$5:$F$605,CPagar!$D554,Nov!$I$5:$I$605,"Não Pago")</f>
        <v>0</v>
      </c>
      <c r="P554" s="75">
        <f>SUMIFS(Dez!$H$5:$H$605,Dez!$R$5:$R$605,"Despesa",Dez!$F$5:$F$605,CPagar!$D554,Dez!$I$5:$I$605,"Não Pago")</f>
        <v>0</v>
      </c>
      <c r="Q554" s="49">
        <f t="shared" si="17"/>
        <v>0</v>
      </c>
    </row>
    <row r="555" spans="3:17" ht="28.5" customHeight="1" thickTop="1" thickBot="1">
      <c r="C555" s="65" t="str">
        <f>'PC Despesas'!R51</f>
        <v>5.6.47</v>
      </c>
      <c r="D555" s="66" t="str">
        <f>VLOOKUP(C555,'PC Despesas'!$R$5:$S$103,2,FALSE)</f>
        <v>-</v>
      </c>
      <c r="E555" s="75">
        <f>SUMIFS(Jan!$H$5:$H$605,Jan!$R$5:$R$605,"Despesa",Jan!$F$5:$F$605,CPagar!$D555,Jan!$I$5:$I$605,"Não Pago")</f>
        <v>0</v>
      </c>
      <c r="F555" s="75">
        <f>SUMIFS(Fev!$H$5:$H$605,Fev!$R$5:$R$605,"Despesa",Fev!$F$5:$F$605,CPagar!$D555,Fev!$I$5:$I$605,"Não Pago")</f>
        <v>0</v>
      </c>
      <c r="G555" s="75">
        <f>SUMIFS(Mar!$H$5:$H$605,Mar!$R$5:$R$605,"Despesa",Mar!$F$5:$F$605,CPagar!$D555,Mar!$I$5:$I$605,"Não Pago")</f>
        <v>0</v>
      </c>
      <c r="H555" s="75">
        <f>SUMIFS(Abr!$H$5:$H$605,Abr!$R$5:$R$605,"Despesa",Abr!$F$5:$F$605,CPagar!$D555,Abr!$I$5:$I$605,"Não Pago")</f>
        <v>0</v>
      </c>
      <c r="I555" s="75">
        <f>SUMIFS(Mai!$H$5:$H$605,Mai!$R$5:$R$605,"Despesa",Mai!$F$5:$F$605,CPagar!$D555,Mai!$I$5:$I$605,"Não Pago")</f>
        <v>0</v>
      </c>
      <c r="J555" s="75">
        <f>SUMIFS(Jun!$H$5:$H$605,Jun!$R$5:$R$605,"Despesa",Jun!$F$5:$F$605,CPagar!$D555,Jun!$I$5:$I$605,"Não Pago")</f>
        <v>0</v>
      </c>
      <c r="K555" s="75">
        <f>SUMIFS(Jul!$H$5:$H$605,Jul!$R$5:$R$605,"Despesa",Jul!$F$5:$F$605,CPagar!$D555,Jul!$I$5:$I$605,"Não Pago")</f>
        <v>0</v>
      </c>
      <c r="L555" s="75">
        <f>SUMIFS(Ago!$H$5:$H$605,Ago!$R$5:$R$605,"Despesa",Ago!$F$5:$F$605,CPagar!$D555,Ago!$I$5:$I$605,"Não Pago")</f>
        <v>0</v>
      </c>
      <c r="M555" s="75">
        <f>SUMIFS(Set!$H$5:$H$605,Set!$R$5:$R$605,"Despesa",Set!$F$5:$F$605,CPagar!$D555,Set!$I$5:$I$605,"Não Pago")</f>
        <v>0</v>
      </c>
      <c r="N555" s="75">
        <f>SUMIFS(Out!$H$5:$H$605,Out!$R$5:$R$605,"Despesa",Out!$F$5:$F$605,CPagar!$D555,Out!$I$5:$I$605,"Não Pago")</f>
        <v>0</v>
      </c>
      <c r="O555" s="75">
        <f>SUMIFS(Nov!$H$5:$H$605,Nov!$R$5:$R$605,"Despesa",Nov!$F$5:$F$605,CPagar!$D555,Nov!$I$5:$I$605,"Não Pago")</f>
        <v>0</v>
      </c>
      <c r="P555" s="75">
        <f>SUMIFS(Dez!$H$5:$H$605,Dez!$R$5:$R$605,"Despesa",Dez!$F$5:$F$605,CPagar!$D555,Dez!$I$5:$I$605,"Não Pago")</f>
        <v>0</v>
      </c>
      <c r="Q555" s="49">
        <f t="shared" si="17"/>
        <v>0</v>
      </c>
    </row>
    <row r="556" spans="3:17" ht="28.5" customHeight="1" thickTop="1" thickBot="1">
      <c r="C556" s="65" t="str">
        <f>'PC Despesas'!R52</f>
        <v>5.6.48</v>
      </c>
      <c r="D556" s="66" t="str">
        <f>VLOOKUP(C556,'PC Despesas'!$R$5:$S$103,2,FALSE)</f>
        <v>-</v>
      </c>
      <c r="E556" s="75">
        <f>SUMIFS(Jan!$H$5:$H$605,Jan!$R$5:$R$605,"Despesa",Jan!$F$5:$F$605,CPagar!$D556,Jan!$I$5:$I$605,"Não Pago")</f>
        <v>0</v>
      </c>
      <c r="F556" s="75">
        <f>SUMIFS(Fev!$H$5:$H$605,Fev!$R$5:$R$605,"Despesa",Fev!$F$5:$F$605,CPagar!$D556,Fev!$I$5:$I$605,"Não Pago")</f>
        <v>0</v>
      </c>
      <c r="G556" s="75">
        <f>SUMIFS(Mar!$H$5:$H$605,Mar!$R$5:$R$605,"Despesa",Mar!$F$5:$F$605,CPagar!$D556,Mar!$I$5:$I$605,"Não Pago")</f>
        <v>0</v>
      </c>
      <c r="H556" s="75">
        <f>SUMIFS(Abr!$H$5:$H$605,Abr!$R$5:$R$605,"Despesa",Abr!$F$5:$F$605,CPagar!$D556,Abr!$I$5:$I$605,"Não Pago")</f>
        <v>0</v>
      </c>
      <c r="I556" s="75">
        <f>SUMIFS(Mai!$H$5:$H$605,Mai!$R$5:$R$605,"Despesa",Mai!$F$5:$F$605,CPagar!$D556,Mai!$I$5:$I$605,"Não Pago")</f>
        <v>0</v>
      </c>
      <c r="J556" s="75">
        <f>SUMIFS(Jun!$H$5:$H$605,Jun!$R$5:$R$605,"Despesa",Jun!$F$5:$F$605,CPagar!$D556,Jun!$I$5:$I$605,"Não Pago")</f>
        <v>0</v>
      </c>
      <c r="K556" s="75">
        <f>SUMIFS(Jul!$H$5:$H$605,Jul!$R$5:$R$605,"Despesa",Jul!$F$5:$F$605,CPagar!$D556,Jul!$I$5:$I$605,"Não Pago")</f>
        <v>0</v>
      </c>
      <c r="L556" s="75">
        <f>SUMIFS(Ago!$H$5:$H$605,Ago!$R$5:$R$605,"Despesa",Ago!$F$5:$F$605,CPagar!$D556,Ago!$I$5:$I$605,"Não Pago")</f>
        <v>0</v>
      </c>
      <c r="M556" s="75">
        <f>SUMIFS(Set!$H$5:$H$605,Set!$R$5:$R$605,"Despesa",Set!$F$5:$F$605,CPagar!$D556,Set!$I$5:$I$605,"Não Pago")</f>
        <v>0</v>
      </c>
      <c r="N556" s="75">
        <f>SUMIFS(Out!$H$5:$H$605,Out!$R$5:$R$605,"Despesa",Out!$F$5:$F$605,CPagar!$D556,Out!$I$5:$I$605,"Não Pago")</f>
        <v>0</v>
      </c>
      <c r="O556" s="75">
        <f>SUMIFS(Nov!$H$5:$H$605,Nov!$R$5:$R$605,"Despesa",Nov!$F$5:$F$605,CPagar!$D556,Nov!$I$5:$I$605,"Não Pago")</f>
        <v>0</v>
      </c>
      <c r="P556" s="75">
        <f>SUMIFS(Dez!$H$5:$H$605,Dez!$R$5:$R$605,"Despesa",Dez!$F$5:$F$605,CPagar!$D556,Dez!$I$5:$I$605,"Não Pago")</f>
        <v>0</v>
      </c>
      <c r="Q556" s="49">
        <f t="shared" si="17"/>
        <v>0</v>
      </c>
    </row>
    <row r="557" spans="3:17" ht="28.5" customHeight="1" thickTop="1" thickBot="1">
      <c r="C557" s="65" t="str">
        <f>'PC Despesas'!R53</f>
        <v>5.6.49</v>
      </c>
      <c r="D557" s="66" t="str">
        <f>VLOOKUP(C557,'PC Despesas'!$R$5:$S$103,2,FALSE)</f>
        <v>-</v>
      </c>
      <c r="E557" s="75">
        <f>SUMIFS(Jan!$H$5:$H$605,Jan!$R$5:$R$605,"Despesa",Jan!$F$5:$F$605,CPagar!$D557,Jan!$I$5:$I$605,"Não Pago")</f>
        <v>0</v>
      </c>
      <c r="F557" s="75">
        <f>SUMIFS(Fev!$H$5:$H$605,Fev!$R$5:$R$605,"Despesa",Fev!$F$5:$F$605,CPagar!$D557,Fev!$I$5:$I$605,"Não Pago")</f>
        <v>0</v>
      </c>
      <c r="G557" s="75">
        <f>SUMIFS(Mar!$H$5:$H$605,Mar!$R$5:$R$605,"Despesa",Mar!$F$5:$F$605,CPagar!$D557,Mar!$I$5:$I$605,"Não Pago")</f>
        <v>0</v>
      </c>
      <c r="H557" s="75">
        <f>SUMIFS(Abr!$H$5:$H$605,Abr!$R$5:$R$605,"Despesa",Abr!$F$5:$F$605,CPagar!$D557,Abr!$I$5:$I$605,"Não Pago")</f>
        <v>0</v>
      </c>
      <c r="I557" s="75">
        <f>SUMIFS(Mai!$H$5:$H$605,Mai!$R$5:$R$605,"Despesa",Mai!$F$5:$F$605,CPagar!$D557,Mai!$I$5:$I$605,"Não Pago")</f>
        <v>0</v>
      </c>
      <c r="J557" s="75">
        <f>SUMIFS(Jun!$H$5:$H$605,Jun!$R$5:$R$605,"Despesa",Jun!$F$5:$F$605,CPagar!$D557,Jun!$I$5:$I$605,"Não Pago")</f>
        <v>0</v>
      </c>
      <c r="K557" s="75">
        <f>SUMIFS(Jul!$H$5:$H$605,Jul!$R$5:$R$605,"Despesa",Jul!$F$5:$F$605,CPagar!$D557,Jul!$I$5:$I$605,"Não Pago")</f>
        <v>0</v>
      </c>
      <c r="L557" s="75">
        <f>SUMIFS(Ago!$H$5:$H$605,Ago!$R$5:$R$605,"Despesa",Ago!$F$5:$F$605,CPagar!$D557,Ago!$I$5:$I$605,"Não Pago")</f>
        <v>0</v>
      </c>
      <c r="M557" s="75">
        <f>SUMIFS(Set!$H$5:$H$605,Set!$R$5:$R$605,"Despesa",Set!$F$5:$F$605,CPagar!$D557,Set!$I$5:$I$605,"Não Pago")</f>
        <v>0</v>
      </c>
      <c r="N557" s="75">
        <f>SUMIFS(Out!$H$5:$H$605,Out!$R$5:$R$605,"Despesa",Out!$F$5:$F$605,CPagar!$D557,Out!$I$5:$I$605,"Não Pago")</f>
        <v>0</v>
      </c>
      <c r="O557" s="75">
        <f>SUMIFS(Nov!$H$5:$H$605,Nov!$R$5:$R$605,"Despesa",Nov!$F$5:$F$605,CPagar!$D557,Nov!$I$5:$I$605,"Não Pago")</f>
        <v>0</v>
      </c>
      <c r="P557" s="75">
        <f>SUMIFS(Dez!$H$5:$H$605,Dez!$R$5:$R$605,"Despesa",Dez!$F$5:$F$605,CPagar!$D557,Dez!$I$5:$I$605,"Não Pago")</f>
        <v>0</v>
      </c>
      <c r="Q557" s="49">
        <f t="shared" si="17"/>
        <v>0</v>
      </c>
    </row>
    <row r="558" spans="3:17" ht="28.5" customHeight="1" thickTop="1" thickBot="1">
      <c r="C558" s="65" t="str">
        <f>'PC Despesas'!R54</f>
        <v>5.6.50</v>
      </c>
      <c r="D558" s="66" t="str">
        <f>VLOOKUP(C558,'PC Despesas'!$R$5:$S$103,2,FALSE)</f>
        <v>-</v>
      </c>
      <c r="E558" s="75">
        <f>SUMIFS(Jan!$H$5:$H$605,Jan!$R$5:$R$605,"Despesa",Jan!$F$5:$F$605,CPagar!$D558,Jan!$I$5:$I$605,"Não Pago")</f>
        <v>0</v>
      </c>
      <c r="F558" s="75">
        <f>SUMIFS(Fev!$H$5:$H$605,Fev!$R$5:$R$605,"Despesa",Fev!$F$5:$F$605,CPagar!$D558,Fev!$I$5:$I$605,"Não Pago")</f>
        <v>0</v>
      </c>
      <c r="G558" s="75">
        <f>SUMIFS(Mar!$H$5:$H$605,Mar!$R$5:$R$605,"Despesa",Mar!$F$5:$F$605,CPagar!$D558,Mar!$I$5:$I$605,"Não Pago")</f>
        <v>0</v>
      </c>
      <c r="H558" s="75">
        <f>SUMIFS(Abr!$H$5:$H$605,Abr!$R$5:$R$605,"Despesa",Abr!$F$5:$F$605,CPagar!$D558,Abr!$I$5:$I$605,"Não Pago")</f>
        <v>0</v>
      </c>
      <c r="I558" s="75">
        <f>SUMIFS(Mai!$H$5:$H$605,Mai!$R$5:$R$605,"Despesa",Mai!$F$5:$F$605,CPagar!$D558,Mai!$I$5:$I$605,"Não Pago")</f>
        <v>0</v>
      </c>
      <c r="J558" s="75">
        <f>SUMIFS(Jun!$H$5:$H$605,Jun!$R$5:$R$605,"Despesa",Jun!$F$5:$F$605,CPagar!$D558,Jun!$I$5:$I$605,"Não Pago")</f>
        <v>0</v>
      </c>
      <c r="K558" s="75">
        <f>SUMIFS(Jul!$H$5:$H$605,Jul!$R$5:$R$605,"Despesa",Jul!$F$5:$F$605,CPagar!$D558,Jul!$I$5:$I$605,"Não Pago")</f>
        <v>0</v>
      </c>
      <c r="L558" s="75">
        <f>SUMIFS(Ago!$H$5:$H$605,Ago!$R$5:$R$605,"Despesa",Ago!$F$5:$F$605,CPagar!$D558,Ago!$I$5:$I$605,"Não Pago")</f>
        <v>0</v>
      </c>
      <c r="M558" s="75">
        <f>SUMIFS(Set!$H$5:$H$605,Set!$R$5:$R$605,"Despesa",Set!$F$5:$F$605,CPagar!$D558,Set!$I$5:$I$605,"Não Pago")</f>
        <v>0</v>
      </c>
      <c r="N558" s="75">
        <f>SUMIFS(Out!$H$5:$H$605,Out!$R$5:$R$605,"Despesa",Out!$F$5:$F$605,CPagar!$D558,Out!$I$5:$I$605,"Não Pago")</f>
        <v>0</v>
      </c>
      <c r="O558" s="75">
        <f>SUMIFS(Nov!$H$5:$H$605,Nov!$R$5:$R$605,"Despesa",Nov!$F$5:$F$605,CPagar!$D558,Nov!$I$5:$I$605,"Não Pago")</f>
        <v>0</v>
      </c>
      <c r="P558" s="75">
        <f>SUMIFS(Dez!$H$5:$H$605,Dez!$R$5:$R$605,"Despesa",Dez!$F$5:$F$605,CPagar!$D558,Dez!$I$5:$I$605,"Não Pago")</f>
        <v>0</v>
      </c>
      <c r="Q558" s="49">
        <f t="shared" si="17"/>
        <v>0</v>
      </c>
    </row>
    <row r="559" spans="3:17" ht="28.5" customHeight="1" thickTop="1" thickBot="1">
      <c r="C559" s="65" t="str">
        <f>'PC Despesas'!R55</f>
        <v>5.6.51</v>
      </c>
      <c r="D559" s="66" t="str">
        <f>VLOOKUP(C559,'PC Despesas'!$R$5:$S$103,2,FALSE)</f>
        <v>-</v>
      </c>
      <c r="E559" s="75">
        <f>SUMIFS(Jan!$H$5:$H$605,Jan!$R$5:$R$605,"Despesa",Jan!$F$5:$F$605,CPagar!$D559,Jan!$I$5:$I$605,"Não Pago")</f>
        <v>0</v>
      </c>
      <c r="F559" s="75">
        <f>SUMIFS(Fev!$H$5:$H$605,Fev!$R$5:$R$605,"Despesa",Fev!$F$5:$F$605,CPagar!$D559,Fev!$I$5:$I$605,"Não Pago")</f>
        <v>0</v>
      </c>
      <c r="G559" s="75">
        <f>SUMIFS(Mar!$H$5:$H$605,Mar!$R$5:$R$605,"Despesa",Mar!$F$5:$F$605,CPagar!$D559,Mar!$I$5:$I$605,"Não Pago")</f>
        <v>0</v>
      </c>
      <c r="H559" s="75">
        <f>SUMIFS(Abr!$H$5:$H$605,Abr!$R$5:$R$605,"Despesa",Abr!$F$5:$F$605,CPagar!$D559,Abr!$I$5:$I$605,"Não Pago")</f>
        <v>0</v>
      </c>
      <c r="I559" s="75">
        <f>SUMIFS(Mai!$H$5:$H$605,Mai!$R$5:$R$605,"Despesa",Mai!$F$5:$F$605,CPagar!$D559,Mai!$I$5:$I$605,"Não Pago")</f>
        <v>0</v>
      </c>
      <c r="J559" s="75">
        <f>SUMIFS(Jun!$H$5:$H$605,Jun!$R$5:$R$605,"Despesa",Jun!$F$5:$F$605,CPagar!$D559,Jun!$I$5:$I$605,"Não Pago")</f>
        <v>0</v>
      </c>
      <c r="K559" s="75">
        <f>SUMIFS(Jul!$H$5:$H$605,Jul!$R$5:$R$605,"Despesa",Jul!$F$5:$F$605,CPagar!$D559,Jul!$I$5:$I$605,"Não Pago")</f>
        <v>0</v>
      </c>
      <c r="L559" s="75">
        <f>SUMIFS(Ago!$H$5:$H$605,Ago!$R$5:$R$605,"Despesa",Ago!$F$5:$F$605,CPagar!$D559,Ago!$I$5:$I$605,"Não Pago")</f>
        <v>0</v>
      </c>
      <c r="M559" s="75">
        <f>SUMIFS(Set!$H$5:$H$605,Set!$R$5:$R$605,"Despesa",Set!$F$5:$F$605,CPagar!$D559,Set!$I$5:$I$605,"Não Pago")</f>
        <v>0</v>
      </c>
      <c r="N559" s="75">
        <f>SUMIFS(Out!$H$5:$H$605,Out!$R$5:$R$605,"Despesa",Out!$F$5:$F$605,CPagar!$D559,Out!$I$5:$I$605,"Não Pago")</f>
        <v>0</v>
      </c>
      <c r="O559" s="75">
        <f>SUMIFS(Nov!$H$5:$H$605,Nov!$R$5:$R$605,"Despesa",Nov!$F$5:$F$605,CPagar!$D559,Nov!$I$5:$I$605,"Não Pago")</f>
        <v>0</v>
      </c>
      <c r="P559" s="75">
        <f>SUMIFS(Dez!$H$5:$H$605,Dez!$R$5:$R$605,"Despesa",Dez!$F$5:$F$605,CPagar!$D559,Dez!$I$5:$I$605,"Não Pago")</f>
        <v>0</v>
      </c>
      <c r="Q559" s="49">
        <f t="shared" si="17"/>
        <v>0</v>
      </c>
    </row>
    <row r="560" spans="3:17" ht="28.5" customHeight="1" thickTop="1" thickBot="1">
      <c r="C560" s="65" t="str">
        <f>'PC Despesas'!R56</f>
        <v>5.6.52</v>
      </c>
      <c r="D560" s="66" t="str">
        <f>VLOOKUP(C560,'PC Despesas'!$R$5:$S$103,2,FALSE)</f>
        <v>-</v>
      </c>
      <c r="E560" s="75">
        <f>SUMIFS(Jan!$H$5:$H$605,Jan!$R$5:$R$605,"Despesa",Jan!$F$5:$F$605,CPagar!$D560,Jan!$I$5:$I$605,"Não Pago")</f>
        <v>0</v>
      </c>
      <c r="F560" s="75">
        <f>SUMIFS(Fev!$H$5:$H$605,Fev!$R$5:$R$605,"Despesa",Fev!$F$5:$F$605,CPagar!$D560,Fev!$I$5:$I$605,"Não Pago")</f>
        <v>0</v>
      </c>
      <c r="G560" s="75">
        <f>SUMIFS(Mar!$H$5:$H$605,Mar!$R$5:$R$605,"Despesa",Mar!$F$5:$F$605,CPagar!$D560,Mar!$I$5:$I$605,"Não Pago")</f>
        <v>0</v>
      </c>
      <c r="H560" s="75">
        <f>SUMIFS(Abr!$H$5:$H$605,Abr!$R$5:$R$605,"Despesa",Abr!$F$5:$F$605,CPagar!$D560,Abr!$I$5:$I$605,"Não Pago")</f>
        <v>0</v>
      </c>
      <c r="I560" s="75">
        <f>SUMIFS(Mai!$H$5:$H$605,Mai!$R$5:$R$605,"Despesa",Mai!$F$5:$F$605,CPagar!$D560,Mai!$I$5:$I$605,"Não Pago")</f>
        <v>0</v>
      </c>
      <c r="J560" s="75">
        <f>SUMIFS(Jun!$H$5:$H$605,Jun!$R$5:$R$605,"Despesa",Jun!$F$5:$F$605,CPagar!$D560,Jun!$I$5:$I$605,"Não Pago")</f>
        <v>0</v>
      </c>
      <c r="K560" s="75">
        <f>SUMIFS(Jul!$H$5:$H$605,Jul!$R$5:$R$605,"Despesa",Jul!$F$5:$F$605,CPagar!$D560,Jul!$I$5:$I$605,"Não Pago")</f>
        <v>0</v>
      </c>
      <c r="L560" s="75">
        <f>SUMIFS(Ago!$H$5:$H$605,Ago!$R$5:$R$605,"Despesa",Ago!$F$5:$F$605,CPagar!$D560,Ago!$I$5:$I$605,"Não Pago")</f>
        <v>0</v>
      </c>
      <c r="M560" s="75">
        <f>SUMIFS(Set!$H$5:$H$605,Set!$R$5:$R$605,"Despesa",Set!$F$5:$F$605,CPagar!$D560,Set!$I$5:$I$605,"Não Pago")</f>
        <v>0</v>
      </c>
      <c r="N560" s="75">
        <f>SUMIFS(Out!$H$5:$H$605,Out!$R$5:$R$605,"Despesa",Out!$F$5:$F$605,CPagar!$D560,Out!$I$5:$I$605,"Não Pago")</f>
        <v>0</v>
      </c>
      <c r="O560" s="75">
        <f>SUMIFS(Nov!$H$5:$H$605,Nov!$R$5:$R$605,"Despesa",Nov!$F$5:$F$605,CPagar!$D560,Nov!$I$5:$I$605,"Não Pago")</f>
        <v>0</v>
      </c>
      <c r="P560" s="75">
        <f>SUMIFS(Dez!$H$5:$H$605,Dez!$R$5:$R$605,"Despesa",Dez!$F$5:$F$605,CPagar!$D560,Dez!$I$5:$I$605,"Não Pago")</f>
        <v>0</v>
      </c>
      <c r="Q560" s="49">
        <f t="shared" si="17"/>
        <v>0</v>
      </c>
    </row>
    <row r="561" spans="3:17" ht="28.5" customHeight="1" thickTop="1" thickBot="1">
      <c r="C561" s="65" t="str">
        <f>'PC Despesas'!R57</f>
        <v>5.6.53</v>
      </c>
      <c r="D561" s="66" t="str">
        <f>VLOOKUP(C561,'PC Despesas'!$R$5:$S$103,2,FALSE)</f>
        <v>-</v>
      </c>
      <c r="E561" s="75">
        <f>SUMIFS(Jan!$H$5:$H$605,Jan!$R$5:$R$605,"Despesa",Jan!$F$5:$F$605,CPagar!$D561,Jan!$I$5:$I$605,"Não Pago")</f>
        <v>0</v>
      </c>
      <c r="F561" s="75">
        <f>SUMIFS(Fev!$H$5:$H$605,Fev!$R$5:$R$605,"Despesa",Fev!$F$5:$F$605,CPagar!$D561,Fev!$I$5:$I$605,"Não Pago")</f>
        <v>0</v>
      </c>
      <c r="G561" s="75">
        <f>SUMIFS(Mar!$H$5:$H$605,Mar!$R$5:$R$605,"Despesa",Mar!$F$5:$F$605,CPagar!$D561,Mar!$I$5:$I$605,"Não Pago")</f>
        <v>0</v>
      </c>
      <c r="H561" s="75">
        <f>SUMIFS(Abr!$H$5:$H$605,Abr!$R$5:$R$605,"Despesa",Abr!$F$5:$F$605,CPagar!$D561,Abr!$I$5:$I$605,"Não Pago")</f>
        <v>0</v>
      </c>
      <c r="I561" s="75">
        <f>SUMIFS(Mai!$H$5:$H$605,Mai!$R$5:$R$605,"Despesa",Mai!$F$5:$F$605,CPagar!$D561,Mai!$I$5:$I$605,"Não Pago")</f>
        <v>0</v>
      </c>
      <c r="J561" s="75">
        <f>SUMIFS(Jun!$H$5:$H$605,Jun!$R$5:$R$605,"Despesa",Jun!$F$5:$F$605,CPagar!$D561,Jun!$I$5:$I$605,"Não Pago")</f>
        <v>0</v>
      </c>
      <c r="K561" s="75">
        <f>SUMIFS(Jul!$H$5:$H$605,Jul!$R$5:$R$605,"Despesa",Jul!$F$5:$F$605,CPagar!$D561,Jul!$I$5:$I$605,"Não Pago")</f>
        <v>0</v>
      </c>
      <c r="L561" s="75">
        <f>SUMIFS(Ago!$H$5:$H$605,Ago!$R$5:$R$605,"Despesa",Ago!$F$5:$F$605,CPagar!$D561,Ago!$I$5:$I$605,"Não Pago")</f>
        <v>0</v>
      </c>
      <c r="M561" s="75">
        <f>SUMIFS(Set!$H$5:$H$605,Set!$R$5:$R$605,"Despesa",Set!$F$5:$F$605,CPagar!$D561,Set!$I$5:$I$605,"Não Pago")</f>
        <v>0</v>
      </c>
      <c r="N561" s="75">
        <f>SUMIFS(Out!$H$5:$H$605,Out!$R$5:$R$605,"Despesa",Out!$F$5:$F$605,CPagar!$D561,Out!$I$5:$I$605,"Não Pago")</f>
        <v>0</v>
      </c>
      <c r="O561" s="75">
        <f>SUMIFS(Nov!$H$5:$H$605,Nov!$R$5:$R$605,"Despesa",Nov!$F$5:$F$605,CPagar!$D561,Nov!$I$5:$I$605,"Não Pago")</f>
        <v>0</v>
      </c>
      <c r="P561" s="75">
        <f>SUMIFS(Dez!$H$5:$H$605,Dez!$R$5:$R$605,"Despesa",Dez!$F$5:$F$605,CPagar!$D561,Dez!$I$5:$I$605,"Não Pago")</f>
        <v>0</v>
      </c>
      <c r="Q561" s="49">
        <f t="shared" si="17"/>
        <v>0</v>
      </c>
    </row>
    <row r="562" spans="3:17" ht="28.5" customHeight="1" thickTop="1" thickBot="1">
      <c r="C562" s="65" t="str">
        <f>'PC Despesas'!R58</f>
        <v>5.6.54</v>
      </c>
      <c r="D562" s="66" t="str">
        <f>VLOOKUP(C562,'PC Despesas'!$R$5:$S$103,2,FALSE)</f>
        <v>-</v>
      </c>
      <c r="E562" s="75">
        <f>SUMIFS(Jan!$H$5:$H$605,Jan!$R$5:$R$605,"Despesa",Jan!$F$5:$F$605,CPagar!$D562,Jan!$I$5:$I$605,"Não Pago")</f>
        <v>0</v>
      </c>
      <c r="F562" s="75">
        <f>SUMIFS(Fev!$H$5:$H$605,Fev!$R$5:$R$605,"Despesa",Fev!$F$5:$F$605,CPagar!$D562,Fev!$I$5:$I$605,"Não Pago")</f>
        <v>0</v>
      </c>
      <c r="G562" s="75">
        <f>SUMIFS(Mar!$H$5:$H$605,Mar!$R$5:$R$605,"Despesa",Mar!$F$5:$F$605,CPagar!$D562,Mar!$I$5:$I$605,"Não Pago")</f>
        <v>0</v>
      </c>
      <c r="H562" s="75">
        <f>SUMIFS(Abr!$H$5:$H$605,Abr!$R$5:$R$605,"Despesa",Abr!$F$5:$F$605,CPagar!$D562,Abr!$I$5:$I$605,"Não Pago")</f>
        <v>0</v>
      </c>
      <c r="I562" s="75">
        <f>SUMIFS(Mai!$H$5:$H$605,Mai!$R$5:$R$605,"Despesa",Mai!$F$5:$F$605,CPagar!$D562,Mai!$I$5:$I$605,"Não Pago")</f>
        <v>0</v>
      </c>
      <c r="J562" s="75">
        <f>SUMIFS(Jun!$H$5:$H$605,Jun!$R$5:$R$605,"Despesa",Jun!$F$5:$F$605,CPagar!$D562,Jun!$I$5:$I$605,"Não Pago")</f>
        <v>0</v>
      </c>
      <c r="K562" s="75">
        <f>SUMIFS(Jul!$H$5:$H$605,Jul!$R$5:$R$605,"Despesa",Jul!$F$5:$F$605,CPagar!$D562,Jul!$I$5:$I$605,"Não Pago")</f>
        <v>0</v>
      </c>
      <c r="L562" s="75">
        <f>SUMIFS(Ago!$H$5:$H$605,Ago!$R$5:$R$605,"Despesa",Ago!$F$5:$F$605,CPagar!$D562,Ago!$I$5:$I$605,"Não Pago")</f>
        <v>0</v>
      </c>
      <c r="M562" s="75">
        <f>SUMIFS(Set!$H$5:$H$605,Set!$R$5:$R$605,"Despesa",Set!$F$5:$F$605,CPagar!$D562,Set!$I$5:$I$605,"Não Pago")</f>
        <v>0</v>
      </c>
      <c r="N562" s="75">
        <f>SUMIFS(Out!$H$5:$H$605,Out!$R$5:$R$605,"Despesa",Out!$F$5:$F$605,CPagar!$D562,Out!$I$5:$I$605,"Não Pago")</f>
        <v>0</v>
      </c>
      <c r="O562" s="75">
        <f>SUMIFS(Nov!$H$5:$H$605,Nov!$R$5:$R$605,"Despesa",Nov!$F$5:$F$605,CPagar!$D562,Nov!$I$5:$I$605,"Não Pago")</f>
        <v>0</v>
      </c>
      <c r="P562" s="75">
        <f>SUMIFS(Dez!$H$5:$H$605,Dez!$R$5:$R$605,"Despesa",Dez!$F$5:$F$605,CPagar!$D562,Dez!$I$5:$I$605,"Não Pago")</f>
        <v>0</v>
      </c>
      <c r="Q562" s="49">
        <f t="shared" si="17"/>
        <v>0</v>
      </c>
    </row>
    <row r="563" spans="3:17" ht="28.5" customHeight="1" thickTop="1" thickBot="1">
      <c r="C563" s="65" t="str">
        <f>'PC Despesas'!R59</f>
        <v>5.6.55</v>
      </c>
      <c r="D563" s="66" t="str">
        <f>VLOOKUP(C563,'PC Despesas'!$R$5:$S$103,2,FALSE)</f>
        <v>-</v>
      </c>
      <c r="E563" s="75">
        <f>SUMIFS(Jan!$H$5:$H$605,Jan!$R$5:$R$605,"Despesa",Jan!$F$5:$F$605,CPagar!$D563,Jan!$I$5:$I$605,"Não Pago")</f>
        <v>0</v>
      </c>
      <c r="F563" s="75">
        <f>SUMIFS(Fev!$H$5:$H$605,Fev!$R$5:$R$605,"Despesa",Fev!$F$5:$F$605,CPagar!$D563,Fev!$I$5:$I$605,"Não Pago")</f>
        <v>0</v>
      </c>
      <c r="G563" s="75">
        <f>SUMIFS(Mar!$H$5:$H$605,Mar!$R$5:$R$605,"Despesa",Mar!$F$5:$F$605,CPagar!$D563,Mar!$I$5:$I$605,"Não Pago")</f>
        <v>0</v>
      </c>
      <c r="H563" s="75">
        <f>SUMIFS(Abr!$H$5:$H$605,Abr!$R$5:$R$605,"Despesa",Abr!$F$5:$F$605,CPagar!$D563,Abr!$I$5:$I$605,"Não Pago")</f>
        <v>0</v>
      </c>
      <c r="I563" s="75">
        <f>SUMIFS(Mai!$H$5:$H$605,Mai!$R$5:$R$605,"Despesa",Mai!$F$5:$F$605,CPagar!$D563,Mai!$I$5:$I$605,"Não Pago")</f>
        <v>0</v>
      </c>
      <c r="J563" s="75">
        <f>SUMIFS(Jun!$H$5:$H$605,Jun!$R$5:$R$605,"Despesa",Jun!$F$5:$F$605,CPagar!$D563,Jun!$I$5:$I$605,"Não Pago")</f>
        <v>0</v>
      </c>
      <c r="K563" s="75">
        <f>SUMIFS(Jul!$H$5:$H$605,Jul!$R$5:$R$605,"Despesa",Jul!$F$5:$F$605,CPagar!$D563,Jul!$I$5:$I$605,"Não Pago")</f>
        <v>0</v>
      </c>
      <c r="L563" s="75">
        <f>SUMIFS(Ago!$H$5:$H$605,Ago!$R$5:$R$605,"Despesa",Ago!$F$5:$F$605,CPagar!$D563,Ago!$I$5:$I$605,"Não Pago")</f>
        <v>0</v>
      </c>
      <c r="M563" s="75">
        <f>SUMIFS(Set!$H$5:$H$605,Set!$R$5:$R$605,"Despesa",Set!$F$5:$F$605,CPagar!$D563,Set!$I$5:$I$605,"Não Pago")</f>
        <v>0</v>
      </c>
      <c r="N563" s="75">
        <f>SUMIFS(Out!$H$5:$H$605,Out!$R$5:$R$605,"Despesa",Out!$F$5:$F$605,CPagar!$D563,Out!$I$5:$I$605,"Não Pago")</f>
        <v>0</v>
      </c>
      <c r="O563" s="75">
        <f>SUMIFS(Nov!$H$5:$H$605,Nov!$R$5:$R$605,"Despesa",Nov!$F$5:$F$605,CPagar!$D563,Nov!$I$5:$I$605,"Não Pago")</f>
        <v>0</v>
      </c>
      <c r="P563" s="75">
        <f>SUMIFS(Dez!$H$5:$H$605,Dez!$R$5:$R$605,"Despesa",Dez!$F$5:$F$605,CPagar!$D563,Dez!$I$5:$I$605,"Não Pago")</f>
        <v>0</v>
      </c>
      <c r="Q563" s="49">
        <f t="shared" si="17"/>
        <v>0</v>
      </c>
    </row>
    <row r="564" spans="3:17" ht="28.5" customHeight="1" thickTop="1" thickBot="1">
      <c r="C564" s="65" t="str">
        <f>'PC Despesas'!R60</f>
        <v>5.6.56</v>
      </c>
      <c r="D564" s="66" t="str">
        <f>VLOOKUP(C564,'PC Despesas'!$R$5:$S$103,2,FALSE)</f>
        <v>-</v>
      </c>
      <c r="E564" s="75">
        <f>SUMIFS(Jan!$H$5:$H$605,Jan!$R$5:$R$605,"Despesa",Jan!$F$5:$F$605,CPagar!$D564,Jan!$I$5:$I$605,"Não Pago")</f>
        <v>0</v>
      </c>
      <c r="F564" s="75">
        <f>SUMIFS(Fev!$H$5:$H$605,Fev!$R$5:$R$605,"Despesa",Fev!$F$5:$F$605,CPagar!$D564,Fev!$I$5:$I$605,"Não Pago")</f>
        <v>0</v>
      </c>
      <c r="G564" s="75">
        <f>SUMIFS(Mar!$H$5:$H$605,Mar!$R$5:$R$605,"Despesa",Mar!$F$5:$F$605,CPagar!$D564,Mar!$I$5:$I$605,"Não Pago")</f>
        <v>0</v>
      </c>
      <c r="H564" s="75">
        <f>SUMIFS(Abr!$H$5:$H$605,Abr!$R$5:$R$605,"Despesa",Abr!$F$5:$F$605,CPagar!$D564,Abr!$I$5:$I$605,"Não Pago")</f>
        <v>0</v>
      </c>
      <c r="I564" s="75">
        <f>SUMIFS(Mai!$H$5:$H$605,Mai!$R$5:$R$605,"Despesa",Mai!$F$5:$F$605,CPagar!$D564,Mai!$I$5:$I$605,"Não Pago")</f>
        <v>0</v>
      </c>
      <c r="J564" s="75">
        <f>SUMIFS(Jun!$H$5:$H$605,Jun!$R$5:$R$605,"Despesa",Jun!$F$5:$F$605,CPagar!$D564,Jun!$I$5:$I$605,"Não Pago")</f>
        <v>0</v>
      </c>
      <c r="K564" s="75">
        <f>SUMIFS(Jul!$H$5:$H$605,Jul!$R$5:$R$605,"Despesa",Jul!$F$5:$F$605,CPagar!$D564,Jul!$I$5:$I$605,"Não Pago")</f>
        <v>0</v>
      </c>
      <c r="L564" s="75">
        <f>SUMIFS(Ago!$H$5:$H$605,Ago!$R$5:$R$605,"Despesa",Ago!$F$5:$F$605,CPagar!$D564,Ago!$I$5:$I$605,"Não Pago")</f>
        <v>0</v>
      </c>
      <c r="M564" s="75">
        <f>SUMIFS(Set!$H$5:$H$605,Set!$R$5:$R$605,"Despesa",Set!$F$5:$F$605,CPagar!$D564,Set!$I$5:$I$605,"Não Pago")</f>
        <v>0</v>
      </c>
      <c r="N564" s="75">
        <f>SUMIFS(Out!$H$5:$H$605,Out!$R$5:$R$605,"Despesa",Out!$F$5:$F$605,CPagar!$D564,Out!$I$5:$I$605,"Não Pago")</f>
        <v>0</v>
      </c>
      <c r="O564" s="75">
        <f>SUMIFS(Nov!$H$5:$H$605,Nov!$R$5:$R$605,"Despesa",Nov!$F$5:$F$605,CPagar!$D564,Nov!$I$5:$I$605,"Não Pago")</f>
        <v>0</v>
      </c>
      <c r="P564" s="75">
        <f>SUMIFS(Dez!$H$5:$H$605,Dez!$R$5:$R$605,"Despesa",Dez!$F$5:$F$605,CPagar!$D564,Dez!$I$5:$I$605,"Não Pago")</f>
        <v>0</v>
      </c>
      <c r="Q564" s="49">
        <f t="shared" si="17"/>
        <v>0</v>
      </c>
    </row>
    <row r="565" spans="3:17" ht="28.5" customHeight="1" thickTop="1" thickBot="1">
      <c r="C565" s="65" t="str">
        <f>'PC Despesas'!R61</f>
        <v>5.6.57</v>
      </c>
      <c r="D565" s="66" t="str">
        <f>VLOOKUP(C565,'PC Despesas'!$R$5:$S$103,2,FALSE)</f>
        <v>-</v>
      </c>
      <c r="E565" s="75">
        <f>SUMIFS(Jan!$H$5:$H$605,Jan!$R$5:$R$605,"Despesa",Jan!$F$5:$F$605,CPagar!$D565,Jan!$I$5:$I$605,"Não Pago")</f>
        <v>0</v>
      </c>
      <c r="F565" s="75">
        <f>SUMIFS(Fev!$H$5:$H$605,Fev!$R$5:$R$605,"Despesa",Fev!$F$5:$F$605,CPagar!$D565,Fev!$I$5:$I$605,"Não Pago")</f>
        <v>0</v>
      </c>
      <c r="G565" s="75">
        <f>SUMIFS(Mar!$H$5:$H$605,Mar!$R$5:$R$605,"Despesa",Mar!$F$5:$F$605,CPagar!$D565,Mar!$I$5:$I$605,"Não Pago")</f>
        <v>0</v>
      </c>
      <c r="H565" s="75">
        <f>SUMIFS(Abr!$H$5:$H$605,Abr!$R$5:$R$605,"Despesa",Abr!$F$5:$F$605,CPagar!$D565,Abr!$I$5:$I$605,"Não Pago")</f>
        <v>0</v>
      </c>
      <c r="I565" s="75">
        <f>SUMIFS(Mai!$H$5:$H$605,Mai!$R$5:$R$605,"Despesa",Mai!$F$5:$F$605,CPagar!$D565,Mai!$I$5:$I$605,"Não Pago")</f>
        <v>0</v>
      </c>
      <c r="J565" s="75">
        <f>SUMIFS(Jun!$H$5:$H$605,Jun!$R$5:$R$605,"Despesa",Jun!$F$5:$F$605,CPagar!$D565,Jun!$I$5:$I$605,"Não Pago")</f>
        <v>0</v>
      </c>
      <c r="K565" s="75">
        <f>SUMIFS(Jul!$H$5:$H$605,Jul!$R$5:$R$605,"Despesa",Jul!$F$5:$F$605,CPagar!$D565,Jul!$I$5:$I$605,"Não Pago")</f>
        <v>0</v>
      </c>
      <c r="L565" s="75">
        <f>SUMIFS(Ago!$H$5:$H$605,Ago!$R$5:$R$605,"Despesa",Ago!$F$5:$F$605,CPagar!$D565,Ago!$I$5:$I$605,"Não Pago")</f>
        <v>0</v>
      </c>
      <c r="M565" s="75">
        <f>SUMIFS(Set!$H$5:$H$605,Set!$R$5:$R$605,"Despesa",Set!$F$5:$F$605,CPagar!$D565,Set!$I$5:$I$605,"Não Pago")</f>
        <v>0</v>
      </c>
      <c r="N565" s="75">
        <f>SUMIFS(Out!$H$5:$H$605,Out!$R$5:$R$605,"Despesa",Out!$F$5:$F$605,CPagar!$D565,Out!$I$5:$I$605,"Não Pago")</f>
        <v>0</v>
      </c>
      <c r="O565" s="75">
        <f>SUMIFS(Nov!$H$5:$H$605,Nov!$R$5:$R$605,"Despesa",Nov!$F$5:$F$605,CPagar!$D565,Nov!$I$5:$I$605,"Não Pago")</f>
        <v>0</v>
      </c>
      <c r="P565" s="75">
        <f>SUMIFS(Dez!$H$5:$H$605,Dez!$R$5:$R$605,"Despesa",Dez!$F$5:$F$605,CPagar!$D565,Dez!$I$5:$I$605,"Não Pago")</f>
        <v>0</v>
      </c>
      <c r="Q565" s="49">
        <f t="shared" si="17"/>
        <v>0</v>
      </c>
    </row>
    <row r="566" spans="3:17" ht="28.5" customHeight="1" thickTop="1" thickBot="1">
      <c r="C566" s="65" t="str">
        <f>'PC Despesas'!R62</f>
        <v>5.6.58</v>
      </c>
      <c r="D566" s="66" t="str">
        <f>VLOOKUP(C566,'PC Despesas'!$R$5:$S$103,2,FALSE)</f>
        <v>-</v>
      </c>
      <c r="E566" s="75">
        <f>SUMIFS(Jan!$H$5:$H$605,Jan!$R$5:$R$605,"Despesa",Jan!$F$5:$F$605,CPagar!$D566,Jan!$I$5:$I$605,"Não Pago")</f>
        <v>0</v>
      </c>
      <c r="F566" s="75">
        <f>SUMIFS(Fev!$H$5:$H$605,Fev!$R$5:$R$605,"Despesa",Fev!$F$5:$F$605,CPagar!$D566,Fev!$I$5:$I$605,"Não Pago")</f>
        <v>0</v>
      </c>
      <c r="G566" s="75">
        <f>SUMIFS(Mar!$H$5:$H$605,Mar!$R$5:$R$605,"Despesa",Mar!$F$5:$F$605,CPagar!$D566,Mar!$I$5:$I$605,"Não Pago")</f>
        <v>0</v>
      </c>
      <c r="H566" s="75">
        <f>SUMIFS(Abr!$H$5:$H$605,Abr!$R$5:$R$605,"Despesa",Abr!$F$5:$F$605,CPagar!$D566,Abr!$I$5:$I$605,"Não Pago")</f>
        <v>0</v>
      </c>
      <c r="I566" s="75">
        <f>SUMIFS(Mai!$H$5:$H$605,Mai!$R$5:$R$605,"Despesa",Mai!$F$5:$F$605,CPagar!$D566,Mai!$I$5:$I$605,"Não Pago")</f>
        <v>0</v>
      </c>
      <c r="J566" s="75">
        <f>SUMIFS(Jun!$H$5:$H$605,Jun!$R$5:$R$605,"Despesa",Jun!$F$5:$F$605,CPagar!$D566,Jun!$I$5:$I$605,"Não Pago")</f>
        <v>0</v>
      </c>
      <c r="K566" s="75">
        <f>SUMIFS(Jul!$H$5:$H$605,Jul!$R$5:$R$605,"Despesa",Jul!$F$5:$F$605,CPagar!$D566,Jul!$I$5:$I$605,"Não Pago")</f>
        <v>0</v>
      </c>
      <c r="L566" s="75">
        <f>SUMIFS(Ago!$H$5:$H$605,Ago!$R$5:$R$605,"Despesa",Ago!$F$5:$F$605,CPagar!$D566,Ago!$I$5:$I$605,"Não Pago")</f>
        <v>0</v>
      </c>
      <c r="M566" s="75">
        <f>SUMIFS(Set!$H$5:$H$605,Set!$R$5:$R$605,"Despesa",Set!$F$5:$F$605,CPagar!$D566,Set!$I$5:$I$605,"Não Pago")</f>
        <v>0</v>
      </c>
      <c r="N566" s="75">
        <f>SUMIFS(Out!$H$5:$H$605,Out!$R$5:$R$605,"Despesa",Out!$F$5:$F$605,CPagar!$D566,Out!$I$5:$I$605,"Não Pago")</f>
        <v>0</v>
      </c>
      <c r="O566" s="75">
        <f>SUMIFS(Nov!$H$5:$H$605,Nov!$R$5:$R$605,"Despesa",Nov!$F$5:$F$605,CPagar!$D566,Nov!$I$5:$I$605,"Não Pago")</f>
        <v>0</v>
      </c>
      <c r="P566" s="75">
        <f>SUMIFS(Dez!$H$5:$H$605,Dez!$R$5:$R$605,"Despesa",Dez!$F$5:$F$605,CPagar!$D566,Dez!$I$5:$I$605,"Não Pago")</f>
        <v>0</v>
      </c>
      <c r="Q566" s="49">
        <f t="shared" si="17"/>
        <v>0</v>
      </c>
    </row>
    <row r="567" spans="3:17" ht="28.5" customHeight="1" thickTop="1" thickBot="1">
      <c r="C567" s="65" t="str">
        <f>'PC Despesas'!R63</f>
        <v>5.6.59</v>
      </c>
      <c r="D567" s="66" t="str">
        <f>VLOOKUP(C567,'PC Despesas'!$R$5:$S$103,2,FALSE)</f>
        <v>-</v>
      </c>
      <c r="E567" s="75">
        <f>SUMIFS(Jan!$H$5:$H$605,Jan!$R$5:$R$605,"Despesa",Jan!$F$5:$F$605,CPagar!$D567,Jan!$I$5:$I$605,"Não Pago")</f>
        <v>0</v>
      </c>
      <c r="F567" s="75">
        <f>SUMIFS(Fev!$H$5:$H$605,Fev!$R$5:$R$605,"Despesa",Fev!$F$5:$F$605,CPagar!$D567,Fev!$I$5:$I$605,"Não Pago")</f>
        <v>0</v>
      </c>
      <c r="G567" s="75">
        <f>SUMIFS(Mar!$H$5:$H$605,Mar!$R$5:$R$605,"Despesa",Mar!$F$5:$F$605,CPagar!$D567,Mar!$I$5:$I$605,"Não Pago")</f>
        <v>0</v>
      </c>
      <c r="H567" s="75">
        <f>SUMIFS(Abr!$H$5:$H$605,Abr!$R$5:$R$605,"Despesa",Abr!$F$5:$F$605,CPagar!$D567,Abr!$I$5:$I$605,"Não Pago")</f>
        <v>0</v>
      </c>
      <c r="I567" s="75">
        <f>SUMIFS(Mai!$H$5:$H$605,Mai!$R$5:$R$605,"Despesa",Mai!$F$5:$F$605,CPagar!$D567,Mai!$I$5:$I$605,"Não Pago")</f>
        <v>0</v>
      </c>
      <c r="J567" s="75">
        <f>SUMIFS(Jun!$H$5:$H$605,Jun!$R$5:$R$605,"Despesa",Jun!$F$5:$F$605,CPagar!$D567,Jun!$I$5:$I$605,"Não Pago")</f>
        <v>0</v>
      </c>
      <c r="K567" s="75">
        <f>SUMIFS(Jul!$H$5:$H$605,Jul!$R$5:$R$605,"Despesa",Jul!$F$5:$F$605,CPagar!$D567,Jul!$I$5:$I$605,"Não Pago")</f>
        <v>0</v>
      </c>
      <c r="L567" s="75">
        <f>SUMIFS(Ago!$H$5:$H$605,Ago!$R$5:$R$605,"Despesa",Ago!$F$5:$F$605,CPagar!$D567,Ago!$I$5:$I$605,"Não Pago")</f>
        <v>0</v>
      </c>
      <c r="M567" s="75">
        <f>SUMIFS(Set!$H$5:$H$605,Set!$R$5:$R$605,"Despesa",Set!$F$5:$F$605,CPagar!$D567,Set!$I$5:$I$605,"Não Pago")</f>
        <v>0</v>
      </c>
      <c r="N567" s="75">
        <f>SUMIFS(Out!$H$5:$H$605,Out!$R$5:$R$605,"Despesa",Out!$F$5:$F$605,CPagar!$D567,Out!$I$5:$I$605,"Não Pago")</f>
        <v>0</v>
      </c>
      <c r="O567" s="75">
        <f>SUMIFS(Nov!$H$5:$H$605,Nov!$R$5:$R$605,"Despesa",Nov!$F$5:$F$605,CPagar!$D567,Nov!$I$5:$I$605,"Não Pago")</f>
        <v>0</v>
      </c>
      <c r="P567" s="75">
        <f>SUMIFS(Dez!$H$5:$H$605,Dez!$R$5:$R$605,"Despesa",Dez!$F$5:$F$605,CPagar!$D567,Dez!$I$5:$I$605,"Não Pago")</f>
        <v>0</v>
      </c>
      <c r="Q567" s="49">
        <f t="shared" si="17"/>
        <v>0</v>
      </c>
    </row>
    <row r="568" spans="3:17" ht="28.5" customHeight="1" thickTop="1" thickBot="1">
      <c r="C568" s="65" t="str">
        <f>'PC Despesas'!R64</f>
        <v>5.6.60</v>
      </c>
      <c r="D568" s="66" t="str">
        <f>VLOOKUP(C568,'PC Despesas'!$R$5:$S$103,2,FALSE)</f>
        <v>-</v>
      </c>
      <c r="E568" s="75">
        <f>SUMIFS(Jan!$H$5:$H$605,Jan!$R$5:$R$605,"Despesa",Jan!$F$5:$F$605,CPagar!$D568,Jan!$I$5:$I$605,"Não Pago")</f>
        <v>0</v>
      </c>
      <c r="F568" s="75">
        <f>SUMIFS(Fev!$H$5:$H$605,Fev!$R$5:$R$605,"Despesa",Fev!$F$5:$F$605,CPagar!$D568,Fev!$I$5:$I$605,"Não Pago")</f>
        <v>0</v>
      </c>
      <c r="G568" s="75">
        <f>SUMIFS(Mar!$H$5:$H$605,Mar!$R$5:$R$605,"Despesa",Mar!$F$5:$F$605,CPagar!$D568,Mar!$I$5:$I$605,"Não Pago")</f>
        <v>0</v>
      </c>
      <c r="H568" s="75">
        <f>SUMIFS(Abr!$H$5:$H$605,Abr!$R$5:$R$605,"Despesa",Abr!$F$5:$F$605,CPagar!$D568,Abr!$I$5:$I$605,"Não Pago")</f>
        <v>0</v>
      </c>
      <c r="I568" s="75">
        <f>SUMIFS(Mai!$H$5:$H$605,Mai!$R$5:$R$605,"Despesa",Mai!$F$5:$F$605,CPagar!$D568,Mai!$I$5:$I$605,"Não Pago")</f>
        <v>0</v>
      </c>
      <c r="J568" s="75">
        <f>SUMIFS(Jun!$H$5:$H$605,Jun!$R$5:$R$605,"Despesa",Jun!$F$5:$F$605,CPagar!$D568,Jun!$I$5:$I$605,"Não Pago")</f>
        <v>0</v>
      </c>
      <c r="K568" s="75">
        <f>SUMIFS(Jul!$H$5:$H$605,Jul!$R$5:$R$605,"Despesa",Jul!$F$5:$F$605,CPagar!$D568,Jul!$I$5:$I$605,"Não Pago")</f>
        <v>0</v>
      </c>
      <c r="L568" s="75">
        <f>SUMIFS(Ago!$H$5:$H$605,Ago!$R$5:$R$605,"Despesa",Ago!$F$5:$F$605,CPagar!$D568,Ago!$I$5:$I$605,"Não Pago")</f>
        <v>0</v>
      </c>
      <c r="M568" s="75">
        <f>SUMIFS(Set!$H$5:$H$605,Set!$R$5:$R$605,"Despesa",Set!$F$5:$F$605,CPagar!$D568,Set!$I$5:$I$605,"Não Pago")</f>
        <v>0</v>
      </c>
      <c r="N568" s="75">
        <f>SUMIFS(Out!$H$5:$H$605,Out!$R$5:$R$605,"Despesa",Out!$F$5:$F$605,CPagar!$D568,Out!$I$5:$I$605,"Não Pago")</f>
        <v>0</v>
      </c>
      <c r="O568" s="75">
        <f>SUMIFS(Nov!$H$5:$H$605,Nov!$R$5:$R$605,"Despesa",Nov!$F$5:$F$605,CPagar!$D568,Nov!$I$5:$I$605,"Não Pago")</f>
        <v>0</v>
      </c>
      <c r="P568" s="75">
        <f>SUMIFS(Dez!$H$5:$H$605,Dez!$R$5:$R$605,"Despesa",Dez!$F$5:$F$605,CPagar!$D568,Dez!$I$5:$I$605,"Não Pago")</f>
        <v>0</v>
      </c>
      <c r="Q568" s="49">
        <f t="shared" si="17"/>
        <v>0</v>
      </c>
    </row>
    <row r="569" spans="3:17" ht="28.5" customHeight="1" thickTop="1" thickBot="1">
      <c r="C569" s="65" t="str">
        <f>'PC Despesas'!R65</f>
        <v>5.6.61</v>
      </c>
      <c r="D569" s="66" t="str">
        <f>VLOOKUP(C569,'PC Despesas'!$R$5:$S$103,2,FALSE)</f>
        <v>-</v>
      </c>
      <c r="E569" s="75">
        <f>SUMIFS(Jan!$H$5:$H$605,Jan!$R$5:$R$605,"Despesa",Jan!$F$5:$F$605,CPagar!$D569,Jan!$I$5:$I$605,"Não Pago")</f>
        <v>0</v>
      </c>
      <c r="F569" s="75">
        <f>SUMIFS(Fev!$H$5:$H$605,Fev!$R$5:$R$605,"Despesa",Fev!$F$5:$F$605,CPagar!$D569,Fev!$I$5:$I$605,"Não Pago")</f>
        <v>0</v>
      </c>
      <c r="G569" s="75">
        <f>SUMIFS(Mar!$H$5:$H$605,Mar!$R$5:$R$605,"Despesa",Mar!$F$5:$F$605,CPagar!$D569,Mar!$I$5:$I$605,"Não Pago")</f>
        <v>0</v>
      </c>
      <c r="H569" s="75">
        <f>SUMIFS(Abr!$H$5:$H$605,Abr!$R$5:$R$605,"Despesa",Abr!$F$5:$F$605,CPagar!$D569,Abr!$I$5:$I$605,"Não Pago")</f>
        <v>0</v>
      </c>
      <c r="I569" s="75">
        <f>SUMIFS(Mai!$H$5:$H$605,Mai!$R$5:$R$605,"Despesa",Mai!$F$5:$F$605,CPagar!$D569,Mai!$I$5:$I$605,"Não Pago")</f>
        <v>0</v>
      </c>
      <c r="J569" s="75">
        <f>SUMIFS(Jun!$H$5:$H$605,Jun!$R$5:$R$605,"Despesa",Jun!$F$5:$F$605,CPagar!$D569,Jun!$I$5:$I$605,"Não Pago")</f>
        <v>0</v>
      </c>
      <c r="K569" s="75">
        <f>SUMIFS(Jul!$H$5:$H$605,Jul!$R$5:$R$605,"Despesa",Jul!$F$5:$F$605,CPagar!$D569,Jul!$I$5:$I$605,"Não Pago")</f>
        <v>0</v>
      </c>
      <c r="L569" s="75">
        <f>SUMIFS(Ago!$H$5:$H$605,Ago!$R$5:$R$605,"Despesa",Ago!$F$5:$F$605,CPagar!$D569,Ago!$I$5:$I$605,"Não Pago")</f>
        <v>0</v>
      </c>
      <c r="M569" s="75">
        <f>SUMIFS(Set!$H$5:$H$605,Set!$R$5:$R$605,"Despesa",Set!$F$5:$F$605,CPagar!$D569,Set!$I$5:$I$605,"Não Pago")</f>
        <v>0</v>
      </c>
      <c r="N569" s="75">
        <f>SUMIFS(Out!$H$5:$H$605,Out!$R$5:$R$605,"Despesa",Out!$F$5:$F$605,CPagar!$D569,Out!$I$5:$I$605,"Não Pago")</f>
        <v>0</v>
      </c>
      <c r="O569" s="75">
        <f>SUMIFS(Nov!$H$5:$H$605,Nov!$R$5:$R$605,"Despesa",Nov!$F$5:$F$605,CPagar!$D569,Nov!$I$5:$I$605,"Não Pago")</f>
        <v>0</v>
      </c>
      <c r="P569" s="75">
        <f>SUMIFS(Dez!$H$5:$H$605,Dez!$R$5:$R$605,"Despesa",Dez!$F$5:$F$605,CPagar!$D569,Dez!$I$5:$I$605,"Não Pago")</f>
        <v>0</v>
      </c>
      <c r="Q569" s="49">
        <f t="shared" si="17"/>
        <v>0</v>
      </c>
    </row>
    <row r="570" spans="3:17" ht="28.5" customHeight="1" thickTop="1" thickBot="1">
      <c r="C570" s="65" t="str">
        <f>'PC Despesas'!R66</f>
        <v>5.6.62</v>
      </c>
      <c r="D570" s="66" t="str">
        <f>VLOOKUP(C570,'PC Despesas'!$R$5:$S$103,2,FALSE)</f>
        <v>-</v>
      </c>
      <c r="E570" s="75">
        <f>SUMIFS(Jan!$H$5:$H$605,Jan!$R$5:$R$605,"Despesa",Jan!$F$5:$F$605,CPagar!$D570,Jan!$I$5:$I$605,"Não Pago")</f>
        <v>0</v>
      </c>
      <c r="F570" s="75">
        <f>SUMIFS(Fev!$H$5:$H$605,Fev!$R$5:$R$605,"Despesa",Fev!$F$5:$F$605,CPagar!$D570,Fev!$I$5:$I$605,"Não Pago")</f>
        <v>0</v>
      </c>
      <c r="G570" s="75">
        <f>SUMIFS(Mar!$H$5:$H$605,Mar!$R$5:$R$605,"Despesa",Mar!$F$5:$F$605,CPagar!$D570,Mar!$I$5:$I$605,"Não Pago")</f>
        <v>0</v>
      </c>
      <c r="H570" s="75">
        <f>SUMIFS(Abr!$H$5:$H$605,Abr!$R$5:$R$605,"Despesa",Abr!$F$5:$F$605,CPagar!$D570,Abr!$I$5:$I$605,"Não Pago")</f>
        <v>0</v>
      </c>
      <c r="I570" s="75">
        <f>SUMIFS(Mai!$H$5:$H$605,Mai!$R$5:$R$605,"Despesa",Mai!$F$5:$F$605,CPagar!$D570,Mai!$I$5:$I$605,"Não Pago")</f>
        <v>0</v>
      </c>
      <c r="J570" s="75">
        <f>SUMIFS(Jun!$H$5:$H$605,Jun!$R$5:$R$605,"Despesa",Jun!$F$5:$F$605,CPagar!$D570,Jun!$I$5:$I$605,"Não Pago")</f>
        <v>0</v>
      </c>
      <c r="K570" s="75">
        <f>SUMIFS(Jul!$H$5:$H$605,Jul!$R$5:$R$605,"Despesa",Jul!$F$5:$F$605,CPagar!$D570,Jul!$I$5:$I$605,"Não Pago")</f>
        <v>0</v>
      </c>
      <c r="L570" s="75">
        <f>SUMIFS(Ago!$H$5:$H$605,Ago!$R$5:$R$605,"Despesa",Ago!$F$5:$F$605,CPagar!$D570,Ago!$I$5:$I$605,"Não Pago")</f>
        <v>0</v>
      </c>
      <c r="M570" s="75">
        <f>SUMIFS(Set!$H$5:$H$605,Set!$R$5:$R$605,"Despesa",Set!$F$5:$F$605,CPagar!$D570,Set!$I$5:$I$605,"Não Pago")</f>
        <v>0</v>
      </c>
      <c r="N570" s="75">
        <f>SUMIFS(Out!$H$5:$H$605,Out!$R$5:$R$605,"Despesa",Out!$F$5:$F$605,CPagar!$D570,Out!$I$5:$I$605,"Não Pago")</f>
        <v>0</v>
      </c>
      <c r="O570" s="75">
        <f>SUMIFS(Nov!$H$5:$H$605,Nov!$R$5:$R$605,"Despesa",Nov!$F$5:$F$605,CPagar!$D570,Nov!$I$5:$I$605,"Não Pago")</f>
        <v>0</v>
      </c>
      <c r="P570" s="75">
        <f>SUMIFS(Dez!$H$5:$H$605,Dez!$R$5:$R$605,"Despesa",Dez!$F$5:$F$605,CPagar!$D570,Dez!$I$5:$I$605,"Não Pago")</f>
        <v>0</v>
      </c>
      <c r="Q570" s="49">
        <f t="shared" si="17"/>
        <v>0</v>
      </c>
    </row>
    <row r="571" spans="3:17" ht="28.5" customHeight="1" thickTop="1" thickBot="1">
      <c r="C571" s="65" t="str">
        <f>'PC Despesas'!R67</f>
        <v>5.6.63</v>
      </c>
      <c r="D571" s="66" t="str">
        <f>VLOOKUP(C571,'PC Despesas'!$R$5:$S$103,2,FALSE)</f>
        <v>-</v>
      </c>
      <c r="E571" s="75">
        <f>SUMIFS(Jan!$H$5:$H$605,Jan!$R$5:$R$605,"Despesa",Jan!$F$5:$F$605,CPagar!$D571,Jan!$I$5:$I$605,"Não Pago")</f>
        <v>0</v>
      </c>
      <c r="F571" s="75">
        <f>SUMIFS(Fev!$H$5:$H$605,Fev!$R$5:$R$605,"Despesa",Fev!$F$5:$F$605,CPagar!$D571,Fev!$I$5:$I$605,"Não Pago")</f>
        <v>0</v>
      </c>
      <c r="G571" s="75">
        <f>SUMIFS(Mar!$H$5:$H$605,Mar!$R$5:$R$605,"Despesa",Mar!$F$5:$F$605,CPagar!$D571,Mar!$I$5:$I$605,"Não Pago")</f>
        <v>0</v>
      </c>
      <c r="H571" s="75">
        <f>SUMIFS(Abr!$H$5:$H$605,Abr!$R$5:$R$605,"Despesa",Abr!$F$5:$F$605,CPagar!$D571,Abr!$I$5:$I$605,"Não Pago")</f>
        <v>0</v>
      </c>
      <c r="I571" s="75">
        <f>SUMIFS(Mai!$H$5:$H$605,Mai!$R$5:$R$605,"Despesa",Mai!$F$5:$F$605,CPagar!$D571,Mai!$I$5:$I$605,"Não Pago")</f>
        <v>0</v>
      </c>
      <c r="J571" s="75">
        <f>SUMIFS(Jun!$H$5:$H$605,Jun!$R$5:$R$605,"Despesa",Jun!$F$5:$F$605,CPagar!$D571,Jun!$I$5:$I$605,"Não Pago")</f>
        <v>0</v>
      </c>
      <c r="K571" s="75">
        <f>SUMIFS(Jul!$H$5:$H$605,Jul!$R$5:$R$605,"Despesa",Jul!$F$5:$F$605,CPagar!$D571,Jul!$I$5:$I$605,"Não Pago")</f>
        <v>0</v>
      </c>
      <c r="L571" s="75">
        <f>SUMIFS(Ago!$H$5:$H$605,Ago!$R$5:$R$605,"Despesa",Ago!$F$5:$F$605,CPagar!$D571,Ago!$I$5:$I$605,"Não Pago")</f>
        <v>0</v>
      </c>
      <c r="M571" s="75">
        <f>SUMIFS(Set!$H$5:$H$605,Set!$R$5:$R$605,"Despesa",Set!$F$5:$F$605,CPagar!$D571,Set!$I$5:$I$605,"Não Pago")</f>
        <v>0</v>
      </c>
      <c r="N571" s="75">
        <f>SUMIFS(Out!$H$5:$H$605,Out!$R$5:$R$605,"Despesa",Out!$F$5:$F$605,CPagar!$D571,Out!$I$5:$I$605,"Não Pago")</f>
        <v>0</v>
      </c>
      <c r="O571" s="75">
        <f>SUMIFS(Nov!$H$5:$H$605,Nov!$R$5:$R$605,"Despesa",Nov!$F$5:$F$605,CPagar!$D571,Nov!$I$5:$I$605,"Não Pago")</f>
        <v>0</v>
      </c>
      <c r="P571" s="75">
        <f>SUMIFS(Dez!$H$5:$H$605,Dez!$R$5:$R$605,"Despesa",Dez!$F$5:$F$605,CPagar!$D571,Dez!$I$5:$I$605,"Não Pago")</f>
        <v>0</v>
      </c>
      <c r="Q571" s="49">
        <f t="shared" si="17"/>
        <v>0</v>
      </c>
    </row>
    <row r="572" spans="3:17" ht="28.5" customHeight="1" thickTop="1" thickBot="1">
      <c r="C572" s="65" t="str">
        <f>'PC Despesas'!R68</f>
        <v>5.6.64</v>
      </c>
      <c r="D572" s="66" t="str">
        <f>VLOOKUP(C572,'PC Despesas'!$R$5:$S$103,2,FALSE)</f>
        <v>-</v>
      </c>
      <c r="E572" s="75">
        <f>SUMIFS(Jan!$H$5:$H$605,Jan!$R$5:$R$605,"Despesa",Jan!$F$5:$F$605,CPagar!$D572,Jan!$I$5:$I$605,"Não Pago")</f>
        <v>0</v>
      </c>
      <c r="F572" s="75">
        <f>SUMIFS(Fev!$H$5:$H$605,Fev!$R$5:$R$605,"Despesa",Fev!$F$5:$F$605,CPagar!$D572,Fev!$I$5:$I$605,"Não Pago")</f>
        <v>0</v>
      </c>
      <c r="G572" s="75">
        <f>SUMIFS(Mar!$H$5:$H$605,Mar!$R$5:$R$605,"Despesa",Mar!$F$5:$F$605,CPagar!$D572,Mar!$I$5:$I$605,"Não Pago")</f>
        <v>0</v>
      </c>
      <c r="H572" s="75">
        <f>SUMIFS(Abr!$H$5:$H$605,Abr!$R$5:$R$605,"Despesa",Abr!$F$5:$F$605,CPagar!$D572,Abr!$I$5:$I$605,"Não Pago")</f>
        <v>0</v>
      </c>
      <c r="I572" s="75">
        <f>SUMIFS(Mai!$H$5:$H$605,Mai!$R$5:$R$605,"Despesa",Mai!$F$5:$F$605,CPagar!$D572,Mai!$I$5:$I$605,"Não Pago")</f>
        <v>0</v>
      </c>
      <c r="J572" s="75">
        <f>SUMIFS(Jun!$H$5:$H$605,Jun!$R$5:$R$605,"Despesa",Jun!$F$5:$F$605,CPagar!$D572,Jun!$I$5:$I$605,"Não Pago")</f>
        <v>0</v>
      </c>
      <c r="K572" s="75">
        <f>SUMIFS(Jul!$H$5:$H$605,Jul!$R$5:$R$605,"Despesa",Jul!$F$5:$F$605,CPagar!$D572,Jul!$I$5:$I$605,"Não Pago")</f>
        <v>0</v>
      </c>
      <c r="L572" s="75">
        <f>SUMIFS(Ago!$H$5:$H$605,Ago!$R$5:$R$605,"Despesa",Ago!$F$5:$F$605,CPagar!$D572,Ago!$I$5:$I$605,"Não Pago")</f>
        <v>0</v>
      </c>
      <c r="M572" s="75">
        <f>SUMIFS(Set!$H$5:$H$605,Set!$R$5:$R$605,"Despesa",Set!$F$5:$F$605,CPagar!$D572,Set!$I$5:$I$605,"Não Pago")</f>
        <v>0</v>
      </c>
      <c r="N572" s="75">
        <f>SUMIFS(Out!$H$5:$H$605,Out!$R$5:$R$605,"Despesa",Out!$F$5:$F$605,CPagar!$D572,Out!$I$5:$I$605,"Não Pago")</f>
        <v>0</v>
      </c>
      <c r="O572" s="75">
        <f>SUMIFS(Nov!$H$5:$H$605,Nov!$R$5:$R$605,"Despesa",Nov!$F$5:$F$605,CPagar!$D572,Nov!$I$5:$I$605,"Não Pago")</f>
        <v>0</v>
      </c>
      <c r="P572" s="75">
        <f>SUMIFS(Dez!$H$5:$H$605,Dez!$R$5:$R$605,"Despesa",Dez!$F$5:$F$605,CPagar!$D572,Dez!$I$5:$I$605,"Não Pago")</f>
        <v>0</v>
      </c>
      <c r="Q572" s="49">
        <f t="shared" si="17"/>
        <v>0</v>
      </c>
    </row>
    <row r="573" spans="3:17" ht="28.5" customHeight="1" thickTop="1" thickBot="1">
      <c r="C573" s="65" t="str">
        <f>'PC Despesas'!R69</f>
        <v>5.6.65</v>
      </c>
      <c r="D573" s="66" t="str">
        <f>VLOOKUP(C573,'PC Despesas'!$R$5:$S$103,2,FALSE)</f>
        <v>-</v>
      </c>
      <c r="E573" s="75">
        <f>SUMIFS(Jan!$H$5:$H$605,Jan!$R$5:$R$605,"Despesa",Jan!$F$5:$F$605,CPagar!$D573,Jan!$I$5:$I$605,"Não Pago")</f>
        <v>0</v>
      </c>
      <c r="F573" s="75">
        <f>SUMIFS(Fev!$H$5:$H$605,Fev!$R$5:$R$605,"Despesa",Fev!$F$5:$F$605,CPagar!$D573,Fev!$I$5:$I$605,"Não Pago")</f>
        <v>0</v>
      </c>
      <c r="G573" s="75">
        <f>SUMIFS(Mar!$H$5:$H$605,Mar!$R$5:$R$605,"Despesa",Mar!$F$5:$F$605,CPagar!$D573,Mar!$I$5:$I$605,"Não Pago")</f>
        <v>0</v>
      </c>
      <c r="H573" s="75">
        <f>SUMIFS(Abr!$H$5:$H$605,Abr!$R$5:$R$605,"Despesa",Abr!$F$5:$F$605,CPagar!$D573,Abr!$I$5:$I$605,"Não Pago")</f>
        <v>0</v>
      </c>
      <c r="I573" s="75">
        <f>SUMIFS(Mai!$H$5:$H$605,Mai!$R$5:$R$605,"Despesa",Mai!$F$5:$F$605,CPagar!$D573,Mai!$I$5:$I$605,"Não Pago")</f>
        <v>0</v>
      </c>
      <c r="J573" s="75">
        <f>SUMIFS(Jun!$H$5:$H$605,Jun!$R$5:$R$605,"Despesa",Jun!$F$5:$F$605,CPagar!$D573,Jun!$I$5:$I$605,"Não Pago")</f>
        <v>0</v>
      </c>
      <c r="K573" s="75">
        <f>SUMIFS(Jul!$H$5:$H$605,Jul!$R$5:$R$605,"Despesa",Jul!$F$5:$F$605,CPagar!$D573,Jul!$I$5:$I$605,"Não Pago")</f>
        <v>0</v>
      </c>
      <c r="L573" s="75">
        <f>SUMIFS(Ago!$H$5:$H$605,Ago!$R$5:$R$605,"Despesa",Ago!$F$5:$F$605,CPagar!$D573,Ago!$I$5:$I$605,"Não Pago")</f>
        <v>0</v>
      </c>
      <c r="M573" s="75">
        <f>SUMIFS(Set!$H$5:$H$605,Set!$R$5:$R$605,"Despesa",Set!$F$5:$F$605,CPagar!$D573,Set!$I$5:$I$605,"Não Pago")</f>
        <v>0</v>
      </c>
      <c r="N573" s="75">
        <f>SUMIFS(Out!$H$5:$H$605,Out!$R$5:$R$605,"Despesa",Out!$F$5:$F$605,CPagar!$D573,Out!$I$5:$I$605,"Não Pago")</f>
        <v>0</v>
      </c>
      <c r="O573" s="75">
        <f>SUMIFS(Nov!$H$5:$H$605,Nov!$R$5:$R$605,"Despesa",Nov!$F$5:$F$605,CPagar!$D573,Nov!$I$5:$I$605,"Não Pago")</f>
        <v>0</v>
      </c>
      <c r="P573" s="75">
        <f>SUMIFS(Dez!$H$5:$H$605,Dez!$R$5:$R$605,"Despesa",Dez!$F$5:$F$605,CPagar!$D573,Dez!$I$5:$I$605,"Não Pago")</f>
        <v>0</v>
      </c>
      <c r="Q573" s="49">
        <f t="shared" si="17"/>
        <v>0</v>
      </c>
    </row>
    <row r="574" spans="3:17" ht="28.5" customHeight="1" thickTop="1" thickBot="1">
      <c r="C574" s="65" t="str">
        <f>'PC Despesas'!R70</f>
        <v>5.6.66</v>
      </c>
      <c r="D574" s="66" t="str">
        <f>VLOOKUP(C574,'PC Despesas'!$R$5:$S$103,2,FALSE)</f>
        <v>-</v>
      </c>
      <c r="E574" s="75">
        <f>SUMIFS(Jan!$H$5:$H$605,Jan!$R$5:$R$605,"Despesa",Jan!$F$5:$F$605,CPagar!$D574,Jan!$I$5:$I$605,"Não Pago")</f>
        <v>0</v>
      </c>
      <c r="F574" s="75">
        <f>SUMIFS(Fev!$H$5:$H$605,Fev!$R$5:$R$605,"Despesa",Fev!$F$5:$F$605,CPagar!$D574,Fev!$I$5:$I$605,"Não Pago")</f>
        <v>0</v>
      </c>
      <c r="G574" s="75">
        <f>SUMIFS(Mar!$H$5:$H$605,Mar!$R$5:$R$605,"Despesa",Mar!$F$5:$F$605,CPagar!$D574,Mar!$I$5:$I$605,"Não Pago")</f>
        <v>0</v>
      </c>
      <c r="H574" s="75">
        <f>SUMIFS(Abr!$H$5:$H$605,Abr!$R$5:$R$605,"Despesa",Abr!$F$5:$F$605,CPagar!$D574,Abr!$I$5:$I$605,"Não Pago")</f>
        <v>0</v>
      </c>
      <c r="I574" s="75">
        <f>SUMIFS(Mai!$H$5:$H$605,Mai!$R$5:$R$605,"Despesa",Mai!$F$5:$F$605,CPagar!$D574,Mai!$I$5:$I$605,"Não Pago")</f>
        <v>0</v>
      </c>
      <c r="J574" s="75">
        <f>SUMIFS(Jun!$H$5:$H$605,Jun!$R$5:$R$605,"Despesa",Jun!$F$5:$F$605,CPagar!$D574,Jun!$I$5:$I$605,"Não Pago")</f>
        <v>0</v>
      </c>
      <c r="K574" s="75">
        <f>SUMIFS(Jul!$H$5:$H$605,Jul!$R$5:$R$605,"Despesa",Jul!$F$5:$F$605,CPagar!$D574,Jul!$I$5:$I$605,"Não Pago")</f>
        <v>0</v>
      </c>
      <c r="L574" s="75">
        <f>SUMIFS(Ago!$H$5:$H$605,Ago!$R$5:$R$605,"Despesa",Ago!$F$5:$F$605,CPagar!$D574,Ago!$I$5:$I$605,"Não Pago")</f>
        <v>0</v>
      </c>
      <c r="M574" s="75">
        <f>SUMIFS(Set!$H$5:$H$605,Set!$R$5:$R$605,"Despesa",Set!$F$5:$F$605,CPagar!$D574,Set!$I$5:$I$605,"Não Pago")</f>
        <v>0</v>
      </c>
      <c r="N574" s="75">
        <f>SUMIFS(Out!$H$5:$H$605,Out!$R$5:$R$605,"Despesa",Out!$F$5:$F$605,CPagar!$D574,Out!$I$5:$I$605,"Não Pago")</f>
        <v>0</v>
      </c>
      <c r="O574" s="75">
        <f>SUMIFS(Nov!$H$5:$H$605,Nov!$R$5:$R$605,"Despesa",Nov!$F$5:$F$605,CPagar!$D574,Nov!$I$5:$I$605,"Não Pago")</f>
        <v>0</v>
      </c>
      <c r="P574" s="75">
        <f>SUMIFS(Dez!$H$5:$H$605,Dez!$R$5:$R$605,"Despesa",Dez!$F$5:$F$605,CPagar!$D574,Dez!$I$5:$I$605,"Não Pago")</f>
        <v>0</v>
      </c>
      <c r="Q574" s="49">
        <f t="shared" ref="Q574:Q607" si="18">SUM(E574:P574)</f>
        <v>0</v>
      </c>
    </row>
    <row r="575" spans="3:17" ht="28.5" customHeight="1" thickTop="1" thickBot="1">
      <c r="C575" s="65" t="str">
        <f>'PC Despesas'!R71</f>
        <v>5.6.67</v>
      </c>
      <c r="D575" s="66" t="str">
        <f>VLOOKUP(C575,'PC Despesas'!$R$5:$S$103,2,FALSE)</f>
        <v>-</v>
      </c>
      <c r="E575" s="75">
        <f>SUMIFS(Jan!$H$5:$H$605,Jan!$R$5:$R$605,"Despesa",Jan!$F$5:$F$605,CPagar!$D575,Jan!$I$5:$I$605,"Não Pago")</f>
        <v>0</v>
      </c>
      <c r="F575" s="75">
        <f>SUMIFS(Fev!$H$5:$H$605,Fev!$R$5:$R$605,"Despesa",Fev!$F$5:$F$605,CPagar!$D575,Fev!$I$5:$I$605,"Não Pago")</f>
        <v>0</v>
      </c>
      <c r="G575" s="75">
        <f>SUMIFS(Mar!$H$5:$H$605,Mar!$R$5:$R$605,"Despesa",Mar!$F$5:$F$605,CPagar!$D575,Mar!$I$5:$I$605,"Não Pago")</f>
        <v>0</v>
      </c>
      <c r="H575" s="75">
        <f>SUMIFS(Abr!$H$5:$H$605,Abr!$R$5:$R$605,"Despesa",Abr!$F$5:$F$605,CPagar!$D575,Abr!$I$5:$I$605,"Não Pago")</f>
        <v>0</v>
      </c>
      <c r="I575" s="75">
        <f>SUMIFS(Mai!$H$5:$H$605,Mai!$R$5:$R$605,"Despesa",Mai!$F$5:$F$605,CPagar!$D575,Mai!$I$5:$I$605,"Não Pago")</f>
        <v>0</v>
      </c>
      <c r="J575" s="75">
        <f>SUMIFS(Jun!$H$5:$H$605,Jun!$R$5:$R$605,"Despesa",Jun!$F$5:$F$605,CPagar!$D575,Jun!$I$5:$I$605,"Não Pago")</f>
        <v>0</v>
      </c>
      <c r="K575" s="75">
        <f>SUMIFS(Jul!$H$5:$H$605,Jul!$R$5:$R$605,"Despesa",Jul!$F$5:$F$605,CPagar!$D575,Jul!$I$5:$I$605,"Não Pago")</f>
        <v>0</v>
      </c>
      <c r="L575" s="75">
        <f>SUMIFS(Ago!$H$5:$H$605,Ago!$R$5:$R$605,"Despesa",Ago!$F$5:$F$605,CPagar!$D575,Ago!$I$5:$I$605,"Não Pago")</f>
        <v>0</v>
      </c>
      <c r="M575" s="75">
        <f>SUMIFS(Set!$H$5:$H$605,Set!$R$5:$R$605,"Despesa",Set!$F$5:$F$605,CPagar!$D575,Set!$I$5:$I$605,"Não Pago")</f>
        <v>0</v>
      </c>
      <c r="N575" s="75">
        <f>SUMIFS(Out!$H$5:$H$605,Out!$R$5:$R$605,"Despesa",Out!$F$5:$F$605,CPagar!$D575,Out!$I$5:$I$605,"Não Pago")</f>
        <v>0</v>
      </c>
      <c r="O575" s="75">
        <f>SUMIFS(Nov!$H$5:$H$605,Nov!$R$5:$R$605,"Despesa",Nov!$F$5:$F$605,CPagar!$D575,Nov!$I$5:$I$605,"Não Pago")</f>
        <v>0</v>
      </c>
      <c r="P575" s="75">
        <f>SUMIFS(Dez!$H$5:$H$605,Dez!$R$5:$R$605,"Despesa",Dez!$F$5:$F$605,CPagar!$D575,Dez!$I$5:$I$605,"Não Pago")</f>
        <v>0</v>
      </c>
      <c r="Q575" s="49">
        <f t="shared" si="18"/>
        <v>0</v>
      </c>
    </row>
    <row r="576" spans="3:17" ht="28.5" customHeight="1" thickTop="1" thickBot="1">
      <c r="C576" s="65" t="str">
        <f>'PC Despesas'!R72</f>
        <v>5.6.68</v>
      </c>
      <c r="D576" s="66" t="str">
        <f>VLOOKUP(C576,'PC Despesas'!$R$5:$S$103,2,FALSE)</f>
        <v>-</v>
      </c>
      <c r="E576" s="75">
        <f>SUMIFS(Jan!$H$5:$H$605,Jan!$R$5:$R$605,"Despesa",Jan!$F$5:$F$605,CPagar!$D576,Jan!$I$5:$I$605,"Não Pago")</f>
        <v>0</v>
      </c>
      <c r="F576" s="75">
        <f>SUMIFS(Fev!$H$5:$H$605,Fev!$R$5:$R$605,"Despesa",Fev!$F$5:$F$605,CPagar!$D576,Fev!$I$5:$I$605,"Não Pago")</f>
        <v>0</v>
      </c>
      <c r="G576" s="75">
        <f>SUMIFS(Mar!$H$5:$H$605,Mar!$R$5:$R$605,"Despesa",Mar!$F$5:$F$605,CPagar!$D576,Mar!$I$5:$I$605,"Não Pago")</f>
        <v>0</v>
      </c>
      <c r="H576" s="75">
        <f>SUMIFS(Abr!$H$5:$H$605,Abr!$R$5:$R$605,"Despesa",Abr!$F$5:$F$605,CPagar!$D576,Abr!$I$5:$I$605,"Não Pago")</f>
        <v>0</v>
      </c>
      <c r="I576" s="75">
        <f>SUMIFS(Mai!$H$5:$H$605,Mai!$R$5:$R$605,"Despesa",Mai!$F$5:$F$605,CPagar!$D576,Mai!$I$5:$I$605,"Não Pago")</f>
        <v>0</v>
      </c>
      <c r="J576" s="75">
        <f>SUMIFS(Jun!$H$5:$H$605,Jun!$R$5:$R$605,"Despesa",Jun!$F$5:$F$605,CPagar!$D576,Jun!$I$5:$I$605,"Não Pago")</f>
        <v>0</v>
      </c>
      <c r="K576" s="75">
        <f>SUMIFS(Jul!$H$5:$H$605,Jul!$R$5:$R$605,"Despesa",Jul!$F$5:$F$605,CPagar!$D576,Jul!$I$5:$I$605,"Não Pago")</f>
        <v>0</v>
      </c>
      <c r="L576" s="75">
        <f>SUMIFS(Ago!$H$5:$H$605,Ago!$R$5:$R$605,"Despesa",Ago!$F$5:$F$605,CPagar!$D576,Ago!$I$5:$I$605,"Não Pago")</f>
        <v>0</v>
      </c>
      <c r="M576" s="75">
        <f>SUMIFS(Set!$H$5:$H$605,Set!$R$5:$R$605,"Despesa",Set!$F$5:$F$605,CPagar!$D576,Set!$I$5:$I$605,"Não Pago")</f>
        <v>0</v>
      </c>
      <c r="N576" s="75">
        <f>SUMIFS(Out!$H$5:$H$605,Out!$R$5:$R$605,"Despesa",Out!$F$5:$F$605,CPagar!$D576,Out!$I$5:$I$605,"Não Pago")</f>
        <v>0</v>
      </c>
      <c r="O576" s="75">
        <f>SUMIFS(Nov!$H$5:$H$605,Nov!$R$5:$R$605,"Despesa",Nov!$F$5:$F$605,CPagar!$D576,Nov!$I$5:$I$605,"Não Pago")</f>
        <v>0</v>
      </c>
      <c r="P576" s="75">
        <f>SUMIFS(Dez!$H$5:$H$605,Dez!$R$5:$R$605,"Despesa",Dez!$F$5:$F$605,CPagar!$D576,Dez!$I$5:$I$605,"Não Pago")</f>
        <v>0</v>
      </c>
      <c r="Q576" s="49">
        <f t="shared" si="18"/>
        <v>0</v>
      </c>
    </row>
    <row r="577" spans="3:17" ht="28.5" customHeight="1" thickTop="1" thickBot="1">
      <c r="C577" s="65" t="str">
        <f>'PC Despesas'!R73</f>
        <v>5.6.69</v>
      </c>
      <c r="D577" s="66" t="str">
        <f>VLOOKUP(C577,'PC Despesas'!$R$5:$S$103,2,FALSE)</f>
        <v>-</v>
      </c>
      <c r="E577" s="75">
        <f>SUMIFS(Jan!$H$5:$H$605,Jan!$R$5:$R$605,"Despesa",Jan!$F$5:$F$605,CPagar!$D577,Jan!$I$5:$I$605,"Não Pago")</f>
        <v>0</v>
      </c>
      <c r="F577" s="75">
        <f>SUMIFS(Fev!$H$5:$H$605,Fev!$R$5:$R$605,"Despesa",Fev!$F$5:$F$605,CPagar!$D577,Fev!$I$5:$I$605,"Não Pago")</f>
        <v>0</v>
      </c>
      <c r="G577" s="75">
        <f>SUMIFS(Mar!$H$5:$H$605,Mar!$R$5:$R$605,"Despesa",Mar!$F$5:$F$605,CPagar!$D577,Mar!$I$5:$I$605,"Não Pago")</f>
        <v>0</v>
      </c>
      <c r="H577" s="75">
        <f>SUMIFS(Abr!$H$5:$H$605,Abr!$R$5:$R$605,"Despesa",Abr!$F$5:$F$605,CPagar!$D577,Abr!$I$5:$I$605,"Não Pago")</f>
        <v>0</v>
      </c>
      <c r="I577" s="75">
        <f>SUMIFS(Mai!$H$5:$H$605,Mai!$R$5:$R$605,"Despesa",Mai!$F$5:$F$605,CPagar!$D577,Mai!$I$5:$I$605,"Não Pago")</f>
        <v>0</v>
      </c>
      <c r="J577" s="75">
        <f>SUMIFS(Jun!$H$5:$H$605,Jun!$R$5:$R$605,"Despesa",Jun!$F$5:$F$605,CPagar!$D577,Jun!$I$5:$I$605,"Não Pago")</f>
        <v>0</v>
      </c>
      <c r="K577" s="75">
        <f>SUMIFS(Jul!$H$5:$H$605,Jul!$R$5:$R$605,"Despesa",Jul!$F$5:$F$605,CPagar!$D577,Jul!$I$5:$I$605,"Não Pago")</f>
        <v>0</v>
      </c>
      <c r="L577" s="75">
        <f>SUMIFS(Ago!$H$5:$H$605,Ago!$R$5:$R$605,"Despesa",Ago!$F$5:$F$605,CPagar!$D577,Ago!$I$5:$I$605,"Não Pago")</f>
        <v>0</v>
      </c>
      <c r="M577" s="75">
        <f>SUMIFS(Set!$H$5:$H$605,Set!$R$5:$R$605,"Despesa",Set!$F$5:$F$605,CPagar!$D577,Set!$I$5:$I$605,"Não Pago")</f>
        <v>0</v>
      </c>
      <c r="N577" s="75">
        <f>SUMIFS(Out!$H$5:$H$605,Out!$R$5:$R$605,"Despesa",Out!$F$5:$F$605,CPagar!$D577,Out!$I$5:$I$605,"Não Pago")</f>
        <v>0</v>
      </c>
      <c r="O577" s="75">
        <f>SUMIFS(Nov!$H$5:$H$605,Nov!$R$5:$R$605,"Despesa",Nov!$F$5:$F$605,CPagar!$D577,Nov!$I$5:$I$605,"Não Pago")</f>
        <v>0</v>
      </c>
      <c r="P577" s="75">
        <f>SUMIFS(Dez!$H$5:$H$605,Dez!$R$5:$R$605,"Despesa",Dez!$F$5:$F$605,CPagar!$D577,Dez!$I$5:$I$605,"Não Pago")</f>
        <v>0</v>
      </c>
      <c r="Q577" s="49">
        <f t="shared" si="18"/>
        <v>0</v>
      </c>
    </row>
    <row r="578" spans="3:17" ht="28.5" customHeight="1" thickTop="1" thickBot="1">
      <c r="C578" s="65" t="str">
        <f>'PC Despesas'!R74</f>
        <v>5.6.70</v>
      </c>
      <c r="D578" s="66" t="str">
        <f>VLOOKUP(C578,'PC Despesas'!$R$5:$S$103,2,FALSE)</f>
        <v>-</v>
      </c>
      <c r="E578" s="75">
        <f>SUMIFS(Jan!$H$5:$H$605,Jan!$R$5:$R$605,"Despesa",Jan!$F$5:$F$605,CPagar!$D578,Jan!$I$5:$I$605,"Não Pago")</f>
        <v>0</v>
      </c>
      <c r="F578" s="75">
        <f>SUMIFS(Fev!$H$5:$H$605,Fev!$R$5:$R$605,"Despesa",Fev!$F$5:$F$605,CPagar!$D578,Fev!$I$5:$I$605,"Não Pago")</f>
        <v>0</v>
      </c>
      <c r="G578" s="75">
        <f>SUMIFS(Mar!$H$5:$H$605,Mar!$R$5:$R$605,"Despesa",Mar!$F$5:$F$605,CPagar!$D578,Mar!$I$5:$I$605,"Não Pago")</f>
        <v>0</v>
      </c>
      <c r="H578" s="75">
        <f>SUMIFS(Abr!$H$5:$H$605,Abr!$R$5:$R$605,"Despesa",Abr!$F$5:$F$605,CPagar!$D578,Abr!$I$5:$I$605,"Não Pago")</f>
        <v>0</v>
      </c>
      <c r="I578" s="75">
        <f>SUMIFS(Mai!$H$5:$H$605,Mai!$R$5:$R$605,"Despesa",Mai!$F$5:$F$605,CPagar!$D578,Mai!$I$5:$I$605,"Não Pago")</f>
        <v>0</v>
      </c>
      <c r="J578" s="75">
        <f>SUMIFS(Jun!$H$5:$H$605,Jun!$R$5:$R$605,"Despesa",Jun!$F$5:$F$605,CPagar!$D578,Jun!$I$5:$I$605,"Não Pago")</f>
        <v>0</v>
      </c>
      <c r="K578" s="75">
        <f>SUMIFS(Jul!$H$5:$H$605,Jul!$R$5:$R$605,"Despesa",Jul!$F$5:$F$605,CPagar!$D578,Jul!$I$5:$I$605,"Não Pago")</f>
        <v>0</v>
      </c>
      <c r="L578" s="75">
        <f>SUMIFS(Ago!$H$5:$H$605,Ago!$R$5:$R$605,"Despesa",Ago!$F$5:$F$605,CPagar!$D578,Ago!$I$5:$I$605,"Não Pago")</f>
        <v>0</v>
      </c>
      <c r="M578" s="75">
        <f>SUMIFS(Set!$H$5:$H$605,Set!$R$5:$R$605,"Despesa",Set!$F$5:$F$605,CPagar!$D578,Set!$I$5:$I$605,"Não Pago")</f>
        <v>0</v>
      </c>
      <c r="N578" s="75">
        <f>SUMIFS(Out!$H$5:$H$605,Out!$R$5:$R$605,"Despesa",Out!$F$5:$F$605,CPagar!$D578,Out!$I$5:$I$605,"Não Pago")</f>
        <v>0</v>
      </c>
      <c r="O578" s="75">
        <f>SUMIFS(Nov!$H$5:$H$605,Nov!$R$5:$R$605,"Despesa",Nov!$F$5:$F$605,CPagar!$D578,Nov!$I$5:$I$605,"Não Pago")</f>
        <v>0</v>
      </c>
      <c r="P578" s="75">
        <f>SUMIFS(Dez!$H$5:$H$605,Dez!$R$5:$R$605,"Despesa",Dez!$F$5:$F$605,CPagar!$D578,Dez!$I$5:$I$605,"Não Pago")</f>
        <v>0</v>
      </c>
      <c r="Q578" s="49">
        <f t="shared" si="18"/>
        <v>0</v>
      </c>
    </row>
    <row r="579" spans="3:17" ht="28.5" customHeight="1" thickTop="1" thickBot="1">
      <c r="C579" s="65" t="str">
        <f>'PC Despesas'!R75</f>
        <v>5.6.71</v>
      </c>
      <c r="D579" s="66" t="str">
        <f>VLOOKUP(C579,'PC Despesas'!$R$5:$S$103,2,FALSE)</f>
        <v>-</v>
      </c>
      <c r="E579" s="75">
        <f>SUMIFS(Jan!$H$5:$H$605,Jan!$R$5:$R$605,"Despesa",Jan!$F$5:$F$605,CPagar!$D579,Jan!$I$5:$I$605,"Não Pago")</f>
        <v>0</v>
      </c>
      <c r="F579" s="75">
        <f>SUMIFS(Fev!$H$5:$H$605,Fev!$R$5:$R$605,"Despesa",Fev!$F$5:$F$605,CPagar!$D579,Fev!$I$5:$I$605,"Não Pago")</f>
        <v>0</v>
      </c>
      <c r="G579" s="75">
        <f>SUMIFS(Mar!$H$5:$H$605,Mar!$R$5:$R$605,"Despesa",Mar!$F$5:$F$605,CPagar!$D579,Mar!$I$5:$I$605,"Não Pago")</f>
        <v>0</v>
      </c>
      <c r="H579" s="75">
        <f>SUMIFS(Abr!$H$5:$H$605,Abr!$R$5:$R$605,"Despesa",Abr!$F$5:$F$605,CPagar!$D579,Abr!$I$5:$I$605,"Não Pago")</f>
        <v>0</v>
      </c>
      <c r="I579" s="75">
        <f>SUMIFS(Mai!$H$5:$H$605,Mai!$R$5:$R$605,"Despesa",Mai!$F$5:$F$605,CPagar!$D579,Mai!$I$5:$I$605,"Não Pago")</f>
        <v>0</v>
      </c>
      <c r="J579" s="75">
        <f>SUMIFS(Jun!$H$5:$H$605,Jun!$R$5:$R$605,"Despesa",Jun!$F$5:$F$605,CPagar!$D579,Jun!$I$5:$I$605,"Não Pago")</f>
        <v>0</v>
      </c>
      <c r="K579" s="75">
        <f>SUMIFS(Jul!$H$5:$H$605,Jul!$R$5:$R$605,"Despesa",Jul!$F$5:$F$605,CPagar!$D579,Jul!$I$5:$I$605,"Não Pago")</f>
        <v>0</v>
      </c>
      <c r="L579" s="75">
        <f>SUMIFS(Ago!$H$5:$H$605,Ago!$R$5:$R$605,"Despesa",Ago!$F$5:$F$605,CPagar!$D579,Ago!$I$5:$I$605,"Não Pago")</f>
        <v>0</v>
      </c>
      <c r="M579" s="75">
        <f>SUMIFS(Set!$H$5:$H$605,Set!$R$5:$R$605,"Despesa",Set!$F$5:$F$605,CPagar!$D579,Set!$I$5:$I$605,"Não Pago")</f>
        <v>0</v>
      </c>
      <c r="N579" s="75">
        <f>SUMIFS(Out!$H$5:$H$605,Out!$R$5:$R$605,"Despesa",Out!$F$5:$F$605,CPagar!$D579,Out!$I$5:$I$605,"Não Pago")</f>
        <v>0</v>
      </c>
      <c r="O579" s="75">
        <f>SUMIFS(Nov!$H$5:$H$605,Nov!$R$5:$R$605,"Despesa",Nov!$F$5:$F$605,CPagar!$D579,Nov!$I$5:$I$605,"Não Pago")</f>
        <v>0</v>
      </c>
      <c r="P579" s="75">
        <f>SUMIFS(Dez!$H$5:$H$605,Dez!$R$5:$R$605,"Despesa",Dez!$F$5:$F$605,CPagar!$D579,Dez!$I$5:$I$605,"Não Pago")</f>
        <v>0</v>
      </c>
      <c r="Q579" s="49">
        <f t="shared" si="18"/>
        <v>0</v>
      </c>
    </row>
    <row r="580" spans="3:17" ht="28.5" customHeight="1" thickTop="1" thickBot="1">
      <c r="C580" s="65" t="str">
        <f>'PC Despesas'!R76</f>
        <v>5.6.72</v>
      </c>
      <c r="D580" s="66" t="str">
        <f>VLOOKUP(C580,'PC Despesas'!$R$5:$S$103,2,FALSE)</f>
        <v>-</v>
      </c>
      <c r="E580" s="75">
        <f>SUMIFS(Jan!$H$5:$H$605,Jan!$R$5:$R$605,"Despesa",Jan!$F$5:$F$605,CPagar!$D580,Jan!$I$5:$I$605,"Não Pago")</f>
        <v>0</v>
      </c>
      <c r="F580" s="75">
        <f>SUMIFS(Fev!$H$5:$H$605,Fev!$R$5:$R$605,"Despesa",Fev!$F$5:$F$605,CPagar!$D580,Fev!$I$5:$I$605,"Não Pago")</f>
        <v>0</v>
      </c>
      <c r="G580" s="75">
        <f>SUMIFS(Mar!$H$5:$H$605,Mar!$R$5:$R$605,"Despesa",Mar!$F$5:$F$605,CPagar!$D580,Mar!$I$5:$I$605,"Não Pago")</f>
        <v>0</v>
      </c>
      <c r="H580" s="75">
        <f>SUMIFS(Abr!$H$5:$H$605,Abr!$R$5:$R$605,"Despesa",Abr!$F$5:$F$605,CPagar!$D580,Abr!$I$5:$I$605,"Não Pago")</f>
        <v>0</v>
      </c>
      <c r="I580" s="75">
        <f>SUMIFS(Mai!$H$5:$H$605,Mai!$R$5:$R$605,"Despesa",Mai!$F$5:$F$605,CPagar!$D580,Mai!$I$5:$I$605,"Não Pago")</f>
        <v>0</v>
      </c>
      <c r="J580" s="75">
        <f>SUMIFS(Jun!$H$5:$H$605,Jun!$R$5:$R$605,"Despesa",Jun!$F$5:$F$605,CPagar!$D580,Jun!$I$5:$I$605,"Não Pago")</f>
        <v>0</v>
      </c>
      <c r="K580" s="75">
        <f>SUMIFS(Jul!$H$5:$H$605,Jul!$R$5:$R$605,"Despesa",Jul!$F$5:$F$605,CPagar!$D580,Jul!$I$5:$I$605,"Não Pago")</f>
        <v>0</v>
      </c>
      <c r="L580" s="75">
        <f>SUMIFS(Ago!$H$5:$H$605,Ago!$R$5:$R$605,"Despesa",Ago!$F$5:$F$605,CPagar!$D580,Ago!$I$5:$I$605,"Não Pago")</f>
        <v>0</v>
      </c>
      <c r="M580" s="75">
        <f>SUMIFS(Set!$H$5:$H$605,Set!$R$5:$R$605,"Despesa",Set!$F$5:$F$605,CPagar!$D580,Set!$I$5:$I$605,"Não Pago")</f>
        <v>0</v>
      </c>
      <c r="N580" s="75">
        <f>SUMIFS(Out!$H$5:$H$605,Out!$R$5:$R$605,"Despesa",Out!$F$5:$F$605,CPagar!$D580,Out!$I$5:$I$605,"Não Pago")</f>
        <v>0</v>
      </c>
      <c r="O580" s="75">
        <f>SUMIFS(Nov!$H$5:$H$605,Nov!$R$5:$R$605,"Despesa",Nov!$F$5:$F$605,CPagar!$D580,Nov!$I$5:$I$605,"Não Pago")</f>
        <v>0</v>
      </c>
      <c r="P580" s="75">
        <f>SUMIFS(Dez!$H$5:$H$605,Dez!$R$5:$R$605,"Despesa",Dez!$F$5:$F$605,CPagar!$D580,Dez!$I$5:$I$605,"Não Pago")</f>
        <v>0</v>
      </c>
      <c r="Q580" s="49">
        <f t="shared" si="18"/>
        <v>0</v>
      </c>
    </row>
    <row r="581" spans="3:17" ht="28.5" customHeight="1" thickTop="1" thickBot="1">
      <c r="C581" s="65" t="str">
        <f>'PC Despesas'!R77</f>
        <v>5.6.73</v>
      </c>
      <c r="D581" s="66" t="str">
        <f>VLOOKUP(C581,'PC Despesas'!$R$5:$S$103,2,FALSE)</f>
        <v>-</v>
      </c>
      <c r="E581" s="75">
        <f>SUMIFS(Jan!$H$5:$H$605,Jan!$R$5:$R$605,"Despesa",Jan!$F$5:$F$605,CPagar!$D581,Jan!$I$5:$I$605,"Não Pago")</f>
        <v>0</v>
      </c>
      <c r="F581" s="75">
        <f>SUMIFS(Fev!$H$5:$H$605,Fev!$R$5:$R$605,"Despesa",Fev!$F$5:$F$605,CPagar!$D581,Fev!$I$5:$I$605,"Não Pago")</f>
        <v>0</v>
      </c>
      <c r="G581" s="75">
        <f>SUMIFS(Mar!$H$5:$H$605,Mar!$R$5:$R$605,"Despesa",Mar!$F$5:$F$605,CPagar!$D581,Mar!$I$5:$I$605,"Não Pago")</f>
        <v>0</v>
      </c>
      <c r="H581" s="75">
        <f>SUMIFS(Abr!$H$5:$H$605,Abr!$R$5:$R$605,"Despesa",Abr!$F$5:$F$605,CPagar!$D581,Abr!$I$5:$I$605,"Não Pago")</f>
        <v>0</v>
      </c>
      <c r="I581" s="75">
        <f>SUMIFS(Mai!$H$5:$H$605,Mai!$R$5:$R$605,"Despesa",Mai!$F$5:$F$605,CPagar!$D581,Mai!$I$5:$I$605,"Não Pago")</f>
        <v>0</v>
      </c>
      <c r="J581" s="75">
        <f>SUMIFS(Jun!$H$5:$H$605,Jun!$R$5:$R$605,"Despesa",Jun!$F$5:$F$605,CPagar!$D581,Jun!$I$5:$I$605,"Não Pago")</f>
        <v>0</v>
      </c>
      <c r="K581" s="75">
        <f>SUMIFS(Jul!$H$5:$H$605,Jul!$R$5:$R$605,"Despesa",Jul!$F$5:$F$605,CPagar!$D581,Jul!$I$5:$I$605,"Não Pago")</f>
        <v>0</v>
      </c>
      <c r="L581" s="75">
        <f>SUMIFS(Ago!$H$5:$H$605,Ago!$R$5:$R$605,"Despesa",Ago!$F$5:$F$605,CPagar!$D581,Ago!$I$5:$I$605,"Não Pago")</f>
        <v>0</v>
      </c>
      <c r="M581" s="75">
        <f>SUMIFS(Set!$H$5:$H$605,Set!$R$5:$R$605,"Despesa",Set!$F$5:$F$605,CPagar!$D581,Set!$I$5:$I$605,"Não Pago")</f>
        <v>0</v>
      </c>
      <c r="N581" s="75">
        <f>SUMIFS(Out!$H$5:$H$605,Out!$R$5:$R$605,"Despesa",Out!$F$5:$F$605,CPagar!$D581,Out!$I$5:$I$605,"Não Pago")</f>
        <v>0</v>
      </c>
      <c r="O581" s="75">
        <f>SUMIFS(Nov!$H$5:$H$605,Nov!$R$5:$R$605,"Despesa",Nov!$F$5:$F$605,CPagar!$D581,Nov!$I$5:$I$605,"Não Pago")</f>
        <v>0</v>
      </c>
      <c r="P581" s="75">
        <f>SUMIFS(Dez!$H$5:$H$605,Dez!$R$5:$R$605,"Despesa",Dez!$F$5:$F$605,CPagar!$D581,Dez!$I$5:$I$605,"Não Pago")</f>
        <v>0</v>
      </c>
      <c r="Q581" s="49">
        <f t="shared" si="18"/>
        <v>0</v>
      </c>
    </row>
    <row r="582" spans="3:17" ht="28.5" customHeight="1" thickTop="1" thickBot="1">
      <c r="C582" s="65" t="str">
        <f>'PC Despesas'!R78</f>
        <v>5.6.74</v>
      </c>
      <c r="D582" s="66" t="str">
        <f>VLOOKUP(C582,'PC Despesas'!$R$5:$S$103,2,FALSE)</f>
        <v>-</v>
      </c>
      <c r="E582" s="75">
        <f>SUMIFS(Jan!$H$5:$H$605,Jan!$R$5:$R$605,"Despesa",Jan!$F$5:$F$605,CPagar!$D582,Jan!$I$5:$I$605,"Não Pago")</f>
        <v>0</v>
      </c>
      <c r="F582" s="75">
        <f>SUMIFS(Fev!$H$5:$H$605,Fev!$R$5:$R$605,"Despesa",Fev!$F$5:$F$605,CPagar!$D582,Fev!$I$5:$I$605,"Não Pago")</f>
        <v>0</v>
      </c>
      <c r="G582" s="75">
        <f>SUMIFS(Mar!$H$5:$H$605,Mar!$R$5:$R$605,"Despesa",Mar!$F$5:$F$605,CPagar!$D582,Mar!$I$5:$I$605,"Não Pago")</f>
        <v>0</v>
      </c>
      <c r="H582" s="75">
        <f>SUMIFS(Abr!$H$5:$H$605,Abr!$R$5:$R$605,"Despesa",Abr!$F$5:$F$605,CPagar!$D582,Abr!$I$5:$I$605,"Não Pago")</f>
        <v>0</v>
      </c>
      <c r="I582" s="75">
        <f>SUMIFS(Mai!$H$5:$H$605,Mai!$R$5:$R$605,"Despesa",Mai!$F$5:$F$605,CPagar!$D582,Mai!$I$5:$I$605,"Não Pago")</f>
        <v>0</v>
      </c>
      <c r="J582" s="75">
        <f>SUMIFS(Jun!$H$5:$H$605,Jun!$R$5:$R$605,"Despesa",Jun!$F$5:$F$605,CPagar!$D582,Jun!$I$5:$I$605,"Não Pago")</f>
        <v>0</v>
      </c>
      <c r="K582" s="75">
        <f>SUMIFS(Jul!$H$5:$H$605,Jul!$R$5:$R$605,"Despesa",Jul!$F$5:$F$605,CPagar!$D582,Jul!$I$5:$I$605,"Não Pago")</f>
        <v>0</v>
      </c>
      <c r="L582" s="75">
        <f>SUMIFS(Ago!$H$5:$H$605,Ago!$R$5:$R$605,"Despesa",Ago!$F$5:$F$605,CPagar!$D582,Ago!$I$5:$I$605,"Não Pago")</f>
        <v>0</v>
      </c>
      <c r="M582" s="75">
        <f>SUMIFS(Set!$H$5:$H$605,Set!$R$5:$R$605,"Despesa",Set!$F$5:$F$605,CPagar!$D582,Set!$I$5:$I$605,"Não Pago")</f>
        <v>0</v>
      </c>
      <c r="N582" s="75">
        <f>SUMIFS(Out!$H$5:$H$605,Out!$R$5:$R$605,"Despesa",Out!$F$5:$F$605,CPagar!$D582,Out!$I$5:$I$605,"Não Pago")</f>
        <v>0</v>
      </c>
      <c r="O582" s="75">
        <f>SUMIFS(Nov!$H$5:$H$605,Nov!$R$5:$R$605,"Despesa",Nov!$F$5:$F$605,CPagar!$D582,Nov!$I$5:$I$605,"Não Pago")</f>
        <v>0</v>
      </c>
      <c r="P582" s="75">
        <f>SUMIFS(Dez!$H$5:$H$605,Dez!$R$5:$R$605,"Despesa",Dez!$F$5:$F$605,CPagar!$D582,Dez!$I$5:$I$605,"Não Pago")</f>
        <v>0</v>
      </c>
      <c r="Q582" s="49">
        <f t="shared" si="18"/>
        <v>0</v>
      </c>
    </row>
    <row r="583" spans="3:17" ht="28.5" customHeight="1" thickTop="1" thickBot="1">
      <c r="C583" s="65" t="str">
        <f>'PC Despesas'!R79</f>
        <v>5.6.75</v>
      </c>
      <c r="D583" s="66" t="str">
        <f>VLOOKUP(C583,'PC Despesas'!$R$5:$S$103,2,FALSE)</f>
        <v>-</v>
      </c>
      <c r="E583" s="75">
        <f>SUMIFS(Jan!$H$5:$H$605,Jan!$R$5:$R$605,"Despesa",Jan!$F$5:$F$605,CPagar!$D583,Jan!$I$5:$I$605,"Não Pago")</f>
        <v>0</v>
      </c>
      <c r="F583" s="75">
        <f>SUMIFS(Fev!$H$5:$H$605,Fev!$R$5:$R$605,"Despesa",Fev!$F$5:$F$605,CPagar!$D583,Fev!$I$5:$I$605,"Não Pago")</f>
        <v>0</v>
      </c>
      <c r="G583" s="75">
        <f>SUMIFS(Mar!$H$5:$H$605,Mar!$R$5:$R$605,"Despesa",Mar!$F$5:$F$605,CPagar!$D583,Mar!$I$5:$I$605,"Não Pago")</f>
        <v>0</v>
      </c>
      <c r="H583" s="75">
        <f>SUMIFS(Abr!$H$5:$H$605,Abr!$R$5:$R$605,"Despesa",Abr!$F$5:$F$605,CPagar!$D583,Abr!$I$5:$I$605,"Não Pago")</f>
        <v>0</v>
      </c>
      <c r="I583" s="75">
        <f>SUMIFS(Mai!$H$5:$H$605,Mai!$R$5:$R$605,"Despesa",Mai!$F$5:$F$605,CPagar!$D583,Mai!$I$5:$I$605,"Não Pago")</f>
        <v>0</v>
      </c>
      <c r="J583" s="75">
        <f>SUMIFS(Jun!$H$5:$H$605,Jun!$R$5:$R$605,"Despesa",Jun!$F$5:$F$605,CPagar!$D583,Jun!$I$5:$I$605,"Não Pago")</f>
        <v>0</v>
      </c>
      <c r="K583" s="75">
        <f>SUMIFS(Jul!$H$5:$H$605,Jul!$R$5:$R$605,"Despesa",Jul!$F$5:$F$605,CPagar!$D583,Jul!$I$5:$I$605,"Não Pago")</f>
        <v>0</v>
      </c>
      <c r="L583" s="75">
        <f>SUMIFS(Ago!$H$5:$H$605,Ago!$R$5:$R$605,"Despesa",Ago!$F$5:$F$605,CPagar!$D583,Ago!$I$5:$I$605,"Não Pago")</f>
        <v>0</v>
      </c>
      <c r="M583" s="75">
        <f>SUMIFS(Set!$H$5:$H$605,Set!$R$5:$R$605,"Despesa",Set!$F$5:$F$605,CPagar!$D583,Set!$I$5:$I$605,"Não Pago")</f>
        <v>0</v>
      </c>
      <c r="N583" s="75">
        <f>SUMIFS(Out!$H$5:$H$605,Out!$R$5:$R$605,"Despesa",Out!$F$5:$F$605,CPagar!$D583,Out!$I$5:$I$605,"Não Pago")</f>
        <v>0</v>
      </c>
      <c r="O583" s="75">
        <f>SUMIFS(Nov!$H$5:$H$605,Nov!$R$5:$R$605,"Despesa",Nov!$F$5:$F$605,CPagar!$D583,Nov!$I$5:$I$605,"Não Pago")</f>
        <v>0</v>
      </c>
      <c r="P583" s="75">
        <f>SUMIFS(Dez!$H$5:$H$605,Dez!$R$5:$R$605,"Despesa",Dez!$F$5:$F$605,CPagar!$D583,Dez!$I$5:$I$605,"Não Pago")</f>
        <v>0</v>
      </c>
      <c r="Q583" s="49">
        <f t="shared" si="18"/>
        <v>0</v>
      </c>
    </row>
    <row r="584" spans="3:17" ht="28.5" customHeight="1" thickTop="1" thickBot="1">
      <c r="C584" s="65" t="str">
        <f>'PC Despesas'!R80</f>
        <v>5.6.76</v>
      </c>
      <c r="D584" s="66" t="str">
        <f>VLOOKUP(C584,'PC Despesas'!$R$5:$S$103,2,FALSE)</f>
        <v>-</v>
      </c>
      <c r="E584" s="75">
        <f>SUMIFS(Jan!$H$5:$H$605,Jan!$R$5:$R$605,"Despesa",Jan!$F$5:$F$605,CPagar!$D584,Jan!$I$5:$I$605,"Não Pago")</f>
        <v>0</v>
      </c>
      <c r="F584" s="75">
        <f>SUMIFS(Fev!$H$5:$H$605,Fev!$R$5:$R$605,"Despesa",Fev!$F$5:$F$605,CPagar!$D584,Fev!$I$5:$I$605,"Não Pago")</f>
        <v>0</v>
      </c>
      <c r="G584" s="75">
        <f>SUMIFS(Mar!$H$5:$H$605,Mar!$R$5:$R$605,"Despesa",Mar!$F$5:$F$605,CPagar!$D584,Mar!$I$5:$I$605,"Não Pago")</f>
        <v>0</v>
      </c>
      <c r="H584" s="75">
        <f>SUMIFS(Abr!$H$5:$H$605,Abr!$R$5:$R$605,"Despesa",Abr!$F$5:$F$605,CPagar!$D584,Abr!$I$5:$I$605,"Não Pago")</f>
        <v>0</v>
      </c>
      <c r="I584" s="75">
        <f>SUMIFS(Mai!$H$5:$H$605,Mai!$R$5:$R$605,"Despesa",Mai!$F$5:$F$605,CPagar!$D584,Mai!$I$5:$I$605,"Não Pago")</f>
        <v>0</v>
      </c>
      <c r="J584" s="75">
        <f>SUMIFS(Jun!$H$5:$H$605,Jun!$R$5:$R$605,"Despesa",Jun!$F$5:$F$605,CPagar!$D584,Jun!$I$5:$I$605,"Não Pago")</f>
        <v>0</v>
      </c>
      <c r="K584" s="75">
        <f>SUMIFS(Jul!$H$5:$H$605,Jul!$R$5:$R$605,"Despesa",Jul!$F$5:$F$605,CPagar!$D584,Jul!$I$5:$I$605,"Não Pago")</f>
        <v>0</v>
      </c>
      <c r="L584" s="75">
        <f>SUMIFS(Ago!$H$5:$H$605,Ago!$R$5:$R$605,"Despesa",Ago!$F$5:$F$605,CPagar!$D584,Ago!$I$5:$I$605,"Não Pago")</f>
        <v>0</v>
      </c>
      <c r="M584" s="75">
        <f>SUMIFS(Set!$H$5:$H$605,Set!$R$5:$R$605,"Despesa",Set!$F$5:$F$605,CPagar!$D584,Set!$I$5:$I$605,"Não Pago")</f>
        <v>0</v>
      </c>
      <c r="N584" s="75">
        <f>SUMIFS(Out!$H$5:$H$605,Out!$R$5:$R$605,"Despesa",Out!$F$5:$F$605,CPagar!$D584,Out!$I$5:$I$605,"Não Pago")</f>
        <v>0</v>
      </c>
      <c r="O584" s="75">
        <f>SUMIFS(Nov!$H$5:$H$605,Nov!$R$5:$R$605,"Despesa",Nov!$F$5:$F$605,CPagar!$D584,Nov!$I$5:$I$605,"Não Pago")</f>
        <v>0</v>
      </c>
      <c r="P584" s="75">
        <f>SUMIFS(Dez!$H$5:$H$605,Dez!$R$5:$R$605,"Despesa",Dez!$F$5:$F$605,CPagar!$D584,Dez!$I$5:$I$605,"Não Pago")</f>
        <v>0</v>
      </c>
      <c r="Q584" s="49">
        <f t="shared" si="18"/>
        <v>0</v>
      </c>
    </row>
    <row r="585" spans="3:17" ht="28.5" customHeight="1" thickTop="1" thickBot="1">
      <c r="C585" s="65" t="str">
        <f>'PC Despesas'!R81</f>
        <v>5.6.77</v>
      </c>
      <c r="D585" s="66" t="str">
        <f>VLOOKUP(C585,'PC Despesas'!$R$5:$S$103,2,FALSE)</f>
        <v>-</v>
      </c>
      <c r="E585" s="75">
        <f>SUMIFS(Jan!$H$5:$H$605,Jan!$R$5:$R$605,"Despesa",Jan!$F$5:$F$605,CPagar!$D585,Jan!$I$5:$I$605,"Não Pago")</f>
        <v>0</v>
      </c>
      <c r="F585" s="75">
        <f>SUMIFS(Fev!$H$5:$H$605,Fev!$R$5:$R$605,"Despesa",Fev!$F$5:$F$605,CPagar!$D585,Fev!$I$5:$I$605,"Não Pago")</f>
        <v>0</v>
      </c>
      <c r="G585" s="75">
        <f>SUMIFS(Mar!$H$5:$H$605,Mar!$R$5:$R$605,"Despesa",Mar!$F$5:$F$605,CPagar!$D585,Mar!$I$5:$I$605,"Não Pago")</f>
        <v>0</v>
      </c>
      <c r="H585" s="75">
        <f>SUMIFS(Abr!$H$5:$H$605,Abr!$R$5:$R$605,"Despesa",Abr!$F$5:$F$605,CPagar!$D585,Abr!$I$5:$I$605,"Não Pago")</f>
        <v>0</v>
      </c>
      <c r="I585" s="75">
        <f>SUMIFS(Mai!$H$5:$H$605,Mai!$R$5:$R$605,"Despesa",Mai!$F$5:$F$605,CPagar!$D585,Mai!$I$5:$I$605,"Não Pago")</f>
        <v>0</v>
      </c>
      <c r="J585" s="75">
        <f>SUMIFS(Jun!$H$5:$H$605,Jun!$R$5:$R$605,"Despesa",Jun!$F$5:$F$605,CPagar!$D585,Jun!$I$5:$I$605,"Não Pago")</f>
        <v>0</v>
      </c>
      <c r="K585" s="75">
        <f>SUMIFS(Jul!$H$5:$H$605,Jul!$R$5:$R$605,"Despesa",Jul!$F$5:$F$605,CPagar!$D585,Jul!$I$5:$I$605,"Não Pago")</f>
        <v>0</v>
      </c>
      <c r="L585" s="75">
        <f>SUMIFS(Ago!$H$5:$H$605,Ago!$R$5:$R$605,"Despesa",Ago!$F$5:$F$605,CPagar!$D585,Ago!$I$5:$I$605,"Não Pago")</f>
        <v>0</v>
      </c>
      <c r="M585" s="75">
        <f>SUMIFS(Set!$H$5:$H$605,Set!$R$5:$R$605,"Despesa",Set!$F$5:$F$605,CPagar!$D585,Set!$I$5:$I$605,"Não Pago")</f>
        <v>0</v>
      </c>
      <c r="N585" s="75">
        <f>SUMIFS(Out!$H$5:$H$605,Out!$R$5:$R$605,"Despesa",Out!$F$5:$F$605,CPagar!$D585,Out!$I$5:$I$605,"Não Pago")</f>
        <v>0</v>
      </c>
      <c r="O585" s="75">
        <f>SUMIFS(Nov!$H$5:$H$605,Nov!$R$5:$R$605,"Despesa",Nov!$F$5:$F$605,CPagar!$D585,Nov!$I$5:$I$605,"Não Pago")</f>
        <v>0</v>
      </c>
      <c r="P585" s="75">
        <f>SUMIFS(Dez!$H$5:$H$605,Dez!$R$5:$R$605,"Despesa",Dez!$F$5:$F$605,CPagar!$D585,Dez!$I$5:$I$605,"Não Pago")</f>
        <v>0</v>
      </c>
      <c r="Q585" s="49">
        <f t="shared" si="18"/>
        <v>0</v>
      </c>
    </row>
    <row r="586" spans="3:17" ht="28.5" customHeight="1" thickTop="1" thickBot="1">
      <c r="C586" s="65" t="str">
        <f>'PC Despesas'!R82</f>
        <v>5.6.78</v>
      </c>
      <c r="D586" s="66" t="str">
        <f>VLOOKUP(C586,'PC Despesas'!$R$5:$S$103,2,FALSE)</f>
        <v>-</v>
      </c>
      <c r="E586" s="75">
        <f>SUMIFS(Jan!$H$5:$H$605,Jan!$R$5:$R$605,"Despesa",Jan!$F$5:$F$605,CPagar!$D586,Jan!$I$5:$I$605,"Não Pago")</f>
        <v>0</v>
      </c>
      <c r="F586" s="75">
        <f>SUMIFS(Fev!$H$5:$H$605,Fev!$R$5:$R$605,"Despesa",Fev!$F$5:$F$605,CPagar!$D586,Fev!$I$5:$I$605,"Não Pago")</f>
        <v>0</v>
      </c>
      <c r="G586" s="75">
        <f>SUMIFS(Mar!$H$5:$H$605,Mar!$R$5:$R$605,"Despesa",Mar!$F$5:$F$605,CPagar!$D586,Mar!$I$5:$I$605,"Não Pago")</f>
        <v>0</v>
      </c>
      <c r="H586" s="75">
        <f>SUMIFS(Abr!$H$5:$H$605,Abr!$R$5:$R$605,"Despesa",Abr!$F$5:$F$605,CPagar!$D586,Abr!$I$5:$I$605,"Não Pago")</f>
        <v>0</v>
      </c>
      <c r="I586" s="75">
        <f>SUMIFS(Mai!$H$5:$H$605,Mai!$R$5:$R$605,"Despesa",Mai!$F$5:$F$605,CPagar!$D586,Mai!$I$5:$I$605,"Não Pago")</f>
        <v>0</v>
      </c>
      <c r="J586" s="75">
        <f>SUMIFS(Jun!$H$5:$H$605,Jun!$R$5:$R$605,"Despesa",Jun!$F$5:$F$605,CPagar!$D586,Jun!$I$5:$I$605,"Não Pago")</f>
        <v>0</v>
      </c>
      <c r="K586" s="75">
        <f>SUMIFS(Jul!$H$5:$H$605,Jul!$R$5:$R$605,"Despesa",Jul!$F$5:$F$605,CPagar!$D586,Jul!$I$5:$I$605,"Não Pago")</f>
        <v>0</v>
      </c>
      <c r="L586" s="75">
        <f>SUMIFS(Ago!$H$5:$H$605,Ago!$R$5:$R$605,"Despesa",Ago!$F$5:$F$605,CPagar!$D586,Ago!$I$5:$I$605,"Não Pago")</f>
        <v>0</v>
      </c>
      <c r="M586" s="75">
        <f>SUMIFS(Set!$H$5:$H$605,Set!$R$5:$R$605,"Despesa",Set!$F$5:$F$605,CPagar!$D586,Set!$I$5:$I$605,"Não Pago")</f>
        <v>0</v>
      </c>
      <c r="N586" s="75">
        <f>SUMIFS(Out!$H$5:$H$605,Out!$R$5:$R$605,"Despesa",Out!$F$5:$F$605,CPagar!$D586,Out!$I$5:$I$605,"Não Pago")</f>
        <v>0</v>
      </c>
      <c r="O586" s="75">
        <f>SUMIFS(Nov!$H$5:$H$605,Nov!$R$5:$R$605,"Despesa",Nov!$F$5:$F$605,CPagar!$D586,Nov!$I$5:$I$605,"Não Pago")</f>
        <v>0</v>
      </c>
      <c r="P586" s="75">
        <f>SUMIFS(Dez!$H$5:$H$605,Dez!$R$5:$R$605,"Despesa",Dez!$F$5:$F$605,CPagar!$D586,Dez!$I$5:$I$605,"Não Pago")</f>
        <v>0</v>
      </c>
      <c r="Q586" s="49">
        <f t="shared" si="18"/>
        <v>0</v>
      </c>
    </row>
    <row r="587" spans="3:17" ht="28.5" customHeight="1" thickTop="1" thickBot="1">
      <c r="C587" s="65" t="str">
        <f>'PC Despesas'!R83</f>
        <v>5.6.79</v>
      </c>
      <c r="D587" s="66" t="str">
        <f>VLOOKUP(C587,'PC Despesas'!$R$5:$S$103,2,FALSE)</f>
        <v>-</v>
      </c>
      <c r="E587" s="75">
        <f>SUMIFS(Jan!$H$5:$H$605,Jan!$R$5:$R$605,"Despesa",Jan!$F$5:$F$605,CPagar!$D587,Jan!$I$5:$I$605,"Não Pago")</f>
        <v>0</v>
      </c>
      <c r="F587" s="75">
        <f>SUMIFS(Fev!$H$5:$H$605,Fev!$R$5:$R$605,"Despesa",Fev!$F$5:$F$605,CPagar!$D587,Fev!$I$5:$I$605,"Não Pago")</f>
        <v>0</v>
      </c>
      <c r="G587" s="75">
        <f>SUMIFS(Mar!$H$5:$H$605,Mar!$R$5:$R$605,"Despesa",Mar!$F$5:$F$605,CPagar!$D587,Mar!$I$5:$I$605,"Não Pago")</f>
        <v>0</v>
      </c>
      <c r="H587" s="75">
        <f>SUMIFS(Abr!$H$5:$H$605,Abr!$R$5:$R$605,"Despesa",Abr!$F$5:$F$605,CPagar!$D587,Abr!$I$5:$I$605,"Não Pago")</f>
        <v>0</v>
      </c>
      <c r="I587" s="75">
        <f>SUMIFS(Mai!$H$5:$H$605,Mai!$R$5:$R$605,"Despesa",Mai!$F$5:$F$605,CPagar!$D587,Mai!$I$5:$I$605,"Não Pago")</f>
        <v>0</v>
      </c>
      <c r="J587" s="75">
        <f>SUMIFS(Jun!$H$5:$H$605,Jun!$R$5:$R$605,"Despesa",Jun!$F$5:$F$605,CPagar!$D587,Jun!$I$5:$I$605,"Não Pago")</f>
        <v>0</v>
      </c>
      <c r="K587" s="75">
        <f>SUMIFS(Jul!$H$5:$H$605,Jul!$R$5:$R$605,"Despesa",Jul!$F$5:$F$605,CPagar!$D587,Jul!$I$5:$I$605,"Não Pago")</f>
        <v>0</v>
      </c>
      <c r="L587" s="75">
        <f>SUMIFS(Ago!$H$5:$H$605,Ago!$R$5:$R$605,"Despesa",Ago!$F$5:$F$605,CPagar!$D587,Ago!$I$5:$I$605,"Não Pago")</f>
        <v>0</v>
      </c>
      <c r="M587" s="75">
        <f>SUMIFS(Set!$H$5:$H$605,Set!$R$5:$R$605,"Despesa",Set!$F$5:$F$605,CPagar!$D587,Set!$I$5:$I$605,"Não Pago")</f>
        <v>0</v>
      </c>
      <c r="N587" s="75">
        <f>SUMIFS(Out!$H$5:$H$605,Out!$R$5:$R$605,"Despesa",Out!$F$5:$F$605,CPagar!$D587,Out!$I$5:$I$605,"Não Pago")</f>
        <v>0</v>
      </c>
      <c r="O587" s="75">
        <f>SUMIFS(Nov!$H$5:$H$605,Nov!$R$5:$R$605,"Despesa",Nov!$F$5:$F$605,CPagar!$D587,Nov!$I$5:$I$605,"Não Pago")</f>
        <v>0</v>
      </c>
      <c r="P587" s="75">
        <f>SUMIFS(Dez!$H$5:$H$605,Dez!$R$5:$R$605,"Despesa",Dez!$F$5:$F$605,CPagar!$D587,Dez!$I$5:$I$605,"Não Pago")</f>
        <v>0</v>
      </c>
      <c r="Q587" s="49">
        <f t="shared" si="18"/>
        <v>0</v>
      </c>
    </row>
    <row r="588" spans="3:17" ht="28.5" customHeight="1" thickTop="1" thickBot="1">
      <c r="C588" s="65" t="str">
        <f>'PC Despesas'!R84</f>
        <v>5.6.80</v>
      </c>
      <c r="D588" s="66" t="str">
        <f>VLOOKUP(C588,'PC Despesas'!$R$5:$S$103,2,FALSE)</f>
        <v>-</v>
      </c>
      <c r="E588" s="75">
        <f>SUMIFS(Jan!$H$5:$H$605,Jan!$R$5:$R$605,"Despesa",Jan!$F$5:$F$605,CPagar!$D588,Jan!$I$5:$I$605,"Não Pago")</f>
        <v>0</v>
      </c>
      <c r="F588" s="75">
        <f>SUMIFS(Fev!$H$5:$H$605,Fev!$R$5:$R$605,"Despesa",Fev!$F$5:$F$605,CPagar!$D588,Fev!$I$5:$I$605,"Não Pago")</f>
        <v>0</v>
      </c>
      <c r="G588" s="75">
        <f>SUMIFS(Mar!$H$5:$H$605,Mar!$R$5:$R$605,"Despesa",Mar!$F$5:$F$605,CPagar!$D588,Mar!$I$5:$I$605,"Não Pago")</f>
        <v>0</v>
      </c>
      <c r="H588" s="75">
        <f>SUMIFS(Abr!$H$5:$H$605,Abr!$R$5:$R$605,"Despesa",Abr!$F$5:$F$605,CPagar!$D588,Abr!$I$5:$I$605,"Não Pago")</f>
        <v>0</v>
      </c>
      <c r="I588" s="75">
        <f>SUMIFS(Mai!$H$5:$H$605,Mai!$R$5:$R$605,"Despesa",Mai!$F$5:$F$605,CPagar!$D588,Mai!$I$5:$I$605,"Não Pago")</f>
        <v>0</v>
      </c>
      <c r="J588" s="75">
        <f>SUMIFS(Jun!$H$5:$H$605,Jun!$R$5:$R$605,"Despesa",Jun!$F$5:$F$605,CPagar!$D588,Jun!$I$5:$I$605,"Não Pago")</f>
        <v>0</v>
      </c>
      <c r="K588" s="75">
        <f>SUMIFS(Jul!$H$5:$H$605,Jul!$R$5:$R$605,"Despesa",Jul!$F$5:$F$605,CPagar!$D588,Jul!$I$5:$I$605,"Não Pago")</f>
        <v>0</v>
      </c>
      <c r="L588" s="75">
        <f>SUMIFS(Ago!$H$5:$H$605,Ago!$R$5:$R$605,"Despesa",Ago!$F$5:$F$605,CPagar!$D588,Ago!$I$5:$I$605,"Não Pago")</f>
        <v>0</v>
      </c>
      <c r="M588" s="75">
        <f>SUMIFS(Set!$H$5:$H$605,Set!$R$5:$R$605,"Despesa",Set!$F$5:$F$605,CPagar!$D588,Set!$I$5:$I$605,"Não Pago")</f>
        <v>0</v>
      </c>
      <c r="N588" s="75">
        <f>SUMIFS(Out!$H$5:$H$605,Out!$R$5:$R$605,"Despesa",Out!$F$5:$F$605,CPagar!$D588,Out!$I$5:$I$605,"Não Pago")</f>
        <v>0</v>
      </c>
      <c r="O588" s="75">
        <f>SUMIFS(Nov!$H$5:$H$605,Nov!$R$5:$R$605,"Despesa",Nov!$F$5:$F$605,CPagar!$D588,Nov!$I$5:$I$605,"Não Pago")</f>
        <v>0</v>
      </c>
      <c r="P588" s="75">
        <f>SUMIFS(Dez!$H$5:$H$605,Dez!$R$5:$R$605,"Despesa",Dez!$F$5:$F$605,CPagar!$D588,Dez!$I$5:$I$605,"Não Pago")</f>
        <v>0</v>
      </c>
      <c r="Q588" s="49">
        <f t="shared" si="18"/>
        <v>0</v>
      </c>
    </row>
    <row r="589" spans="3:17" ht="28.5" customHeight="1" thickTop="1" thickBot="1">
      <c r="C589" s="65" t="str">
        <f>'PC Despesas'!R85</f>
        <v>5.6.81</v>
      </c>
      <c r="D589" s="66" t="str">
        <f>VLOOKUP(C589,'PC Despesas'!$R$5:$S$103,2,FALSE)</f>
        <v>-</v>
      </c>
      <c r="E589" s="75">
        <f>SUMIFS(Jan!$H$5:$H$605,Jan!$R$5:$R$605,"Despesa",Jan!$F$5:$F$605,CPagar!$D589,Jan!$I$5:$I$605,"Não Pago")</f>
        <v>0</v>
      </c>
      <c r="F589" s="75">
        <f>SUMIFS(Fev!$H$5:$H$605,Fev!$R$5:$R$605,"Despesa",Fev!$F$5:$F$605,CPagar!$D589,Fev!$I$5:$I$605,"Não Pago")</f>
        <v>0</v>
      </c>
      <c r="G589" s="75">
        <f>SUMIFS(Mar!$H$5:$H$605,Mar!$R$5:$R$605,"Despesa",Mar!$F$5:$F$605,CPagar!$D589,Mar!$I$5:$I$605,"Não Pago")</f>
        <v>0</v>
      </c>
      <c r="H589" s="75">
        <f>SUMIFS(Abr!$H$5:$H$605,Abr!$R$5:$R$605,"Despesa",Abr!$F$5:$F$605,CPagar!$D589,Abr!$I$5:$I$605,"Não Pago")</f>
        <v>0</v>
      </c>
      <c r="I589" s="75">
        <f>SUMIFS(Mai!$H$5:$H$605,Mai!$R$5:$R$605,"Despesa",Mai!$F$5:$F$605,CPagar!$D589,Mai!$I$5:$I$605,"Não Pago")</f>
        <v>0</v>
      </c>
      <c r="J589" s="75">
        <f>SUMIFS(Jun!$H$5:$H$605,Jun!$R$5:$R$605,"Despesa",Jun!$F$5:$F$605,CPagar!$D589,Jun!$I$5:$I$605,"Não Pago")</f>
        <v>0</v>
      </c>
      <c r="K589" s="75">
        <f>SUMIFS(Jul!$H$5:$H$605,Jul!$R$5:$R$605,"Despesa",Jul!$F$5:$F$605,CPagar!$D589,Jul!$I$5:$I$605,"Não Pago")</f>
        <v>0</v>
      </c>
      <c r="L589" s="75">
        <f>SUMIFS(Ago!$H$5:$H$605,Ago!$R$5:$R$605,"Despesa",Ago!$F$5:$F$605,CPagar!$D589,Ago!$I$5:$I$605,"Não Pago")</f>
        <v>0</v>
      </c>
      <c r="M589" s="75">
        <f>SUMIFS(Set!$H$5:$H$605,Set!$R$5:$R$605,"Despesa",Set!$F$5:$F$605,CPagar!$D589,Set!$I$5:$I$605,"Não Pago")</f>
        <v>0</v>
      </c>
      <c r="N589" s="75">
        <f>SUMIFS(Out!$H$5:$H$605,Out!$R$5:$R$605,"Despesa",Out!$F$5:$F$605,CPagar!$D589,Out!$I$5:$I$605,"Não Pago")</f>
        <v>0</v>
      </c>
      <c r="O589" s="75">
        <f>SUMIFS(Nov!$H$5:$H$605,Nov!$R$5:$R$605,"Despesa",Nov!$F$5:$F$605,CPagar!$D589,Nov!$I$5:$I$605,"Não Pago")</f>
        <v>0</v>
      </c>
      <c r="P589" s="75">
        <f>SUMIFS(Dez!$H$5:$H$605,Dez!$R$5:$R$605,"Despesa",Dez!$F$5:$F$605,CPagar!$D589,Dez!$I$5:$I$605,"Não Pago")</f>
        <v>0</v>
      </c>
      <c r="Q589" s="49">
        <f t="shared" si="18"/>
        <v>0</v>
      </c>
    </row>
    <row r="590" spans="3:17" ht="28.5" customHeight="1" thickTop="1" thickBot="1">
      <c r="C590" s="65" t="str">
        <f>'PC Despesas'!R86</f>
        <v>5.6.82</v>
      </c>
      <c r="D590" s="66" t="str">
        <f>VLOOKUP(C590,'PC Despesas'!$R$5:$S$103,2,FALSE)</f>
        <v>-</v>
      </c>
      <c r="E590" s="75">
        <f>SUMIFS(Jan!$H$5:$H$605,Jan!$R$5:$R$605,"Despesa",Jan!$F$5:$F$605,CPagar!$D590,Jan!$I$5:$I$605,"Não Pago")</f>
        <v>0</v>
      </c>
      <c r="F590" s="75">
        <f>SUMIFS(Fev!$H$5:$H$605,Fev!$R$5:$R$605,"Despesa",Fev!$F$5:$F$605,CPagar!$D590,Fev!$I$5:$I$605,"Não Pago")</f>
        <v>0</v>
      </c>
      <c r="G590" s="75">
        <f>SUMIFS(Mar!$H$5:$H$605,Mar!$R$5:$R$605,"Despesa",Mar!$F$5:$F$605,CPagar!$D590,Mar!$I$5:$I$605,"Não Pago")</f>
        <v>0</v>
      </c>
      <c r="H590" s="75">
        <f>SUMIFS(Abr!$H$5:$H$605,Abr!$R$5:$R$605,"Despesa",Abr!$F$5:$F$605,CPagar!$D590,Abr!$I$5:$I$605,"Não Pago")</f>
        <v>0</v>
      </c>
      <c r="I590" s="75">
        <f>SUMIFS(Mai!$H$5:$H$605,Mai!$R$5:$R$605,"Despesa",Mai!$F$5:$F$605,CPagar!$D590,Mai!$I$5:$I$605,"Não Pago")</f>
        <v>0</v>
      </c>
      <c r="J590" s="75">
        <f>SUMIFS(Jun!$H$5:$H$605,Jun!$R$5:$R$605,"Despesa",Jun!$F$5:$F$605,CPagar!$D590,Jun!$I$5:$I$605,"Não Pago")</f>
        <v>0</v>
      </c>
      <c r="K590" s="75">
        <f>SUMIFS(Jul!$H$5:$H$605,Jul!$R$5:$R$605,"Despesa",Jul!$F$5:$F$605,CPagar!$D590,Jul!$I$5:$I$605,"Não Pago")</f>
        <v>0</v>
      </c>
      <c r="L590" s="75">
        <f>SUMIFS(Ago!$H$5:$H$605,Ago!$R$5:$R$605,"Despesa",Ago!$F$5:$F$605,CPagar!$D590,Ago!$I$5:$I$605,"Não Pago")</f>
        <v>0</v>
      </c>
      <c r="M590" s="75">
        <f>SUMIFS(Set!$H$5:$H$605,Set!$R$5:$R$605,"Despesa",Set!$F$5:$F$605,CPagar!$D590,Set!$I$5:$I$605,"Não Pago")</f>
        <v>0</v>
      </c>
      <c r="N590" s="75">
        <f>SUMIFS(Out!$H$5:$H$605,Out!$R$5:$R$605,"Despesa",Out!$F$5:$F$605,CPagar!$D590,Out!$I$5:$I$605,"Não Pago")</f>
        <v>0</v>
      </c>
      <c r="O590" s="75">
        <f>SUMIFS(Nov!$H$5:$H$605,Nov!$R$5:$R$605,"Despesa",Nov!$F$5:$F$605,CPagar!$D590,Nov!$I$5:$I$605,"Não Pago")</f>
        <v>0</v>
      </c>
      <c r="P590" s="75">
        <f>SUMIFS(Dez!$H$5:$H$605,Dez!$R$5:$R$605,"Despesa",Dez!$F$5:$F$605,CPagar!$D590,Dez!$I$5:$I$605,"Não Pago")</f>
        <v>0</v>
      </c>
      <c r="Q590" s="49">
        <f t="shared" si="18"/>
        <v>0</v>
      </c>
    </row>
    <row r="591" spans="3:17" ht="28.5" customHeight="1" thickTop="1" thickBot="1">
      <c r="C591" s="65" t="str">
        <f>'PC Despesas'!R87</f>
        <v>5.6.83</v>
      </c>
      <c r="D591" s="66" t="str">
        <f>VLOOKUP(C591,'PC Despesas'!$R$5:$S$103,2,FALSE)</f>
        <v>-</v>
      </c>
      <c r="E591" s="75">
        <f>SUMIFS(Jan!$H$5:$H$605,Jan!$R$5:$R$605,"Despesa",Jan!$F$5:$F$605,CPagar!$D591,Jan!$I$5:$I$605,"Não Pago")</f>
        <v>0</v>
      </c>
      <c r="F591" s="75">
        <f>SUMIFS(Fev!$H$5:$H$605,Fev!$R$5:$R$605,"Despesa",Fev!$F$5:$F$605,CPagar!$D591,Fev!$I$5:$I$605,"Não Pago")</f>
        <v>0</v>
      </c>
      <c r="G591" s="75">
        <f>SUMIFS(Mar!$H$5:$H$605,Mar!$R$5:$R$605,"Despesa",Mar!$F$5:$F$605,CPagar!$D591,Mar!$I$5:$I$605,"Não Pago")</f>
        <v>0</v>
      </c>
      <c r="H591" s="75">
        <f>SUMIFS(Abr!$H$5:$H$605,Abr!$R$5:$R$605,"Despesa",Abr!$F$5:$F$605,CPagar!$D591,Abr!$I$5:$I$605,"Não Pago")</f>
        <v>0</v>
      </c>
      <c r="I591" s="75">
        <f>SUMIFS(Mai!$H$5:$H$605,Mai!$R$5:$R$605,"Despesa",Mai!$F$5:$F$605,CPagar!$D591,Mai!$I$5:$I$605,"Não Pago")</f>
        <v>0</v>
      </c>
      <c r="J591" s="75">
        <f>SUMIFS(Jun!$H$5:$H$605,Jun!$R$5:$R$605,"Despesa",Jun!$F$5:$F$605,CPagar!$D591,Jun!$I$5:$I$605,"Não Pago")</f>
        <v>0</v>
      </c>
      <c r="K591" s="75">
        <f>SUMIFS(Jul!$H$5:$H$605,Jul!$R$5:$R$605,"Despesa",Jul!$F$5:$F$605,CPagar!$D591,Jul!$I$5:$I$605,"Não Pago")</f>
        <v>0</v>
      </c>
      <c r="L591" s="75">
        <f>SUMIFS(Ago!$H$5:$H$605,Ago!$R$5:$R$605,"Despesa",Ago!$F$5:$F$605,CPagar!$D591,Ago!$I$5:$I$605,"Não Pago")</f>
        <v>0</v>
      </c>
      <c r="M591" s="75">
        <f>SUMIFS(Set!$H$5:$H$605,Set!$R$5:$R$605,"Despesa",Set!$F$5:$F$605,CPagar!$D591,Set!$I$5:$I$605,"Não Pago")</f>
        <v>0</v>
      </c>
      <c r="N591" s="75">
        <f>SUMIFS(Out!$H$5:$H$605,Out!$R$5:$R$605,"Despesa",Out!$F$5:$F$605,CPagar!$D591,Out!$I$5:$I$605,"Não Pago")</f>
        <v>0</v>
      </c>
      <c r="O591" s="75">
        <f>SUMIFS(Nov!$H$5:$H$605,Nov!$R$5:$R$605,"Despesa",Nov!$F$5:$F$605,CPagar!$D591,Nov!$I$5:$I$605,"Não Pago")</f>
        <v>0</v>
      </c>
      <c r="P591" s="75">
        <f>SUMIFS(Dez!$H$5:$H$605,Dez!$R$5:$R$605,"Despesa",Dez!$F$5:$F$605,CPagar!$D591,Dez!$I$5:$I$605,"Não Pago")</f>
        <v>0</v>
      </c>
      <c r="Q591" s="49">
        <f t="shared" si="18"/>
        <v>0</v>
      </c>
    </row>
    <row r="592" spans="3:17" ht="28.5" customHeight="1" thickTop="1" thickBot="1">
      <c r="C592" s="65" t="str">
        <f>'PC Despesas'!R88</f>
        <v>5.6.84</v>
      </c>
      <c r="D592" s="66" t="str">
        <f>VLOOKUP(C592,'PC Despesas'!$R$5:$S$103,2,FALSE)</f>
        <v>-</v>
      </c>
      <c r="E592" s="75">
        <f>SUMIFS(Jan!$H$5:$H$605,Jan!$R$5:$R$605,"Despesa",Jan!$F$5:$F$605,CPagar!$D592,Jan!$I$5:$I$605,"Não Pago")</f>
        <v>0</v>
      </c>
      <c r="F592" s="75">
        <f>SUMIFS(Fev!$H$5:$H$605,Fev!$R$5:$R$605,"Despesa",Fev!$F$5:$F$605,CPagar!$D592,Fev!$I$5:$I$605,"Não Pago")</f>
        <v>0</v>
      </c>
      <c r="G592" s="75">
        <f>SUMIFS(Mar!$H$5:$H$605,Mar!$R$5:$R$605,"Despesa",Mar!$F$5:$F$605,CPagar!$D592,Mar!$I$5:$I$605,"Não Pago")</f>
        <v>0</v>
      </c>
      <c r="H592" s="75">
        <f>SUMIFS(Abr!$H$5:$H$605,Abr!$R$5:$R$605,"Despesa",Abr!$F$5:$F$605,CPagar!$D592,Abr!$I$5:$I$605,"Não Pago")</f>
        <v>0</v>
      </c>
      <c r="I592" s="75">
        <f>SUMIFS(Mai!$H$5:$H$605,Mai!$R$5:$R$605,"Despesa",Mai!$F$5:$F$605,CPagar!$D592,Mai!$I$5:$I$605,"Não Pago")</f>
        <v>0</v>
      </c>
      <c r="J592" s="75">
        <f>SUMIFS(Jun!$H$5:$H$605,Jun!$R$5:$R$605,"Despesa",Jun!$F$5:$F$605,CPagar!$D592,Jun!$I$5:$I$605,"Não Pago")</f>
        <v>0</v>
      </c>
      <c r="K592" s="75">
        <f>SUMIFS(Jul!$H$5:$H$605,Jul!$R$5:$R$605,"Despesa",Jul!$F$5:$F$605,CPagar!$D592,Jul!$I$5:$I$605,"Não Pago")</f>
        <v>0</v>
      </c>
      <c r="L592" s="75">
        <f>SUMIFS(Ago!$H$5:$H$605,Ago!$R$5:$R$605,"Despesa",Ago!$F$5:$F$605,CPagar!$D592,Ago!$I$5:$I$605,"Não Pago")</f>
        <v>0</v>
      </c>
      <c r="M592" s="75">
        <f>SUMIFS(Set!$H$5:$H$605,Set!$R$5:$R$605,"Despesa",Set!$F$5:$F$605,CPagar!$D592,Set!$I$5:$I$605,"Não Pago")</f>
        <v>0</v>
      </c>
      <c r="N592" s="75">
        <f>SUMIFS(Out!$H$5:$H$605,Out!$R$5:$R$605,"Despesa",Out!$F$5:$F$605,CPagar!$D592,Out!$I$5:$I$605,"Não Pago")</f>
        <v>0</v>
      </c>
      <c r="O592" s="75">
        <f>SUMIFS(Nov!$H$5:$H$605,Nov!$R$5:$R$605,"Despesa",Nov!$F$5:$F$605,CPagar!$D592,Nov!$I$5:$I$605,"Não Pago")</f>
        <v>0</v>
      </c>
      <c r="P592" s="75">
        <f>SUMIFS(Dez!$H$5:$H$605,Dez!$R$5:$R$605,"Despesa",Dez!$F$5:$F$605,CPagar!$D592,Dez!$I$5:$I$605,"Não Pago")</f>
        <v>0</v>
      </c>
      <c r="Q592" s="49">
        <f t="shared" si="18"/>
        <v>0</v>
      </c>
    </row>
    <row r="593" spans="3:17" ht="28.5" customHeight="1" thickTop="1" thickBot="1">
      <c r="C593" s="65" t="str">
        <f>'PC Despesas'!R89</f>
        <v>5.6.85</v>
      </c>
      <c r="D593" s="66" t="str">
        <f>VLOOKUP(C593,'PC Despesas'!$R$5:$S$103,2,FALSE)</f>
        <v>-</v>
      </c>
      <c r="E593" s="75">
        <f>SUMIFS(Jan!$H$5:$H$605,Jan!$R$5:$R$605,"Despesa",Jan!$F$5:$F$605,CPagar!$D593,Jan!$I$5:$I$605,"Não Pago")</f>
        <v>0</v>
      </c>
      <c r="F593" s="75">
        <f>SUMIFS(Fev!$H$5:$H$605,Fev!$R$5:$R$605,"Despesa",Fev!$F$5:$F$605,CPagar!$D593,Fev!$I$5:$I$605,"Não Pago")</f>
        <v>0</v>
      </c>
      <c r="G593" s="75">
        <f>SUMIFS(Mar!$H$5:$H$605,Mar!$R$5:$R$605,"Despesa",Mar!$F$5:$F$605,CPagar!$D593,Mar!$I$5:$I$605,"Não Pago")</f>
        <v>0</v>
      </c>
      <c r="H593" s="75">
        <f>SUMIFS(Abr!$H$5:$H$605,Abr!$R$5:$R$605,"Despesa",Abr!$F$5:$F$605,CPagar!$D593,Abr!$I$5:$I$605,"Não Pago")</f>
        <v>0</v>
      </c>
      <c r="I593" s="75">
        <f>SUMIFS(Mai!$H$5:$H$605,Mai!$R$5:$R$605,"Despesa",Mai!$F$5:$F$605,CPagar!$D593,Mai!$I$5:$I$605,"Não Pago")</f>
        <v>0</v>
      </c>
      <c r="J593" s="75">
        <f>SUMIFS(Jun!$H$5:$H$605,Jun!$R$5:$R$605,"Despesa",Jun!$F$5:$F$605,CPagar!$D593,Jun!$I$5:$I$605,"Não Pago")</f>
        <v>0</v>
      </c>
      <c r="K593" s="75">
        <f>SUMIFS(Jul!$H$5:$H$605,Jul!$R$5:$R$605,"Despesa",Jul!$F$5:$F$605,CPagar!$D593,Jul!$I$5:$I$605,"Não Pago")</f>
        <v>0</v>
      </c>
      <c r="L593" s="75">
        <f>SUMIFS(Ago!$H$5:$H$605,Ago!$R$5:$R$605,"Despesa",Ago!$F$5:$F$605,CPagar!$D593,Ago!$I$5:$I$605,"Não Pago")</f>
        <v>0</v>
      </c>
      <c r="M593" s="75">
        <f>SUMIFS(Set!$H$5:$H$605,Set!$R$5:$R$605,"Despesa",Set!$F$5:$F$605,CPagar!$D593,Set!$I$5:$I$605,"Não Pago")</f>
        <v>0</v>
      </c>
      <c r="N593" s="75">
        <f>SUMIFS(Out!$H$5:$H$605,Out!$R$5:$R$605,"Despesa",Out!$F$5:$F$605,CPagar!$D593,Out!$I$5:$I$605,"Não Pago")</f>
        <v>0</v>
      </c>
      <c r="O593" s="75">
        <f>SUMIFS(Nov!$H$5:$H$605,Nov!$R$5:$R$605,"Despesa",Nov!$F$5:$F$605,CPagar!$D593,Nov!$I$5:$I$605,"Não Pago")</f>
        <v>0</v>
      </c>
      <c r="P593" s="75">
        <f>SUMIFS(Dez!$H$5:$H$605,Dez!$R$5:$R$605,"Despesa",Dez!$F$5:$F$605,CPagar!$D593,Dez!$I$5:$I$605,"Não Pago")</f>
        <v>0</v>
      </c>
      <c r="Q593" s="49">
        <f t="shared" si="18"/>
        <v>0</v>
      </c>
    </row>
    <row r="594" spans="3:17" ht="28.5" customHeight="1" thickTop="1" thickBot="1">
      <c r="C594" s="65" t="str">
        <f>'PC Despesas'!R90</f>
        <v>5.6.86</v>
      </c>
      <c r="D594" s="66" t="str">
        <f>VLOOKUP(C594,'PC Despesas'!$R$5:$S$103,2,FALSE)</f>
        <v>-</v>
      </c>
      <c r="E594" s="75">
        <f>SUMIFS(Jan!$H$5:$H$605,Jan!$R$5:$R$605,"Despesa",Jan!$F$5:$F$605,CPagar!$D594,Jan!$I$5:$I$605,"Não Pago")</f>
        <v>0</v>
      </c>
      <c r="F594" s="75">
        <f>SUMIFS(Fev!$H$5:$H$605,Fev!$R$5:$R$605,"Despesa",Fev!$F$5:$F$605,CPagar!$D594,Fev!$I$5:$I$605,"Não Pago")</f>
        <v>0</v>
      </c>
      <c r="G594" s="75">
        <f>SUMIFS(Mar!$H$5:$H$605,Mar!$R$5:$R$605,"Despesa",Mar!$F$5:$F$605,CPagar!$D594,Mar!$I$5:$I$605,"Não Pago")</f>
        <v>0</v>
      </c>
      <c r="H594" s="75">
        <f>SUMIFS(Abr!$H$5:$H$605,Abr!$R$5:$R$605,"Despesa",Abr!$F$5:$F$605,CPagar!$D594,Abr!$I$5:$I$605,"Não Pago")</f>
        <v>0</v>
      </c>
      <c r="I594" s="75">
        <f>SUMIFS(Mai!$H$5:$H$605,Mai!$R$5:$R$605,"Despesa",Mai!$F$5:$F$605,CPagar!$D594,Mai!$I$5:$I$605,"Não Pago")</f>
        <v>0</v>
      </c>
      <c r="J594" s="75">
        <f>SUMIFS(Jun!$H$5:$H$605,Jun!$R$5:$R$605,"Despesa",Jun!$F$5:$F$605,CPagar!$D594,Jun!$I$5:$I$605,"Não Pago")</f>
        <v>0</v>
      </c>
      <c r="K594" s="75">
        <f>SUMIFS(Jul!$H$5:$H$605,Jul!$R$5:$R$605,"Despesa",Jul!$F$5:$F$605,CPagar!$D594,Jul!$I$5:$I$605,"Não Pago")</f>
        <v>0</v>
      </c>
      <c r="L594" s="75">
        <f>SUMIFS(Ago!$H$5:$H$605,Ago!$R$5:$R$605,"Despesa",Ago!$F$5:$F$605,CPagar!$D594,Ago!$I$5:$I$605,"Não Pago")</f>
        <v>0</v>
      </c>
      <c r="M594" s="75">
        <f>SUMIFS(Set!$H$5:$H$605,Set!$R$5:$R$605,"Despesa",Set!$F$5:$F$605,CPagar!$D594,Set!$I$5:$I$605,"Não Pago")</f>
        <v>0</v>
      </c>
      <c r="N594" s="75">
        <f>SUMIFS(Out!$H$5:$H$605,Out!$R$5:$R$605,"Despesa",Out!$F$5:$F$605,CPagar!$D594,Out!$I$5:$I$605,"Não Pago")</f>
        <v>0</v>
      </c>
      <c r="O594" s="75">
        <f>SUMIFS(Nov!$H$5:$H$605,Nov!$R$5:$R$605,"Despesa",Nov!$F$5:$F$605,CPagar!$D594,Nov!$I$5:$I$605,"Não Pago")</f>
        <v>0</v>
      </c>
      <c r="P594" s="75">
        <f>SUMIFS(Dez!$H$5:$H$605,Dez!$R$5:$R$605,"Despesa",Dez!$F$5:$F$605,CPagar!$D594,Dez!$I$5:$I$605,"Não Pago")</f>
        <v>0</v>
      </c>
      <c r="Q594" s="49">
        <f t="shared" si="18"/>
        <v>0</v>
      </c>
    </row>
    <row r="595" spans="3:17" ht="28.5" customHeight="1" thickTop="1" thickBot="1">
      <c r="C595" s="65" t="str">
        <f>'PC Despesas'!R91</f>
        <v>5.6.87</v>
      </c>
      <c r="D595" s="66" t="str">
        <f>VLOOKUP(C595,'PC Despesas'!$R$5:$S$103,2,FALSE)</f>
        <v>-</v>
      </c>
      <c r="E595" s="75">
        <f>SUMIFS(Jan!$H$5:$H$605,Jan!$R$5:$R$605,"Despesa",Jan!$F$5:$F$605,CPagar!$D595,Jan!$I$5:$I$605,"Não Pago")</f>
        <v>0</v>
      </c>
      <c r="F595" s="75">
        <f>SUMIFS(Fev!$H$5:$H$605,Fev!$R$5:$R$605,"Despesa",Fev!$F$5:$F$605,CPagar!$D595,Fev!$I$5:$I$605,"Não Pago")</f>
        <v>0</v>
      </c>
      <c r="G595" s="75">
        <f>SUMIFS(Mar!$H$5:$H$605,Mar!$R$5:$R$605,"Despesa",Mar!$F$5:$F$605,CPagar!$D595,Mar!$I$5:$I$605,"Não Pago")</f>
        <v>0</v>
      </c>
      <c r="H595" s="75">
        <f>SUMIFS(Abr!$H$5:$H$605,Abr!$R$5:$R$605,"Despesa",Abr!$F$5:$F$605,CPagar!$D595,Abr!$I$5:$I$605,"Não Pago")</f>
        <v>0</v>
      </c>
      <c r="I595" s="75">
        <f>SUMIFS(Mai!$H$5:$H$605,Mai!$R$5:$R$605,"Despesa",Mai!$F$5:$F$605,CPagar!$D595,Mai!$I$5:$I$605,"Não Pago")</f>
        <v>0</v>
      </c>
      <c r="J595" s="75">
        <f>SUMIFS(Jun!$H$5:$H$605,Jun!$R$5:$R$605,"Despesa",Jun!$F$5:$F$605,CPagar!$D595,Jun!$I$5:$I$605,"Não Pago")</f>
        <v>0</v>
      </c>
      <c r="K595" s="75">
        <f>SUMIFS(Jul!$H$5:$H$605,Jul!$R$5:$R$605,"Despesa",Jul!$F$5:$F$605,CPagar!$D595,Jul!$I$5:$I$605,"Não Pago")</f>
        <v>0</v>
      </c>
      <c r="L595" s="75">
        <f>SUMIFS(Ago!$H$5:$H$605,Ago!$R$5:$R$605,"Despesa",Ago!$F$5:$F$605,CPagar!$D595,Ago!$I$5:$I$605,"Não Pago")</f>
        <v>0</v>
      </c>
      <c r="M595" s="75">
        <f>SUMIFS(Set!$H$5:$H$605,Set!$R$5:$R$605,"Despesa",Set!$F$5:$F$605,CPagar!$D595,Set!$I$5:$I$605,"Não Pago")</f>
        <v>0</v>
      </c>
      <c r="N595" s="75">
        <f>SUMIFS(Out!$H$5:$H$605,Out!$R$5:$R$605,"Despesa",Out!$F$5:$F$605,CPagar!$D595,Out!$I$5:$I$605,"Não Pago")</f>
        <v>0</v>
      </c>
      <c r="O595" s="75">
        <f>SUMIFS(Nov!$H$5:$H$605,Nov!$R$5:$R$605,"Despesa",Nov!$F$5:$F$605,CPagar!$D595,Nov!$I$5:$I$605,"Não Pago")</f>
        <v>0</v>
      </c>
      <c r="P595" s="75">
        <f>SUMIFS(Dez!$H$5:$H$605,Dez!$R$5:$R$605,"Despesa",Dez!$F$5:$F$605,CPagar!$D595,Dez!$I$5:$I$605,"Não Pago")</f>
        <v>0</v>
      </c>
      <c r="Q595" s="49">
        <f t="shared" si="18"/>
        <v>0</v>
      </c>
    </row>
    <row r="596" spans="3:17" ht="28.5" customHeight="1" thickTop="1" thickBot="1">
      <c r="C596" s="65" t="str">
        <f>'PC Despesas'!R92</f>
        <v>5.6.88</v>
      </c>
      <c r="D596" s="66" t="str">
        <f>VLOOKUP(C596,'PC Despesas'!$R$5:$S$103,2,FALSE)</f>
        <v>-</v>
      </c>
      <c r="E596" s="75">
        <f>SUMIFS(Jan!$H$5:$H$605,Jan!$R$5:$R$605,"Despesa",Jan!$F$5:$F$605,CPagar!$D596,Jan!$I$5:$I$605,"Não Pago")</f>
        <v>0</v>
      </c>
      <c r="F596" s="75">
        <f>SUMIFS(Fev!$H$5:$H$605,Fev!$R$5:$R$605,"Despesa",Fev!$F$5:$F$605,CPagar!$D596,Fev!$I$5:$I$605,"Não Pago")</f>
        <v>0</v>
      </c>
      <c r="G596" s="75">
        <f>SUMIFS(Mar!$H$5:$H$605,Mar!$R$5:$R$605,"Despesa",Mar!$F$5:$F$605,CPagar!$D596,Mar!$I$5:$I$605,"Não Pago")</f>
        <v>0</v>
      </c>
      <c r="H596" s="75">
        <f>SUMIFS(Abr!$H$5:$H$605,Abr!$R$5:$R$605,"Despesa",Abr!$F$5:$F$605,CPagar!$D596,Abr!$I$5:$I$605,"Não Pago")</f>
        <v>0</v>
      </c>
      <c r="I596" s="75">
        <f>SUMIFS(Mai!$H$5:$H$605,Mai!$R$5:$R$605,"Despesa",Mai!$F$5:$F$605,CPagar!$D596,Mai!$I$5:$I$605,"Não Pago")</f>
        <v>0</v>
      </c>
      <c r="J596" s="75">
        <f>SUMIFS(Jun!$H$5:$H$605,Jun!$R$5:$R$605,"Despesa",Jun!$F$5:$F$605,CPagar!$D596,Jun!$I$5:$I$605,"Não Pago")</f>
        <v>0</v>
      </c>
      <c r="K596" s="75">
        <f>SUMIFS(Jul!$H$5:$H$605,Jul!$R$5:$R$605,"Despesa",Jul!$F$5:$F$605,CPagar!$D596,Jul!$I$5:$I$605,"Não Pago")</f>
        <v>0</v>
      </c>
      <c r="L596" s="75">
        <f>SUMIFS(Ago!$H$5:$H$605,Ago!$R$5:$R$605,"Despesa",Ago!$F$5:$F$605,CPagar!$D596,Ago!$I$5:$I$605,"Não Pago")</f>
        <v>0</v>
      </c>
      <c r="M596" s="75">
        <f>SUMIFS(Set!$H$5:$H$605,Set!$R$5:$R$605,"Despesa",Set!$F$5:$F$605,CPagar!$D596,Set!$I$5:$I$605,"Não Pago")</f>
        <v>0</v>
      </c>
      <c r="N596" s="75">
        <f>SUMIFS(Out!$H$5:$H$605,Out!$R$5:$R$605,"Despesa",Out!$F$5:$F$605,CPagar!$D596,Out!$I$5:$I$605,"Não Pago")</f>
        <v>0</v>
      </c>
      <c r="O596" s="75">
        <f>SUMIFS(Nov!$H$5:$H$605,Nov!$R$5:$R$605,"Despesa",Nov!$F$5:$F$605,CPagar!$D596,Nov!$I$5:$I$605,"Não Pago")</f>
        <v>0</v>
      </c>
      <c r="P596" s="75">
        <f>SUMIFS(Dez!$H$5:$H$605,Dez!$R$5:$R$605,"Despesa",Dez!$F$5:$F$605,CPagar!$D596,Dez!$I$5:$I$605,"Não Pago")</f>
        <v>0</v>
      </c>
      <c r="Q596" s="49">
        <f t="shared" si="18"/>
        <v>0</v>
      </c>
    </row>
    <row r="597" spans="3:17" ht="28.5" customHeight="1" thickTop="1" thickBot="1">
      <c r="C597" s="65" t="str">
        <f>'PC Despesas'!R93</f>
        <v>5.6.89</v>
      </c>
      <c r="D597" s="66" t="str">
        <f>VLOOKUP(C597,'PC Despesas'!$R$5:$S$103,2,FALSE)</f>
        <v>-</v>
      </c>
      <c r="E597" s="75">
        <f>SUMIFS(Jan!$H$5:$H$605,Jan!$R$5:$R$605,"Despesa",Jan!$F$5:$F$605,CPagar!$D597,Jan!$I$5:$I$605,"Não Pago")</f>
        <v>0</v>
      </c>
      <c r="F597" s="75">
        <f>SUMIFS(Fev!$H$5:$H$605,Fev!$R$5:$R$605,"Despesa",Fev!$F$5:$F$605,CPagar!$D597,Fev!$I$5:$I$605,"Não Pago")</f>
        <v>0</v>
      </c>
      <c r="G597" s="75">
        <f>SUMIFS(Mar!$H$5:$H$605,Mar!$R$5:$R$605,"Despesa",Mar!$F$5:$F$605,CPagar!$D597,Mar!$I$5:$I$605,"Não Pago")</f>
        <v>0</v>
      </c>
      <c r="H597" s="75">
        <f>SUMIFS(Abr!$H$5:$H$605,Abr!$R$5:$R$605,"Despesa",Abr!$F$5:$F$605,CPagar!$D597,Abr!$I$5:$I$605,"Não Pago")</f>
        <v>0</v>
      </c>
      <c r="I597" s="75">
        <f>SUMIFS(Mai!$H$5:$H$605,Mai!$R$5:$R$605,"Despesa",Mai!$F$5:$F$605,CPagar!$D597,Mai!$I$5:$I$605,"Não Pago")</f>
        <v>0</v>
      </c>
      <c r="J597" s="75">
        <f>SUMIFS(Jun!$H$5:$H$605,Jun!$R$5:$R$605,"Despesa",Jun!$F$5:$F$605,CPagar!$D597,Jun!$I$5:$I$605,"Não Pago")</f>
        <v>0</v>
      </c>
      <c r="K597" s="75">
        <f>SUMIFS(Jul!$H$5:$H$605,Jul!$R$5:$R$605,"Despesa",Jul!$F$5:$F$605,CPagar!$D597,Jul!$I$5:$I$605,"Não Pago")</f>
        <v>0</v>
      </c>
      <c r="L597" s="75">
        <f>SUMIFS(Ago!$H$5:$H$605,Ago!$R$5:$R$605,"Despesa",Ago!$F$5:$F$605,CPagar!$D597,Ago!$I$5:$I$605,"Não Pago")</f>
        <v>0</v>
      </c>
      <c r="M597" s="75">
        <f>SUMIFS(Set!$H$5:$H$605,Set!$R$5:$R$605,"Despesa",Set!$F$5:$F$605,CPagar!$D597,Set!$I$5:$I$605,"Não Pago")</f>
        <v>0</v>
      </c>
      <c r="N597" s="75">
        <f>SUMIFS(Out!$H$5:$H$605,Out!$R$5:$R$605,"Despesa",Out!$F$5:$F$605,CPagar!$D597,Out!$I$5:$I$605,"Não Pago")</f>
        <v>0</v>
      </c>
      <c r="O597" s="75">
        <f>SUMIFS(Nov!$H$5:$H$605,Nov!$R$5:$R$605,"Despesa",Nov!$F$5:$F$605,CPagar!$D597,Nov!$I$5:$I$605,"Não Pago")</f>
        <v>0</v>
      </c>
      <c r="P597" s="75">
        <f>SUMIFS(Dez!$H$5:$H$605,Dez!$R$5:$R$605,"Despesa",Dez!$F$5:$F$605,CPagar!$D597,Dez!$I$5:$I$605,"Não Pago")</f>
        <v>0</v>
      </c>
      <c r="Q597" s="49">
        <f t="shared" si="18"/>
        <v>0</v>
      </c>
    </row>
    <row r="598" spans="3:17" ht="28.5" customHeight="1" thickTop="1" thickBot="1">
      <c r="C598" s="65" t="str">
        <f>'PC Despesas'!R94</f>
        <v>5.6.90</v>
      </c>
      <c r="D598" s="66" t="str">
        <f>VLOOKUP(C598,'PC Despesas'!$R$5:$S$103,2,FALSE)</f>
        <v>-</v>
      </c>
      <c r="E598" s="75">
        <f>SUMIFS(Jan!$H$5:$H$605,Jan!$R$5:$R$605,"Despesa",Jan!$F$5:$F$605,CPagar!$D598,Jan!$I$5:$I$605,"Não Pago")</f>
        <v>0</v>
      </c>
      <c r="F598" s="75">
        <f>SUMIFS(Fev!$H$5:$H$605,Fev!$R$5:$R$605,"Despesa",Fev!$F$5:$F$605,CPagar!$D598,Fev!$I$5:$I$605,"Não Pago")</f>
        <v>0</v>
      </c>
      <c r="G598" s="75">
        <f>SUMIFS(Mar!$H$5:$H$605,Mar!$R$5:$R$605,"Despesa",Mar!$F$5:$F$605,CPagar!$D598,Mar!$I$5:$I$605,"Não Pago")</f>
        <v>0</v>
      </c>
      <c r="H598" s="75">
        <f>SUMIFS(Abr!$H$5:$H$605,Abr!$R$5:$R$605,"Despesa",Abr!$F$5:$F$605,CPagar!$D598,Abr!$I$5:$I$605,"Não Pago")</f>
        <v>0</v>
      </c>
      <c r="I598" s="75">
        <f>SUMIFS(Mai!$H$5:$H$605,Mai!$R$5:$R$605,"Despesa",Mai!$F$5:$F$605,CPagar!$D598,Mai!$I$5:$I$605,"Não Pago")</f>
        <v>0</v>
      </c>
      <c r="J598" s="75">
        <f>SUMIFS(Jun!$H$5:$H$605,Jun!$R$5:$R$605,"Despesa",Jun!$F$5:$F$605,CPagar!$D598,Jun!$I$5:$I$605,"Não Pago")</f>
        <v>0</v>
      </c>
      <c r="K598" s="75">
        <f>SUMIFS(Jul!$H$5:$H$605,Jul!$R$5:$R$605,"Despesa",Jul!$F$5:$F$605,CPagar!$D598,Jul!$I$5:$I$605,"Não Pago")</f>
        <v>0</v>
      </c>
      <c r="L598" s="75">
        <f>SUMIFS(Ago!$H$5:$H$605,Ago!$R$5:$R$605,"Despesa",Ago!$F$5:$F$605,CPagar!$D598,Ago!$I$5:$I$605,"Não Pago")</f>
        <v>0</v>
      </c>
      <c r="M598" s="75">
        <f>SUMIFS(Set!$H$5:$H$605,Set!$R$5:$R$605,"Despesa",Set!$F$5:$F$605,CPagar!$D598,Set!$I$5:$I$605,"Não Pago")</f>
        <v>0</v>
      </c>
      <c r="N598" s="75">
        <f>SUMIFS(Out!$H$5:$H$605,Out!$R$5:$R$605,"Despesa",Out!$F$5:$F$605,CPagar!$D598,Out!$I$5:$I$605,"Não Pago")</f>
        <v>0</v>
      </c>
      <c r="O598" s="75">
        <f>SUMIFS(Nov!$H$5:$H$605,Nov!$R$5:$R$605,"Despesa",Nov!$F$5:$F$605,CPagar!$D598,Nov!$I$5:$I$605,"Não Pago")</f>
        <v>0</v>
      </c>
      <c r="P598" s="75">
        <f>SUMIFS(Dez!$H$5:$H$605,Dez!$R$5:$R$605,"Despesa",Dez!$F$5:$F$605,CPagar!$D598,Dez!$I$5:$I$605,"Não Pago")</f>
        <v>0</v>
      </c>
      <c r="Q598" s="49">
        <f t="shared" si="18"/>
        <v>0</v>
      </c>
    </row>
    <row r="599" spans="3:17" ht="28.5" customHeight="1" thickTop="1" thickBot="1">
      <c r="C599" s="65" t="str">
        <f>'PC Despesas'!R95</f>
        <v>5.6.91</v>
      </c>
      <c r="D599" s="66" t="str">
        <f>VLOOKUP(C599,'PC Despesas'!$R$5:$S$103,2,FALSE)</f>
        <v>-</v>
      </c>
      <c r="E599" s="75">
        <f>SUMIFS(Jan!$H$5:$H$605,Jan!$R$5:$R$605,"Despesa",Jan!$F$5:$F$605,CPagar!$D599,Jan!$I$5:$I$605,"Não Pago")</f>
        <v>0</v>
      </c>
      <c r="F599" s="75">
        <f>SUMIFS(Fev!$H$5:$H$605,Fev!$R$5:$R$605,"Despesa",Fev!$F$5:$F$605,CPagar!$D599,Fev!$I$5:$I$605,"Não Pago")</f>
        <v>0</v>
      </c>
      <c r="G599" s="75">
        <f>SUMIFS(Mar!$H$5:$H$605,Mar!$R$5:$R$605,"Despesa",Mar!$F$5:$F$605,CPagar!$D599,Mar!$I$5:$I$605,"Não Pago")</f>
        <v>0</v>
      </c>
      <c r="H599" s="75">
        <f>SUMIFS(Abr!$H$5:$H$605,Abr!$R$5:$R$605,"Despesa",Abr!$F$5:$F$605,CPagar!$D599,Abr!$I$5:$I$605,"Não Pago")</f>
        <v>0</v>
      </c>
      <c r="I599" s="75">
        <f>SUMIFS(Mai!$H$5:$H$605,Mai!$R$5:$R$605,"Despesa",Mai!$F$5:$F$605,CPagar!$D599,Mai!$I$5:$I$605,"Não Pago")</f>
        <v>0</v>
      </c>
      <c r="J599" s="75">
        <f>SUMIFS(Jun!$H$5:$H$605,Jun!$R$5:$R$605,"Despesa",Jun!$F$5:$F$605,CPagar!$D599,Jun!$I$5:$I$605,"Não Pago")</f>
        <v>0</v>
      </c>
      <c r="K599" s="75">
        <f>SUMIFS(Jul!$H$5:$H$605,Jul!$R$5:$R$605,"Despesa",Jul!$F$5:$F$605,CPagar!$D599,Jul!$I$5:$I$605,"Não Pago")</f>
        <v>0</v>
      </c>
      <c r="L599" s="75">
        <f>SUMIFS(Ago!$H$5:$H$605,Ago!$R$5:$R$605,"Despesa",Ago!$F$5:$F$605,CPagar!$D599,Ago!$I$5:$I$605,"Não Pago")</f>
        <v>0</v>
      </c>
      <c r="M599" s="75">
        <f>SUMIFS(Set!$H$5:$H$605,Set!$R$5:$R$605,"Despesa",Set!$F$5:$F$605,CPagar!$D599,Set!$I$5:$I$605,"Não Pago")</f>
        <v>0</v>
      </c>
      <c r="N599" s="75">
        <f>SUMIFS(Out!$H$5:$H$605,Out!$R$5:$R$605,"Despesa",Out!$F$5:$F$605,CPagar!$D599,Out!$I$5:$I$605,"Não Pago")</f>
        <v>0</v>
      </c>
      <c r="O599" s="75">
        <f>SUMIFS(Nov!$H$5:$H$605,Nov!$R$5:$R$605,"Despesa",Nov!$F$5:$F$605,CPagar!$D599,Nov!$I$5:$I$605,"Não Pago")</f>
        <v>0</v>
      </c>
      <c r="P599" s="75">
        <f>SUMIFS(Dez!$H$5:$H$605,Dez!$R$5:$R$605,"Despesa",Dez!$F$5:$F$605,CPagar!$D599,Dez!$I$5:$I$605,"Não Pago")</f>
        <v>0</v>
      </c>
      <c r="Q599" s="49">
        <f t="shared" si="18"/>
        <v>0</v>
      </c>
    </row>
    <row r="600" spans="3:17" ht="28.5" customHeight="1" thickTop="1" thickBot="1">
      <c r="C600" s="65" t="str">
        <f>'PC Despesas'!R96</f>
        <v>5.6.92</v>
      </c>
      <c r="D600" s="66" t="str">
        <f>VLOOKUP(C600,'PC Despesas'!$R$5:$S$103,2,FALSE)</f>
        <v>-</v>
      </c>
      <c r="E600" s="75">
        <f>SUMIFS(Jan!$H$5:$H$605,Jan!$R$5:$R$605,"Despesa",Jan!$F$5:$F$605,CPagar!$D600,Jan!$I$5:$I$605,"Não Pago")</f>
        <v>0</v>
      </c>
      <c r="F600" s="75">
        <f>SUMIFS(Fev!$H$5:$H$605,Fev!$R$5:$R$605,"Despesa",Fev!$F$5:$F$605,CPagar!$D600,Fev!$I$5:$I$605,"Não Pago")</f>
        <v>0</v>
      </c>
      <c r="G600" s="75">
        <f>SUMIFS(Mar!$H$5:$H$605,Mar!$R$5:$R$605,"Despesa",Mar!$F$5:$F$605,CPagar!$D600,Mar!$I$5:$I$605,"Não Pago")</f>
        <v>0</v>
      </c>
      <c r="H600" s="75">
        <f>SUMIFS(Abr!$H$5:$H$605,Abr!$R$5:$R$605,"Despesa",Abr!$F$5:$F$605,CPagar!$D600,Abr!$I$5:$I$605,"Não Pago")</f>
        <v>0</v>
      </c>
      <c r="I600" s="75">
        <f>SUMIFS(Mai!$H$5:$H$605,Mai!$R$5:$R$605,"Despesa",Mai!$F$5:$F$605,CPagar!$D600,Mai!$I$5:$I$605,"Não Pago")</f>
        <v>0</v>
      </c>
      <c r="J600" s="75">
        <f>SUMIFS(Jun!$H$5:$H$605,Jun!$R$5:$R$605,"Despesa",Jun!$F$5:$F$605,CPagar!$D600,Jun!$I$5:$I$605,"Não Pago")</f>
        <v>0</v>
      </c>
      <c r="K600" s="75">
        <f>SUMIFS(Jul!$H$5:$H$605,Jul!$R$5:$R$605,"Despesa",Jul!$F$5:$F$605,CPagar!$D600,Jul!$I$5:$I$605,"Não Pago")</f>
        <v>0</v>
      </c>
      <c r="L600" s="75">
        <f>SUMIFS(Ago!$H$5:$H$605,Ago!$R$5:$R$605,"Despesa",Ago!$F$5:$F$605,CPagar!$D600,Ago!$I$5:$I$605,"Não Pago")</f>
        <v>0</v>
      </c>
      <c r="M600" s="75">
        <f>SUMIFS(Set!$H$5:$H$605,Set!$R$5:$R$605,"Despesa",Set!$F$5:$F$605,CPagar!$D600,Set!$I$5:$I$605,"Não Pago")</f>
        <v>0</v>
      </c>
      <c r="N600" s="75">
        <f>SUMIFS(Out!$H$5:$H$605,Out!$R$5:$R$605,"Despesa",Out!$F$5:$F$605,CPagar!$D600,Out!$I$5:$I$605,"Não Pago")</f>
        <v>0</v>
      </c>
      <c r="O600" s="75">
        <f>SUMIFS(Nov!$H$5:$H$605,Nov!$R$5:$R$605,"Despesa",Nov!$F$5:$F$605,CPagar!$D600,Nov!$I$5:$I$605,"Não Pago")</f>
        <v>0</v>
      </c>
      <c r="P600" s="75">
        <f>SUMIFS(Dez!$H$5:$H$605,Dez!$R$5:$R$605,"Despesa",Dez!$F$5:$F$605,CPagar!$D600,Dez!$I$5:$I$605,"Não Pago")</f>
        <v>0</v>
      </c>
      <c r="Q600" s="49">
        <f t="shared" si="18"/>
        <v>0</v>
      </c>
    </row>
    <row r="601" spans="3:17" ht="28.5" customHeight="1" thickTop="1" thickBot="1">
      <c r="C601" s="65" t="str">
        <f>'PC Despesas'!R97</f>
        <v>5.6.93</v>
      </c>
      <c r="D601" s="66" t="str">
        <f>VLOOKUP(C601,'PC Despesas'!$R$5:$S$103,2,FALSE)</f>
        <v>-</v>
      </c>
      <c r="E601" s="75">
        <f>SUMIFS(Jan!$H$5:$H$605,Jan!$R$5:$R$605,"Despesa",Jan!$F$5:$F$605,CPagar!$D601,Jan!$I$5:$I$605,"Não Pago")</f>
        <v>0</v>
      </c>
      <c r="F601" s="75">
        <f>SUMIFS(Fev!$H$5:$H$605,Fev!$R$5:$R$605,"Despesa",Fev!$F$5:$F$605,CPagar!$D601,Fev!$I$5:$I$605,"Não Pago")</f>
        <v>0</v>
      </c>
      <c r="G601" s="75">
        <f>SUMIFS(Mar!$H$5:$H$605,Mar!$R$5:$R$605,"Despesa",Mar!$F$5:$F$605,CPagar!$D601,Mar!$I$5:$I$605,"Não Pago")</f>
        <v>0</v>
      </c>
      <c r="H601" s="75">
        <f>SUMIFS(Abr!$H$5:$H$605,Abr!$R$5:$R$605,"Despesa",Abr!$F$5:$F$605,CPagar!$D601,Abr!$I$5:$I$605,"Não Pago")</f>
        <v>0</v>
      </c>
      <c r="I601" s="75">
        <f>SUMIFS(Mai!$H$5:$H$605,Mai!$R$5:$R$605,"Despesa",Mai!$F$5:$F$605,CPagar!$D601,Mai!$I$5:$I$605,"Não Pago")</f>
        <v>0</v>
      </c>
      <c r="J601" s="75">
        <f>SUMIFS(Jun!$H$5:$H$605,Jun!$R$5:$R$605,"Despesa",Jun!$F$5:$F$605,CPagar!$D601,Jun!$I$5:$I$605,"Não Pago")</f>
        <v>0</v>
      </c>
      <c r="K601" s="75">
        <f>SUMIFS(Jul!$H$5:$H$605,Jul!$R$5:$R$605,"Despesa",Jul!$F$5:$F$605,CPagar!$D601,Jul!$I$5:$I$605,"Não Pago")</f>
        <v>0</v>
      </c>
      <c r="L601" s="75">
        <f>SUMIFS(Ago!$H$5:$H$605,Ago!$R$5:$R$605,"Despesa",Ago!$F$5:$F$605,CPagar!$D601,Ago!$I$5:$I$605,"Não Pago")</f>
        <v>0</v>
      </c>
      <c r="M601" s="75">
        <f>SUMIFS(Set!$H$5:$H$605,Set!$R$5:$R$605,"Despesa",Set!$F$5:$F$605,CPagar!$D601,Set!$I$5:$I$605,"Não Pago")</f>
        <v>0</v>
      </c>
      <c r="N601" s="75">
        <f>SUMIFS(Out!$H$5:$H$605,Out!$R$5:$R$605,"Despesa",Out!$F$5:$F$605,CPagar!$D601,Out!$I$5:$I$605,"Não Pago")</f>
        <v>0</v>
      </c>
      <c r="O601" s="75">
        <f>SUMIFS(Nov!$H$5:$H$605,Nov!$R$5:$R$605,"Despesa",Nov!$F$5:$F$605,CPagar!$D601,Nov!$I$5:$I$605,"Não Pago")</f>
        <v>0</v>
      </c>
      <c r="P601" s="75">
        <f>SUMIFS(Dez!$H$5:$H$605,Dez!$R$5:$R$605,"Despesa",Dez!$F$5:$F$605,CPagar!$D601,Dez!$I$5:$I$605,"Não Pago")</f>
        <v>0</v>
      </c>
      <c r="Q601" s="49">
        <f t="shared" si="18"/>
        <v>0</v>
      </c>
    </row>
    <row r="602" spans="3:17" ht="28.5" customHeight="1" thickTop="1" thickBot="1">
      <c r="C602" s="65" t="str">
        <f>'PC Despesas'!R98</f>
        <v>5.6.94</v>
      </c>
      <c r="D602" s="66" t="str">
        <f>VLOOKUP(C602,'PC Despesas'!$R$5:$S$103,2,FALSE)</f>
        <v>-</v>
      </c>
      <c r="E602" s="75">
        <f>SUMIFS(Jan!$H$5:$H$605,Jan!$R$5:$R$605,"Despesa",Jan!$F$5:$F$605,CPagar!$D602,Jan!$I$5:$I$605,"Não Pago")</f>
        <v>0</v>
      </c>
      <c r="F602" s="75">
        <f>SUMIFS(Fev!$H$5:$H$605,Fev!$R$5:$R$605,"Despesa",Fev!$F$5:$F$605,CPagar!$D602,Fev!$I$5:$I$605,"Não Pago")</f>
        <v>0</v>
      </c>
      <c r="G602" s="75">
        <f>SUMIFS(Mar!$H$5:$H$605,Mar!$R$5:$R$605,"Despesa",Mar!$F$5:$F$605,CPagar!$D602,Mar!$I$5:$I$605,"Não Pago")</f>
        <v>0</v>
      </c>
      <c r="H602" s="75">
        <f>SUMIFS(Abr!$H$5:$H$605,Abr!$R$5:$R$605,"Despesa",Abr!$F$5:$F$605,CPagar!$D602,Abr!$I$5:$I$605,"Não Pago")</f>
        <v>0</v>
      </c>
      <c r="I602" s="75">
        <f>SUMIFS(Mai!$H$5:$H$605,Mai!$R$5:$R$605,"Despesa",Mai!$F$5:$F$605,CPagar!$D602,Mai!$I$5:$I$605,"Não Pago")</f>
        <v>0</v>
      </c>
      <c r="J602" s="75">
        <f>SUMIFS(Jun!$H$5:$H$605,Jun!$R$5:$R$605,"Despesa",Jun!$F$5:$F$605,CPagar!$D602,Jun!$I$5:$I$605,"Não Pago")</f>
        <v>0</v>
      </c>
      <c r="K602" s="75">
        <f>SUMIFS(Jul!$H$5:$H$605,Jul!$R$5:$R$605,"Despesa",Jul!$F$5:$F$605,CPagar!$D602,Jul!$I$5:$I$605,"Não Pago")</f>
        <v>0</v>
      </c>
      <c r="L602" s="75">
        <f>SUMIFS(Ago!$H$5:$H$605,Ago!$R$5:$R$605,"Despesa",Ago!$F$5:$F$605,CPagar!$D602,Ago!$I$5:$I$605,"Não Pago")</f>
        <v>0</v>
      </c>
      <c r="M602" s="75">
        <f>SUMIFS(Set!$H$5:$H$605,Set!$R$5:$R$605,"Despesa",Set!$F$5:$F$605,CPagar!$D602,Set!$I$5:$I$605,"Não Pago")</f>
        <v>0</v>
      </c>
      <c r="N602" s="75">
        <f>SUMIFS(Out!$H$5:$H$605,Out!$R$5:$R$605,"Despesa",Out!$F$5:$F$605,CPagar!$D602,Out!$I$5:$I$605,"Não Pago")</f>
        <v>0</v>
      </c>
      <c r="O602" s="75">
        <f>SUMIFS(Nov!$H$5:$H$605,Nov!$R$5:$R$605,"Despesa",Nov!$F$5:$F$605,CPagar!$D602,Nov!$I$5:$I$605,"Não Pago")</f>
        <v>0</v>
      </c>
      <c r="P602" s="75">
        <f>SUMIFS(Dez!$H$5:$H$605,Dez!$R$5:$R$605,"Despesa",Dez!$F$5:$F$605,CPagar!$D602,Dez!$I$5:$I$605,"Não Pago")</f>
        <v>0</v>
      </c>
      <c r="Q602" s="49">
        <f t="shared" si="18"/>
        <v>0</v>
      </c>
    </row>
    <row r="603" spans="3:17" ht="28.5" customHeight="1" thickTop="1" thickBot="1">
      <c r="C603" s="65" t="str">
        <f>'PC Despesas'!R99</f>
        <v>5.6.95</v>
      </c>
      <c r="D603" s="66" t="str">
        <f>VLOOKUP(C603,'PC Despesas'!$R$5:$S$103,2,FALSE)</f>
        <v>-</v>
      </c>
      <c r="E603" s="75">
        <f>SUMIFS(Jan!$H$5:$H$605,Jan!$R$5:$R$605,"Despesa",Jan!$F$5:$F$605,CPagar!$D603,Jan!$I$5:$I$605,"Não Pago")</f>
        <v>0</v>
      </c>
      <c r="F603" s="75">
        <f>SUMIFS(Fev!$H$5:$H$605,Fev!$R$5:$R$605,"Despesa",Fev!$F$5:$F$605,CPagar!$D603,Fev!$I$5:$I$605,"Não Pago")</f>
        <v>0</v>
      </c>
      <c r="G603" s="75">
        <f>SUMIFS(Mar!$H$5:$H$605,Mar!$R$5:$R$605,"Despesa",Mar!$F$5:$F$605,CPagar!$D603,Mar!$I$5:$I$605,"Não Pago")</f>
        <v>0</v>
      </c>
      <c r="H603" s="75">
        <f>SUMIFS(Abr!$H$5:$H$605,Abr!$R$5:$R$605,"Despesa",Abr!$F$5:$F$605,CPagar!$D603,Abr!$I$5:$I$605,"Não Pago")</f>
        <v>0</v>
      </c>
      <c r="I603" s="75">
        <f>SUMIFS(Mai!$H$5:$H$605,Mai!$R$5:$R$605,"Despesa",Mai!$F$5:$F$605,CPagar!$D603,Mai!$I$5:$I$605,"Não Pago")</f>
        <v>0</v>
      </c>
      <c r="J603" s="75">
        <f>SUMIFS(Jun!$H$5:$H$605,Jun!$R$5:$R$605,"Despesa",Jun!$F$5:$F$605,CPagar!$D603,Jun!$I$5:$I$605,"Não Pago")</f>
        <v>0</v>
      </c>
      <c r="K603" s="75">
        <f>SUMIFS(Jul!$H$5:$H$605,Jul!$R$5:$R$605,"Despesa",Jul!$F$5:$F$605,CPagar!$D603,Jul!$I$5:$I$605,"Não Pago")</f>
        <v>0</v>
      </c>
      <c r="L603" s="75">
        <f>SUMIFS(Ago!$H$5:$H$605,Ago!$R$5:$R$605,"Despesa",Ago!$F$5:$F$605,CPagar!$D603,Ago!$I$5:$I$605,"Não Pago")</f>
        <v>0</v>
      </c>
      <c r="M603" s="75">
        <f>SUMIFS(Set!$H$5:$H$605,Set!$R$5:$R$605,"Despesa",Set!$F$5:$F$605,CPagar!$D603,Set!$I$5:$I$605,"Não Pago")</f>
        <v>0</v>
      </c>
      <c r="N603" s="75">
        <f>SUMIFS(Out!$H$5:$H$605,Out!$R$5:$R$605,"Despesa",Out!$F$5:$F$605,CPagar!$D603,Out!$I$5:$I$605,"Não Pago")</f>
        <v>0</v>
      </c>
      <c r="O603" s="75">
        <f>SUMIFS(Nov!$H$5:$H$605,Nov!$R$5:$R$605,"Despesa",Nov!$F$5:$F$605,CPagar!$D603,Nov!$I$5:$I$605,"Não Pago")</f>
        <v>0</v>
      </c>
      <c r="P603" s="75">
        <f>SUMIFS(Dez!$H$5:$H$605,Dez!$R$5:$R$605,"Despesa",Dez!$F$5:$F$605,CPagar!$D603,Dez!$I$5:$I$605,"Não Pago")</f>
        <v>0</v>
      </c>
      <c r="Q603" s="49">
        <f t="shared" si="18"/>
        <v>0</v>
      </c>
    </row>
    <row r="604" spans="3:17" ht="28.5" customHeight="1" thickTop="1" thickBot="1">
      <c r="C604" s="65" t="str">
        <f>'PC Despesas'!R100</f>
        <v>5.6.96</v>
      </c>
      <c r="D604" s="66" t="str">
        <f>VLOOKUP(C604,'PC Despesas'!$R$5:$S$103,2,FALSE)</f>
        <v>-</v>
      </c>
      <c r="E604" s="75">
        <f>SUMIFS(Jan!$H$5:$H$605,Jan!$R$5:$R$605,"Despesa",Jan!$F$5:$F$605,CPagar!$D604,Jan!$I$5:$I$605,"Não Pago")</f>
        <v>0</v>
      </c>
      <c r="F604" s="75">
        <f>SUMIFS(Fev!$H$5:$H$605,Fev!$R$5:$R$605,"Despesa",Fev!$F$5:$F$605,CPagar!$D604,Fev!$I$5:$I$605,"Não Pago")</f>
        <v>0</v>
      </c>
      <c r="G604" s="75">
        <f>SUMIFS(Mar!$H$5:$H$605,Mar!$R$5:$R$605,"Despesa",Mar!$F$5:$F$605,CPagar!$D604,Mar!$I$5:$I$605,"Não Pago")</f>
        <v>0</v>
      </c>
      <c r="H604" s="75">
        <f>SUMIFS(Abr!$H$5:$H$605,Abr!$R$5:$R$605,"Despesa",Abr!$F$5:$F$605,CPagar!$D604,Abr!$I$5:$I$605,"Não Pago")</f>
        <v>0</v>
      </c>
      <c r="I604" s="75">
        <f>SUMIFS(Mai!$H$5:$H$605,Mai!$R$5:$R$605,"Despesa",Mai!$F$5:$F$605,CPagar!$D604,Mai!$I$5:$I$605,"Não Pago")</f>
        <v>0</v>
      </c>
      <c r="J604" s="75">
        <f>SUMIFS(Jun!$H$5:$H$605,Jun!$R$5:$R$605,"Despesa",Jun!$F$5:$F$605,CPagar!$D604,Jun!$I$5:$I$605,"Não Pago")</f>
        <v>0</v>
      </c>
      <c r="K604" s="75">
        <f>SUMIFS(Jul!$H$5:$H$605,Jul!$R$5:$R$605,"Despesa",Jul!$F$5:$F$605,CPagar!$D604,Jul!$I$5:$I$605,"Não Pago")</f>
        <v>0</v>
      </c>
      <c r="L604" s="75">
        <f>SUMIFS(Ago!$H$5:$H$605,Ago!$R$5:$R$605,"Despesa",Ago!$F$5:$F$605,CPagar!$D604,Ago!$I$5:$I$605,"Não Pago")</f>
        <v>0</v>
      </c>
      <c r="M604" s="75">
        <f>SUMIFS(Set!$H$5:$H$605,Set!$R$5:$R$605,"Despesa",Set!$F$5:$F$605,CPagar!$D604,Set!$I$5:$I$605,"Não Pago")</f>
        <v>0</v>
      </c>
      <c r="N604" s="75">
        <f>SUMIFS(Out!$H$5:$H$605,Out!$R$5:$R$605,"Despesa",Out!$F$5:$F$605,CPagar!$D604,Out!$I$5:$I$605,"Não Pago")</f>
        <v>0</v>
      </c>
      <c r="O604" s="75">
        <f>SUMIFS(Nov!$H$5:$H$605,Nov!$R$5:$R$605,"Despesa",Nov!$F$5:$F$605,CPagar!$D604,Nov!$I$5:$I$605,"Não Pago")</f>
        <v>0</v>
      </c>
      <c r="P604" s="75">
        <f>SUMIFS(Dez!$H$5:$H$605,Dez!$R$5:$R$605,"Despesa",Dez!$F$5:$F$605,CPagar!$D604,Dez!$I$5:$I$605,"Não Pago")</f>
        <v>0</v>
      </c>
      <c r="Q604" s="49">
        <f t="shared" si="18"/>
        <v>0</v>
      </c>
    </row>
    <row r="605" spans="3:17" ht="28.5" customHeight="1" thickTop="1" thickBot="1">
      <c r="C605" s="65" t="str">
        <f>'PC Despesas'!R101</f>
        <v>5.6.97</v>
      </c>
      <c r="D605" s="66" t="str">
        <f>VLOOKUP(C605,'PC Despesas'!$R$5:$S$103,2,FALSE)</f>
        <v>-</v>
      </c>
      <c r="E605" s="75">
        <f>SUMIFS(Jan!$H$5:$H$605,Jan!$R$5:$R$605,"Despesa",Jan!$F$5:$F$605,CPagar!$D605,Jan!$I$5:$I$605,"Não Pago")</f>
        <v>0</v>
      </c>
      <c r="F605" s="75">
        <f>SUMIFS(Fev!$H$5:$H$605,Fev!$R$5:$R$605,"Despesa",Fev!$F$5:$F$605,CPagar!$D605,Fev!$I$5:$I$605,"Não Pago")</f>
        <v>0</v>
      </c>
      <c r="G605" s="75">
        <f>SUMIFS(Mar!$H$5:$H$605,Mar!$R$5:$R$605,"Despesa",Mar!$F$5:$F$605,CPagar!$D605,Mar!$I$5:$I$605,"Não Pago")</f>
        <v>0</v>
      </c>
      <c r="H605" s="75">
        <f>SUMIFS(Abr!$H$5:$H$605,Abr!$R$5:$R$605,"Despesa",Abr!$F$5:$F$605,CPagar!$D605,Abr!$I$5:$I$605,"Não Pago")</f>
        <v>0</v>
      </c>
      <c r="I605" s="75">
        <f>SUMIFS(Mai!$H$5:$H$605,Mai!$R$5:$R$605,"Despesa",Mai!$F$5:$F$605,CPagar!$D605,Mai!$I$5:$I$605,"Não Pago")</f>
        <v>0</v>
      </c>
      <c r="J605" s="75">
        <f>SUMIFS(Jun!$H$5:$H$605,Jun!$R$5:$R$605,"Despesa",Jun!$F$5:$F$605,CPagar!$D605,Jun!$I$5:$I$605,"Não Pago")</f>
        <v>0</v>
      </c>
      <c r="K605" s="75">
        <f>SUMIFS(Jul!$H$5:$H$605,Jul!$R$5:$R$605,"Despesa",Jul!$F$5:$F$605,CPagar!$D605,Jul!$I$5:$I$605,"Não Pago")</f>
        <v>0</v>
      </c>
      <c r="L605" s="75">
        <f>SUMIFS(Ago!$H$5:$H$605,Ago!$R$5:$R$605,"Despesa",Ago!$F$5:$F$605,CPagar!$D605,Ago!$I$5:$I$605,"Não Pago")</f>
        <v>0</v>
      </c>
      <c r="M605" s="75">
        <f>SUMIFS(Set!$H$5:$H$605,Set!$R$5:$R$605,"Despesa",Set!$F$5:$F$605,CPagar!$D605,Set!$I$5:$I$605,"Não Pago")</f>
        <v>0</v>
      </c>
      <c r="N605" s="75">
        <f>SUMIFS(Out!$H$5:$H$605,Out!$R$5:$R$605,"Despesa",Out!$F$5:$F$605,CPagar!$D605,Out!$I$5:$I$605,"Não Pago")</f>
        <v>0</v>
      </c>
      <c r="O605" s="75">
        <f>SUMIFS(Nov!$H$5:$H$605,Nov!$R$5:$R$605,"Despesa",Nov!$F$5:$F$605,CPagar!$D605,Nov!$I$5:$I$605,"Não Pago")</f>
        <v>0</v>
      </c>
      <c r="P605" s="75">
        <f>SUMIFS(Dez!$H$5:$H$605,Dez!$R$5:$R$605,"Despesa",Dez!$F$5:$F$605,CPagar!$D605,Dez!$I$5:$I$605,"Não Pago")</f>
        <v>0</v>
      </c>
      <c r="Q605" s="49">
        <f t="shared" si="18"/>
        <v>0</v>
      </c>
    </row>
    <row r="606" spans="3:17" ht="28.5" customHeight="1" thickTop="1" thickBot="1">
      <c r="C606" s="65" t="str">
        <f>'PC Despesas'!R102</f>
        <v>5.6.98</v>
      </c>
      <c r="D606" s="66" t="str">
        <f>VLOOKUP(C606,'PC Despesas'!$R$5:$S$103,2,FALSE)</f>
        <v>-</v>
      </c>
      <c r="E606" s="75">
        <f>SUMIFS(Jan!$H$5:$H$605,Jan!$R$5:$R$605,"Despesa",Jan!$F$5:$F$605,CPagar!$D606,Jan!$I$5:$I$605,"Não Pago")</f>
        <v>0</v>
      </c>
      <c r="F606" s="75">
        <f>SUMIFS(Fev!$H$5:$H$605,Fev!$R$5:$R$605,"Despesa",Fev!$F$5:$F$605,CPagar!$D606,Fev!$I$5:$I$605,"Não Pago")</f>
        <v>0</v>
      </c>
      <c r="G606" s="75">
        <f>SUMIFS(Mar!$H$5:$H$605,Mar!$R$5:$R$605,"Despesa",Mar!$F$5:$F$605,CPagar!$D606,Mar!$I$5:$I$605,"Não Pago")</f>
        <v>0</v>
      </c>
      <c r="H606" s="75">
        <f>SUMIFS(Abr!$H$5:$H$605,Abr!$R$5:$R$605,"Despesa",Abr!$F$5:$F$605,CPagar!$D606,Abr!$I$5:$I$605,"Não Pago")</f>
        <v>0</v>
      </c>
      <c r="I606" s="75">
        <f>SUMIFS(Mai!$H$5:$H$605,Mai!$R$5:$R$605,"Despesa",Mai!$F$5:$F$605,CPagar!$D606,Mai!$I$5:$I$605,"Não Pago")</f>
        <v>0</v>
      </c>
      <c r="J606" s="75">
        <f>SUMIFS(Jun!$H$5:$H$605,Jun!$R$5:$R$605,"Despesa",Jun!$F$5:$F$605,CPagar!$D606,Jun!$I$5:$I$605,"Não Pago")</f>
        <v>0</v>
      </c>
      <c r="K606" s="75">
        <f>SUMIFS(Jul!$H$5:$H$605,Jul!$R$5:$R$605,"Despesa",Jul!$F$5:$F$605,CPagar!$D606,Jul!$I$5:$I$605,"Não Pago")</f>
        <v>0</v>
      </c>
      <c r="L606" s="75">
        <f>SUMIFS(Ago!$H$5:$H$605,Ago!$R$5:$R$605,"Despesa",Ago!$F$5:$F$605,CPagar!$D606,Ago!$I$5:$I$605,"Não Pago")</f>
        <v>0</v>
      </c>
      <c r="M606" s="75">
        <f>SUMIFS(Set!$H$5:$H$605,Set!$R$5:$R$605,"Despesa",Set!$F$5:$F$605,CPagar!$D606,Set!$I$5:$I$605,"Não Pago")</f>
        <v>0</v>
      </c>
      <c r="N606" s="75">
        <f>SUMIFS(Out!$H$5:$H$605,Out!$R$5:$R$605,"Despesa",Out!$F$5:$F$605,CPagar!$D606,Out!$I$5:$I$605,"Não Pago")</f>
        <v>0</v>
      </c>
      <c r="O606" s="75">
        <f>SUMIFS(Nov!$H$5:$H$605,Nov!$R$5:$R$605,"Despesa",Nov!$F$5:$F$605,CPagar!$D606,Nov!$I$5:$I$605,"Não Pago")</f>
        <v>0</v>
      </c>
      <c r="P606" s="75">
        <f>SUMIFS(Dez!$H$5:$H$605,Dez!$R$5:$R$605,"Despesa",Dez!$F$5:$F$605,CPagar!$D606,Dez!$I$5:$I$605,"Não Pago")</f>
        <v>0</v>
      </c>
      <c r="Q606" s="49">
        <f t="shared" si="18"/>
        <v>0</v>
      </c>
    </row>
    <row r="607" spans="3:17" ht="28.5" customHeight="1" thickTop="1" thickBot="1">
      <c r="C607" s="65" t="str">
        <f>'PC Despesas'!R103</f>
        <v>5.6.99</v>
      </c>
      <c r="D607" s="66" t="str">
        <f>VLOOKUP(C607,'PC Despesas'!$R$5:$S$103,2,FALSE)</f>
        <v>Outras despesas de Marketing</v>
      </c>
      <c r="E607" s="75">
        <f>SUMIFS(Jan!$H$5:$H$605,Jan!$R$5:$R$605,"Despesa",Jan!$F$5:$F$605,CPagar!$D607,Jan!$I$5:$I$605,"Não Pago")</f>
        <v>0</v>
      </c>
      <c r="F607" s="75">
        <f>SUMIFS(Fev!$H$5:$H$605,Fev!$R$5:$R$605,"Despesa",Fev!$F$5:$F$605,CPagar!$D607,Fev!$I$5:$I$605,"Não Pago")</f>
        <v>0</v>
      </c>
      <c r="G607" s="75">
        <f>SUMIFS(Mar!$H$5:$H$605,Mar!$R$5:$R$605,"Despesa",Mar!$F$5:$F$605,CPagar!$D607,Mar!$I$5:$I$605,"Não Pago")</f>
        <v>0</v>
      </c>
      <c r="H607" s="75">
        <f>SUMIFS(Abr!$H$5:$H$605,Abr!$R$5:$R$605,"Despesa",Abr!$F$5:$F$605,CPagar!$D607,Abr!$I$5:$I$605,"Não Pago")</f>
        <v>0</v>
      </c>
      <c r="I607" s="75">
        <f>SUMIFS(Mai!$H$5:$H$605,Mai!$R$5:$R$605,"Despesa",Mai!$F$5:$F$605,CPagar!$D607,Mai!$I$5:$I$605,"Não Pago")</f>
        <v>0</v>
      </c>
      <c r="J607" s="75">
        <f>SUMIFS(Jun!$H$5:$H$605,Jun!$R$5:$R$605,"Despesa",Jun!$F$5:$F$605,CPagar!$D607,Jun!$I$5:$I$605,"Não Pago")</f>
        <v>0</v>
      </c>
      <c r="K607" s="75">
        <f>SUMIFS(Jul!$H$5:$H$605,Jul!$R$5:$R$605,"Despesa",Jul!$F$5:$F$605,CPagar!$D607,Jul!$I$5:$I$605,"Não Pago")</f>
        <v>0</v>
      </c>
      <c r="L607" s="75">
        <f>SUMIFS(Ago!$H$5:$H$605,Ago!$R$5:$R$605,"Despesa",Ago!$F$5:$F$605,CPagar!$D607,Ago!$I$5:$I$605,"Não Pago")</f>
        <v>0</v>
      </c>
      <c r="M607" s="75">
        <f>SUMIFS(Set!$H$5:$H$605,Set!$R$5:$R$605,"Despesa",Set!$F$5:$F$605,CPagar!$D607,Set!$I$5:$I$605,"Não Pago")</f>
        <v>0</v>
      </c>
      <c r="N607" s="75">
        <f>SUMIFS(Out!$H$5:$H$605,Out!$R$5:$R$605,"Despesa",Out!$F$5:$F$605,CPagar!$D607,Out!$I$5:$I$605,"Não Pago")</f>
        <v>0</v>
      </c>
      <c r="O607" s="75">
        <f>SUMIFS(Nov!$H$5:$H$605,Nov!$R$5:$R$605,"Despesa",Nov!$F$5:$F$605,CPagar!$D607,Nov!$I$5:$I$605,"Não Pago")</f>
        <v>0</v>
      </c>
      <c r="P607" s="75">
        <f>SUMIFS(Dez!$H$5:$H$605,Dez!$R$5:$R$605,"Despesa",Dez!$F$5:$F$605,CPagar!$D607,Dez!$I$5:$I$605,"Não Pago")</f>
        <v>0</v>
      </c>
      <c r="Q607" s="49">
        <f t="shared" si="18"/>
        <v>0</v>
      </c>
    </row>
    <row r="608" spans="3:17" ht="30.75" customHeight="1" thickTop="1" thickBot="1">
      <c r="C608" s="63" t="str">
        <f>'PC Despesas'!U4</f>
        <v>5.7</v>
      </c>
      <c r="D608" s="64" t="str">
        <f>VLOOKUP(C608,'PC Despesas'!$U$4:$V$103,2,FALSE)</f>
        <v>IMPOSTOS</v>
      </c>
      <c r="E608" s="74">
        <f>SUM(E609:E707)</f>
        <v>0</v>
      </c>
      <c r="F608" s="74">
        <f t="shared" ref="F608:Q608" si="19">SUM(F609:F707)</f>
        <v>0</v>
      </c>
      <c r="G608" s="74">
        <f t="shared" si="19"/>
        <v>0</v>
      </c>
      <c r="H608" s="74">
        <f t="shared" si="19"/>
        <v>0</v>
      </c>
      <c r="I608" s="74">
        <f t="shared" si="19"/>
        <v>0</v>
      </c>
      <c r="J608" s="74">
        <f t="shared" si="19"/>
        <v>0</v>
      </c>
      <c r="K608" s="74">
        <f t="shared" si="19"/>
        <v>0</v>
      </c>
      <c r="L608" s="74">
        <f t="shared" si="19"/>
        <v>0</v>
      </c>
      <c r="M608" s="74">
        <f t="shared" si="19"/>
        <v>0</v>
      </c>
      <c r="N608" s="74">
        <f t="shared" si="19"/>
        <v>0</v>
      </c>
      <c r="O608" s="74">
        <f t="shared" si="19"/>
        <v>0</v>
      </c>
      <c r="P608" s="74">
        <f t="shared" si="19"/>
        <v>0</v>
      </c>
      <c r="Q608" s="74">
        <f t="shared" si="19"/>
        <v>0</v>
      </c>
    </row>
    <row r="609" spans="3:17" ht="28.5" customHeight="1" thickTop="1" thickBot="1">
      <c r="C609" s="65" t="str">
        <f>'PC Despesas'!U5</f>
        <v>5.7.1</v>
      </c>
      <c r="D609" s="66" t="str">
        <f>VLOOKUP(C609,'PC Despesas'!$U$5:$V$103,2,FALSE)</f>
        <v>Simples</v>
      </c>
      <c r="E609" s="75">
        <f>SUMIFS(Jan!$H$5:$H$605,Jan!$R$5:$R$605,"Despesa",Jan!$F$5:$F$605,CPagar!$D609,Jan!$I$5:$I$605,"Não Pago")</f>
        <v>0</v>
      </c>
      <c r="F609" s="75">
        <f>SUMIFS(Fev!$H$5:$H$605,Fev!$R$5:$R$605,"Despesa",Fev!$F$5:$F$605,CPagar!$D609,Fev!$I$5:$I$605,"Não Pago")</f>
        <v>0</v>
      </c>
      <c r="G609" s="75">
        <f>SUMIFS(Mar!$H$5:$H$605,Mar!$R$5:$R$605,"Despesa",Mar!$F$5:$F$605,CPagar!$D609,Mar!$I$5:$I$605,"Não Pago")</f>
        <v>0</v>
      </c>
      <c r="H609" s="75">
        <f>SUMIFS(Abr!$H$5:$H$605,Abr!$R$5:$R$605,"Despesa",Abr!$F$5:$F$605,CPagar!$D609,Abr!$I$5:$I$605,"Não Pago")</f>
        <v>0</v>
      </c>
      <c r="I609" s="75">
        <f>SUMIFS(Mai!$H$5:$H$605,Mai!$R$5:$R$605,"Despesa",Mai!$F$5:$F$605,CPagar!$D609,Mai!$I$5:$I$605,"Não Pago")</f>
        <v>0</v>
      </c>
      <c r="J609" s="75">
        <f>SUMIFS(Jun!$H$5:$H$605,Jun!$R$5:$R$605,"Despesa",Jun!$F$5:$F$605,CPagar!$D609,Jun!$I$5:$I$605,"Não Pago")</f>
        <v>0</v>
      </c>
      <c r="K609" s="75">
        <f>SUMIFS(Jul!$H$5:$H$605,Jul!$R$5:$R$605,"Despesa",Jul!$F$5:$F$605,CPagar!$D609,Jul!$I$5:$I$605,"Não Pago")</f>
        <v>0</v>
      </c>
      <c r="L609" s="75">
        <f>SUMIFS(Ago!$H$5:$H$605,Ago!$R$5:$R$605,"Despesa",Ago!$F$5:$F$605,CPagar!$D609,Ago!$I$5:$I$605,"Não Pago")</f>
        <v>0</v>
      </c>
      <c r="M609" s="75">
        <f>SUMIFS(Set!$H$5:$H$605,Set!$R$5:$R$605,"Despesa",Set!$F$5:$F$605,CPagar!$D609,Set!$I$5:$I$605,"Não Pago")</f>
        <v>0</v>
      </c>
      <c r="N609" s="75">
        <f>SUMIFS(Out!$H$5:$H$605,Out!$R$5:$R$605,"Despesa",Out!$F$5:$F$605,CPagar!$D609,Out!$I$5:$I$605,"Não Pago")</f>
        <v>0</v>
      </c>
      <c r="O609" s="75">
        <f>SUMIFS(Nov!$H$5:$H$605,Nov!$R$5:$R$605,"Despesa",Nov!$F$5:$F$605,CPagar!$D609,Nov!$I$5:$I$605,"Não Pago")</f>
        <v>0</v>
      </c>
      <c r="P609" s="75">
        <f>SUMIFS(Dez!$H$5:$H$605,Dez!$R$5:$R$605,"Despesa",Dez!$F$5:$F$605,CPagar!$D609,Dez!$I$5:$I$605,"Não Pago")</f>
        <v>0</v>
      </c>
      <c r="Q609" s="49">
        <f>SUM(E609:P609)</f>
        <v>0</v>
      </c>
    </row>
    <row r="610" spans="3:17" ht="28.5" customHeight="1" thickTop="1" thickBot="1">
      <c r="C610" s="65" t="str">
        <f>'PC Despesas'!U6</f>
        <v>5.7.2</v>
      </c>
      <c r="D610" s="66" t="str">
        <f>VLOOKUP(C610,'PC Despesas'!$U$5:$V$103,2,FALSE)</f>
        <v>-</v>
      </c>
      <c r="E610" s="75">
        <f>SUMIFS(Jan!$H$5:$H$605,Jan!$R$5:$R$605,"Despesa",Jan!$F$5:$F$605,CPagar!$D610,Jan!$I$5:$I$605,"Não Pago")</f>
        <v>0</v>
      </c>
      <c r="F610" s="75">
        <f>SUMIFS(Fev!$H$5:$H$605,Fev!$R$5:$R$605,"Despesa",Fev!$F$5:$F$605,CPagar!$D610,Fev!$I$5:$I$605,"Não Pago")</f>
        <v>0</v>
      </c>
      <c r="G610" s="75">
        <f>SUMIFS(Mar!$H$5:$H$605,Mar!$R$5:$R$605,"Despesa",Mar!$F$5:$F$605,CPagar!$D610,Mar!$I$5:$I$605,"Não Pago")</f>
        <v>0</v>
      </c>
      <c r="H610" s="75">
        <f>SUMIFS(Abr!$H$5:$H$605,Abr!$R$5:$R$605,"Despesa",Abr!$F$5:$F$605,CPagar!$D610,Abr!$I$5:$I$605,"Não Pago")</f>
        <v>0</v>
      </c>
      <c r="I610" s="75">
        <f>SUMIFS(Mai!$H$5:$H$605,Mai!$R$5:$R$605,"Despesa",Mai!$F$5:$F$605,CPagar!$D610,Mai!$I$5:$I$605,"Não Pago")</f>
        <v>0</v>
      </c>
      <c r="J610" s="75">
        <f>SUMIFS(Jun!$H$5:$H$605,Jun!$R$5:$R$605,"Despesa",Jun!$F$5:$F$605,CPagar!$D610,Jun!$I$5:$I$605,"Não Pago")</f>
        <v>0</v>
      </c>
      <c r="K610" s="75">
        <f>SUMIFS(Jul!$H$5:$H$605,Jul!$R$5:$R$605,"Despesa",Jul!$F$5:$F$605,CPagar!$D610,Jul!$I$5:$I$605,"Não Pago")</f>
        <v>0</v>
      </c>
      <c r="L610" s="75">
        <f>SUMIFS(Ago!$H$5:$H$605,Ago!$R$5:$R$605,"Despesa",Ago!$F$5:$F$605,CPagar!$D610,Ago!$I$5:$I$605,"Não Pago")</f>
        <v>0</v>
      </c>
      <c r="M610" s="75">
        <f>SUMIFS(Set!$H$5:$H$605,Set!$R$5:$R$605,"Despesa",Set!$F$5:$F$605,CPagar!$D610,Set!$I$5:$I$605,"Não Pago")</f>
        <v>0</v>
      </c>
      <c r="N610" s="75">
        <f>SUMIFS(Out!$H$5:$H$605,Out!$R$5:$R$605,"Despesa",Out!$F$5:$F$605,CPagar!$D610,Out!$I$5:$I$605,"Não Pago")</f>
        <v>0</v>
      </c>
      <c r="O610" s="75">
        <f>SUMIFS(Nov!$H$5:$H$605,Nov!$R$5:$R$605,"Despesa",Nov!$F$5:$F$605,CPagar!$D610,Nov!$I$5:$I$605,"Não Pago")</f>
        <v>0</v>
      </c>
      <c r="P610" s="75">
        <f>SUMIFS(Dez!$H$5:$H$605,Dez!$R$5:$R$605,"Despesa",Dez!$F$5:$F$605,CPagar!$D610,Dez!$I$5:$I$605,"Não Pago")</f>
        <v>0</v>
      </c>
      <c r="Q610" s="49">
        <f t="shared" ref="Q610:Q673" si="20">SUM(E610:P610)</f>
        <v>0</v>
      </c>
    </row>
    <row r="611" spans="3:17" ht="28.5" customHeight="1" thickTop="1" thickBot="1">
      <c r="C611" s="65" t="str">
        <f>'PC Despesas'!U7</f>
        <v>5.7.3</v>
      </c>
      <c r="D611" s="66" t="str">
        <f>VLOOKUP(C611,'PC Despesas'!$U$5:$V$103,2,FALSE)</f>
        <v>-</v>
      </c>
      <c r="E611" s="75">
        <f>SUMIFS(Jan!$H$5:$H$605,Jan!$R$5:$R$605,"Despesa",Jan!$F$5:$F$605,CPagar!$D611,Jan!$I$5:$I$605,"Não Pago")</f>
        <v>0</v>
      </c>
      <c r="F611" s="75">
        <f>SUMIFS(Fev!$H$5:$H$605,Fev!$R$5:$R$605,"Despesa",Fev!$F$5:$F$605,CPagar!$D611,Fev!$I$5:$I$605,"Não Pago")</f>
        <v>0</v>
      </c>
      <c r="G611" s="75">
        <f>SUMIFS(Mar!$H$5:$H$605,Mar!$R$5:$R$605,"Despesa",Mar!$F$5:$F$605,CPagar!$D611,Mar!$I$5:$I$605,"Não Pago")</f>
        <v>0</v>
      </c>
      <c r="H611" s="75">
        <f>SUMIFS(Abr!$H$5:$H$605,Abr!$R$5:$R$605,"Despesa",Abr!$F$5:$F$605,CPagar!$D611,Abr!$I$5:$I$605,"Não Pago")</f>
        <v>0</v>
      </c>
      <c r="I611" s="75">
        <f>SUMIFS(Mai!$H$5:$H$605,Mai!$R$5:$R$605,"Despesa",Mai!$F$5:$F$605,CPagar!$D611,Mai!$I$5:$I$605,"Não Pago")</f>
        <v>0</v>
      </c>
      <c r="J611" s="75">
        <f>SUMIFS(Jun!$H$5:$H$605,Jun!$R$5:$R$605,"Despesa",Jun!$F$5:$F$605,CPagar!$D611,Jun!$I$5:$I$605,"Não Pago")</f>
        <v>0</v>
      </c>
      <c r="K611" s="75">
        <f>SUMIFS(Jul!$H$5:$H$605,Jul!$R$5:$R$605,"Despesa",Jul!$F$5:$F$605,CPagar!$D611,Jul!$I$5:$I$605,"Não Pago")</f>
        <v>0</v>
      </c>
      <c r="L611" s="75">
        <f>SUMIFS(Ago!$H$5:$H$605,Ago!$R$5:$R$605,"Despesa",Ago!$F$5:$F$605,CPagar!$D611,Ago!$I$5:$I$605,"Não Pago")</f>
        <v>0</v>
      </c>
      <c r="M611" s="75">
        <f>SUMIFS(Set!$H$5:$H$605,Set!$R$5:$R$605,"Despesa",Set!$F$5:$F$605,CPagar!$D611,Set!$I$5:$I$605,"Não Pago")</f>
        <v>0</v>
      </c>
      <c r="N611" s="75">
        <f>SUMIFS(Out!$H$5:$H$605,Out!$R$5:$R$605,"Despesa",Out!$F$5:$F$605,CPagar!$D611,Out!$I$5:$I$605,"Não Pago")</f>
        <v>0</v>
      </c>
      <c r="O611" s="75">
        <f>SUMIFS(Nov!$H$5:$H$605,Nov!$R$5:$R$605,"Despesa",Nov!$F$5:$F$605,CPagar!$D611,Nov!$I$5:$I$605,"Não Pago")</f>
        <v>0</v>
      </c>
      <c r="P611" s="75">
        <f>SUMIFS(Dez!$H$5:$H$605,Dez!$R$5:$R$605,"Despesa",Dez!$F$5:$F$605,CPagar!$D611,Dez!$I$5:$I$605,"Não Pago")</f>
        <v>0</v>
      </c>
      <c r="Q611" s="49">
        <f t="shared" si="20"/>
        <v>0</v>
      </c>
    </row>
    <row r="612" spans="3:17" ht="28.5" customHeight="1" thickTop="1" thickBot="1">
      <c r="C612" s="65" t="str">
        <f>'PC Despesas'!U8</f>
        <v>5.7.4</v>
      </c>
      <c r="D612" s="66" t="str">
        <f>VLOOKUP(C612,'PC Despesas'!$U$5:$V$103,2,FALSE)</f>
        <v>-</v>
      </c>
      <c r="E612" s="75">
        <f>SUMIFS(Jan!$H$5:$H$605,Jan!$R$5:$R$605,"Despesa",Jan!$F$5:$F$605,CPagar!$D612,Jan!$I$5:$I$605,"Não Pago")</f>
        <v>0</v>
      </c>
      <c r="F612" s="75">
        <f>SUMIFS(Fev!$H$5:$H$605,Fev!$R$5:$R$605,"Despesa",Fev!$F$5:$F$605,CPagar!$D612,Fev!$I$5:$I$605,"Não Pago")</f>
        <v>0</v>
      </c>
      <c r="G612" s="75">
        <f>SUMIFS(Mar!$H$5:$H$605,Mar!$R$5:$R$605,"Despesa",Mar!$F$5:$F$605,CPagar!$D612,Mar!$I$5:$I$605,"Não Pago")</f>
        <v>0</v>
      </c>
      <c r="H612" s="75">
        <f>SUMIFS(Abr!$H$5:$H$605,Abr!$R$5:$R$605,"Despesa",Abr!$F$5:$F$605,CPagar!$D612,Abr!$I$5:$I$605,"Não Pago")</f>
        <v>0</v>
      </c>
      <c r="I612" s="75">
        <f>SUMIFS(Mai!$H$5:$H$605,Mai!$R$5:$R$605,"Despesa",Mai!$F$5:$F$605,CPagar!$D612,Mai!$I$5:$I$605,"Não Pago")</f>
        <v>0</v>
      </c>
      <c r="J612" s="75">
        <f>SUMIFS(Jun!$H$5:$H$605,Jun!$R$5:$R$605,"Despesa",Jun!$F$5:$F$605,CPagar!$D612,Jun!$I$5:$I$605,"Não Pago")</f>
        <v>0</v>
      </c>
      <c r="K612" s="75">
        <f>SUMIFS(Jul!$H$5:$H$605,Jul!$R$5:$R$605,"Despesa",Jul!$F$5:$F$605,CPagar!$D612,Jul!$I$5:$I$605,"Não Pago")</f>
        <v>0</v>
      </c>
      <c r="L612" s="75">
        <f>SUMIFS(Ago!$H$5:$H$605,Ago!$R$5:$R$605,"Despesa",Ago!$F$5:$F$605,CPagar!$D612,Ago!$I$5:$I$605,"Não Pago")</f>
        <v>0</v>
      </c>
      <c r="M612" s="75">
        <f>SUMIFS(Set!$H$5:$H$605,Set!$R$5:$R$605,"Despesa",Set!$F$5:$F$605,CPagar!$D612,Set!$I$5:$I$605,"Não Pago")</f>
        <v>0</v>
      </c>
      <c r="N612" s="75">
        <f>SUMIFS(Out!$H$5:$H$605,Out!$R$5:$R$605,"Despesa",Out!$F$5:$F$605,CPagar!$D612,Out!$I$5:$I$605,"Não Pago")</f>
        <v>0</v>
      </c>
      <c r="O612" s="75">
        <f>SUMIFS(Nov!$H$5:$H$605,Nov!$R$5:$R$605,"Despesa",Nov!$F$5:$F$605,CPagar!$D612,Nov!$I$5:$I$605,"Não Pago")</f>
        <v>0</v>
      </c>
      <c r="P612" s="75">
        <f>SUMIFS(Dez!$H$5:$H$605,Dez!$R$5:$R$605,"Despesa",Dez!$F$5:$F$605,CPagar!$D612,Dez!$I$5:$I$605,"Não Pago")</f>
        <v>0</v>
      </c>
      <c r="Q612" s="49">
        <f t="shared" si="20"/>
        <v>0</v>
      </c>
    </row>
    <row r="613" spans="3:17" ht="28.5" customHeight="1" thickTop="1" thickBot="1">
      <c r="C613" s="65" t="str">
        <f>'PC Despesas'!U9</f>
        <v>5.7.5</v>
      </c>
      <c r="D613" s="66" t="str">
        <f>VLOOKUP(C613,'PC Despesas'!$U$5:$V$103,2,FALSE)</f>
        <v>-</v>
      </c>
      <c r="E613" s="75">
        <f>SUMIFS(Jan!$H$5:$H$605,Jan!$R$5:$R$605,"Despesa",Jan!$F$5:$F$605,CPagar!$D613,Jan!$I$5:$I$605,"Não Pago")</f>
        <v>0</v>
      </c>
      <c r="F613" s="75">
        <f>SUMIFS(Fev!$H$5:$H$605,Fev!$R$5:$R$605,"Despesa",Fev!$F$5:$F$605,CPagar!$D613,Fev!$I$5:$I$605,"Não Pago")</f>
        <v>0</v>
      </c>
      <c r="G613" s="75">
        <f>SUMIFS(Mar!$H$5:$H$605,Mar!$R$5:$R$605,"Despesa",Mar!$F$5:$F$605,CPagar!$D613,Mar!$I$5:$I$605,"Não Pago")</f>
        <v>0</v>
      </c>
      <c r="H613" s="75">
        <f>SUMIFS(Abr!$H$5:$H$605,Abr!$R$5:$R$605,"Despesa",Abr!$F$5:$F$605,CPagar!$D613,Abr!$I$5:$I$605,"Não Pago")</f>
        <v>0</v>
      </c>
      <c r="I613" s="75">
        <f>SUMIFS(Mai!$H$5:$H$605,Mai!$R$5:$R$605,"Despesa",Mai!$F$5:$F$605,CPagar!$D613,Mai!$I$5:$I$605,"Não Pago")</f>
        <v>0</v>
      </c>
      <c r="J613" s="75">
        <f>SUMIFS(Jun!$H$5:$H$605,Jun!$R$5:$R$605,"Despesa",Jun!$F$5:$F$605,CPagar!$D613,Jun!$I$5:$I$605,"Não Pago")</f>
        <v>0</v>
      </c>
      <c r="K613" s="75">
        <f>SUMIFS(Jul!$H$5:$H$605,Jul!$R$5:$R$605,"Despesa",Jul!$F$5:$F$605,CPagar!$D613,Jul!$I$5:$I$605,"Não Pago")</f>
        <v>0</v>
      </c>
      <c r="L613" s="75">
        <f>SUMIFS(Ago!$H$5:$H$605,Ago!$R$5:$R$605,"Despesa",Ago!$F$5:$F$605,CPagar!$D613,Ago!$I$5:$I$605,"Não Pago")</f>
        <v>0</v>
      </c>
      <c r="M613" s="75">
        <f>SUMIFS(Set!$H$5:$H$605,Set!$R$5:$R$605,"Despesa",Set!$F$5:$F$605,CPagar!$D613,Set!$I$5:$I$605,"Não Pago")</f>
        <v>0</v>
      </c>
      <c r="N613" s="75">
        <f>SUMIFS(Out!$H$5:$H$605,Out!$R$5:$R$605,"Despesa",Out!$F$5:$F$605,CPagar!$D613,Out!$I$5:$I$605,"Não Pago")</f>
        <v>0</v>
      </c>
      <c r="O613" s="75">
        <f>SUMIFS(Nov!$H$5:$H$605,Nov!$R$5:$R$605,"Despesa",Nov!$F$5:$F$605,CPagar!$D613,Nov!$I$5:$I$605,"Não Pago")</f>
        <v>0</v>
      </c>
      <c r="P613" s="75">
        <f>SUMIFS(Dez!$H$5:$H$605,Dez!$R$5:$R$605,"Despesa",Dez!$F$5:$F$605,CPagar!$D613,Dez!$I$5:$I$605,"Não Pago")</f>
        <v>0</v>
      </c>
      <c r="Q613" s="49">
        <f t="shared" si="20"/>
        <v>0</v>
      </c>
    </row>
    <row r="614" spans="3:17" ht="28.5" customHeight="1" thickTop="1" thickBot="1">
      <c r="C614" s="65" t="str">
        <f>'PC Despesas'!U10</f>
        <v>5.7.6</v>
      </c>
      <c r="D614" s="66" t="str">
        <f>VLOOKUP(C614,'PC Despesas'!$U$5:$V$103,2,FALSE)</f>
        <v>-</v>
      </c>
      <c r="E614" s="75">
        <f>SUMIFS(Jan!$H$5:$H$605,Jan!$R$5:$R$605,"Despesa",Jan!$F$5:$F$605,CPagar!$D614,Jan!$I$5:$I$605,"Não Pago")</f>
        <v>0</v>
      </c>
      <c r="F614" s="75">
        <f>SUMIFS(Fev!$H$5:$H$605,Fev!$R$5:$R$605,"Despesa",Fev!$F$5:$F$605,CPagar!$D614,Fev!$I$5:$I$605,"Não Pago")</f>
        <v>0</v>
      </c>
      <c r="G614" s="75">
        <f>SUMIFS(Mar!$H$5:$H$605,Mar!$R$5:$R$605,"Despesa",Mar!$F$5:$F$605,CPagar!$D614,Mar!$I$5:$I$605,"Não Pago")</f>
        <v>0</v>
      </c>
      <c r="H614" s="75">
        <f>SUMIFS(Abr!$H$5:$H$605,Abr!$R$5:$R$605,"Despesa",Abr!$F$5:$F$605,CPagar!$D614,Abr!$I$5:$I$605,"Não Pago")</f>
        <v>0</v>
      </c>
      <c r="I614" s="75">
        <f>SUMIFS(Mai!$H$5:$H$605,Mai!$R$5:$R$605,"Despesa",Mai!$F$5:$F$605,CPagar!$D614,Mai!$I$5:$I$605,"Não Pago")</f>
        <v>0</v>
      </c>
      <c r="J614" s="75">
        <f>SUMIFS(Jun!$H$5:$H$605,Jun!$R$5:$R$605,"Despesa",Jun!$F$5:$F$605,CPagar!$D614,Jun!$I$5:$I$605,"Não Pago")</f>
        <v>0</v>
      </c>
      <c r="K614" s="75">
        <f>SUMIFS(Jul!$H$5:$H$605,Jul!$R$5:$R$605,"Despesa",Jul!$F$5:$F$605,CPagar!$D614,Jul!$I$5:$I$605,"Não Pago")</f>
        <v>0</v>
      </c>
      <c r="L614" s="75">
        <f>SUMIFS(Ago!$H$5:$H$605,Ago!$R$5:$R$605,"Despesa",Ago!$F$5:$F$605,CPagar!$D614,Ago!$I$5:$I$605,"Não Pago")</f>
        <v>0</v>
      </c>
      <c r="M614" s="75">
        <f>SUMIFS(Set!$H$5:$H$605,Set!$R$5:$R$605,"Despesa",Set!$F$5:$F$605,CPagar!$D614,Set!$I$5:$I$605,"Não Pago")</f>
        <v>0</v>
      </c>
      <c r="N614" s="75">
        <f>SUMIFS(Out!$H$5:$H$605,Out!$R$5:$R$605,"Despesa",Out!$F$5:$F$605,CPagar!$D614,Out!$I$5:$I$605,"Não Pago")</f>
        <v>0</v>
      </c>
      <c r="O614" s="75">
        <f>SUMIFS(Nov!$H$5:$H$605,Nov!$R$5:$R$605,"Despesa",Nov!$F$5:$F$605,CPagar!$D614,Nov!$I$5:$I$605,"Não Pago")</f>
        <v>0</v>
      </c>
      <c r="P614" s="75">
        <f>SUMIFS(Dez!$H$5:$H$605,Dez!$R$5:$R$605,"Despesa",Dez!$F$5:$F$605,CPagar!$D614,Dez!$I$5:$I$605,"Não Pago")</f>
        <v>0</v>
      </c>
      <c r="Q614" s="49">
        <f t="shared" si="20"/>
        <v>0</v>
      </c>
    </row>
    <row r="615" spans="3:17" ht="28.5" customHeight="1" thickTop="1" thickBot="1">
      <c r="C615" s="65" t="str">
        <f>'PC Despesas'!U11</f>
        <v>5.7.7</v>
      </c>
      <c r="D615" s="66" t="str">
        <f>VLOOKUP(C615,'PC Despesas'!$U$5:$V$103,2,FALSE)</f>
        <v>-</v>
      </c>
      <c r="E615" s="75">
        <f>SUMIFS(Jan!$H$5:$H$605,Jan!$R$5:$R$605,"Despesa",Jan!$F$5:$F$605,CPagar!$D615,Jan!$I$5:$I$605,"Não Pago")</f>
        <v>0</v>
      </c>
      <c r="F615" s="75">
        <f>SUMIFS(Fev!$H$5:$H$605,Fev!$R$5:$R$605,"Despesa",Fev!$F$5:$F$605,CPagar!$D615,Fev!$I$5:$I$605,"Não Pago")</f>
        <v>0</v>
      </c>
      <c r="G615" s="75">
        <f>SUMIFS(Mar!$H$5:$H$605,Mar!$R$5:$R$605,"Despesa",Mar!$F$5:$F$605,CPagar!$D615,Mar!$I$5:$I$605,"Não Pago")</f>
        <v>0</v>
      </c>
      <c r="H615" s="75">
        <f>SUMIFS(Abr!$H$5:$H$605,Abr!$R$5:$R$605,"Despesa",Abr!$F$5:$F$605,CPagar!$D615,Abr!$I$5:$I$605,"Não Pago")</f>
        <v>0</v>
      </c>
      <c r="I615" s="75">
        <f>SUMIFS(Mai!$H$5:$H$605,Mai!$R$5:$R$605,"Despesa",Mai!$F$5:$F$605,CPagar!$D615,Mai!$I$5:$I$605,"Não Pago")</f>
        <v>0</v>
      </c>
      <c r="J615" s="75">
        <f>SUMIFS(Jun!$H$5:$H$605,Jun!$R$5:$R$605,"Despesa",Jun!$F$5:$F$605,CPagar!$D615,Jun!$I$5:$I$605,"Não Pago")</f>
        <v>0</v>
      </c>
      <c r="K615" s="75">
        <f>SUMIFS(Jul!$H$5:$H$605,Jul!$R$5:$R$605,"Despesa",Jul!$F$5:$F$605,CPagar!$D615,Jul!$I$5:$I$605,"Não Pago")</f>
        <v>0</v>
      </c>
      <c r="L615" s="75">
        <f>SUMIFS(Ago!$H$5:$H$605,Ago!$R$5:$R$605,"Despesa",Ago!$F$5:$F$605,CPagar!$D615,Ago!$I$5:$I$605,"Não Pago")</f>
        <v>0</v>
      </c>
      <c r="M615" s="75">
        <f>SUMIFS(Set!$H$5:$H$605,Set!$R$5:$R$605,"Despesa",Set!$F$5:$F$605,CPagar!$D615,Set!$I$5:$I$605,"Não Pago")</f>
        <v>0</v>
      </c>
      <c r="N615" s="75">
        <f>SUMIFS(Out!$H$5:$H$605,Out!$R$5:$R$605,"Despesa",Out!$F$5:$F$605,CPagar!$D615,Out!$I$5:$I$605,"Não Pago")</f>
        <v>0</v>
      </c>
      <c r="O615" s="75">
        <f>SUMIFS(Nov!$H$5:$H$605,Nov!$R$5:$R$605,"Despesa",Nov!$F$5:$F$605,CPagar!$D615,Nov!$I$5:$I$605,"Não Pago")</f>
        <v>0</v>
      </c>
      <c r="P615" s="75">
        <f>SUMIFS(Dez!$H$5:$H$605,Dez!$R$5:$R$605,"Despesa",Dez!$F$5:$F$605,CPagar!$D615,Dez!$I$5:$I$605,"Não Pago")</f>
        <v>0</v>
      </c>
      <c r="Q615" s="49">
        <f t="shared" si="20"/>
        <v>0</v>
      </c>
    </row>
    <row r="616" spans="3:17" ht="28.5" customHeight="1" thickTop="1" thickBot="1">
      <c r="C616" s="65" t="str">
        <f>'PC Despesas'!U12</f>
        <v>5.7.8</v>
      </c>
      <c r="D616" s="66" t="str">
        <f>VLOOKUP(C616,'PC Despesas'!$U$5:$V$103,2,FALSE)</f>
        <v>-</v>
      </c>
      <c r="E616" s="75">
        <f>SUMIFS(Jan!$H$5:$H$605,Jan!$R$5:$R$605,"Despesa",Jan!$F$5:$F$605,CPagar!$D616,Jan!$I$5:$I$605,"Não Pago")</f>
        <v>0</v>
      </c>
      <c r="F616" s="75">
        <f>SUMIFS(Fev!$H$5:$H$605,Fev!$R$5:$R$605,"Despesa",Fev!$F$5:$F$605,CPagar!$D616,Fev!$I$5:$I$605,"Não Pago")</f>
        <v>0</v>
      </c>
      <c r="G616" s="75">
        <f>SUMIFS(Mar!$H$5:$H$605,Mar!$R$5:$R$605,"Despesa",Mar!$F$5:$F$605,CPagar!$D616,Mar!$I$5:$I$605,"Não Pago")</f>
        <v>0</v>
      </c>
      <c r="H616" s="75">
        <f>SUMIFS(Abr!$H$5:$H$605,Abr!$R$5:$R$605,"Despesa",Abr!$F$5:$F$605,CPagar!$D616,Abr!$I$5:$I$605,"Não Pago")</f>
        <v>0</v>
      </c>
      <c r="I616" s="75">
        <f>SUMIFS(Mai!$H$5:$H$605,Mai!$R$5:$R$605,"Despesa",Mai!$F$5:$F$605,CPagar!$D616,Mai!$I$5:$I$605,"Não Pago")</f>
        <v>0</v>
      </c>
      <c r="J616" s="75">
        <f>SUMIFS(Jun!$H$5:$H$605,Jun!$R$5:$R$605,"Despesa",Jun!$F$5:$F$605,CPagar!$D616,Jun!$I$5:$I$605,"Não Pago")</f>
        <v>0</v>
      </c>
      <c r="K616" s="75">
        <f>SUMIFS(Jul!$H$5:$H$605,Jul!$R$5:$R$605,"Despesa",Jul!$F$5:$F$605,CPagar!$D616,Jul!$I$5:$I$605,"Não Pago")</f>
        <v>0</v>
      </c>
      <c r="L616" s="75">
        <f>SUMIFS(Ago!$H$5:$H$605,Ago!$R$5:$R$605,"Despesa",Ago!$F$5:$F$605,CPagar!$D616,Ago!$I$5:$I$605,"Não Pago")</f>
        <v>0</v>
      </c>
      <c r="M616" s="75">
        <f>SUMIFS(Set!$H$5:$H$605,Set!$R$5:$R$605,"Despesa",Set!$F$5:$F$605,CPagar!$D616,Set!$I$5:$I$605,"Não Pago")</f>
        <v>0</v>
      </c>
      <c r="N616" s="75">
        <f>SUMIFS(Out!$H$5:$H$605,Out!$R$5:$R$605,"Despesa",Out!$F$5:$F$605,CPagar!$D616,Out!$I$5:$I$605,"Não Pago")</f>
        <v>0</v>
      </c>
      <c r="O616" s="75">
        <f>SUMIFS(Nov!$H$5:$H$605,Nov!$R$5:$R$605,"Despesa",Nov!$F$5:$F$605,CPagar!$D616,Nov!$I$5:$I$605,"Não Pago")</f>
        <v>0</v>
      </c>
      <c r="P616" s="75">
        <f>SUMIFS(Dez!$H$5:$H$605,Dez!$R$5:$R$605,"Despesa",Dez!$F$5:$F$605,CPagar!$D616,Dez!$I$5:$I$605,"Não Pago")</f>
        <v>0</v>
      </c>
      <c r="Q616" s="49">
        <f t="shared" si="20"/>
        <v>0</v>
      </c>
    </row>
    <row r="617" spans="3:17" ht="28.5" customHeight="1" thickTop="1" thickBot="1">
      <c r="C617" s="65" t="str">
        <f>'PC Despesas'!U13</f>
        <v>5.7.9</v>
      </c>
      <c r="D617" s="66" t="str">
        <f>VLOOKUP(C617,'PC Despesas'!$U$5:$V$103,2,FALSE)</f>
        <v>-</v>
      </c>
      <c r="E617" s="75">
        <f>SUMIFS(Jan!$H$5:$H$605,Jan!$R$5:$R$605,"Despesa",Jan!$F$5:$F$605,CPagar!$D617,Jan!$I$5:$I$605,"Não Pago")</f>
        <v>0</v>
      </c>
      <c r="F617" s="75">
        <f>SUMIFS(Fev!$H$5:$H$605,Fev!$R$5:$R$605,"Despesa",Fev!$F$5:$F$605,CPagar!$D617,Fev!$I$5:$I$605,"Não Pago")</f>
        <v>0</v>
      </c>
      <c r="G617" s="75">
        <f>SUMIFS(Mar!$H$5:$H$605,Mar!$R$5:$R$605,"Despesa",Mar!$F$5:$F$605,CPagar!$D617,Mar!$I$5:$I$605,"Não Pago")</f>
        <v>0</v>
      </c>
      <c r="H617" s="75">
        <f>SUMIFS(Abr!$H$5:$H$605,Abr!$R$5:$R$605,"Despesa",Abr!$F$5:$F$605,CPagar!$D617,Abr!$I$5:$I$605,"Não Pago")</f>
        <v>0</v>
      </c>
      <c r="I617" s="75">
        <f>SUMIFS(Mai!$H$5:$H$605,Mai!$R$5:$R$605,"Despesa",Mai!$F$5:$F$605,CPagar!$D617,Mai!$I$5:$I$605,"Não Pago")</f>
        <v>0</v>
      </c>
      <c r="J617" s="75">
        <f>SUMIFS(Jun!$H$5:$H$605,Jun!$R$5:$R$605,"Despesa",Jun!$F$5:$F$605,CPagar!$D617,Jun!$I$5:$I$605,"Não Pago")</f>
        <v>0</v>
      </c>
      <c r="K617" s="75">
        <f>SUMIFS(Jul!$H$5:$H$605,Jul!$R$5:$R$605,"Despesa",Jul!$F$5:$F$605,CPagar!$D617,Jul!$I$5:$I$605,"Não Pago")</f>
        <v>0</v>
      </c>
      <c r="L617" s="75">
        <f>SUMIFS(Ago!$H$5:$H$605,Ago!$R$5:$R$605,"Despesa",Ago!$F$5:$F$605,CPagar!$D617,Ago!$I$5:$I$605,"Não Pago")</f>
        <v>0</v>
      </c>
      <c r="M617" s="75">
        <f>SUMIFS(Set!$H$5:$H$605,Set!$R$5:$R$605,"Despesa",Set!$F$5:$F$605,CPagar!$D617,Set!$I$5:$I$605,"Não Pago")</f>
        <v>0</v>
      </c>
      <c r="N617" s="75">
        <f>SUMIFS(Out!$H$5:$H$605,Out!$R$5:$R$605,"Despesa",Out!$F$5:$F$605,CPagar!$D617,Out!$I$5:$I$605,"Não Pago")</f>
        <v>0</v>
      </c>
      <c r="O617" s="75">
        <f>SUMIFS(Nov!$H$5:$H$605,Nov!$R$5:$R$605,"Despesa",Nov!$F$5:$F$605,CPagar!$D617,Nov!$I$5:$I$605,"Não Pago")</f>
        <v>0</v>
      </c>
      <c r="P617" s="75">
        <f>SUMIFS(Dez!$H$5:$H$605,Dez!$R$5:$R$605,"Despesa",Dez!$F$5:$F$605,CPagar!$D617,Dez!$I$5:$I$605,"Não Pago")</f>
        <v>0</v>
      </c>
      <c r="Q617" s="49">
        <f t="shared" si="20"/>
        <v>0</v>
      </c>
    </row>
    <row r="618" spans="3:17" ht="28.5" customHeight="1" thickTop="1" thickBot="1">
      <c r="C618" s="65" t="str">
        <f>'PC Despesas'!U14</f>
        <v>5.7.10</v>
      </c>
      <c r="D618" s="66" t="str">
        <f>VLOOKUP(C618,'PC Despesas'!$U$5:$V$103,2,FALSE)</f>
        <v>-</v>
      </c>
      <c r="E618" s="75">
        <f>SUMIFS(Jan!$H$5:$H$605,Jan!$R$5:$R$605,"Despesa",Jan!$F$5:$F$605,CPagar!$D618,Jan!$I$5:$I$605,"Não Pago")</f>
        <v>0</v>
      </c>
      <c r="F618" s="75">
        <f>SUMIFS(Fev!$H$5:$H$605,Fev!$R$5:$R$605,"Despesa",Fev!$F$5:$F$605,CPagar!$D618,Fev!$I$5:$I$605,"Não Pago")</f>
        <v>0</v>
      </c>
      <c r="G618" s="75">
        <f>SUMIFS(Mar!$H$5:$H$605,Mar!$R$5:$R$605,"Despesa",Mar!$F$5:$F$605,CPagar!$D618,Mar!$I$5:$I$605,"Não Pago")</f>
        <v>0</v>
      </c>
      <c r="H618" s="75">
        <f>SUMIFS(Abr!$H$5:$H$605,Abr!$R$5:$R$605,"Despesa",Abr!$F$5:$F$605,CPagar!$D618,Abr!$I$5:$I$605,"Não Pago")</f>
        <v>0</v>
      </c>
      <c r="I618" s="75">
        <f>SUMIFS(Mai!$H$5:$H$605,Mai!$R$5:$R$605,"Despesa",Mai!$F$5:$F$605,CPagar!$D618,Mai!$I$5:$I$605,"Não Pago")</f>
        <v>0</v>
      </c>
      <c r="J618" s="75">
        <f>SUMIFS(Jun!$H$5:$H$605,Jun!$R$5:$R$605,"Despesa",Jun!$F$5:$F$605,CPagar!$D618,Jun!$I$5:$I$605,"Não Pago")</f>
        <v>0</v>
      </c>
      <c r="K618" s="75">
        <f>SUMIFS(Jul!$H$5:$H$605,Jul!$R$5:$R$605,"Despesa",Jul!$F$5:$F$605,CPagar!$D618,Jul!$I$5:$I$605,"Não Pago")</f>
        <v>0</v>
      </c>
      <c r="L618" s="75">
        <f>SUMIFS(Ago!$H$5:$H$605,Ago!$R$5:$R$605,"Despesa",Ago!$F$5:$F$605,CPagar!$D618,Ago!$I$5:$I$605,"Não Pago")</f>
        <v>0</v>
      </c>
      <c r="M618" s="75">
        <f>SUMIFS(Set!$H$5:$H$605,Set!$R$5:$R$605,"Despesa",Set!$F$5:$F$605,CPagar!$D618,Set!$I$5:$I$605,"Não Pago")</f>
        <v>0</v>
      </c>
      <c r="N618" s="75">
        <f>SUMIFS(Out!$H$5:$H$605,Out!$R$5:$R$605,"Despesa",Out!$F$5:$F$605,CPagar!$D618,Out!$I$5:$I$605,"Não Pago")</f>
        <v>0</v>
      </c>
      <c r="O618" s="75">
        <f>SUMIFS(Nov!$H$5:$H$605,Nov!$R$5:$R$605,"Despesa",Nov!$F$5:$F$605,CPagar!$D618,Nov!$I$5:$I$605,"Não Pago")</f>
        <v>0</v>
      </c>
      <c r="P618" s="75">
        <f>SUMIFS(Dez!$H$5:$H$605,Dez!$R$5:$R$605,"Despesa",Dez!$F$5:$F$605,CPagar!$D618,Dez!$I$5:$I$605,"Não Pago")</f>
        <v>0</v>
      </c>
      <c r="Q618" s="49">
        <f t="shared" si="20"/>
        <v>0</v>
      </c>
    </row>
    <row r="619" spans="3:17" ht="28.5" customHeight="1" thickTop="1" thickBot="1">
      <c r="C619" s="65" t="str">
        <f>'PC Despesas'!U15</f>
        <v>5.7.11</v>
      </c>
      <c r="D619" s="66" t="str">
        <f>VLOOKUP(C619,'PC Despesas'!$U$5:$V$103,2,FALSE)</f>
        <v>-</v>
      </c>
      <c r="E619" s="75">
        <f>SUMIFS(Jan!$H$5:$H$605,Jan!$R$5:$R$605,"Despesa",Jan!$F$5:$F$605,CPagar!$D619,Jan!$I$5:$I$605,"Não Pago")</f>
        <v>0</v>
      </c>
      <c r="F619" s="75">
        <f>SUMIFS(Fev!$H$5:$H$605,Fev!$R$5:$R$605,"Despesa",Fev!$F$5:$F$605,CPagar!$D619,Fev!$I$5:$I$605,"Não Pago")</f>
        <v>0</v>
      </c>
      <c r="G619" s="75">
        <f>SUMIFS(Mar!$H$5:$H$605,Mar!$R$5:$R$605,"Despesa",Mar!$F$5:$F$605,CPagar!$D619,Mar!$I$5:$I$605,"Não Pago")</f>
        <v>0</v>
      </c>
      <c r="H619" s="75">
        <f>SUMIFS(Abr!$H$5:$H$605,Abr!$R$5:$R$605,"Despesa",Abr!$F$5:$F$605,CPagar!$D619,Abr!$I$5:$I$605,"Não Pago")</f>
        <v>0</v>
      </c>
      <c r="I619" s="75">
        <f>SUMIFS(Mai!$H$5:$H$605,Mai!$R$5:$R$605,"Despesa",Mai!$F$5:$F$605,CPagar!$D619,Mai!$I$5:$I$605,"Não Pago")</f>
        <v>0</v>
      </c>
      <c r="J619" s="75">
        <f>SUMIFS(Jun!$H$5:$H$605,Jun!$R$5:$R$605,"Despesa",Jun!$F$5:$F$605,CPagar!$D619,Jun!$I$5:$I$605,"Não Pago")</f>
        <v>0</v>
      </c>
      <c r="K619" s="75">
        <f>SUMIFS(Jul!$H$5:$H$605,Jul!$R$5:$R$605,"Despesa",Jul!$F$5:$F$605,CPagar!$D619,Jul!$I$5:$I$605,"Não Pago")</f>
        <v>0</v>
      </c>
      <c r="L619" s="75">
        <f>SUMIFS(Ago!$H$5:$H$605,Ago!$R$5:$R$605,"Despesa",Ago!$F$5:$F$605,CPagar!$D619,Ago!$I$5:$I$605,"Não Pago")</f>
        <v>0</v>
      </c>
      <c r="M619" s="75">
        <f>SUMIFS(Set!$H$5:$H$605,Set!$R$5:$R$605,"Despesa",Set!$F$5:$F$605,CPagar!$D619,Set!$I$5:$I$605,"Não Pago")</f>
        <v>0</v>
      </c>
      <c r="N619" s="75">
        <f>SUMIFS(Out!$H$5:$H$605,Out!$R$5:$R$605,"Despesa",Out!$F$5:$F$605,CPagar!$D619,Out!$I$5:$I$605,"Não Pago")</f>
        <v>0</v>
      </c>
      <c r="O619" s="75">
        <f>SUMIFS(Nov!$H$5:$H$605,Nov!$R$5:$R$605,"Despesa",Nov!$F$5:$F$605,CPagar!$D619,Nov!$I$5:$I$605,"Não Pago")</f>
        <v>0</v>
      </c>
      <c r="P619" s="75">
        <f>SUMIFS(Dez!$H$5:$H$605,Dez!$R$5:$R$605,"Despesa",Dez!$F$5:$F$605,CPagar!$D619,Dez!$I$5:$I$605,"Não Pago")</f>
        <v>0</v>
      </c>
      <c r="Q619" s="49">
        <f t="shared" si="20"/>
        <v>0</v>
      </c>
    </row>
    <row r="620" spans="3:17" ht="28.5" customHeight="1" thickTop="1" thickBot="1">
      <c r="C620" s="65" t="str">
        <f>'PC Despesas'!U16</f>
        <v>5.7.12</v>
      </c>
      <c r="D620" s="66" t="str">
        <f>VLOOKUP(C620,'PC Despesas'!$U$5:$V$103,2,FALSE)</f>
        <v>-</v>
      </c>
      <c r="E620" s="75">
        <f>SUMIFS(Jan!$H$5:$H$605,Jan!$R$5:$R$605,"Despesa",Jan!$F$5:$F$605,CPagar!$D620,Jan!$I$5:$I$605,"Não Pago")</f>
        <v>0</v>
      </c>
      <c r="F620" s="75">
        <f>SUMIFS(Fev!$H$5:$H$605,Fev!$R$5:$R$605,"Despesa",Fev!$F$5:$F$605,CPagar!$D620,Fev!$I$5:$I$605,"Não Pago")</f>
        <v>0</v>
      </c>
      <c r="G620" s="75">
        <f>SUMIFS(Mar!$H$5:$H$605,Mar!$R$5:$R$605,"Despesa",Mar!$F$5:$F$605,CPagar!$D620,Mar!$I$5:$I$605,"Não Pago")</f>
        <v>0</v>
      </c>
      <c r="H620" s="75">
        <f>SUMIFS(Abr!$H$5:$H$605,Abr!$R$5:$R$605,"Despesa",Abr!$F$5:$F$605,CPagar!$D620,Abr!$I$5:$I$605,"Não Pago")</f>
        <v>0</v>
      </c>
      <c r="I620" s="75">
        <f>SUMIFS(Mai!$H$5:$H$605,Mai!$R$5:$R$605,"Despesa",Mai!$F$5:$F$605,CPagar!$D620,Mai!$I$5:$I$605,"Não Pago")</f>
        <v>0</v>
      </c>
      <c r="J620" s="75">
        <f>SUMIFS(Jun!$H$5:$H$605,Jun!$R$5:$R$605,"Despesa",Jun!$F$5:$F$605,CPagar!$D620,Jun!$I$5:$I$605,"Não Pago")</f>
        <v>0</v>
      </c>
      <c r="K620" s="75">
        <f>SUMIFS(Jul!$H$5:$H$605,Jul!$R$5:$R$605,"Despesa",Jul!$F$5:$F$605,CPagar!$D620,Jul!$I$5:$I$605,"Não Pago")</f>
        <v>0</v>
      </c>
      <c r="L620" s="75">
        <f>SUMIFS(Ago!$H$5:$H$605,Ago!$R$5:$R$605,"Despesa",Ago!$F$5:$F$605,CPagar!$D620,Ago!$I$5:$I$605,"Não Pago")</f>
        <v>0</v>
      </c>
      <c r="M620" s="75">
        <f>SUMIFS(Set!$H$5:$H$605,Set!$R$5:$R$605,"Despesa",Set!$F$5:$F$605,CPagar!$D620,Set!$I$5:$I$605,"Não Pago")</f>
        <v>0</v>
      </c>
      <c r="N620" s="75">
        <f>SUMIFS(Out!$H$5:$H$605,Out!$R$5:$R$605,"Despesa",Out!$F$5:$F$605,CPagar!$D620,Out!$I$5:$I$605,"Não Pago")</f>
        <v>0</v>
      </c>
      <c r="O620" s="75">
        <f>SUMIFS(Nov!$H$5:$H$605,Nov!$R$5:$R$605,"Despesa",Nov!$F$5:$F$605,CPagar!$D620,Nov!$I$5:$I$605,"Não Pago")</f>
        <v>0</v>
      </c>
      <c r="P620" s="75">
        <f>SUMIFS(Dez!$H$5:$H$605,Dez!$R$5:$R$605,"Despesa",Dez!$F$5:$F$605,CPagar!$D620,Dez!$I$5:$I$605,"Não Pago")</f>
        <v>0</v>
      </c>
      <c r="Q620" s="49">
        <f t="shared" si="20"/>
        <v>0</v>
      </c>
    </row>
    <row r="621" spans="3:17" ht="28.5" customHeight="1" thickTop="1" thickBot="1">
      <c r="C621" s="65" t="str">
        <f>'PC Despesas'!U17</f>
        <v>5.7.13</v>
      </c>
      <c r="D621" s="66" t="str">
        <f>VLOOKUP(C621,'PC Despesas'!$U$5:$V$103,2,FALSE)</f>
        <v>-</v>
      </c>
      <c r="E621" s="75">
        <f>SUMIFS(Jan!$H$5:$H$605,Jan!$R$5:$R$605,"Despesa",Jan!$F$5:$F$605,CPagar!$D621,Jan!$I$5:$I$605,"Não Pago")</f>
        <v>0</v>
      </c>
      <c r="F621" s="75">
        <f>SUMIFS(Fev!$H$5:$H$605,Fev!$R$5:$R$605,"Despesa",Fev!$F$5:$F$605,CPagar!$D621,Fev!$I$5:$I$605,"Não Pago")</f>
        <v>0</v>
      </c>
      <c r="G621" s="75">
        <f>SUMIFS(Mar!$H$5:$H$605,Mar!$R$5:$R$605,"Despesa",Mar!$F$5:$F$605,CPagar!$D621,Mar!$I$5:$I$605,"Não Pago")</f>
        <v>0</v>
      </c>
      <c r="H621" s="75">
        <f>SUMIFS(Abr!$H$5:$H$605,Abr!$R$5:$R$605,"Despesa",Abr!$F$5:$F$605,CPagar!$D621,Abr!$I$5:$I$605,"Não Pago")</f>
        <v>0</v>
      </c>
      <c r="I621" s="75">
        <f>SUMIFS(Mai!$H$5:$H$605,Mai!$R$5:$R$605,"Despesa",Mai!$F$5:$F$605,CPagar!$D621,Mai!$I$5:$I$605,"Não Pago")</f>
        <v>0</v>
      </c>
      <c r="J621" s="75">
        <f>SUMIFS(Jun!$H$5:$H$605,Jun!$R$5:$R$605,"Despesa",Jun!$F$5:$F$605,CPagar!$D621,Jun!$I$5:$I$605,"Não Pago")</f>
        <v>0</v>
      </c>
      <c r="K621" s="75">
        <f>SUMIFS(Jul!$H$5:$H$605,Jul!$R$5:$R$605,"Despesa",Jul!$F$5:$F$605,CPagar!$D621,Jul!$I$5:$I$605,"Não Pago")</f>
        <v>0</v>
      </c>
      <c r="L621" s="75">
        <f>SUMIFS(Ago!$H$5:$H$605,Ago!$R$5:$R$605,"Despesa",Ago!$F$5:$F$605,CPagar!$D621,Ago!$I$5:$I$605,"Não Pago")</f>
        <v>0</v>
      </c>
      <c r="M621" s="75">
        <f>SUMIFS(Set!$H$5:$H$605,Set!$R$5:$R$605,"Despesa",Set!$F$5:$F$605,CPagar!$D621,Set!$I$5:$I$605,"Não Pago")</f>
        <v>0</v>
      </c>
      <c r="N621" s="75">
        <f>SUMIFS(Out!$H$5:$H$605,Out!$R$5:$R$605,"Despesa",Out!$F$5:$F$605,CPagar!$D621,Out!$I$5:$I$605,"Não Pago")</f>
        <v>0</v>
      </c>
      <c r="O621" s="75">
        <f>SUMIFS(Nov!$H$5:$H$605,Nov!$R$5:$R$605,"Despesa",Nov!$F$5:$F$605,CPagar!$D621,Nov!$I$5:$I$605,"Não Pago")</f>
        <v>0</v>
      </c>
      <c r="P621" s="75">
        <f>SUMIFS(Dez!$H$5:$H$605,Dez!$R$5:$R$605,"Despesa",Dez!$F$5:$F$605,CPagar!$D621,Dez!$I$5:$I$605,"Não Pago")</f>
        <v>0</v>
      </c>
      <c r="Q621" s="49">
        <f t="shared" si="20"/>
        <v>0</v>
      </c>
    </row>
    <row r="622" spans="3:17" ht="28.5" customHeight="1" thickTop="1" thickBot="1">
      <c r="C622" s="65" t="str">
        <f>'PC Despesas'!U18</f>
        <v>5.7.14</v>
      </c>
      <c r="D622" s="66" t="str">
        <f>VLOOKUP(C622,'PC Despesas'!$U$5:$V$103,2,FALSE)</f>
        <v>-</v>
      </c>
      <c r="E622" s="75">
        <f>SUMIFS(Jan!$H$5:$H$605,Jan!$R$5:$R$605,"Despesa",Jan!$F$5:$F$605,CPagar!$D622,Jan!$I$5:$I$605,"Não Pago")</f>
        <v>0</v>
      </c>
      <c r="F622" s="75">
        <f>SUMIFS(Fev!$H$5:$H$605,Fev!$R$5:$R$605,"Despesa",Fev!$F$5:$F$605,CPagar!$D622,Fev!$I$5:$I$605,"Não Pago")</f>
        <v>0</v>
      </c>
      <c r="G622" s="75">
        <f>SUMIFS(Mar!$H$5:$H$605,Mar!$R$5:$R$605,"Despesa",Mar!$F$5:$F$605,CPagar!$D622,Mar!$I$5:$I$605,"Não Pago")</f>
        <v>0</v>
      </c>
      <c r="H622" s="75">
        <f>SUMIFS(Abr!$H$5:$H$605,Abr!$R$5:$R$605,"Despesa",Abr!$F$5:$F$605,CPagar!$D622,Abr!$I$5:$I$605,"Não Pago")</f>
        <v>0</v>
      </c>
      <c r="I622" s="75">
        <f>SUMIFS(Mai!$H$5:$H$605,Mai!$R$5:$R$605,"Despesa",Mai!$F$5:$F$605,CPagar!$D622,Mai!$I$5:$I$605,"Não Pago")</f>
        <v>0</v>
      </c>
      <c r="J622" s="75">
        <f>SUMIFS(Jun!$H$5:$H$605,Jun!$R$5:$R$605,"Despesa",Jun!$F$5:$F$605,CPagar!$D622,Jun!$I$5:$I$605,"Não Pago")</f>
        <v>0</v>
      </c>
      <c r="K622" s="75">
        <f>SUMIFS(Jul!$H$5:$H$605,Jul!$R$5:$R$605,"Despesa",Jul!$F$5:$F$605,CPagar!$D622,Jul!$I$5:$I$605,"Não Pago")</f>
        <v>0</v>
      </c>
      <c r="L622" s="75">
        <f>SUMIFS(Ago!$H$5:$H$605,Ago!$R$5:$R$605,"Despesa",Ago!$F$5:$F$605,CPagar!$D622,Ago!$I$5:$I$605,"Não Pago")</f>
        <v>0</v>
      </c>
      <c r="M622" s="75">
        <f>SUMIFS(Set!$H$5:$H$605,Set!$R$5:$R$605,"Despesa",Set!$F$5:$F$605,CPagar!$D622,Set!$I$5:$I$605,"Não Pago")</f>
        <v>0</v>
      </c>
      <c r="N622" s="75">
        <f>SUMIFS(Out!$H$5:$H$605,Out!$R$5:$R$605,"Despesa",Out!$F$5:$F$605,CPagar!$D622,Out!$I$5:$I$605,"Não Pago")</f>
        <v>0</v>
      </c>
      <c r="O622" s="75">
        <f>SUMIFS(Nov!$H$5:$H$605,Nov!$R$5:$R$605,"Despesa",Nov!$F$5:$F$605,CPagar!$D622,Nov!$I$5:$I$605,"Não Pago")</f>
        <v>0</v>
      </c>
      <c r="P622" s="75">
        <f>SUMIFS(Dez!$H$5:$H$605,Dez!$R$5:$R$605,"Despesa",Dez!$F$5:$F$605,CPagar!$D622,Dez!$I$5:$I$605,"Não Pago")</f>
        <v>0</v>
      </c>
      <c r="Q622" s="49">
        <f t="shared" si="20"/>
        <v>0</v>
      </c>
    </row>
    <row r="623" spans="3:17" ht="28.5" customHeight="1" thickTop="1" thickBot="1">
      <c r="C623" s="65" t="str">
        <f>'PC Despesas'!U19</f>
        <v>5.7.15</v>
      </c>
      <c r="D623" s="66" t="str">
        <f>VLOOKUP(C623,'PC Despesas'!$U$5:$V$103,2,FALSE)</f>
        <v>-</v>
      </c>
      <c r="E623" s="75">
        <f>SUMIFS(Jan!$H$5:$H$605,Jan!$R$5:$R$605,"Despesa",Jan!$F$5:$F$605,CPagar!$D623,Jan!$I$5:$I$605,"Não Pago")</f>
        <v>0</v>
      </c>
      <c r="F623" s="75">
        <f>SUMIFS(Fev!$H$5:$H$605,Fev!$R$5:$R$605,"Despesa",Fev!$F$5:$F$605,CPagar!$D623,Fev!$I$5:$I$605,"Não Pago")</f>
        <v>0</v>
      </c>
      <c r="G623" s="75">
        <f>SUMIFS(Mar!$H$5:$H$605,Mar!$R$5:$R$605,"Despesa",Mar!$F$5:$F$605,CPagar!$D623,Mar!$I$5:$I$605,"Não Pago")</f>
        <v>0</v>
      </c>
      <c r="H623" s="75">
        <f>SUMIFS(Abr!$H$5:$H$605,Abr!$R$5:$R$605,"Despesa",Abr!$F$5:$F$605,CPagar!$D623,Abr!$I$5:$I$605,"Não Pago")</f>
        <v>0</v>
      </c>
      <c r="I623" s="75">
        <f>SUMIFS(Mai!$H$5:$H$605,Mai!$R$5:$R$605,"Despesa",Mai!$F$5:$F$605,CPagar!$D623,Mai!$I$5:$I$605,"Não Pago")</f>
        <v>0</v>
      </c>
      <c r="J623" s="75">
        <f>SUMIFS(Jun!$H$5:$H$605,Jun!$R$5:$R$605,"Despesa",Jun!$F$5:$F$605,CPagar!$D623,Jun!$I$5:$I$605,"Não Pago")</f>
        <v>0</v>
      </c>
      <c r="K623" s="75">
        <f>SUMIFS(Jul!$H$5:$H$605,Jul!$R$5:$R$605,"Despesa",Jul!$F$5:$F$605,CPagar!$D623,Jul!$I$5:$I$605,"Não Pago")</f>
        <v>0</v>
      </c>
      <c r="L623" s="75">
        <f>SUMIFS(Ago!$H$5:$H$605,Ago!$R$5:$R$605,"Despesa",Ago!$F$5:$F$605,CPagar!$D623,Ago!$I$5:$I$605,"Não Pago")</f>
        <v>0</v>
      </c>
      <c r="M623" s="75">
        <f>SUMIFS(Set!$H$5:$H$605,Set!$R$5:$R$605,"Despesa",Set!$F$5:$F$605,CPagar!$D623,Set!$I$5:$I$605,"Não Pago")</f>
        <v>0</v>
      </c>
      <c r="N623" s="75">
        <f>SUMIFS(Out!$H$5:$H$605,Out!$R$5:$R$605,"Despesa",Out!$F$5:$F$605,CPagar!$D623,Out!$I$5:$I$605,"Não Pago")</f>
        <v>0</v>
      </c>
      <c r="O623" s="75">
        <f>SUMIFS(Nov!$H$5:$H$605,Nov!$R$5:$R$605,"Despesa",Nov!$F$5:$F$605,CPagar!$D623,Nov!$I$5:$I$605,"Não Pago")</f>
        <v>0</v>
      </c>
      <c r="P623" s="75">
        <f>SUMIFS(Dez!$H$5:$H$605,Dez!$R$5:$R$605,"Despesa",Dez!$F$5:$F$605,CPagar!$D623,Dez!$I$5:$I$605,"Não Pago")</f>
        <v>0</v>
      </c>
      <c r="Q623" s="49">
        <f t="shared" si="20"/>
        <v>0</v>
      </c>
    </row>
    <row r="624" spans="3:17" ht="28.5" customHeight="1" thickTop="1" thickBot="1">
      <c r="C624" s="65" t="str">
        <f>'PC Despesas'!U20</f>
        <v>5.7.16</v>
      </c>
      <c r="D624" s="66" t="str">
        <f>VLOOKUP(C624,'PC Despesas'!$U$5:$V$103,2,FALSE)</f>
        <v>-</v>
      </c>
      <c r="E624" s="75">
        <f>SUMIFS(Jan!$H$5:$H$605,Jan!$R$5:$R$605,"Despesa",Jan!$F$5:$F$605,CPagar!$D624,Jan!$I$5:$I$605,"Não Pago")</f>
        <v>0</v>
      </c>
      <c r="F624" s="75">
        <f>SUMIFS(Fev!$H$5:$H$605,Fev!$R$5:$R$605,"Despesa",Fev!$F$5:$F$605,CPagar!$D624,Fev!$I$5:$I$605,"Não Pago")</f>
        <v>0</v>
      </c>
      <c r="G624" s="75">
        <f>SUMIFS(Mar!$H$5:$H$605,Mar!$R$5:$R$605,"Despesa",Mar!$F$5:$F$605,CPagar!$D624,Mar!$I$5:$I$605,"Não Pago")</f>
        <v>0</v>
      </c>
      <c r="H624" s="75">
        <f>SUMIFS(Abr!$H$5:$H$605,Abr!$R$5:$R$605,"Despesa",Abr!$F$5:$F$605,CPagar!$D624,Abr!$I$5:$I$605,"Não Pago")</f>
        <v>0</v>
      </c>
      <c r="I624" s="75">
        <f>SUMIFS(Mai!$H$5:$H$605,Mai!$R$5:$R$605,"Despesa",Mai!$F$5:$F$605,CPagar!$D624,Mai!$I$5:$I$605,"Não Pago")</f>
        <v>0</v>
      </c>
      <c r="J624" s="75">
        <f>SUMIFS(Jun!$H$5:$H$605,Jun!$R$5:$R$605,"Despesa",Jun!$F$5:$F$605,CPagar!$D624,Jun!$I$5:$I$605,"Não Pago")</f>
        <v>0</v>
      </c>
      <c r="K624" s="75">
        <f>SUMIFS(Jul!$H$5:$H$605,Jul!$R$5:$R$605,"Despesa",Jul!$F$5:$F$605,CPagar!$D624,Jul!$I$5:$I$605,"Não Pago")</f>
        <v>0</v>
      </c>
      <c r="L624" s="75">
        <f>SUMIFS(Ago!$H$5:$H$605,Ago!$R$5:$R$605,"Despesa",Ago!$F$5:$F$605,CPagar!$D624,Ago!$I$5:$I$605,"Não Pago")</f>
        <v>0</v>
      </c>
      <c r="M624" s="75">
        <f>SUMIFS(Set!$H$5:$H$605,Set!$R$5:$R$605,"Despesa",Set!$F$5:$F$605,CPagar!$D624,Set!$I$5:$I$605,"Não Pago")</f>
        <v>0</v>
      </c>
      <c r="N624" s="75">
        <f>SUMIFS(Out!$H$5:$H$605,Out!$R$5:$R$605,"Despesa",Out!$F$5:$F$605,CPagar!$D624,Out!$I$5:$I$605,"Não Pago")</f>
        <v>0</v>
      </c>
      <c r="O624" s="75">
        <f>SUMIFS(Nov!$H$5:$H$605,Nov!$R$5:$R$605,"Despesa",Nov!$F$5:$F$605,CPagar!$D624,Nov!$I$5:$I$605,"Não Pago")</f>
        <v>0</v>
      </c>
      <c r="P624" s="75">
        <f>SUMIFS(Dez!$H$5:$H$605,Dez!$R$5:$R$605,"Despesa",Dez!$F$5:$F$605,CPagar!$D624,Dez!$I$5:$I$605,"Não Pago")</f>
        <v>0</v>
      </c>
      <c r="Q624" s="49">
        <f t="shared" si="20"/>
        <v>0</v>
      </c>
    </row>
    <row r="625" spans="3:17" ht="28.5" customHeight="1" thickTop="1" thickBot="1">
      <c r="C625" s="65" t="str">
        <f>'PC Despesas'!U21</f>
        <v>5.7.17</v>
      </c>
      <c r="D625" s="66" t="str">
        <f>VLOOKUP(C625,'PC Despesas'!$U$5:$V$103,2,FALSE)</f>
        <v>-</v>
      </c>
      <c r="E625" s="75">
        <f>SUMIFS(Jan!$H$5:$H$605,Jan!$R$5:$R$605,"Despesa",Jan!$F$5:$F$605,CPagar!$D625,Jan!$I$5:$I$605,"Não Pago")</f>
        <v>0</v>
      </c>
      <c r="F625" s="75">
        <f>SUMIFS(Fev!$H$5:$H$605,Fev!$R$5:$R$605,"Despesa",Fev!$F$5:$F$605,CPagar!$D625,Fev!$I$5:$I$605,"Não Pago")</f>
        <v>0</v>
      </c>
      <c r="G625" s="75">
        <f>SUMIFS(Mar!$H$5:$H$605,Mar!$R$5:$R$605,"Despesa",Mar!$F$5:$F$605,CPagar!$D625,Mar!$I$5:$I$605,"Não Pago")</f>
        <v>0</v>
      </c>
      <c r="H625" s="75">
        <f>SUMIFS(Abr!$H$5:$H$605,Abr!$R$5:$R$605,"Despesa",Abr!$F$5:$F$605,CPagar!$D625,Abr!$I$5:$I$605,"Não Pago")</f>
        <v>0</v>
      </c>
      <c r="I625" s="75">
        <f>SUMIFS(Mai!$H$5:$H$605,Mai!$R$5:$R$605,"Despesa",Mai!$F$5:$F$605,CPagar!$D625,Mai!$I$5:$I$605,"Não Pago")</f>
        <v>0</v>
      </c>
      <c r="J625" s="75">
        <f>SUMIFS(Jun!$H$5:$H$605,Jun!$R$5:$R$605,"Despesa",Jun!$F$5:$F$605,CPagar!$D625,Jun!$I$5:$I$605,"Não Pago")</f>
        <v>0</v>
      </c>
      <c r="K625" s="75">
        <f>SUMIFS(Jul!$H$5:$H$605,Jul!$R$5:$R$605,"Despesa",Jul!$F$5:$F$605,CPagar!$D625,Jul!$I$5:$I$605,"Não Pago")</f>
        <v>0</v>
      </c>
      <c r="L625" s="75">
        <f>SUMIFS(Ago!$H$5:$H$605,Ago!$R$5:$R$605,"Despesa",Ago!$F$5:$F$605,CPagar!$D625,Ago!$I$5:$I$605,"Não Pago")</f>
        <v>0</v>
      </c>
      <c r="M625" s="75">
        <f>SUMIFS(Set!$H$5:$H$605,Set!$R$5:$R$605,"Despesa",Set!$F$5:$F$605,CPagar!$D625,Set!$I$5:$I$605,"Não Pago")</f>
        <v>0</v>
      </c>
      <c r="N625" s="75">
        <f>SUMIFS(Out!$H$5:$H$605,Out!$R$5:$R$605,"Despesa",Out!$F$5:$F$605,CPagar!$D625,Out!$I$5:$I$605,"Não Pago")</f>
        <v>0</v>
      </c>
      <c r="O625" s="75">
        <f>SUMIFS(Nov!$H$5:$H$605,Nov!$R$5:$R$605,"Despesa",Nov!$F$5:$F$605,CPagar!$D625,Nov!$I$5:$I$605,"Não Pago")</f>
        <v>0</v>
      </c>
      <c r="P625" s="75">
        <f>SUMIFS(Dez!$H$5:$H$605,Dez!$R$5:$R$605,"Despesa",Dez!$F$5:$F$605,CPagar!$D625,Dez!$I$5:$I$605,"Não Pago")</f>
        <v>0</v>
      </c>
      <c r="Q625" s="49">
        <f t="shared" si="20"/>
        <v>0</v>
      </c>
    </row>
    <row r="626" spans="3:17" ht="28.5" customHeight="1" thickTop="1" thickBot="1">
      <c r="C626" s="65" t="str">
        <f>'PC Despesas'!U22</f>
        <v>5.7.18</v>
      </c>
      <c r="D626" s="66" t="str">
        <f>VLOOKUP(C626,'PC Despesas'!$U$5:$V$103,2,FALSE)</f>
        <v>-</v>
      </c>
      <c r="E626" s="75">
        <f>SUMIFS(Jan!$H$5:$H$605,Jan!$R$5:$R$605,"Despesa",Jan!$F$5:$F$605,CPagar!$D626,Jan!$I$5:$I$605,"Não Pago")</f>
        <v>0</v>
      </c>
      <c r="F626" s="75">
        <f>SUMIFS(Fev!$H$5:$H$605,Fev!$R$5:$R$605,"Despesa",Fev!$F$5:$F$605,CPagar!$D626,Fev!$I$5:$I$605,"Não Pago")</f>
        <v>0</v>
      </c>
      <c r="G626" s="75">
        <f>SUMIFS(Mar!$H$5:$H$605,Mar!$R$5:$R$605,"Despesa",Mar!$F$5:$F$605,CPagar!$D626,Mar!$I$5:$I$605,"Não Pago")</f>
        <v>0</v>
      </c>
      <c r="H626" s="75">
        <f>SUMIFS(Abr!$H$5:$H$605,Abr!$R$5:$R$605,"Despesa",Abr!$F$5:$F$605,CPagar!$D626,Abr!$I$5:$I$605,"Não Pago")</f>
        <v>0</v>
      </c>
      <c r="I626" s="75">
        <f>SUMIFS(Mai!$H$5:$H$605,Mai!$R$5:$R$605,"Despesa",Mai!$F$5:$F$605,CPagar!$D626,Mai!$I$5:$I$605,"Não Pago")</f>
        <v>0</v>
      </c>
      <c r="J626" s="75">
        <f>SUMIFS(Jun!$H$5:$H$605,Jun!$R$5:$R$605,"Despesa",Jun!$F$5:$F$605,CPagar!$D626,Jun!$I$5:$I$605,"Não Pago")</f>
        <v>0</v>
      </c>
      <c r="K626" s="75">
        <f>SUMIFS(Jul!$H$5:$H$605,Jul!$R$5:$R$605,"Despesa",Jul!$F$5:$F$605,CPagar!$D626,Jul!$I$5:$I$605,"Não Pago")</f>
        <v>0</v>
      </c>
      <c r="L626" s="75">
        <f>SUMIFS(Ago!$H$5:$H$605,Ago!$R$5:$R$605,"Despesa",Ago!$F$5:$F$605,CPagar!$D626,Ago!$I$5:$I$605,"Não Pago")</f>
        <v>0</v>
      </c>
      <c r="M626" s="75">
        <f>SUMIFS(Set!$H$5:$H$605,Set!$R$5:$R$605,"Despesa",Set!$F$5:$F$605,CPagar!$D626,Set!$I$5:$I$605,"Não Pago")</f>
        <v>0</v>
      </c>
      <c r="N626" s="75">
        <f>SUMIFS(Out!$H$5:$H$605,Out!$R$5:$R$605,"Despesa",Out!$F$5:$F$605,CPagar!$D626,Out!$I$5:$I$605,"Não Pago")</f>
        <v>0</v>
      </c>
      <c r="O626" s="75">
        <f>SUMIFS(Nov!$H$5:$H$605,Nov!$R$5:$R$605,"Despesa",Nov!$F$5:$F$605,CPagar!$D626,Nov!$I$5:$I$605,"Não Pago")</f>
        <v>0</v>
      </c>
      <c r="P626" s="75">
        <f>SUMIFS(Dez!$H$5:$H$605,Dez!$R$5:$R$605,"Despesa",Dez!$F$5:$F$605,CPagar!$D626,Dez!$I$5:$I$605,"Não Pago")</f>
        <v>0</v>
      </c>
      <c r="Q626" s="49">
        <f t="shared" si="20"/>
        <v>0</v>
      </c>
    </row>
    <row r="627" spans="3:17" ht="28.5" customHeight="1" thickTop="1" thickBot="1">
      <c r="C627" s="65" t="str">
        <f>'PC Despesas'!U23</f>
        <v>5.7.19</v>
      </c>
      <c r="D627" s="66" t="str">
        <f>VLOOKUP(C627,'PC Despesas'!$U$5:$V$103,2,FALSE)</f>
        <v>-</v>
      </c>
      <c r="E627" s="75">
        <f>SUMIFS(Jan!$H$5:$H$605,Jan!$R$5:$R$605,"Despesa",Jan!$F$5:$F$605,CPagar!$D627,Jan!$I$5:$I$605,"Não Pago")</f>
        <v>0</v>
      </c>
      <c r="F627" s="75">
        <f>SUMIFS(Fev!$H$5:$H$605,Fev!$R$5:$R$605,"Despesa",Fev!$F$5:$F$605,CPagar!$D627,Fev!$I$5:$I$605,"Não Pago")</f>
        <v>0</v>
      </c>
      <c r="G627" s="75">
        <f>SUMIFS(Mar!$H$5:$H$605,Mar!$R$5:$R$605,"Despesa",Mar!$F$5:$F$605,CPagar!$D627,Mar!$I$5:$I$605,"Não Pago")</f>
        <v>0</v>
      </c>
      <c r="H627" s="75">
        <f>SUMIFS(Abr!$H$5:$H$605,Abr!$R$5:$R$605,"Despesa",Abr!$F$5:$F$605,CPagar!$D627,Abr!$I$5:$I$605,"Não Pago")</f>
        <v>0</v>
      </c>
      <c r="I627" s="75">
        <f>SUMIFS(Mai!$H$5:$H$605,Mai!$R$5:$R$605,"Despesa",Mai!$F$5:$F$605,CPagar!$D627,Mai!$I$5:$I$605,"Não Pago")</f>
        <v>0</v>
      </c>
      <c r="J627" s="75">
        <f>SUMIFS(Jun!$H$5:$H$605,Jun!$R$5:$R$605,"Despesa",Jun!$F$5:$F$605,CPagar!$D627,Jun!$I$5:$I$605,"Não Pago")</f>
        <v>0</v>
      </c>
      <c r="K627" s="75">
        <f>SUMIFS(Jul!$H$5:$H$605,Jul!$R$5:$R$605,"Despesa",Jul!$F$5:$F$605,CPagar!$D627,Jul!$I$5:$I$605,"Não Pago")</f>
        <v>0</v>
      </c>
      <c r="L627" s="75">
        <f>SUMIFS(Ago!$H$5:$H$605,Ago!$R$5:$R$605,"Despesa",Ago!$F$5:$F$605,CPagar!$D627,Ago!$I$5:$I$605,"Não Pago")</f>
        <v>0</v>
      </c>
      <c r="M627" s="75">
        <f>SUMIFS(Set!$H$5:$H$605,Set!$R$5:$R$605,"Despesa",Set!$F$5:$F$605,CPagar!$D627,Set!$I$5:$I$605,"Não Pago")</f>
        <v>0</v>
      </c>
      <c r="N627" s="75">
        <f>SUMIFS(Out!$H$5:$H$605,Out!$R$5:$R$605,"Despesa",Out!$F$5:$F$605,CPagar!$D627,Out!$I$5:$I$605,"Não Pago")</f>
        <v>0</v>
      </c>
      <c r="O627" s="75">
        <f>SUMIFS(Nov!$H$5:$H$605,Nov!$R$5:$R$605,"Despesa",Nov!$F$5:$F$605,CPagar!$D627,Nov!$I$5:$I$605,"Não Pago")</f>
        <v>0</v>
      </c>
      <c r="P627" s="75">
        <f>SUMIFS(Dez!$H$5:$H$605,Dez!$R$5:$R$605,"Despesa",Dez!$F$5:$F$605,CPagar!$D627,Dez!$I$5:$I$605,"Não Pago")</f>
        <v>0</v>
      </c>
      <c r="Q627" s="49">
        <f t="shared" si="20"/>
        <v>0</v>
      </c>
    </row>
    <row r="628" spans="3:17" ht="28.5" customHeight="1" thickTop="1" thickBot="1">
      <c r="C628" s="65" t="str">
        <f>'PC Despesas'!U24</f>
        <v>5.7.20</v>
      </c>
      <c r="D628" s="66" t="str">
        <f>VLOOKUP(C628,'PC Despesas'!$U$5:$V$103,2,FALSE)</f>
        <v>-</v>
      </c>
      <c r="E628" s="75">
        <f>SUMIFS(Jan!$H$5:$H$605,Jan!$R$5:$R$605,"Despesa",Jan!$F$5:$F$605,CPagar!$D628,Jan!$I$5:$I$605,"Não Pago")</f>
        <v>0</v>
      </c>
      <c r="F628" s="75">
        <f>SUMIFS(Fev!$H$5:$H$605,Fev!$R$5:$R$605,"Despesa",Fev!$F$5:$F$605,CPagar!$D628,Fev!$I$5:$I$605,"Não Pago")</f>
        <v>0</v>
      </c>
      <c r="G628" s="75">
        <f>SUMIFS(Mar!$H$5:$H$605,Mar!$R$5:$R$605,"Despesa",Mar!$F$5:$F$605,CPagar!$D628,Mar!$I$5:$I$605,"Não Pago")</f>
        <v>0</v>
      </c>
      <c r="H628" s="75">
        <f>SUMIFS(Abr!$H$5:$H$605,Abr!$R$5:$R$605,"Despesa",Abr!$F$5:$F$605,CPagar!$D628,Abr!$I$5:$I$605,"Não Pago")</f>
        <v>0</v>
      </c>
      <c r="I628" s="75">
        <f>SUMIFS(Mai!$H$5:$H$605,Mai!$R$5:$R$605,"Despesa",Mai!$F$5:$F$605,CPagar!$D628,Mai!$I$5:$I$605,"Não Pago")</f>
        <v>0</v>
      </c>
      <c r="J628" s="75">
        <f>SUMIFS(Jun!$H$5:$H$605,Jun!$R$5:$R$605,"Despesa",Jun!$F$5:$F$605,CPagar!$D628,Jun!$I$5:$I$605,"Não Pago")</f>
        <v>0</v>
      </c>
      <c r="K628" s="75">
        <f>SUMIFS(Jul!$H$5:$H$605,Jul!$R$5:$R$605,"Despesa",Jul!$F$5:$F$605,CPagar!$D628,Jul!$I$5:$I$605,"Não Pago")</f>
        <v>0</v>
      </c>
      <c r="L628" s="75">
        <f>SUMIFS(Ago!$H$5:$H$605,Ago!$R$5:$R$605,"Despesa",Ago!$F$5:$F$605,CPagar!$D628,Ago!$I$5:$I$605,"Não Pago")</f>
        <v>0</v>
      </c>
      <c r="M628" s="75">
        <f>SUMIFS(Set!$H$5:$H$605,Set!$R$5:$R$605,"Despesa",Set!$F$5:$F$605,CPagar!$D628,Set!$I$5:$I$605,"Não Pago")</f>
        <v>0</v>
      </c>
      <c r="N628" s="75">
        <f>SUMIFS(Out!$H$5:$H$605,Out!$R$5:$R$605,"Despesa",Out!$F$5:$F$605,CPagar!$D628,Out!$I$5:$I$605,"Não Pago")</f>
        <v>0</v>
      </c>
      <c r="O628" s="75">
        <f>SUMIFS(Nov!$H$5:$H$605,Nov!$R$5:$R$605,"Despesa",Nov!$F$5:$F$605,CPagar!$D628,Nov!$I$5:$I$605,"Não Pago")</f>
        <v>0</v>
      </c>
      <c r="P628" s="75">
        <f>SUMIFS(Dez!$H$5:$H$605,Dez!$R$5:$R$605,"Despesa",Dez!$F$5:$F$605,CPagar!$D628,Dez!$I$5:$I$605,"Não Pago")</f>
        <v>0</v>
      </c>
      <c r="Q628" s="49">
        <f t="shared" si="20"/>
        <v>0</v>
      </c>
    </row>
    <row r="629" spans="3:17" ht="28.5" customHeight="1" thickTop="1" thickBot="1">
      <c r="C629" s="65" t="str">
        <f>'PC Despesas'!U25</f>
        <v>5.7.21</v>
      </c>
      <c r="D629" s="66" t="str">
        <f>VLOOKUP(C629,'PC Despesas'!$U$5:$V$103,2,FALSE)</f>
        <v>-</v>
      </c>
      <c r="E629" s="75">
        <f>SUMIFS(Jan!$H$5:$H$605,Jan!$R$5:$R$605,"Despesa",Jan!$F$5:$F$605,CPagar!$D629,Jan!$I$5:$I$605,"Não Pago")</f>
        <v>0</v>
      </c>
      <c r="F629" s="75">
        <f>SUMIFS(Fev!$H$5:$H$605,Fev!$R$5:$R$605,"Despesa",Fev!$F$5:$F$605,CPagar!$D629,Fev!$I$5:$I$605,"Não Pago")</f>
        <v>0</v>
      </c>
      <c r="G629" s="75">
        <f>SUMIFS(Mar!$H$5:$H$605,Mar!$R$5:$R$605,"Despesa",Mar!$F$5:$F$605,CPagar!$D629,Mar!$I$5:$I$605,"Não Pago")</f>
        <v>0</v>
      </c>
      <c r="H629" s="75">
        <f>SUMIFS(Abr!$H$5:$H$605,Abr!$R$5:$R$605,"Despesa",Abr!$F$5:$F$605,CPagar!$D629,Abr!$I$5:$I$605,"Não Pago")</f>
        <v>0</v>
      </c>
      <c r="I629" s="75">
        <f>SUMIFS(Mai!$H$5:$H$605,Mai!$R$5:$R$605,"Despesa",Mai!$F$5:$F$605,CPagar!$D629,Mai!$I$5:$I$605,"Não Pago")</f>
        <v>0</v>
      </c>
      <c r="J629" s="75">
        <f>SUMIFS(Jun!$H$5:$H$605,Jun!$R$5:$R$605,"Despesa",Jun!$F$5:$F$605,CPagar!$D629,Jun!$I$5:$I$605,"Não Pago")</f>
        <v>0</v>
      </c>
      <c r="K629" s="75">
        <f>SUMIFS(Jul!$H$5:$H$605,Jul!$R$5:$R$605,"Despesa",Jul!$F$5:$F$605,CPagar!$D629,Jul!$I$5:$I$605,"Não Pago")</f>
        <v>0</v>
      </c>
      <c r="L629" s="75">
        <f>SUMIFS(Ago!$H$5:$H$605,Ago!$R$5:$R$605,"Despesa",Ago!$F$5:$F$605,CPagar!$D629,Ago!$I$5:$I$605,"Não Pago")</f>
        <v>0</v>
      </c>
      <c r="M629" s="75">
        <f>SUMIFS(Set!$H$5:$H$605,Set!$R$5:$R$605,"Despesa",Set!$F$5:$F$605,CPagar!$D629,Set!$I$5:$I$605,"Não Pago")</f>
        <v>0</v>
      </c>
      <c r="N629" s="75">
        <f>SUMIFS(Out!$H$5:$H$605,Out!$R$5:$R$605,"Despesa",Out!$F$5:$F$605,CPagar!$D629,Out!$I$5:$I$605,"Não Pago")</f>
        <v>0</v>
      </c>
      <c r="O629" s="75">
        <f>SUMIFS(Nov!$H$5:$H$605,Nov!$R$5:$R$605,"Despesa",Nov!$F$5:$F$605,CPagar!$D629,Nov!$I$5:$I$605,"Não Pago")</f>
        <v>0</v>
      </c>
      <c r="P629" s="75">
        <f>SUMIFS(Dez!$H$5:$H$605,Dez!$R$5:$R$605,"Despesa",Dez!$F$5:$F$605,CPagar!$D629,Dez!$I$5:$I$605,"Não Pago")</f>
        <v>0</v>
      </c>
      <c r="Q629" s="49">
        <f t="shared" si="20"/>
        <v>0</v>
      </c>
    </row>
    <row r="630" spans="3:17" ht="28.5" customHeight="1" thickTop="1" thickBot="1">
      <c r="C630" s="65" t="str">
        <f>'PC Despesas'!U26</f>
        <v>5.7.22</v>
      </c>
      <c r="D630" s="66" t="str">
        <f>VLOOKUP(C630,'PC Despesas'!$U$5:$V$103,2,FALSE)</f>
        <v>-</v>
      </c>
      <c r="E630" s="75">
        <f>SUMIFS(Jan!$H$5:$H$605,Jan!$R$5:$R$605,"Despesa",Jan!$F$5:$F$605,CPagar!$D630,Jan!$I$5:$I$605,"Não Pago")</f>
        <v>0</v>
      </c>
      <c r="F630" s="75">
        <f>SUMIFS(Fev!$H$5:$H$605,Fev!$R$5:$R$605,"Despesa",Fev!$F$5:$F$605,CPagar!$D630,Fev!$I$5:$I$605,"Não Pago")</f>
        <v>0</v>
      </c>
      <c r="G630" s="75">
        <f>SUMIFS(Mar!$H$5:$H$605,Mar!$R$5:$R$605,"Despesa",Mar!$F$5:$F$605,CPagar!$D630,Mar!$I$5:$I$605,"Não Pago")</f>
        <v>0</v>
      </c>
      <c r="H630" s="75">
        <f>SUMIFS(Abr!$H$5:$H$605,Abr!$R$5:$R$605,"Despesa",Abr!$F$5:$F$605,CPagar!$D630,Abr!$I$5:$I$605,"Não Pago")</f>
        <v>0</v>
      </c>
      <c r="I630" s="75">
        <f>SUMIFS(Mai!$H$5:$H$605,Mai!$R$5:$R$605,"Despesa",Mai!$F$5:$F$605,CPagar!$D630,Mai!$I$5:$I$605,"Não Pago")</f>
        <v>0</v>
      </c>
      <c r="J630" s="75">
        <f>SUMIFS(Jun!$H$5:$H$605,Jun!$R$5:$R$605,"Despesa",Jun!$F$5:$F$605,CPagar!$D630,Jun!$I$5:$I$605,"Não Pago")</f>
        <v>0</v>
      </c>
      <c r="K630" s="75">
        <f>SUMIFS(Jul!$H$5:$H$605,Jul!$R$5:$R$605,"Despesa",Jul!$F$5:$F$605,CPagar!$D630,Jul!$I$5:$I$605,"Não Pago")</f>
        <v>0</v>
      </c>
      <c r="L630" s="75">
        <f>SUMIFS(Ago!$H$5:$H$605,Ago!$R$5:$R$605,"Despesa",Ago!$F$5:$F$605,CPagar!$D630,Ago!$I$5:$I$605,"Não Pago")</f>
        <v>0</v>
      </c>
      <c r="M630" s="75">
        <f>SUMIFS(Set!$H$5:$H$605,Set!$R$5:$R$605,"Despesa",Set!$F$5:$F$605,CPagar!$D630,Set!$I$5:$I$605,"Não Pago")</f>
        <v>0</v>
      </c>
      <c r="N630" s="75">
        <f>SUMIFS(Out!$H$5:$H$605,Out!$R$5:$R$605,"Despesa",Out!$F$5:$F$605,CPagar!$D630,Out!$I$5:$I$605,"Não Pago")</f>
        <v>0</v>
      </c>
      <c r="O630" s="75">
        <f>SUMIFS(Nov!$H$5:$H$605,Nov!$R$5:$R$605,"Despesa",Nov!$F$5:$F$605,CPagar!$D630,Nov!$I$5:$I$605,"Não Pago")</f>
        <v>0</v>
      </c>
      <c r="P630" s="75">
        <f>SUMIFS(Dez!$H$5:$H$605,Dez!$R$5:$R$605,"Despesa",Dez!$F$5:$F$605,CPagar!$D630,Dez!$I$5:$I$605,"Não Pago")</f>
        <v>0</v>
      </c>
      <c r="Q630" s="49">
        <f t="shared" si="20"/>
        <v>0</v>
      </c>
    </row>
    <row r="631" spans="3:17" ht="28.5" customHeight="1" thickTop="1" thickBot="1">
      <c r="C631" s="65" t="str">
        <f>'PC Despesas'!U27</f>
        <v>5.7.23</v>
      </c>
      <c r="D631" s="66" t="str">
        <f>VLOOKUP(C631,'PC Despesas'!$U$5:$V$103,2,FALSE)</f>
        <v>-</v>
      </c>
      <c r="E631" s="75">
        <f>SUMIFS(Jan!$H$5:$H$605,Jan!$R$5:$R$605,"Despesa",Jan!$F$5:$F$605,CPagar!$D631,Jan!$I$5:$I$605,"Não Pago")</f>
        <v>0</v>
      </c>
      <c r="F631" s="75">
        <f>SUMIFS(Fev!$H$5:$H$605,Fev!$R$5:$R$605,"Despesa",Fev!$F$5:$F$605,CPagar!$D631,Fev!$I$5:$I$605,"Não Pago")</f>
        <v>0</v>
      </c>
      <c r="G631" s="75">
        <f>SUMIFS(Mar!$H$5:$H$605,Mar!$R$5:$R$605,"Despesa",Mar!$F$5:$F$605,CPagar!$D631,Mar!$I$5:$I$605,"Não Pago")</f>
        <v>0</v>
      </c>
      <c r="H631" s="75">
        <f>SUMIFS(Abr!$H$5:$H$605,Abr!$R$5:$R$605,"Despesa",Abr!$F$5:$F$605,CPagar!$D631,Abr!$I$5:$I$605,"Não Pago")</f>
        <v>0</v>
      </c>
      <c r="I631" s="75">
        <f>SUMIFS(Mai!$H$5:$H$605,Mai!$R$5:$R$605,"Despesa",Mai!$F$5:$F$605,CPagar!$D631,Mai!$I$5:$I$605,"Não Pago")</f>
        <v>0</v>
      </c>
      <c r="J631" s="75">
        <f>SUMIFS(Jun!$H$5:$H$605,Jun!$R$5:$R$605,"Despesa",Jun!$F$5:$F$605,CPagar!$D631,Jun!$I$5:$I$605,"Não Pago")</f>
        <v>0</v>
      </c>
      <c r="K631" s="75">
        <f>SUMIFS(Jul!$H$5:$H$605,Jul!$R$5:$R$605,"Despesa",Jul!$F$5:$F$605,CPagar!$D631,Jul!$I$5:$I$605,"Não Pago")</f>
        <v>0</v>
      </c>
      <c r="L631" s="75">
        <f>SUMIFS(Ago!$H$5:$H$605,Ago!$R$5:$R$605,"Despesa",Ago!$F$5:$F$605,CPagar!$D631,Ago!$I$5:$I$605,"Não Pago")</f>
        <v>0</v>
      </c>
      <c r="M631" s="75">
        <f>SUMIFS(Set!$H$5:$H$605,Set!$R$5:$R$605,"Despesa",Set!$F$5:$F$605,CPagar!$D631,Set!$I$5:$I$605,"Não Pago")</f>
        <v>0</v>
      </c>
      <c r="N631" s="75">
        <f>SUMIFS(Out!$H$5:$H$605,Out!$R$5:$R$605,"Despesa",Out!$F$5:$F$605,CPagar!$D631,Out!$I$5:$I$605,"Não Pago")</f>
        <v>0</v>
      </c>
      <c r="O631" s="75">
        <f>SUMIFS(Nov!$H$5:$H$605,Nov!$R$5:$R$605,"Despesa",Nov!$F$5:$F$605,CPagar!$D631,Nov!$I$5:$I$605,"Não Pago")</f>
        <v>0</v>
      </c>
      <c r="P631" s="75">
        <f>SUMIFS(Dez!$H$5:$H$605,Dez!$R$5:$R$605,"Despesa",Dez!$F$5:$F$605,CPagar!$D631,Dez!$I$5:$I$605,"Não Pago")</f>
        <v>0</v>
      </c>
      <c r="Q631" s="49">
        <f t="shared" si="20"/>
        <v>0</v>
      </c>
    </row>
    <row r="632" spans="3:17" ht="28.5" customHeight="1" thickTop="1" thickBot="1">
      <c r="C632" s="65" t="str">
        <f>'PC Despesas'!U28</f>
        <v>5.7.24</v>
      </c>
      <c r="D632" s="66" t="str">
        <f>VLOOKUP(C632,'PC Despesas'!$U$5:$V$103,2,FALSE)</f>
        <v>-</v>
      </c>
      <c r="E632" s="75">
        <f>SUMIFS(Jan!$H$5:$H$605,Jan!$R$5:$R$605,"Despesa",Jan!$F$5:$F$605,CPagar!$D632,Jan!$I$5:$I$605,"Não Pago")</f>
        <v>0</v>
      </c>
      <c r="F632" s="75">
        <f>SUMIFS(Fev!$H$5:$H$605,Fev!$R$5:$R$605,"Despesa",Fev!$F$5:$F$605,CPagar!$D632,Fev!$I$5:$I$605,"Não Pago")</f>
        <v>0</v>
      </c>
      <c r="G632" s="75">
        <f>SUMIFS(Mar!$H$5:$H$605,Mar!$R$5:$R$605,"Despesa",Mar!$F$5:$F$605,CPagar!$D632,Mar!$I$5:$I$605,"Não Pago")</f>
        <v>0</v>
      </c>
      <c r="H632" s="75">
        <f>SUMIFS(Abr!$H$5:$H$605,Abr!$R$5:$R$605,"Despesa",Abr!$F$5:$F$605,CPagar!$D632,Abr!$I$5:$I$605,"Não Pago")</f>
        <v>0</v>
      </c>
      <c r="I632" s="75">
        <f>SUMIFS(Mai!$H$5:$H$605,Mai!$R$5:$R$605,"Despesa",Mai!$F$5:$F$605,CPagar!$D632,Mai!$I$5:$I$605,"Não Pago")</f>
        <v>0</v>
      </c>
      <c r="J632" s="75">
        <f>SUMIFS(Jun!$H$5:$H$605,Jun!$R$5:$R$605,"Despesa",Jun!$F$5:$F$605,CPagar!$D632,Jun!$I$5:$I$605,"Não Pago")</f>
        <v>0</v>
      </c>
      <c r="K632" s="75">
        <f>SUMIFS(Jul!$H$5:$H$605,Jul!$R$5:$R$605,"Despesa",Jul!$F$5:$F$605,CPagar!$D632,Jul!$I$5:$I$605,"Não Pago")</f>
        <v>0</v>
      </c>
      <c r="L632" s="75">
        <f>SUMIFS(Ago!$H$5:$H$605,Ago!$R$5:$R$605,"Despesa",Ago!$F$5:$F$605,CPagar!$D632,Ago!$I$5:$I$605,"Não Pago")</f>
        <v>0</v>
      </c>
      <c r="M632" s="75">
        <f>SUMIFS(Set!$H$5:$H$605,Set!$R$5:$R$605,"Despesa",Set!$F$5:$F$605,CPagar!$D632,Set!$I$5:$I$605,"Não Pago")</f>
        <v>0</v>
      </c>
      <c r="N632" s="75">
        <f>SUMIFS(Out!$H$5:$H$605,Out!$R$5:$R$605,"Despesa",Out!$F$5:$F$605,CPagar!$D632,Out!$I$5:$I$605,"Não Pago")</f>
        <v>0</v>
      </c>
      <c r="O632" s="75">
        <f>SUMIFS(Nov!$H$5:$H$605,Nov!$R$5:$R$605,"Despesa",Nov!$F$5:$F$605,CPagar!$D632,Nov!$I$5:$I$605,"Não Pago")</f>
        <v>0</v>
      </c>
      <c r="P632" s="75">
        <f>SUMIFS(Dez!$H$5:$H$605,Dez!$R$5:$R$605,"Despesa",Dez!$F$5:$F$605,CPagar!$D632,Dez!$I$5:$I$605,"Não Pago")</f>
        <v>0</v>
      </c>
      <c r="Q632" s="49">
        <f t="shared" si="20"/>
        <v>0</v>
      </c>
    </row>
    <row r="633" spans="3:17" ht="28.5" customHeight="1" thickTop="1" thickBot="1">
      <c r="C633" s="65" t="str">
        <f>'PC Despesas'!U29</f>
        <v>5.7.25</v>
      </c>
      <c r="D633" s="66" t="str">
        <f>VLOOKUP(C633,'PC Despesas'!$U$5:$V$103,2,FALSE)</f>
        <v>-</v>
      </c>
      <c r="E633" s="75">
        <f>SUMIFS(Jan!$H$5:$H$605,Jan!$R$5:$R$605,"Despesa",Jan!$F$5:$F$605,CPagar!$D633,Jan!$I$5:$I$605,"Não Pago")</f>
        <v>0</v>
      </c>
      <c r="F633" s="75">
        <f>SUMIFS(Fev!$H$5:$H$605,Fev!$R$5:$R$605,"Despesa",Fev!$F$5:$F$605,CPagar!$D633,Fev!$I$5:$I$605,"Não Pago")</f>
        <v>0</v>
      </c>
      <c r="G633" s="75">
        <f>SUMIFS(Mar!$H$5:$H$605,Mar!$R$5:$R$605,"Despesa",Mar!$F$5:$F$605,CPagar!$D633,Mar!$I$5:$I$605,"Não Pago")</f>
        <v>0</v>
      </c>
      <c r="H633" s="75">
        <f>SUMIFS(Abr!$H$5:$H$605,Abr!$R$5:$R$605,"Despesa",Abr!$F$5:$F$605,CPagar!$D633,Abr!$I$5:$I$605,"Não Pago")</f>
        <v>0</v>
      </c>
      <c r="I633" s="75">
        <f>SUMIFS(Mai!$H$5:$H$605,Mai!$R$5:$R$605,"Despesa",Mai!$F$5:$F$605,CPagar!$D633,Mai!$I$5:$I$605,"Não Pago")</f>
        <v>0</v>
      </c>
      <c r="J633" s="75">
        <f>SUMIFS(Jun!$H$5:$H$605,Jun!$R$5:$R$605,"Despesa",Jun!$F$5:$F$605,CPagar!$D633,Jun!$I$5:$I$605,"Não Pago")</f>
        <v>0</v>
      </c>
      <c r="K633" s="75">
        <f>SUMIFS(Jul!$H$5:$H$605,Jul!$R$5:$R$605,"Despesa",Jul!$F$5:$F$605,CPagar!$D633,Jul!$I$5:$I$605,"Não Pago")</f>
        <v>0</v>
      </c>
      <c r="L633" s="75">
        <f>SUMIFS(Ago!$H$5:$H$605,Ago!$R$5:$R$605,"Despesa",Ago!$F$5:$F$605,CPagar!$D633,Ago!$I$5:$I$605,"Não Pago")</f>
        <v>0</v>
      </c>
      <c r="M633" s="75">
        <f>SUMIFS(Set!$H$5:$H$605,Set!$R$5:$R$605,"Despesa",Set!$F$5:$F$605,CPagar!$D633,Set!$I$5:$I$605,"Não Pago")</f>
        <v>0</v>
      </c>
      <c r="N633" s="75">
        <f>SUMIFS(Out!$H$5:$H$605,Out!$R$5:$R$605,"Despesa",Out!$F$5:$F$605,CPagar!$D633,Out!$I$5:$I$605,"Não Pago")</f>
        <v>0</v>
      </c>
      <c r="O633" s="75">
        <f>SUMIFS(Nov!$H$5:$H$605,Nov!$R$5:$R$605,"Despesa",Nov!$F$5:$F$605,CPagar!$D633,Nov!$I$5:$I$605,"Não Pago")</f>
        <v>0</v>
      </c>
      <c r="P633" s="75">
        <f>SUMIFS(Dez!$H$5:$H$605,Dez!$R$5:$R$605,"Despesa",Dez!$F$5:$F$605,CPagar!$D633,Dez!$I$5:$I$605,"Não Pago")</f>
        <v>0</v>
      </c>
      <c r="Q633" s="49">
        <f t="shared" si="20"/>
        <v>0</v>
      </c>
    </row>
    <row r="634" spans="3:17" ht="28.5" customHeight="1" thickTop="1" thickBot="1">
      <c r="C634" s="65" t="str">
        <f>'PC Despesas'!U30</f>
        <v>5.7.26</v>
      </c>
      <c r="D634" s="66" t="str">
        <f>VLOOKUP(C634,'PC Despesas'!$U$5:$V$103,2,FALSE)</f>
        <v>-</v>
      </c>
      <c r="E634" s="75">
        <f>SUMIFS(Jan!$H$5:$H$605,Jan!$R$5:$R$605,"Despesa",Jan!$F$5:$F$605,CPagar!$D634,Jan!$I$5:$I$605,"Não Pago")</f>
        <v>0</v>
      </c>
      <c r="F634" s="75">
        <f>SUMIFS(Fev!$H$5:$H$605,Fev!$R$5:$R$605,"Despesa",Fev!$F$5:$F$605,CPagar!$D634,Fev!$I$5:$I$605,"Não Pago")</f>
        <v>0</v>
      </c>
      <c r="G634" s="75">
        <f>SUMIFS(Mar!$H$5:$H$605,Mar!$R$5:$R$605,"Despesa",Mar!$F$5:$F$605,CPagar!$D634,Mar!$I$5:$I$605,"Não Pago")</f>
        <v>0</v>
      </c>
      <c r="H634" s="75">
        <f>SUMIFS(Abr!$H$5:$H$605,Abr!$R$5:$R$605,"Despesa",Abr!$F$5:$F$605,CPagar!$D634,Abr!$I$5:$I$605,"Não Pago")</f>
        <v>0</v>
      </c>
      <c r="I634" s="75">
        <f>SUMIFS(Mai!$H$5:$H$605,Mai!$R$5:$R$605,"Despesa",Mai!$F$5:$F$605,CPagar!$D634,Mai!$I$5:$I$605,"Não Pago")</f>
        <v>0</v>
      </c>
      <c r="J634" s="75">
        <f>SUMIFS(Jun!$H$5:$H$605,Jun!$R$5:$R$605,"Despesa",Jun!$F$5:$F$605,CPagar!$D634,Jun!$I$5:$I$605,"Não Pago")</f>
        <v>0</v>
      </c>
      <c r="K634" s="75">
        <f>SUMIFS(Jul!$H$5:$H$605,Jul!$R$5:$R$605,"Despesa",Jul!$F$5:$F$605,CPagar!$D634,Jul!$I$5:$I$605,"Não Pago")</f>
        <v>0</v>
      </c>
      <c r="L634" s="75">
        <f>SUMIFS(Ago!$H$5:$H$605,Ago!$R$5:$R$605,"Despesa",Ago!$F$5:$F$605,CPagar!$D634,Ago!$I$5:$I$605,"Não Pago")</f>
        <v>0</v>
      </c>
      <c r="M634" s="75">
        <f>SUMIFS(Set!$H$5:$H$605,Set!$R$5:$R$605,"Despesa",Set!$F$5:$F$605,CPagar!$D634,Set!$I$5:$I$605,"Não Pago")</f>
        <v>0</v>
      </c>
      <c r="N634" s="75">
        <f>SUMIFS(Out!$H$5:$H$605,Out!$R$5:$R$605,"Despesa",Out!$F$5:$F$605,CPagar!$D634,Out!$I$5:$I$605,"Não Pago")</f>
        <v>0</v>
      </c>
      <c r="O634" s="75">
        <f>SUMIFS(Nov!$H$5:$H$605,Nov!$R$5:$R$605,"Despesa",Nov!$F$5:$F$605,CPagar!$D634,Nov!$I$5:$I$605,"Não Pago")</f>
        <v>0</v>
      </c>
      <c r="P634" s="75">
        <f>SUMIFS(Dez!$H$5:$H$605,Dez!$R$5:$R$605,"Despesa",Dez!$F$5:$F$605,CPagar!$D634,Dez!$I$5:$I$605,"Não Pago")</f>
        <v>0</v>
      </c>
      <c r="Q634" s="49">
        <f t="shared" si="20"/>
        <v>0</v>
      </c>
    </row>
    <row r="635" spans="3:17" ht="28.5" customHeight="1" thickTop="1" thickBot="1">
      <c r="C635" s="65" t="str">
        <f>'PC Despesas'!U31</f>
        <v>5.7.27</v>
      </c>
      <c r="D635" s="66" t="str">
        <f>VLOOKUP(C635,'PC Despesas'!$U$5:$V$103,2,FALSE)</f>
        <v>-</v>
      </c>
      <c r="E635" s="75">
        <f>SUMIFS(Jan!$H$5:$H$605,Jan!$R$5:$R$605,"Despesa",Jan!$F$5:$F$605,CPagar!$D635,Jan!$I$5:$I$605,"Não Pago")</f>
        <v>0</v>
      </c>
      <c r="F635" s="75">
        <f>SUMIFS(Fev!$H$5:$H$605,Fev!$R$5:$R$605,"Despesa",Fev!$F$5:$F$605,CPagar!$D635,Fev!$I$5:$I$605,"Não Pago")</f>
        <v>0</v>
      </c>
      <c r="G635" s="75">
        <f>SUMIFS(Mar!$H$5:$H$605,Mar!$R$5:$R$605,"Despesa",Mar!$F$5:$F$605,CPagar!$D635,Mar!$I$5:$I$605,"Não Pago")</f>
        <v>0</v>
      </c>
      <c r="H635" s="75">
        <f>SUMIFS(Abr!$H$5:$H$605,Abr!$R$5:$R$605,"Despesa",Abr!$F$5:$F$605,CPagar!$D635,Abr!$I$5:$I$605,"Não Pago")</f>
        <v>0</v>
      </c>
      <c r="I635" s="75">
        <f>SUMIFS(Mai!$H$5:$H$605,Mai!$R$5:$R$605,"Despesa",Mai!$F$5:$F$605,CPagar!$D635,Mai!$I$5:$I$605,"Não Pago")</f>
        <v>0</v>
      </c>
      <c r="J635" s="75">
        <f>SUMIFS(Jun!$H$5:$H$605,Jun!$R$5:$R$605,"Despesa",Jun!$F$5:$F$605,CPagar!$D635,Jun!$I$5:$I$605,"Não Pago")</f>
        <v>0</v>
      </c>
      <c r="K635" s="75">
        <f>SUMIFS(Jul!$H$5:$H$605,Jul!$R$5:$R$605,"Despesa",Jul!$F$5:$F$605,CPagar!$D635,Jul!$I$5:$I$605,"Não Pago")</f>
        <v>0</v>
      </c>
      <c r="L635" s="75">
        <f>SUMIFS(Ago!$H$5:$H$605,Ago!$R$5:$R$605,"Despesa",Ago!$F$5:$F$605,CPagar!$D635,Ago!$I$5:$I$605,"Não Pago")</f>
        <v>0</v>
      </c>
      <c r="M635" s="75">
        <f>SUMIFS(Set!$H$5:$H$605,Set!$R$5:$R$605,"Despesa",Set!$F$5:$F$605,CPagar!$D635,Set!$I$5:$I$605,"Não Pago")</f>
        <v>0</v>
      </c>
      <c r="N635" s="75">
        <f>SUMIFS(Out!$H$5:$H$605,Out!$R$5:$R$605,"Despesa",Out!$F$5:$F$605,CPagar!$D635,Out!$I$5:$I$605,"Não Pago")</f>
        <v>0</v>
      </c>
      <c r="O635" s="75">
        <f>SUMIFS(Nov!$H$5:$H$605,Nov!$R$5:$R$605,"Despesa",Nov!$F$5:$F$605,CPagar!$D635,Nov!$I$5:$I$605,"Não Pago")</f>
        <v>0</v>
      </c>
      <c r="P635" s="75">
        <f>SUMIFS(Dez!$H$5:$H$605,Dez!$R$5:$R$605,"Despesa",Dez!$F$5:$F$605,CPagar!$D635,Dez!$I$5:$I$605,"Não Pago")</f>
        <v>0</v>
      </c>
      <c r="Q635" s="49">
        <f t="shared" si="20"/>
        <v>0</v>
      </c>
    </row>
    <row r="636" spans="3:17" ht="28.5" customHeight="1" thickTop="1" thickBot="1">
      <c r="C636" s="65" t="str">
        <f>'PC Despesas'!U32</f>
        <v>5.7.28</v>
      </c>
      <c r="D636" s="66" t="str">
        <f>VLOOKUP(C636,'PC Despesas'!$U$5:$V$103,2,FALSE)</f>
        <v>-</v>
      </c>
      <c r="E636" s="75">
        <f>SUMIFS(Jan!$H$5:$H$605,Jan!$R$5:$R$605,"Despesa",Jan!$F$5:$F$605,CPagar!$D636,Jan!$I$5:$I$605,"Não Pago")</f>
        <v>0</v>
      </c>
      <c r="F636" s="75">
        <f>SUMIFS(Fev!$H$5:$H$605,Fev!$R$5:$R$605,"Despesa",Fev!$F$5:$F$605,CPagar!$D636,Fev!$I$5:$I$605,"Não Pago")</f>
        <v>0</v>
      </c>
      <c r="G636" s="75">
        <f>SUMIFS(Mar!$H$5:$H$605,Mar!$R$5:$R$605,"Despesa",Mar!$F$5:$F$605,CPagar!$D636,Mar!$I$5:$I$605,"Não Pago")</f>
        <v>0</v>
      </c>
      <c r="H636" s="75">
        <f>SUMIFS(Abr!$H$5:$H$605,Abr!$R$5:$R$605,"Despesa",Abr!$F$5:$F$605,CPagar!$D636,Abr!$I$5:$I$605,"Não Pago")</f>
        <v>0</v>
      </c>
      <c r="I636" s="75">
        <f>SUMIFS(Mai!$H$5:$H$605,Mai!$R$5:$R$605,"Despesa",Mai!$F$5:$F$605,CPagar!$D636,Mai!$I$5:$I$605,"Não Pago")</f>
        <v>0</v>
      </c>
      <c r="J636" s="75">
        <f>SUMIFS(Jun!$H$5:$H$605,Jun!$R$5:$R$605,"Despesa",Jun!$F$5:$F$605,CPagar!$D636,Jun!$I$5:$I$605,"Não Pago")</f>
        <v>0</v>
      </c>
      <c r="K636" s="75">
        <f>SUMIFS(Jul!$H$5:$H$605,Jul!$R$5:$R$605,"Despesa",Jul!$F$5:$F$605,CPagar!$D636,Jul!$I$5:$I$605,"Não Pago")</f>
        <v>0</v>
      </c>
      <c r="L636" s="75">
        <f>SUMIFS(Ago!$H$5:$H$605,Ago!$R$5:$R$605,"Despesa",Ago!$F$5:$F$605,CPagar!$D636,Ago!$I$5:$I$605,"Não Pago")</f>
        <v>0</v>
      </c>
      <c r="M636" s="75">
        <f>SUMIFS(Set!$H$5:$H$605,Set!$R$5:$R$605,"Despesa",Set!$F$5:$F$605,CPagar!$D636,Set!$I$5:$I$605,"Não Pago")</f>
        <v>0</v>
      </c>
      <c r="N636" s="75">
        <f>SUMIFS(Out!$H$5:$H$605,Out!$R$5:$R$605,"Despesa",Out!$F$5:$F$605,CPagar!$D636,Out!$I$5:$I$605,"Não Pago")</f>
        <v>0</v>
      </c>
      <c r="O636" s="75">
        <f>SUMIFS(Nov!$H$5:$H$605,Nov!$R$5:$R$605,"Despesa",Nov!$F$5:$F$605,CPagar!$D636,Nov!$I$5:$I$605,"Não Pago")</f>
        <v>0</v>
      </c>
      <c r="P636" s="75">
        <f>SUMIFS(Dez!$H$5:$H$605,Dez!$R$5:$R$605,"Despesa",Dez!$F$5:$F$605,CPagar!$D636,Dez!$I$5:$I$605,"Não Pago")</f>
        <v>0</v>
      </c>
      <c r="Q636" s="49">
        <f t="shared" si="20"/>
        <v>0</v>
      </c>
    </row>
    <row r="637" spans="3:17" ht="28.5" customHeight="1" thickTop="1" thickBot="1">
      <c r="C637" s="65" t="str">
        <f>'PC Despesas'!U33</f>
        <v>5.7.29</v>
      </c>
      <c r="D637" s="66" t="str">
        <f>VLOOKUP(C637,'PC Despesas'!$U$5:$V$103,2,FALSE)</f>
        <v>-</v>
      </c>
      <c r="E637" s="75">
        <f>SUMIFS(Jan!$H$5:$H$605,Jan!$R$5:$R$605,"Despesa",Jan!$F$5:$F$605,CPagar!$D637,Jan!$I$5:$I$605,"Não Pago")</f>
        <v>0</v>
      </c>
      <c r="F637" s="75">
        <f>SUMIFS(Fev!$H$5:$H$605,Fev!$R$5:$R$605,"Despesa",Fev!$F$5:$F$605,CPagar!$D637,Fev!$I$5:$I$605,"Não Pago")</f>
        <v>0</v>
      </c>
      <c r="G637" s="75">
        <f>SUMIFS(Mar!$H$5:$H$605,Mar!$R$5:$R$605,"Despesa",Mar!$F$5:$F$605,CPagar!$D637,Mar!$I$5:$I$605,"Não Pago")</f>
        <v>0</v>
      </c>
      <c r="H637" s="75">
        <f>SUMIFS(Abr!$H$5:$H$605,Abr!$R$5:$R$605,"Despesa",Abr!$F$5:$F$605,CPagar!$D637,Abr!$I$5:$I$605,"Não Pago")</f>
        <v>0</v>
      </c>
      <c r="I637" s="75">
        <f>SUMIFS(Mai!$H$5:$H$605,Mai!$R$5:$R$605,"Despesa",Mai!$F$5:$F$605,CPagar!$D637,Mai!$I$5:$I$605,"Não Pago")</f>
        <v>0</v>
      </c>
      <c r="J637" s="75">
        <f>SUMIFS(Jun!$H$5:$H$605,Jun!$R$5:$R$605,"Despesa",Jun!$F$5:$F$605,CPagar!$D637,Jun!$I$5:$I$605,"Não Pago")</f>
        <v>0</v>
      </c>
      <c r="K637" s="75">
        <f>SUMIFS(Jul!$H$5:$H$605,Jul!$R$5:$R$605,"Despesa",Jul!$F$5:$F$605,CPagar!$D637,Jul!$I$5:$I$605,"Não Pago")</f>
        <v>0</v>
      </c>
      <c r="L637" s="75">
        <f>SUMIFS(Ago!$H$5:$H$605,Ago!$R$5:$R$605,"Despesa",Ago!$F$5:$F$605,CPagar!$D637,Ago!$I$5:$I$605,"Não Pago")</f>
        <v>0</v>
      </c>
      <c r="M637" s="75">
        <f>SUMIFS(Set!$H$5:$H$605,Set!$R$5:$R$605,"Despesa",Set!$F$5:$F$605,CPagar!$D637,Set!$I$5:$I$605,"Não Pago")</f>
        <v>0</v>
      </c>
      <c r="N637" s="75">
        <f>SUMIFS(Out!$H$5:$H$605,Out!$R$5:$R$605,"Despesa",Out!$F$5:$F$605,CPagar!$D637,Out!$I$5:$I$605,"Não Pago")</f>
        <v>0</v>
      </c>
      <c r="O637" s="75">
        <f>SUMIFS(Nov!$H$5:$H$605,Nov!$R$5:$R$605,"Despesa",Nov!$F$5:$F$605,CPagar!$D637,Nov!$I$5:$I$605,"Não Pago")</f>
        <v>0</v>
      </c>
      <c r="P637" s="75">
        <f>SUMIFS(Dez!$H$5:$H$605,Dez!$R$5:$R$605,"Despesa",Dez!$F$5:$F$605,CPagar!$D637,Dez!$I$5:$I$605,"Não Pago")</f>
        <v>0</v>
      </c>
      <c r="Q637" s="49">
        <f t="shared" si="20"/>
        <v>0</v>
      </c>
    </row>
    <row r="638" spans="3:17" ht="28.5" customHeight="1" thickTop="1" thickBot="1">
      <c r="C638" s="65" t="str">
        <f>'PC Despesas'!U34</f>
        <v>5.7.30</v>
      </c>
      <c r="D638" s="66" t="str">
        <f>VLOOKUP(C638,'PC Despesas'!$U$5:$V$103,2,FALSE)</f>
        <v>-</v>
      </c>
      <c r="E638" s="75">
        <f>SUMIFS(Jan!$H$5:$H$605,Jan!$R$5:$R$605,"Despesa",Jan!$F$5:$F$605,CPagar!$D638,Jan!$I$5:$I$605,"Não Pago")</f>
        <v>0</v>
      </c>
      <c r="F638" s="75">
        <f>SUMIFS(Fev!$H$5:$H$605,Fev!$R$5:$R$605,"Despesa",Fev!$F$5:$F$605,CPagar!$D638,Fev!$I$5:$I$605,"Não Pago")</f>
        <v>0</v>
      </c>
      <c r="G638" s="75">
        <f>SUMIFS(Mar!$H$5:$H$605,Mar!$R$5:$R$605,"Despesa",Mar!$F$5:$F$605,CPagar!$D638,Mar!$I$5:$I$605,"Não Pago")</f>
        <v>0</v>
      </c>
      <c r="H638" s="75">
        <f>SUMIFS(Abr!$H$5:$H$605,Abr!$R$5:$R$605,"Despesa",Abr!$F$5:$F$605,CPagar!$D638,Abr!$I$5:$I$605,"Não Pago")</f>
        <v>0</v>
      </c>
      <c r="I638" s="75">
        <f>SUMIFS(Mai!$H$5:$H$605,Mai!$R$5:$R$605,"Despesa",Mai!$F$5:$F$605,CPagar!$D638,Mai!$I$5:$I$605,"Não Pago")</f>
        <v>0</v>
      </c>
      <c r="J638" s="75">
        <f>SUMIFS(Jun!$H$5:$H$605,Jun!$R$5:$R$605,"Despesa",Jun!$F$5:$F$605,CPagar!$D638,Jun!$I$5:$I$605,"Não Pago")</f>
        <v>0</v>
      </c>
      <c r="K638" s="75">
        <f>SUMIFS(Jul!$H$5:$H$605,Jul!$R$5:$R$605,"Despesa",Jul!$F$5:$F$605,CPagar!$D638,Jul!$I$5:$I$605,"Não Pago")</f>
        <v>0</v>
      </c>
      <c r="L638" s="75">
        <f>SUMIFS(Ago!$H$5:$H$605,Ago!$R$5:$R$605,"Despesa",Ago!$F$5:$F$605,CPagar!$D638,Ago!$I$5:$I$605,"Não Pago")</f>
        <v>0</v>
      </c>
      <c r="M638" s="75">
        <f>SUMIFS(Set!$H$5:$H$605,Set!$R$5:$R$605,"Despesa",Set!$F$5:$F$605,CPagar!$D638,Set!$I$5:$I$605,"Não Pago")</f>
        <v>0</v>
      </c>
      <c r="N638" s="75">
        <f>SUMIFS(Out!$H$5:$H$605,Out!$R$5:$R$605,"Despesa",Out!$F$5:$F$605,CPagar!$D638,Out!$I$5:$I$605,"Não Pago")</f>
        <v>0</v>
      </c>
      <c r="O638" s="75">
        <f>SUMIFS(Nov!$H$5:$H$605,Nov!$R$5:$R$605,"Despesa",Nov!$F$5:$F$605,CPagar!$D638,Nov!$I$5:$I$605,"Não Pago")</f>
        <v>0</v>
      </c>
      <c r="P638" s="75">
        <f>SUMIFS(Dez!$H$5:$H$605,Dez!$R$5:$R$605,"Despesa",Dez!$F$5:$F$605,CPagar!$D638,Dez!$I$5:$I$605,"Não Pago")</f>
        <v>0</v>
      </c>
      <c r="Q638" s="49">
        <f t="shared" si="20"/>
        <v>0</v>
      </c>
    </row>
    <row r="639" spans="3:17" ht="28.5" customHeight="1" thickTop="1" thickBot="1">
      <c r="C639" s="65" t="str">
        <f>'PC Despesas'!U35</f>
        <v>5.7.31</v>
      </c>
      <c r="D639" s="66" t="str">
        <f>VLOOKUP(C639,'PC Despesas'!$U$5:$V$103,2,FALSE)</f>
        <v>-</v>
      </c>
      <c r="E639" s="75">
        <f>SUMIFS(Jan!$H$5:$H$605,Jan!$R$5:$R$605,"Despesa",Jan!$F$5:$F$605,CPagar!$D639,Jan!$I$5:$I$605,"Não Pago")</f>
        <v>0</v>
      </c>
      <c r="F639" s="75">
        <f>SUMIFS(Fev!$H$5:$H$605,Fev!$R$5:$R$605,"Despesa",Fev!$F$5:$F$605,CPagar!$D639,Fev!$I$5:$I$605,"Não Pago")</f>
        <v>0</v>
      </c>
      <c r="G639" s="75">
        <f>SUMIFS(Mar!$H$5:$H$605,Mar!$R$5:$R$605,"Despesa",Mar!$F$5:$F$605,CPagar!$D639,Mar!$I$5:$I$605,"Não Pago")</f>
        <v>0</v>
      </c>
      <c r="H639" s="75">
        <f>SUMIFS(Abr!$H$5:$H$605,Abr!$R$5:$R$605,"Despesa",Abr!$F$5:$F$605,CPagar!$D639,Abr!$I$5:$I$605,"Não Pago")</f>
        <v>0</v>
      </c>
      <c r="I639" s="75">
        <f>SUMIFS(Mai!$H$5:$H$605,Mai!$R$5:$R$605,"Despesa",Mai!$F$5:$F$605,CPagar!$D639,Mai!$I$5:$I$605,"Não Pago")</f>
        <v>0</v>
      </c>
      <c r="J639" s="75">
        <f>SUMIFS(Jun!$H$5:$H$605,Jun!$R$5:$R$605,"Despesa",Jun!$F$5:$F$605,CPagar!$D639,Jun!$I$5:$I$605,"Não Pago")</f>
        <v>0</v>
      </c>
      <c r="K639" s="75">
        <f>SUMIFS(Jul!$H$5:$H$605,Jul!$R$5:$R$605,"Despesa",Jul!$F$5:$F$605,CPagar!$D639,Jul!$I$5:$I$605,"Não Pago")</f>
        <v>0</v>
      </c>
      <c r="L639" s="75">
        <f>SUMIFS(Ago!$H$5:$H$605,Ago!$R$5:$R$605,"Despesa",Ago!$F$5:$F$605,CPagar!$D639,Ago!$I$5:$I$605,"Não Pago")</f>
        <v>0</v>
      </c>
      <c r="M639" s="75">
        <f>SUMIFS(Set!$H$5:$H$605,Set!$R$5:$R$605,"Despesa",Set!$F$5:$F$605,CPagar!$D639,Set!$I$5:$I$605,"Não Pago")</f>
        <v>0</v>
      </c>
      <c r="N639" s="75">
        <f>SUMIFS(Out!$H$5:$H$605,Out!$R$5:$R$605,"Despesa",Out!$F$5:$F$605,CPagar!$D639,Out!$I$5:$I$605,"Não Pago")</f>
        <v>0</v>
      </c>
      <c r="O639" s="75">
        <f>SUMIFS(Nov!$H$5:$H$605,Nov!$R$5:$R$605,"Despesa",Nov!$F$5:$F$605,CPagar!$D639,Nov!$I$5:$I$605,"Não Pago")</f>
        <v>0</v>
      </c>
      <c r="P639" s="75">
        <f>SUMIFS(Dez!$H$5:$H$605,Dez!$R$5:$R$605,"Despesa",Dez!$F$5:$F$605,CPagar!$D639,Dez!$I$5:$I$605,"Não Pago")</f>
        <v>0</v>
      </c>
      <c r="Q639" s="49">
        <f t="shared" si="20"/>
        <v>0</v>
      </c>
    </row>
    <row r="640" spans="3:17" ht="28.5" customHeight="1" thickTop="1" thickBot="1">
      <c r="C640" s="65" t="str">
        <f>'PC Despesas'!U36</f>
        <v>5.7.32</v>
      </c>
      <c r="D640" s="66" t="str">
        <f>VLOOKUP(C640,'PC Despesas'!$U$5:$V$103,2,FALSE)</f>
        <v>-</v>
      </c>
      <c r="E640" s="75">
        <f>SUMIFS(Jan!$H$5:$H$605,Jan!$R$5:$R$605,"Despesa",Jan!$F$5:$F$605,CPagar!$D640,Jan!$I$5:$I$605,"Não Pago")</f>
        <v>0</v>
      </c>
      <c r="F640" s="75">
        <f>SUMIFS(Fev!$H$5:$H$605,Fev!$R$5:$R$605,"Despesa",Fev!$F$5:$F$605,CPagar!$D640,Fev!$I$5:$I$605,"Não Pago")</f>
        <v>0</v>
      </c>
      <c r="G640" s="75">
        <f>SUMIFS(Mar!$H$5:$H$605,Mar!$R$5:$R$605,"Despesa",Mar!$F$5:$F$605,CPagar!$D640,Mar!$I$5:$I$605,"Não Pago")</f>
        <v>0</v>
      </c>
      <c r="H640" s="75">
        <f>SUMIFS(Abr!$H$5:$H$605,Abr!$R$5:$R$605,"Despesa",Abr!$F$5:$F$605,CPagar!$D640,Abr!$I$5:$I$605,"Não Pago")</f>
        <v>0</v>
      </c>
      <c r="I640" s="75">
        <f>SUMIFS(Mai!$H$5:$H$605,Mai!$R$5:$R$605,"Despesa",Mai!$F$5:$F$605,CPagar!$D640,Mai!$I$5:$I$605,"Não Pago")</f>
        <v>0</v>
      </c>
      <c r="J640" s="75">
        <f>SUMIFS(Jun!$H$5:$H$605,Jun!$R$5:$R$605,"Despesa",Jun!$F$5:$F$605,CPagar!$D640,Jun!$I$5:$I$605,"Não Pago")</f>
        <v>0</v>
      </c>
      <c r="K640" s="75">
        <f>SUMIFS(Jul!$H$5:$H$605,Jul!$R$5:$R$605,"Despesa",Jul!$F$5:$F$605,CPagar!$D640,Jul!$I$5:$I$605,"Não Pago")</f>
        <v>0</v>
      </c>
      <c r="L640" s="75">
        <f>SUMIFS(Ago!$H$5:$H$605,Ago!$R$5:$R$605,"Despesa",Ago!$F$5:$F$605,CPagar!$D640,Ago!$I$5:$I$605,"Não Pago")</f>
        <v>0</v>
      </c>
      <c r="M640" s="75">
        <f>SUMIFS(Set!$H$5:$H$605,Set!$R$5:$R$605,"Despesa",Set!$F$5:$F$605,CPagar!$D640,Set!$I$5:$I$605,"Não Pago")</f>
        <v>0</v>
      </c>
      <c r="N640" s="75">
        <f>SUMIFS(Out!$H$5:$H$605,Out!$R$5:$R$605,"Despesa",Out!$F$5:$F$605,CPagar!$D640,Out!$I$5:$I$605,"Não Pago")</f>
        <v>0</v>
      </c>
      <c r="O640" s="75">
        <f>SUMIFS(Nov!$H$5:$H$605,Nov!$R$5:$R$605,"Despesa",Nov!$F$5:$F$605,CPagar!$D640,Nov!$I$5:$I$605,"Não Pago")</f>
        <v>0</v>
      </c>
      <c r="P640" s="75">
        <f>SUMIFS(Dez!$H$5:$H$605,Dez!$R$5:$R$605,"Despesa",Dez!$F$5:$F$605,CPagar!$D640,Dez!$I$5:$I$605,"Não Pago")</f>
        <v>0</v>
      </c>
      <c r="Q640" s="49">
        <f t="shared" si="20"/>
        <v>0</v>
      </c>
    </row>
    <row r="641" spans="3:17" ht="28.5" customHeight="1" thickTop="1" thickBot="1">
      <c r="C641" s="65" t="str">
        <f>'PC Despesas'!U37</f>
        <v>5.7.33</v>
      </c>
      <c r="D641" s="66" t="str">
        <f>VLOOKUP(C641,'PC Despesas'!$U$5:$V$103,2,FALSE)</f>
        <v>-</v>
      </c>
      <c r="E641" s="75">
        <f>SUMIFS(Jan!$H$5:$H$605,Jan!$R$5:$R$605,"Despesa",Jan!$F$5:$F$605,CPagar!$D641,Jan!$I$5:$I$605,"Não Pago")</f>
        <v>0</v>
      </c>
      <c r="F641" s="75">
        <f>SUMIFS(Fev!$H$5:$H$605,Fev!$R$5:$R$605,"Despesa",Fev!$F$5:$F$605,CPagar!$D641,Fev!$I$5:$I$605,"Não Pago")</f>
        <v>0</v>
      </c>
      <c r="G641" s="75">
        <f>SUMIFS(Mar!$H$5:$H$605,Mar!$R$5:$R$605,"Despesa",Mar!$F$5:$F$605,CPagar!$D641,Mar!$I$5:$I$605,"Não Pago")</f>
        <v>0</v>
      </c>
      <c r="H641" s="75">
        <f>SUMIFS(Abr!$H$5:$H$605,Abr!$R$5:$R$605,"Despesa",Abr!$F$5:$F$605,CPagar!$D641,Abr!$I$5:$I$605,"Não Pago")</f>
        <v>0</v>
      </c>
      <c r="I641" s="75">
        <f>SUMIFS(Mai!$H$5:$H$605,Mai!$R$5:$R$605,"Despesa",Mai!$F$5:$F$605,CPagar!$D641,Mai!$I$5:$I$605,"Não Pago")</f>
        <v>0</v>
      </c>
      <c r="J641" s="75">
        <f>SUMIFS(Jun!$H$5:$H$605,Jun!$R$5:$R$605,"Despesa",Jun!$F$5:$F$605,CPagar!$D641,Jun!$I$5:$I$605,"Não Pago")</f>
        <v>0</v>
      </c>
      <c r="K641" s="75">
        <f>SUMIFS(Jul!$H$5:$H$605,Jul!$R$5:$R$605,"Despesa",Jul!$F$5:$F$605,CPagar!$D641,Jul!$I$5:$I$605,"Não Pago")</f>
        <v>0</v>
      </c>
      <c r="L641" s="75">
        <f>SUMIFS(Ago!$H$5:$H$605,Ago!$R$5:$R$605,"Despesa",Ago!$F$5:$F$605,CPagar!$D641,Ago!$I$5:$I$605,"Não Pago")</f>
        <v>0</v>
      </c>
      <c r="M641" s="75">
        <f>SUMIFS(Set!$H$5:$H$605,Set!$R$5:$R$605,"Despesa",Set!$F$5:$F$605,CPagar!$D641,Set!$I$5:$I$605,"Não Pago")</f>
        <v>0</v>
      </c>
      <c r="N641" s="75">
        <f>SUMIFS(Out!$H$5:$H$605,Out!$R$5:$R$605,"Despesa",Out!$F$5:$F$605,CPagar!$D641,Out!$I$5:$I$605,"Não Pago")</f>
        <v>0</v>
      </c>
      <c r="O641" s="75">
        <f>SUMIFS(Nov!$H$5:$H$605,Nov!$R$5:$R$605,"Despesa",Nov!$F$5:$F$605,CPagar!$D641,Nov!$I$5:$I$605,"Não Pago")</f>
        <v>0</v>
      </c>
      <c r="P641" s="75">
        <f>SUMIFS(Dez!$H$5:$H$605,Dez!$R$5:$R$605,"Despesa",Dez!$F$5:$F$605,CPagar!$D641,Dez!$I$5:$I$605,"Não Pago")</f>
        <v>0</v>
      </c>
      <c r="Q641" s="49">
        <f t="shared" si="20"/>
        <v>0</v>
      </c>
    </row>
    <row r="642" spans="3:17" ht="28.5" customHeight="1" thickTop="1" thickBot="1">
      <c r="C642" s="65" t="str">
        <f>'PC Despesas'!U38</f>
        <v>5.7.34</v>
      </c>
      <c r="D642" s="66" t="str">
        <f>VLOOKUP(C642,'PC Despesas'!$U$5:$V$103,2,FALSE)</f>
        <v>-</v>
      </c>
      <c r="E642" s="75">
        <f>SUMIFS(Jan!$H$5:$H$605,Jan!$R$5:$R$605,"Despesa",Jan!$F$5:$F$605,CPagar!$D642,Jan!$I$5:$I$605,"Não Pago")</f>
        <v>0</v>
      </c>
      <c r="F642" s="75">
        <f>SUMIFS(Fev!$H$5:$H$605,Fev!$R$5:$R$605,"Despesa",Fev!$F$5:$F$605,CPagar!$D642,Fev!$I$5:$I$605,"Não Pago")</f>
        <v>0</v>
      </c>
      <c r="G642" s="75">
        <f>SUMIFS(Mar!$H$5:$H$605,Mar!$R$5:$R$605,"Despesa",Mar!$F$5:$F$605,CPagar!$D642,Mar!$I$5:$I$605,"Não Pago")</f>
        <v>0</v>
      </c>
      <c r="H642" s="75">
        <f>SUMIFS(Abr!$H$5:$H$605,Abr!$R$5:$R$605,"Despesa",Abr!$F$5:$F$605,CPagar!$D642,Abr!$I$5:$I$605,"Não Pago")</f>
        <v>0</v>
      </c>
      <c r="I642" s="75">
        <f>SUMIFS(Mai!$H$5:$H$605,Mai!$R$5:$R$605,"Despesa",Mai!$F$5:$F$605,CPagar!$D642,Mai!$I$5:$I$605,"Não Pago")</f>
        <v>0</v>
      </c>
      <c r="J642" s="75">
        <f>SUMIFS(Jun!$H$5:$H$605,Jun!$R$5:$R$605,"Despesa",Jun!$F$5:$F$605,CPagar!$D642,Jun!$I$5:$I$605,"Não Pago")</f>
        <v>0</v>
      </c>
      <c r="K642" s="75">
        <f>SUMIFS(Jul!$H$5:$H$605,Jul!$R$5:$R$605,"Despesa",Jul!$F$5:$F$605,CPagar!$D642,Jul!$I$5:$I$605,"Não Pago")</f>
        <v>0</v>
      </c>
      <c r="L642" s="75">
        <f>SUMIFS(Ago!$H$5:$H$605,Ago!$R$5:$R$605,"Despesa",Ago!$F$5:$F$605,CPagar!$D642,Ago!$I$5:$I$605,"Não Pago")</f>
        <v>0</v>
      </c>
      <c r="M642" s="75">
        <f>SUMIFS(Set!$H$5:$H$605,Set!$R$5:$R$605,"Despesa",Set!$F$5:$F$605,CPagar!$D642,Set!$I$5:$I$605,"Não Pago")</f>
        <v>0</v>
      </c>
      <c r="N642" s="75">
        <f>SUMIFS(Out!$H$5:$H$605,Out!$R$5:$R$605,"Despesa",Out!$F$5:$F$605,CPagar!$D642,Out!$I$5:$I$605,"Não Pago")</f>
        <v>0</v>
      </c>
      <c r="O642" s="75">
        <f>SUMIFS(Nov!$H$5:$H$605,Nov!$R$5:$R$605,"Despesa",Nov!$F$5:$F$605,CPagar!$D642,Nov!$I$5:$I$605,"Não Pago")</f>
        <v>0</v>
      </c>
      <c r="P642" s="75">
        <f>SUMIFS(Dez!$H$5:$H$605,Dez!$R$5:$R$605,"Despesa",Dez!$F$5:$F$605,CPagar!$D642,Dez!$I$5:$I$605,"Não Pago")</f>
        <v>0</v>
      </c>
      <c r="Q642" s="49">
        <f t="shared" si="20"/>
        <v>0</v>
      </c>
    </row>
    <row r="643" spans="3:17" ht="28.5" customHeight="1" thickTop="1" thickBot="1">
      <c r="C643" s="65" t="str">
        <f>'PC Despesas'!U39</f>
        <v>5.7.35</v>
      </c>
      <c r="D643" s="66" t="str">
        <f>VLOOKUP(C643,'PC Despesas'!$U$5:$V$103,2,FALSE)</f>
        <v>-</v>
      </c>
      <c r="E643" s="75">
        <f>SUMIFS(Jan!$H$5:$H$605,Jan!$R$5:$R$605,"Despesa",Jan!$F$5:$F$605,CPagar!$D643,Jan!$I$5:$I$605,"Não Pago")</f>
        <v>0</v>
      </c>
      <c r="F643" s="75">
        <f>SUMIFS(Fev!$H$5:$H$605,Fev!$R$5:$R$605,"Despesa",Fev!$F$5:$F$605,CPagar!$D643,Fev!$I$5:$I$605,"Não Pago")</f>
        <v>0</v>
      </c>
      <c r="G643" s="75">
        <f>SUMIFS(Mar!$H$5:$H$605,Mar!$R$5:$R$605,"Despesa",Mar!$F$5:$F$605,CPagar!$D643,Mar!$I$5:$I$605,"Não Pago")</f>
        <v>0</v>
      </c>
      <c r="H643" s="75">
        <f>SUMIFS(Abr!$H$5:$H$605,Abr!$R$5:$R$605,"Despesa",Abr!$F$5:$F$605,CPagar!$D643,Abr!$I$5:$I$605,"Não Pago")</f>
        <v>0</v>
      </c>
      <c r="I643" s="75">
        <f>SUMIFS(Mai!$H$5:$H$605,Mai!$R$5:$R$605,"Despesa",Mai!$F$5:$F$605,CPagar!$D643,Mai!$I$5:$I$605,"Não Pago")</f>
        <v>0</v>
      </c>
      <c r="J643" s="75">
        <f>SUMIFS(Jun!$H$5:$H$605,Jun!$R$5:$R$605,"Despesa",Jun!$F$5:$F$605,CPagar!$D643,Jun!$I$5:$I$605,"Não Pago")</f>
        <v>0</v>
      </c>
      <c r="K643" s="75">
        <f>SUMIFS(Jul!$H$5:$H$605,Jul!$R$5:$R$605,"Despesa",Jul!$F$5:$F$605,CPagar!$D643,Jul!$I$5:$I$605,"Não Pago")</f>
        <v>0</v>
      </c>
      <c r="L643" s="75">
        <f>SUMIFS(Ago!$H$5:$H$605,Ago!$R$5:$R$605,"Despesa",Ago!$F$5:$F$605,CPagar!$D643,Ago!$I$5:$I$605,"Não Pago")</f>
        <v>0</v>
      </c>
      <c r="M643" s="75">
        <f>SUMIFS(Set!$H$5:$H$605,Set!$R$5:$R$605,"Despesa",Set!$F$5:$F$605,CPagar!$D643,Set!$I$5:$I$605,"Não Pago")</f>
        <v>0</v>
      </c>
      <c r="N643" s="75">
        <f>SUMIFS(Out!$H$5:$H$605,Out!$R$5:$R$605,"Despesa",Out!$F$5:$F$605,CPagar!$D643,Out!$I$5:$I$605,"Não Pago")</f>
        <v>0</v>
      </c>
      <c r="O643" s="75">
        <f>SUMIFS(Nov!$H$5:$H$605,Nov!$R$5:$R$605,"Despesa",Nov!$F$5:$F$605,CPagar!$D643,Nov!$I$5:$I$605,"Não Pago")</f>
        <v>0</v>
      </c>
      <c r="P643" s="75">
        <f>SUMIFS(Dez!$H$5:$H$605,Dez!$R$5:$R$605,"Despesa",Dez!$F$5:$F$605,CPagar!$D643,Dez!$I$5:$I$605,"Não Pago")</f>
        <v>0</v>
      </c>
      <c r="Q643" s="49">
        <f t="shared" si="20"/>
        <v>0</v>
      </c>
    </row>
    <row r="644" spans="3:17" ht="28.5" customHeight="1" thickTop="1" thickBot="1">
      <c r="C644" s="65" t="str">
        <f>'PC Despesas'!U40</f>
        <v>5.7.36</v>
      </c>
      <c r="D644" s="66" t="str">
        <f>VLOOKUP(C644,'PC Despesas'!$U$5:$V$103,2,FALSE)</f>
        <v>-</v>
      </c>
      <c r="E644" s="75">
        <f>SUMIFS(Jan!$H$5:$H$605,Jan!$R$5:$R$605,"Despesa",Jan!$F$5:$F$605,CPagar!$D644,Jan!$I$5:$I$605,"Não Pago")</f>
        <v>0</v>
      </c>
      <c r="F644" s="75">
        <f>SUMIFS(Fev!$H$5:$H$605,Fev!$R$5:$R$605,"Despesa",Fev!$F$5:$F$605,CPagar!$D644,Fev!$I$5:$I$605,"Não Pago")</f>
        <v>0</v>
      </c>
      <c r="G644" s="75">
        <f>SUMIFS(Mar!$H$5:$H$605,Mar!$R$5:$R$605,"Despesa",Mar!$F$5:$F$605,CPagar!$D644,Mar!$I$5:$I$605,"Não Pago")</f>
        <v>0</v>
      </c>
      <c r="H644" s="75">
        <f>SUMIFS(Abr!$H$5:$H$605,Abr!$R$5:$R$605,"Despesa",Abr!$F$5:$F$605,CPagar!$D644,Abr!$I$5:$I$605,"Não Pago")</f>
        <v>0</v>
      </c>
      <c r="I644" s="75">
        <f>SUMIFS(Mai!$H$5:$H$605,Mai!$R$5:$R$605,"Despesa",Mai!$F$5:$F$605,CPagar!$D644,Mai!$I$5:$I$605,"Não Pago")</f>
        <v>0</v>
      </c>
      <c r="J644" s="75">
        <f>SUMIFS(Jun!$H$5:$H$605,Jun!$R$5:$R$605,"Despesa",Jun!$F$5:$F$605,CPagar!$D644,Jun!$I$5:$I$605,"Não Pago")</f>
        <v>0</v>
      </c>
      <c r="K644" s="75">
        <f>SUMIFS(Jul!$H$5:$H$605,Jul!$R$5:$R$605,"Despesa",Jul!$F$5:$F$605,CPagar!$D644,Jul!$I$5:$I$605,"Não Pago")</f>
        <v>0</v>
      </c>
      <c r="L644" s="75">
        <f>SUMIFS(Ago!$H$5:$H$605,Ago!$R$5:$R$605,"Despesa",Ago!$F$5:$F$605,CPagar!$D644,Ago!$I$5:$I$605,"Não Pago")</f>
        <v>0</v>
      </c>
      <c r="M644" s="75">
        <f>SUMIFS(Set!$H$5:$H$605,Set!$R$5:$R$605,"Despesa",Set!$F$5:$F$605,CPagar!$D644,Set!$I$5:$I$605,"Não Pago")</f>
        <v>0</v>
      </c>
      <c r="N644" s="75">
        <f>SUMIFS(Out!$H$5:$H$605,Out!$R$5:$R$605,"Despesa",Out!$F$5:$F$605,CPagar!$D644,Out!$I$5:$I$605,"Não Pago")</f>
        <v>0</v>
      </c>
      <c r="O644" s="75">
        <f>SUMIFS(Nov!$H$5:$H$605,Nov!$R$5:$R$605,"Despesa",Nov!$F$5:$F$605,CPagar!$D644,Nov!$I$5:$I$605,"Não Pago")</f>
        <v>0</v>
      </c>
      <c r="P644" s="75">
        <f>SUMIFS(Dez!$H$5:$H$605,Dez!$R$5:$R$605,"Despesa",Dez!$F$5:$F$605,CPagar!$D644,Dez!$I$5:$I$605,"Não Pago")</f>
        <v>0</v>
      </c>
      <c r="Q644" s="49">
        <f t="shared" si="20"/>
        <v>0</v>
      </c>
    </row>
    <row r="645" spans="3:17" ht="28.5" customHeight="1" thickTop="1" thickBot="1">
      <c r="C645" s="65" t="str">
        <f>'PC Despesas'!U41</f>
        <v>5.7.37</v>
      </c>
      <c r="D645" s="66" t="str">
        <f>VLOOKUP(C645,'PC Despesas'!$U$5:$V$103,2,FALSE)</f>
        <v>-</v>
      </c>
      <c r="E645" s="75">
        <f>SUMIFS(Jan!$H$5:$H$605,Jan!$R$5:$R$605,"Despesa",Jan!$F$5:$F$605,CPagar!$D645,Jan!$I$5:$I$605,"Não Pago")</f>
        <v>0</v>
      </c>
      <c r="F645" s="75">
        <f>SUMIFS(Fev!$H$5:$H$605,Fev!$R$5:$R$605,"Despesa",Fev!$F$5:$F$605,CPagar!$D645,Fev!$I$5:$I$605,"Não Pago")</f>
        <v>0</v>
      </c>
      <c r="G645" s="75">
        <f>SUMIFS(Mar!$H$5:$H$605,Mar!$R$5:$R$605,"Despesa",Mar!$F$5:$F$605,CPagar!$D645,Mar!$I$5:$I$605,"Não Pago")</f>
        <v>0</v>
      </c>
      <c r="H645" s="75">
        <f>SUMIFS(Abr!$H$5:$H$605,Abr!$R$5:$R$605,"Despesa",Abr!$F$5:$F$605,CPagar!$D645,Abr!$I$5:$I$605,"Não Pago")</f>
        <v>0</v>
      </c>
      <c r="I645" s="75">
        <f>SUMIFS(Mai!$H$5:$H$605,Mai!$R$5:$R$605,"Despesa",Mai!$F$5:$F$605,CPagar!$D645,Mai!$I$5:$I$605,"Não Pago")</f>
        <v>0</v>
      </c>
      <c r="J645" s="75">
        <f>SUMIFS(Jun!$H$5:$H$605,Jun!$R$5:$R$605,"Despesa",Jun!$F$5:$F$605,CPagar!$D645,Jun!$I$5:$I$605,"Não Pago")</f>
        <v>0</v>
      </c>
      <c r="K645" s="75">
        <f>SUMIFS(Jul!$H$5:$H$605,Jul!$R$5:$R$605,"Despesa",Jul!$F$5:$F$605,CPagar!$D645,Jul!$I$5:$I$605,"Não Pago")</f>
        <v>0</v>
      </c>
      <c r="L645" s="75">
        <f>SUMIFS(Ago!$H$5:$H$605,Ago!$R$5:$R$605,"Despesa",Ago!$F$5:$F$605,CPagar!$D645,Ago!$I$5:$I$605,"Não Pago")</f>
        <v>0</v>
      </c>
      <c r="M645" s="75">
        <f>SUMIFS(Set!$H$5:$H$605,Set!$R$5:$R$605,"Despesa",Set!$F$5:$F$605,CPagar!$D645,Set!$I$5:$I$605,"Não Pago")</f>
        <v>0</v>
      </c>
      <c r="N645" s="75">
        <f>SUMIFS(Out!$H$5:$H$605,Out!$R$5:$R$605,"Despesa",Out!$F$5:$F$605,CPagar!$D645,Out!$I$5:$I$605,"Não Pago")</f>
        <v>0</v>
      </c>
      <c r="O645" s="75">
        <f>SUMIFS(Nov!$H$5:$H$605,Nov!$R$5:$R$605,"Despesa",Nov!$F$5:$F$605,CPagar!$D645,Nov!$I$5:$I$605,"Não Pago")</f>
        <v>0</v>
      </c>
      <c r="P645" s="75">
        <f>SUMIFS(Dez!$H$5:$H$605,Dez!$R$5:$R$605,"Despesa",Dez!$F$5:$F$605,CPagar!$D645,Dez!$I$5:$I$605,"Não Pago")</f>
        <v>0</v>
      </c>
      <c r="Q645" s="49">
        <f t="shared" si="20"/>
        <v>0</v>
      </c>
    </row>
    <row r="646" spans="3:17" ht="28.5" customHeight="1" thickTop="1" thickBot="1">
      <c r="C646" s="65" t="str">
        <f>'PC Despesas'!U42</f>
        <v>5.7.38</v>
      </c>
      <c r="D646" s="66" t="str">
        <f>VLOOKUP(C646,'PC Despesas'!$U$5:$V$103,2,FALSE)</f>
        <v>-</v>
      </c>
      <c r="E646" s="75">
        <f>SUMIFS(Jan!$H$5:$H$605,Jan!$R$5:$R$605,"Despesa",Jan!$F$5:$F$605,CPagar!$D646,Jan!$I$5:$I$605,"Não Pago")</f>
        <v>0</v>
      </c>
      <c r="F646" s="75">
        <f>SUMIFS(Fev!$H$5:$H$605,Fev!$R$5:$R$605,"Despesa",Fev!$F$5:$F$605,CPagar!$D646,Fev!$I$5:$I$605,"Não Pago")</f>
        <v>0</v>
      </c>
      <c r="G646" s="75">
        <f>SUMIFS(Mar!$H$5:$H$605,Mar!$R$5:$R$605,"Despesa",Mar!$F$5:$F$605,CPagar!$D646,Mar!$I$5:$I$605,"Não Pago")</f>
        <v>0</v>
      </c>
      <c r="H646" s="75">
        <f>SUMIFS(Abr!$H$5:$H$605,Abr!$R$5:$R$605,"Despesa",Abr!$F$5:$F$605,CPagar!$D646,Abr!$I$5:$I$605,"Não Pago")</f>
        <v>0</v>
      </c>
      <c r="I646" s="75">
        <f>SUMIFS(Mai!$H$5:$H$605,Mai!$R$5:$R$605,"Despesa",Mai!$F$5:$F$605,CPagar!$D646,Mai!$I$5:$I$605,"Não Pago")</f>
        <v>0</v>
      </c>
      <c r="J646" s="75">
        <f>SUMIFS(Jun!$H$5:$H$605,Jun!$R$5:$R$605,"Despesa",Jun!$F$5:$F$605,CPagar!$D646,Jun!$I$5:$I$605,"Não Pago")</f>
        <v>0</v>
      </c>
      <c r="K646" s="75">
        <f>SUMIFS(Jul!$H$5:$H$605,Jul!$R$5:$R$605,"Despesa",Jul!$F$5:$F$605,CPagar!$D646,Jul!$I$5:$I$605,"Não Pago")</f>
        <v>0</v>
      </c>
      <c r="L646" s="75">
        <f>SUMIFS(Ago!$H$5:$H$605,Ago!$R$5:$R$605,"Despesa",Ago!$F$5:$F$605,CPagar!$D646,Ago!$I$5:$I$605,"Não Pago")</f>
        <v>0</v>
      </c>
      <c r="M646" s="75">
        <f>SUMIFS(Set!$H$5:$H$605,Set!$R$5:$R$605,"Despesa",Set!$F$5:$F$605,CPagar!$D646,Set!$I$5:$I$605,"Não Pago")</f>
        <v>0</v>
      </c>
      <c r="N646" s="75">
        <f>SUMIFS(Out!$H$5:$H$605,Out!$R$5:$R$605,"Despesa",Out!$F$5:$F$605,CPagar!$D646,Out!$I$5:$I$605,"Não Pago")</f>
        <v>0</v>
      </c>
      <c r="O646" s="75">
        <f>SUMIFS(Nov!$H$5:$H$605,Nov!$R$5:$R$605,"Despesa",Nov!$F$5:$F$605,CPagar!$D646,Nov!$I$5:$I$605,"Não Pago")</f>
        <v>0</v>
      </c>
      <c r="P646" s="75">
        <f>SUMIFS(Dez!$H$5:$H$605,Dez!$R$5:$R$605,"Despesa",Dez!$F$5:$F$605,CPagar!$D646,Dez!$I$5:$I$605,"Não Pago")</f>
        <v>0</v>
      </c>
      <c r="Q646" s="49">
        <f t="shared" si="20"/>
        <v>0</v>
      </c>
    </row>
    <row r="647" spans="3:17" ht="28.5" customHeight="1" thickTop="1" thickBot="1">
      <c r="C647" s="65" t="str">
        <f>'PC Despesas'!U43</f>
        <v>5.7.39</v>
      </c>
      <c r="D647" s="66" t="str">
        <f>VLOOKUP(C647,'PC Despesas'!$U$5:$V$103,2,FALSE)</f>
        <v>-</v>
      </c>
      <c r="E647" s="75">
        <f>SUMIFS(Jan!$H$5:$H$605,Jan!$R$5:$R$605,"Despesa",Jan!$F$5:$F$605,CPagar!$D647,Jan!$I$5:$I$605,"Não Pago")</f>
        <v>0</v>
      </c>
      <c r="F647" s="75">
        <f>SUMIFS(Fev!$H$5:$H$605,Fev!$R$5:$R$605,"Despesa",Fev!$F$5:$F$605,CPagar!$D647,Fev!$I$5:$I$605,"Não Pago")</f>
        <v>0</v>
      </c>
      <c r="G647" s="75">
        <f>SUMIFS(Mar!$H$5:$H$605,Mar!$R$5:$R$605,"Despesa",Mar!$F$5:$F$605,CPagar!$D647,Mar!$I$5:$I$605,"Não Pago")</f>
        <v>0</v>
      </c>
      <c r="H647" s="75">
        <f>SUMIFS(Abr!$H$5:$H$605,Abr!$R$5:$R$605,"Despesa",Abr!$F$5:$F$605,CPagar!$D647,Abr!$I$5:$I$605,"Não Pago")</f>
        <v>0</v>
      </c>
      <c r="I647" s="75">
        <f>SUMIFS(Mai!$H$5:$H$605,Mai!$R$5:$R$605,"Despesa",Mai!$F$5:$F$605,CPagar!$D647,Mai!$I$5:$I$605,"Não Pago")</f>
        <v>0</v>
      </c>
      <c r="J647" s="75">
        <f>SUMIFS(Jun!$H$5:$H$605,Jun!$R$5:$R$605,"Despesa",Jun!$F$5:$F$605,CPagar!$D647,Jun!$I$5:$I$605,"Não Pago")</f>
        <v>0</v>
      </c>
      <c r="K647" s="75">
        <f>SUMIFS(Jul!$H$5:$H$605,Jul!$R$5:$R$605,"Despesa",Jul!$F$5:$F$605,CPagar!$D647,Jul!$I$5:$I$605,"Não Pago")</f>
        <v>0</v>
      </c>
      <c r="L647" s="75">
        <f>SUMIFS(Ago!$H$5:$H$605,Ago!$R$5:$R$605,"Despesa",Ago!$F$5:$F$605,CPagar!$D647,Ago!$I$5:$I$605,"Não Pago")</f>
        <v>0</v>
      </c>
      <c r="M647" s="75">
        <f>SUMIFS(Set!$H$5:$H$605,Set!$R$5:$R$605,"Despesa",Set!$F$5:$F$605,CPagar!$D647,Set!$I$5:$I$605,"Não Pago")</f>
        <v>0</v>
      </c>
      <c r="N647" s="75">
        <f>SUMIFS(Out!$H$5:$H$605,Out!$R$5:$R$605,"Despesa",Out!$F$5:$F$605,CPagar!$D647,Out!$I$5:$I$605,"Não Pago")</f>
        <v>0</v>
      </c>
      <c r="O647" s="75">
        <f>SUMIFS(Nov!$H$5:$H$605,Nov!$R$5:$R$605,"Despesa",Nov!$F$5:$F$605,CPagar!$D647,Nov!$I$5:$I$605,"Não Pago")</f>
        <v>0</v>
      </c>
      <c r="P647" s="75">
        <f>SUMIFS(Dez!$H$5:$H$605,Dez!$R$5:$R$605,"Despesa",Dez!$F$5:$F$605,CPagar!$D647,Dez!$I$5:$I$605,"Não Pago")</f>
        <v>0</v>
      </c>
      <c r="Q647" s="49">
        <f t="shared" si="20"/>
        <v>0</v>
      </c>
    </row>
    <row r="648" spans="3:17" ht="28.5" customHeight="1" thickTop="1" thickBot="1">
      <c r="C648" s="65" t="str">
        <f>'PC Despesas'!U44</f>
        <v>5.7.40</v>
      </c>
      <c r="D648" s="66" t="str">
        <f>VLOOKUP(C648,'PC Despesas'!$U$5:$V$103,2,FALSE)</f>
        <v>-</v>
      </c>
      <c r="E648" s="75">
        <f>SUMIFS(Jan!$H$5:$H$605,Jan!$R$5:$R$605,"Despesa",Jan!$F$5:$F$605,CPagar!$D648,Jan!$I$5:$I$605,"Não Pago")</f>
        <v>0</v>
      </c>
      <c r="F648" s="75">
        <f>SUMIFS(Fev!$H$5:$H$605,Fev!$R$5:$R$605,"Despesa",Fev!$F$5:$F$605,CPagar!$D648,Fev!$I$5:$I$605,"Não Pago")</f>
        <v>0</v>
      </c>
      <c r="G648" s="75">
        <f>SUMIFS(Mar!$H$5:$H$605,Mar!$R$5:$R$605,"Despesa",Mar!$F$5:$F$605,CPagar!$D648,Mar!$I$5:$I$605,"Não Pago")</f>
        <v>0</v>
      </c>
      <c r="H648" s="75">
        <f>SUMIFS(Abr!$H$5:$H$605,Abr!$R$5:$R$605,"Despesa",Abr!$F$5:$F$605,CPagar!$D648,Abr!$I$5:$I$605,"Não Pago")</f>
        <v>0</v>
      </c>
      <c r="I648" s="75">
        <f>SUMIFS(Mai!$H$5:$H$605,Mai!$R$5:$R$605,"Despesa",Mai!$F$5:$F$605,CPagar!$D648,Mai!$I$5:$I$605,"Não Pago")</f>
        <v>0</v>
      </c>
      <c r="J648" s="75">
        <f>SUMIFS(Jun!$H$5:$H$605,Jun!$R$5:$R$605,"Despesa",Jun!$F$5:$F$605,CPagar!$D648,Jun!$I$5:$I$605,"Não Pago")</f>
        <v>0</v>
      </c>
      <c r="K648" s="75">
        <f>SUMIFS(Jul!$H$5:$H$605,Jul!$R$5:$R$605,"Despesa",Jul!$F$5:$F$605,CPagar!$D648,Jul!$I$5:$I$605,"Não Pago")</f>
        <v>0</v>
      </c>
      <c r="L648" s="75">
        <f>SUMIFS(Ago!$H$5:$H$605,Ago!$R$5:$R$605,"Despesa",Ago!$F$5:$F$605,CPagar!$D648,Ago!$I$5:$I$605,"Não Pago")</f>
        <v>0</v>
      </c>
      <c r="M648" s="75">
        <f>SUMIFS(Set!$H$5:$H$605,Set!$R$5:$R$605,"Despesa",Set!$F$5:$F$605,CPagar!$D648,Set!$I$5:$I$605,"Não Pago")</f>
        <v>0</v>
      </c>
      <c r="N648" s="75">
        <f>SUMIFS(Out!$H$5:$H$605,Out!$R$5:$R$605,"Despesa",Out!$F$5:$F$605,CPagar!$D648,Out!$I$5:$I$605,"Não Pago")</f>
        <v>0</v>
      </c>
      <c r="O648" s="75">
        <f>SUMIFS(Nov!$H$5:$H$605,Nov!$R$5:$R$605,"Despesa",Nov!$F$5:$F$605,CPagar!$D648,Nov!$I$5:$I$605,"Não Pago")</f>
        <v>0</v>
      </c>
      <c r="P648" s="75">
        <f>SUMIFS(Dez!$H$5:$H$605,Dez!$R$5:$R$605,"Despesa",Dez!$F$5:$F$605,CPagar!$D648,Dez!$I$5:$I$605,"Não Pago")</f>
        <v>0</v>
      </c>
      <c r="Q648" s="49">
        <f t="shared" si="20"/>
        <v>0</v>
      </c>
    </row>
    <row r="649" spans="3:17" ht="28.5" customHeight="1" thickTop="1" thickBot="1">
      <c r="C649" s="65" t="str">
        <f>'PC Despesas'!U45</f>
        <v>5.7.41</v>
      </c>
      <c r="D649" s="66" t="str">
        <f>VLOOKUP(C649,'PC Despesas'!$U$5:$V$103,2,FALSE)</f>
        <v>-</v>
      </c>
      <c r="E649" s="75">
        <f>SUMIFS(Jan!$H$5:$H$605,Jan!$R$5:$R$605,"Despesa",Jan!$F$5:$F$605,CPagar!$D649,Jan!$I$5:$I$605,"Não Pago")</f>
        <v>0</v>
      </c>
      <c r="F649" s="75">
        <f>SUMIFS(Fev!$H$5:$H$605,Fev!$R$5:$R$605,"Despesa",Fev!$F$5:$F$605,CPagar!$D649,Fev!$I$5:$I$605,"Não Pago")</f>
        <v>0</v>
      </c>
      <c r="G649" s="75">
        <f>SUMIFS(Mar!$H$5:$H$605,Mar!$R$5:$R$605,"Despesa",Mar!$F$5:$F$605,CPagar!$D649,Mar!$I$5:$I$605,"Não Pago")</f>
        <v>0</v>
      </c>
      <c r="H649" s="75">
        <f>SUMIFS(Abr!$H$5:$H$605,Abr!$R$5:$R$605,"Despesa",Abr!$F$5:$F$605,CPagar!$D649,Abr!$I$5:$I$605,"Não Pago")</f>
        <v>0</v>
      </c>
      <c r="I649" s="75">
        <f>SUMIFS(Mai!$H$5:$H$605,Mai!$R$5:$R$605,"Despesa",Mai!$F$5:$F$605,CPagar!$D649,Mai!$I$5:$I$605,"Não Pago")</f>
        <v>0</v>
      </c>
      <c r="J649" s="75">
        <f>SUMIFS(Jun!$H$5:$H$605,Jun!$R$5:$R$605,"Despesa",Jun!$F$5:$F$605,CPagar!$D649,Jun!$I$5:$I$605,"Não Pago")</f>
        <v>0</v>
      </c>
      <c r="K649" s="75">
        <f>SUMIFS(Jul!$H$5:$H$605,Jul!$R$5:$R$605,"Despesa",Jul!$F$5:$F$605,CPagar!$D649,Jul!$I$5:$I$605,"Não Pago")</f>
        <v>0</v>
      </c>
      <c r="L649" s="75">
        <f>SUMIFS(Ago!$H$5:$H$605,Ago!$R$5:$R$605,"Despesa",Ago!$F$5:$F$605,CPagar!$D649,Ago!$I$5:$I$605,"Não Pago")</f>
        <v>0</v>
      </c>
      <c r="M649" s="75">
        <f>SUMIFS(Set!$H$5:$H$605,Set!$R$5:$R$605,"Despesa",Set!$F$5:$F$605,CPagar!$D649,Set!$I$5:$I$605,"Não Pago")</f>
        <v>0</v>
      </c>
      <c r="N649" s="75">
        <f>SUMIFS(Out!$H$5:$H$605,Out!$R$5:$R$605,"Despesa",Out!$F$5:$F$605,CPagar!$D649,Out!$I$5:$I$605,"Não Pago")</f>
        <v>0</v>
      </c>
      <c r="O649" s="75">
        <f>SUMIFS(Nov!$H$5:$H$605,Nov!$R$5:$R$605,"Despesa",Nov!$F$5:$F$605,CPagar!$D649,Nov!$I$5:$I$605,"Não Pago")</f>
        <v>0</v>
      </c>
      <c r="P649" s="75">
        <f>SUMIFS(Dez!$H$5:$H$605,Dez!$R$5:$R$605,"Despesa",Dez!$F$5:$F$605,CPagar!$D649,Dez!$I$5:$I$605,"Não Pago")</f>
        <v>0</v>
      </c>
      <c r="Q649" s="49">
        <f t="shared" si="20"/>
        <v>0</v>
      </c>
    </row>
    <row r="650" spans="3:17" ht="28.5" customHeight="1" thickTop="1" thickBot="1">
      <c r="C650" s="65" t="str">
        <f>'PC Despesas'!U46</f>
        <v>5.7.42</v>
      </c>
      <c r="D650" s="66" t="str">
        <f>VLOOKUP(C650,'PC Despesas'!$U$5:$V$103,2,FALSE)</f>
        <v>-</v>
      </c>
      <c r="E650" s="75">
        <f>SUMIFS(Jan!$H$5:$H$605,Jan!$R$5:$R$605,"Despesa",Jan!$F$5:$F$605,CPagar!$D650,Jan!$I$5:$I$605,"Não Pago")</f>
        <v>0</v>
      </c>
      <c r="F650" s="75">
        <f>SUMIFS(Fev!$H$5:$H$605,Fev!$R$5:$R$605,"Despesa",Fev!$F$5:$F$605,CPagar!$D650,Fev!$I$5:$I$605,"Não Pago")</f>
        <v>0</v>
      </c>
      <c r="G650" s="75">
        <f>SUMIFS(Mar!$H$5:$H$605,Mar!$R$5:$R$605,"Despesa",Mar!$F$5:$F$605,CPagar!$D650,Mar!$I$5:$I$605,"Não Pago")</f>
        <v>0</v>
      </c>
      <c r="H650" s="75">
        <f>SUMIFS(Abr!$H$5:$H$605,Abr!$R$5:$R$605,"Despesa",Abr!$F$5:$F$605,CPagar!$D650,Abr!$I$5:$I$605,"Não Pago")</f>
        <v>0</v>
      </c>
      <c r="I650" s="75">
        <f>SUMIFS(Mai!$H$5:$H$605,Mai!$R$5:$R$605,"Despesa",Mai!$F$5:$F$605,CPagar!$D650,Mai!$I$5:$I$605,"Não Pago")</f>
        <v>0</v>
      </c>
      <c r="J650" s="75">
        <f>SUMIFS(Jun!$H$5:$H$605,Jun!$R$5:$R$605,"Despesa",Jun!$F$5:$F$605,CPagar!$D650,Jun!$I$5:$I$605,"Não Pago")</f>
        <v>0</v>
      </c>
      <c r="K650" s="75">
        <f>SUMIFS(Jul!$H$5:$H$605,Jul!$R$5:$R$605,"Despesa",Jul!$F$5:$F$605,CPagar!$D650,Jul!$I$5:$I$605,"Não Pago")</f>
        <v>0</v>
      </c>
      <c r="L650" s="75">
        <f>SUMIFS(Ago!$H$5:$H$605,Ago!$R$5:$R$605,"Despesa",Ago!$F$5:$F$605,CPagar!$D650,Ago!$I$5:$I$605,"Não Pago")</f>
        <v>0</v>
      </c>
      <c r="M650" s="75">
        <f>SUMIFS(Set!$H$5:$H$605,Set!$R$5:$R$605,"Despesa",Set!$F$5:$F$605,CPagar!$D650,Set!$I$5:$I$605,"Não Pago")</f>
        <v>0</v>
      </c>
      <c r="N650" s="75">
        <f>SUMIFS(Out!$H$5:$H$605,Out!$R$5:$R$605,"Despesa",Out!$F$5:$F$605,CPagar!$D650,Out!$I$5:$I$605,"Não Pago")</f>
        <v>0</v>
      </c>
      <c r="O650" s="75">
        <f>SUMIFS(Nov!$H$5:$H$605,Nov!$R$5:$R$605,"Despesa",Nov!$F$5:$F$605,CPagar!$D650,Nov!$I$5:$I$605,"Não Pago")</f>
        <v>0</v>
      </c>
      <c r="P650" s="75">
        <f>SUMIFS(Dez!$H$5:$H$605,Dez!$R$5:$R$605,"Despesa",Dez!$F$5:$F$605,CPagar!$D650,Dez!$I$5:$I$605,"Não Pago")</f>
        <v>0</v>
      </c>
      <c r="Q650" s="49">
        <f t="shared" si="20"/>
        <v>0</v>
      </c>
    </row>
    <row r="651" spans="3:17" ht="28.5" customHeight="1" thickTop="1" thickBot="1">
      <c r="C651" s="65" t="str">
        <f>'PC Despesas'!U47</f>
        <v>5.7.43</v>
      </c>
      <c r="D651" s="66" t="str">
        <f>VLOOKUP(C651,'PC Despesas'!$U$5:$V$103,2,FALSE)</f>
        <v>-</v>
      </c>
      <c r="E651" s="75">
        <f>SUMIFS(Jan!$H$5:$H$605,Jan!$R$5:$R$605,"Despesa",Jan!$F$5:$F$605,CPagar!$D651,Jan!$I$5:$I$605,"Não Pago")</f>
        <v>0</v>
      </c>
      <c r="F651" s="75">
        <f>SUMIFS(Fev!$H$5:$H$605,Fev!$R$5:$R$605,"Despesa",Fev!$F$5:$F$605,CPagar!$D651,Fev!$I$5:$I$605,"Não Pago")</f>
        <v>0</v>
      </c>
      <c r="G651" s="75">
        <f>SUMIFS(Mar!$H$5:$H$605,Mar!$R$5:$R$605,"Despesa",Mar!$F$5:$F$605,CPagar!$D651,Mar!$I$5:$I$605,"Não Pago")</f>
        <v>0</v>
      </c>
      <c r="H651" s="75">
        <f>SUMIFS(Abr!$H$5:$H$605,Abr!$R$5:$R$605,"Despesa",Abr!$F$5:$F$605,CPagar!$D651,Abr!$I$5:$I$605,"Não Pago")</f>
        <v>0</v>
      </c>
      <c r="I651" s="75">
        <f>SUMIFS(Mai!$H$5:$H$605,Mai!$R$5:$R$605,"Despesa",Mai!$F$5:$F$605,CPagar!$D651,Mai!$I$5:$I$605,"Não Pago")</f>
        <v>0</v>
      </c>
      <c r="J651" s="75">
        <f>SUMIFS(Jun!$H$5:$H$605,Jun!$R$5:$R$605,"Despesa",Jun!$F$5:$F$605,CPagar!$D651,Jun!$I$5:$I$605,"Não Pago")</f>
        <v>0</v>
      </c>
      <c r="K651" s="75">
        <f>SUMIFS(Jul!$H$5:$H$605,Jul!$R$5:$R$605,"Despesa",Jul!$F$5:$F$605,CPagar!$D651,Jul!$I$5:$I$605,"Não Pago")</f>
        <v>0</v>
      </c>
      <c r="L651" s="75">
        <f>SUMIFS(Ago!$H$5:$H$605,Ago!$R$5:$R$605,"Despesa",Ago!$F$5:$F$605,CPagar!$D651,Ago!$I$5:$I$605,"Não Pago")</f>
        <v>0</v>
      </c>
      <c r="M651" s="75">
        <f>SUMIFS(Set!$H$5:$H$605,Set!$R$5:$R$605,"Despesa",Set!$F$5:$F$605,CPagar!$D651,Set!$I$5:$I$605,"Não Pago")</f>
        <v>0</v>
      </c>
      <c r="N651" s="75">
        <f>SUMIFS(Out!$H$5:$H$605,Out!$R$5:$R$605,"Despesa",Out!$F$5:$F$605,CPagar!$D651,Out!$I$5:$I$605,"Não Pago")</f>
        <v>0</v>
      </c>
      <c r="O651" s="75">
        <f>SUMIFS(Nov!$H$5:$H$605,Nov!$R$5:$R$605,"Despesa",Nov!$F$5:$F$605,CPagar!$D651,Nov!$I$5:$I$605,"Não Pago")</f>
        <v>0</v>
      </c>
      <c r="P651" s="75">
        <f>SUMIFS(Dez!$H$5:$H$605,Dez!$R$5:$R$605,"Despesa",Dez!$F$5:$F$605,CPagar!$D651,Dez!$I$5:$I$605,"Não Pago")</f>
        <v>0</v>
      </c>
      <c r="Q651" s="49">
        <f t="shared" si="20"/>
        <v>0</v>
      </c>
    </row>
    <row r="652" spans="3:17" ht="28.5" customHeight="1" thickTop="1" thickBot="1">
      <c r="C652" s="65" t="str">
        <f>'PC Despesas'!U48</f>
        <v>5.7.44</v>
      </c>
      <c r="D652" s="66" t="str">
        <f>VLOOKUP(C652,'PC Despesas'!$U$5:$V$103,2,FALSE)</f>
        <v>-</v>
      </c>
      <c r="E652" s="75">
        <f>SUMIFS(Jan!$H$5:$H$605,Jan!$R$5:$R$605,"Despesa",Jan!$F$5:$F$605,CPagar!$D652,Jan!$I$5:$I$605,"Não Pago")</f>
        <v>0</v>
      </c>
      <c r="F652" s="75">
        <f>SUMIFS(Fev!$H$5:$H$605,Fev!$R$5:$R$605,"Despesa",Fev!$F$5:$F$605,CPagar!$D652,Fev!$I$5:$I$605,"Não Pago")</f>
        <v>0</v>
      </c>
      <c r="G652" s="75">
        <f>SUMIFS(Mar!$H$5:$H$605,Mar!$R$5:$R$605,"Despesa",Mar!$F$5:$F$605,CPagar!$D652,Mar!$I$5:$I$605,"Não Pago")</f>
        <v>0</v>
      </c>
      <c r="H652" s="75">
        <f>SUMIFS(Abr!$H$5:$H$605,Abr!$R$5:$R$605,"Despesa",Abr!$F$5:$F$605,CPagar!$D652,Abr!$I$5:$I$605,"Não Pago")</f>
        <v>0</v>
      </c>
      <c r="I652" s="75">
        <f>SUMIFS(Mai!$H$5:$H$605,Mai!$R$5:$R$605,"Despesa",Mai!$F$5:$F$605,CPagar!$D652,Mai!$I$5:$I$605,"Não Pago")</f>
        <v>0</v>
      </c>
      <c r="J652" s="75">
        <f>SUMIFS(Jun!$H$5:$H$605,Jun!$R$5:$R$605,"Despesa",Jun!$F$5:$F$605,CPagar!$D652,Jun!$I$5:$I$605,"Não Pago")</f>
        <v>0</v>
      </c>
      <c r="K652" s="75">
        <f>SUMIFS(Jul!$H$5:$H$605,Jul!$R$5:$R$605,"Despesa",Jul!$F$5:$F$605,CPagar!$D652,Jul!$I$5:$I$605,"Não Pago")</f>
        <v>0</v>
      </c>
      <c r="L652" s="75">
        <f>SUMIFS(Ago!$H$5:$H$605,Ago!$R$5:$R$605,"Despesa",Ago!$F$5:$F$605,CPagar!$D652,Ago!$I$5:$I$605,"Não Pago")</f>
        <v>0</v>
      </c>
      <c r="M652" s="75">
        <f>SUMIFS(Set!$H$5:$H$605,Set!$R$5:$R$605,"Despesa",Set!$F$5:$F$605,CPagar!$D652,Set!$I$5:$I$605,"Não Pago")</f>
        <v>0</v>
      </c>
      <c r="N652" s="75">
        <f>SUMIFS(Out!$H$5:$H$605,Out!$R$5:$R$605,"Despesa",Out!$F$5:$F$605,CPagar!$D652,Out!$I$5:$I$605,"Não Pago")</f>
        <v>0</v>
      </c>
      <c r="O652" s="75">
        <f>SUMIFS(Nov!$H$5:$H$605,Nov!$R$5:$R$605,"Despesa",Nov!$F$5:$F$605,CPagar!$D652,Nov!$I$5:$I$605,"Não Pago")</f>
        <v>0</v>
      </c>
      <c r="P652" s="75">
        <f>SUMIFS(Dez!$H$5:$H$605,Dez!$R$5:$R$605,"Despesa",Dez!$F$5:$F$605,CPagar!$D652,Dez!$I$5:$I$605,"Não Pago")</f>
        <v>0</v>
      </c>
      <c r="Q652" s="49">
        <f t="shared" si="20"/>
        <v>0</v>
      </c>
    </row>
    <row r="653" spans="3:17" ht="28.5" customHeight="1" thickTop="1" thickBot="1">
      <c r="C653" s="65" t="str">
        <f>'PC Despesas'!U49</f>
        <v>5.7.45</v>
      </c>
      <c r="D653" s="66" t="str">
        <f>VLOOKUP(C653,'PC Despesas'!$U$5:$V$103,2,FALSE)</f>
        <v>-</v>
      </c>
      <c r="E653" s="75">
        <f>SUMIFS(Jan!$H$5:$H$605,Jan!$R$5:$R$605,"Despesa",Jan!$F$5:$F$605,CPagar!$D653,Jan!$I$5:$I$605,"Não Pago")</f>
        <v>0</v>
      </c>
      <c r="F653" s="75">
        <f>SUMIFS(Fev!$H$5:$H$605,Fev!$R$5:$R$605,"Despesa",Fev!$F$5:$F$605,CPagar!$D653,Fev!$I$5:$I$605,"Não Pago")</f>
        <v>0</v>
      </c>
      <c r="G653" s="75">
        <f>SUMIFS(Mar!$H$5:$H$605,Mar!$R$5:$R$605,"Despesa",Mar!$F$5:$F$605,CPagar!$D653,Mar!$I$5:$I$605,"Não Pago")</f>
        <v>0</v>
      </c>
      <c r="H653" s="75">
        <f>SUMIFS(Abr!$H$5:$H$605,Abr!$R$5:$R$605,"Despesa",Abr!$F$5:$F$605,CPagar!$D653,Abr!$I$5:$I$605,"Não Pago")</f>
        <v>0</v>
      </c>
      <c r="I653" s="75">
        <f>SUMIFS(Mai!$H$5:$H$605,Mai!$R$5:$R$605,"Despesa",Mai!$F$5:$F$605,CPagar!$D653,Mai!$I$5:$I$605,"Não Pago")</f>
        <v>0</v>
      </c>
      <c r="J653" s="75">
        <f>SUMIFS(Jun!$H$5:$H$605,Jun!$R$5:$R$605,"Despesa",Jun!$F$5:$F$605,CPagar!$D653,Jun!$I$5:$I$605,"Não Pago")</f>
        <v>0</v>
      </c>
      <c r="K653" s="75">
        <f>SUMIFS(Jul!$H$5:$H$605,Jul!$R$5:$R$605,"Despesa",Jul!$F$5:$F$605,CPagar!$D653,Jul!$I$5:$I$605,"Não Pago")</f>
        <v>0</v>
      </c>
      <c r="L653" s="75">
        <f>SUMIFS(Ago!$H$5:$H$605,Ago!$R$5:$R$605,"Despesa",Ago!$F$5:$F$605,CPagar!$D653,Ago!$I$5:$I$605,"Não Pago")</f>
        <v>0</v>
      </c>
      <c r="M653" s="75">
        <f>SUMIFS(Set!$H$5:$H$605,Set!$R$5:$R$605,"Despesa",Set!$F$5:$F$605,CPagar!$D653,Set!$I$5:$I$605,"Não Pago")</f>
        <v>0</v>
      </c>
      <c r="N653" s="75">
        <f>SUMIFS(Out!$H$5:$H$605,Out!$R$5:$R$605,"Despesa",Out!$F$5:$F$605,CPagar!$D653,Out!$I$5:$I$605,"Não Pago")</f>
        <v>0</v>
      </c>
      <c r="O653" s="75">
        <f>SUMIFS(Nov!$H$5:$H$605,Nov!$R$5:$R$605,"Despesa",Nov!$F$5:$F$605,CPagar!$D653,Nov!$I$5:$I$605,"Não Pago")</f>
        <v>0</v>
      </c>
      <c r="P653" s="75">
        <f>SUMIFS(Dez!$H$5:$H$605,Dez!$R$5:$R$605,"Despesa",Dez!$F$5:$F$605,CPagar!$D653,Dez!$I$5:$I$605,"Não Pago")</f>
        <v>0</v>
      </c>
      <c r="Q653" s="49">
        <f t="shared" si="20"/>
        <v>0</v>
      </c>
    </row>
    <row r="654" spans="3:17" ht="28.5" customHeight="1" thickTop="1" thickBot="1">
      <c r="C654" s="65" t="str">
        <f>'PC Despesas'!U50</f>
        <v>5.7.46</v>
      </c>
      <c r="D654" s="66" t="str">
        <f>VLOOKUP(C654,'PC Despesas'!$U$5:$V$103,2,FALSE)</f>
        <v>-</v>
      </c>
      <c r="E654" s="75">
        <f>SUMIFS(Jan!$H$5:$H$605,Jan!$R$5:$R$605,"Despesa",Jan!$F$5:$F$605,CPagar!$D654,Jan!$I$5:$I$605,"Não Pago")</f>
        <v>0</v>
      </c>
      <c r="F654" s="75">
        <f>SUMIFS(Fev!$H$5:$H$605,Fev!$R$5:$R$605,"Despesa",Fev!$F$5:$F$605,CPagar!$D654,Fev!$I$5:$I$605,"Não Pago")</f>
        <v>0</v>
      </c>
      <c r="G654" s="75">
        <f>SUMIFS(Mar!$H$5:$H$605,Mar!$R$5:$R$605,"Despesa",Mar!$F$5:$F$605,CPagar!$D654,Mar!$I$5:$I$605,"Não Pago")</f>
        <v>0</v>
      </c>
      <c r="H654" s="75">
        <f>SUMIFS(Abr!$H$5:$H$605,Abr!$R$5:$R$605,"Despesa",Abr!$F$5:$F$605,CPagar!$D654,Abr!$I$5:$I$605,"Não Pago")</f>
        <v>0</v>
      </c>
      <c r="I654" s="75">
        <f>SUMIFS(Mai!$H$5:$H$605,Mai!$R$5:$R$605,"Despesa",Mai!$F$5:$F$605,CPagar!$D654,Mai!$I$5:$I$605,"Não Pago")</f>
        <v>0</v>
      </c>
      <c r="J654" s="75">
        <f>SUMIFS(Jun!$H$5:$H$605,Jun!$R$5:$R$605,"Despesa",Jun!$F$5:$F$605,CPagar!$D654,Jun!$I$5:$I$605,"Não Pago")</f>
        <v>0</v>
      </c>
      <c r="K654" s="75">
        <f>SUMIFS(Jul!$H$5:$H$605,Jul!$R$5:$R$605,"Despesa",Jul!$F$5:$F$605,CPagar!$D654,Jul!$I$5:$I$605,"Não Pago")</f>
        <v>0</v>
      </c>
      <c r="L654" s="75">
        <f>SUMIFS(Ago!$H$5:$H$605,Ago!$R$5:$R$605,"Despesa",Ago!$F$5:$F$605,CPagar!$D654,Ago!$I$5:$I$605,"Não Pago")</f>
        <v>0</v>
      </c>
      <c r="M654" s="75">
        <f>SUMIFS(Set!$H$5:$H$605,Set!$R$5:$R$605,"Despesa",Set!$F$5:$F$605,CPagar!$D654,Set!$I$5:$I$605,"Não Pago")</f>
        <v>0</v>
      </c>
      <c r="N654" s="75">
        <f>SUMIFS(Out!$H$5:$H$605,Out!$R$5:$R$605,"Despesa",Out!$F$5:$F$605,CPagar!$D654,Out!$I$5:$I$605,"Não Pago")</f>
        <v>0</v>
      </c>
      <c r="O654" s="75">
        <f>SUMIFS(Nov!$H$5:$H$605,Nov!$R$5:$R$605,"Despesa",Nov!$F$5:$F$605,CPagar!$D654,Nov!$I$5:$I$605,"Não Pago")</f>
        <v>0</v>
      </c>
      <c r="P654" s="75">
        <f>SUMIFS(Dez!$H$5:$H$605,Dez!$R$5:$R$605,"Despesa",Dez!$F$5:$F$605,CPagar!$D654,Dez!$I$5:$I$605,"Não Pago")</f>
        <v>0</v>
      </c>
      <c r="Q654" s="49">
        <f t="shared" si="20"/>
        <v>0</v>
      </c>
    </row>
    <row r="655" spans="3:17" ht="28.5" customHeight="1" thickTop="1" thickBot="1">
      <c r="C655" s="65" t="str">
        <f>'PC Despesas'!U51</f>
        <v>5.7.47</v>
      </c>
      <c r="D655" s="66" t="str">
        <f>VLOOKUP(C655,'PC Despesas'!$U$5:$V$103,2,FALSE)</f>
        <v>-</v>
      </c>
      <c r="E655" s="75">
        <f>SUMIFS(Jan!$H$5:$H$605,Jan!$R$5:$R$605,"Despesa",Jan!$F$5:$F$605,CPagar!$D655,Jan!$I$5:$I$605,"Não Pago")</f>
        <v>0</v>
      </c>
      <c r="F655" s="75">
        <f>SUMIFS(Fev!$H$5:$H$605,Fev!$R$5:$R$605,"Despesa",Fev!$F$5:$F$605,CPagar!$D655,Fev!$I$5:$I$605,"Não Pago")</f>
        <v>0</v>
      </c>
      <c r="G655" s="75">
        <f>SUMIFS(Mar!$H$5:$H$605,Mar!$R$5:$R$605,"Despesa",Mar!$F$5:$F$605,CPagar!$D655,Mar!$I$5:$I$605,"Não Pago")</f>
        <v>0</v>
      </c>
      <c r="H655" s="75">
        <f>SUMIFS(Abr!$H$5:$H$605,Abr!$R$5:$R$605,"Despesa",Abr!$F$5:$F$605,CPagar!$D655,Abr!$I$5:$I$605,"Não Pago")</f>
        <v>0</v>
      </c>
      <c r="I655" s="75">
        <f>SUMIFS(Mai!$H$5:$H$605,Mai!$R$5:$R$605,"Despesa",Mai!$F$5:$F$605,CPagar!$D655,Mai!$I$5:$I$605,"Não Pago")</f>
        <v>0</v>
      </c>
      <c r="J655" s="75">
        <f>SUMIFS(Jun!$H$5:$H$605,Jun!$R$5:$R$605,"Despesa",Jun!$F$5:$F$605,CPagar!$D655,Jun!$I$5:$I$605,"Não Pago")</f>
        <v>0</v>
      </c>
      <c r="K655" s="75">
        <f>SUMIFS(Jul!$H$5:$H$605,Jul!$R$5:$R$605,"Despesa",Jul!$F$5:$F$605,CPagar!$D655,Jul!$I$5:$I$605,"Não Pago")</f>
        <v>0</v>
      </c>
      <c r="L655" s="75">
        <f>SUMIFS(Ago!$H$5:$H$605,Ago!$R$5:$R$605,"Despesa",Ago!$F$5:$F$605,CPagar!$D655,Ago!$I$5:$I$605,"Não Pago")</f>
        <v>0</v>
      </c>
      <c r="M655" s="75">
        <f>SUMIFS(Set!$H$5:$H$605,Set!$R$5:$R$605,"Despesa",Set!$F$5:$F$605,CPagar!$D655,Set!$I$5:$I$605,"Não Pago")</f>
        <v>0</v>
      </c>
      <c r="N655" s="75">
        <f>SUMIFS(Out!$H$5:$H$605,Out!$R$5:$R$605,"Despesa",Out!$F$5:$F$605,CPagar!$D655,Out!$I$5:$I$605,"Não Pago")</f>
        <v>0</v>
      </c>
      <c r="O655" s="75">
        <f>SUMIFS(Nov!$H$5:$H$605,Nov!$R$5:$R$605,"Despesa",Nov!$F$5:$F$605,CPagar!$D655,Nov!$I$5:$I$605,"Não Pago")</f>
        <v>0</v>
      </c>
      <c r="P655" s="75">
        <f>SUMIFS(Dez!$H$5:$H$605,Dez!$R$5:$R$605,"Despesa",Dez!$F$5:$F$605,CPagar!$D655,Dez!$I$5:$I$605,"Não Pago")</f>
        <v>0</v>
      </c>
      <c r="Q655" s="49">
        <f t="shared" si="20"/>
        <v>0</v>
      </c>
    </row>
    <row r="656" spans="3:17" ht="28.5" customHeight="1" thickTop="1" thickBot="1">
      <c r="C656" s="65" t="str">
        <f>'PC Despesas'!U52</f>
        <v>5.7.48</v>
      </c>
      <c r="D656" s="66" t="str">
        <f>VLOOKUP(C656,'PC Despesas'!$U$5:$V$103,2,FALSE)</f>
        <v>-</v>
      </c>
      <c r="E656" s="75">
        <f>SUMIFS(Jan!$H$5:$H$605,Jan!$R$5:$R$605,"Despesa",Jan!$F$5:$F$605,CPagar!$D656,Jan!$I$5:$I$605,"Não Pago")</f>
        <v>0</v>
      </c>
      <c r="F656" s="75">
        <f>SUMIFS(Fev!$H$5:$H$605,Fev!$R$5:$R$605,"Despesa",Fev!$F$5:$F$605,CPagar!$D656,Fev!$I$5:$I$605,"Não Pago")</f>
        <v>0</v>
      </c>
      <c r="G656" s="75">
        <f>SUMIFS(Mar!$H$5:$H$605,Mar!$R$5:$R$605,"Despesa",Mar!$F$5:$F$605,CPagar!$D656,Mar!$I$5:$I$605,"Não Pago")</f>
        <v>0</v>
      </c>
      <c r="H656" s="75">
        <f>SUMIFS(Abr!$H$5:$H$605,Abr!$R$5:$R$605,"Despesa",Abr!$F$5:$F$605,CPagar!$D656,Abr!$I$5:$I$605,"Não Pago")</f>
        <v>0</v>
      </c>
      <c r="I656" s="75">
        <f>SUMIFS(Mai!$H$5:$H$605,Mai!$R$5:$R$605,"Despesa",Mai!$F$5:$F$605,CPagar!$D656,Mai!$I$5:$I$605,"Não Pago")</f>
        <v>0</v>
      </c>
      <c r="J656" s="75">
        <f>SUMIFS(Jun!$H$5:$H$605,Jun!$R$5:$R$605,"Despesa",Jun!$F$5:$F$605,CPagar!$D656,Jun!$I$5:$I$605,"Não Pago")</f>
        <v>0</v>
      </c>
      <c r="K656" s="75">
        <f>SUMIFS(Jul!$H$5:$H$605,Jul!$R$5:$R$605,"Despesa",Jul!$F$5:$F$605,CPagar!$D656,Jul!$I$5:$I$605,"Não Pago")</f>
        <v>0</v>
      </c>
      <c r="L656" s="75">
        <f>SUMIFS(Ago!$H$5:$H$605,Ago!$R$5:$R$605,"Despesa",Ago!$F$5:$F$605,CPagar!$D656,Ago!$I$5:$I$605,"Não Pago")</f>
        <v>0</v>
      </c>
      <c r="M656" s="75">
        <f>SUMIFS(Set!$H$5:$H$605,Set!$R$5:$R$605,"Despesa",Set!$F$5:$F$605,CPagar!$D656,Set!$I$5:$I$605,"Não Pago")</f>
        <v>0</v>
      </c>
      <c r="N656" s="75">
        <f>SUMIFS(Out!$H$5:$H$605,Out!$R$5:$R$605,"Despesa",Out!$F$5:$F$605,CPagar!$D656,Out!$I$5:$I$605,"Não Pago")</f>
        <v>0</v>
      </c>
      <c r="O656" s="75">
        <f>SUMIFS(Nov!$H$5:$H$605,Nov!$R$5:$R$605,"Despesa",Nov!$F$5:$F$605,CPagar!$D656,Nov!$I$5:$I$605,"Não Pago")</f>
        <v>0</v>
      </c>
      <c r="P656" s="75">
        <f>SUMIFS(Dez!$H$5:$H$605,Dez!$R$5:$R$605,"Despesa",Dez!$F$5:$F$605,CPagar!$D656,Dez!$I$5:$I$605,"Não Pago")</f>
        <v>0</v>
      </c>
      <c r="Q656" s="49">
        <f t="shared" si="20"/>
        <v>0</v>
      </c>
    </row>
    <row r="657" spans="3:17" ht="28.5" customHeight="1" thickTop="1" thickBot="1">
      <c r="C657" s="65" t="str">
        <f>'PC Despesas'!U53</f>
        <v>5.7.49</v>
      </c>
      <c r="D657" s="66" t="str">
        <f>VLOOKUP(C657,'PC Despesas'!$U$5:$V$103,2,FALSE)</f>
        <v>-</v>
      </c>
      <c r="E657" s="75">
        <f>SUMIFS(Jan!$H$5:$H$605,Jan!$R$5:$R$605,"Despesa",Jan!$F$5:$F$605,CPagar!$D657,Jan!$I$5:$I$605,"Não Pago")</f>
        <v>0</v>
      </c>
      <c r="F657" s="75">
        <f>SUMIFS(Fev!$H$5:$H$605,Fev!$R$5:$R$605,"Despesa",Fev!$F$5:$F$605,CPagar!$D657,Fev!$I$5:$I$605,"Não Pago")</f>
        <v>0</v>
      </c>
      <c r="G657" s="75">
        <f>SUMIFS(Mar!$H$5:$H$605,Mar!$R$5:$R$605,"Despesa",Mar!$F$5:$F$605,CPagar!$D657,Mar!$I$5:$I$605,"Não Pago")</f>
        <v>0</v>
      </c>
      <c r="H657" s="75">
        <f>SUMIFS(Abr!$H$5:$H$605,Abr!$R$5:$R$605,"Despesa",Abr!$F$5:$F$605,CPagar!$D657,Abr!$I$5:$I$605,"Não Pago")</f>
        <v>0</v>
      </c>
      <c r="I657" s="75">
        <f>SUMIFS(Mai!$H$5:$H$605,Mai!$R$5:$R$605,"Despesa",Mai!$F$5:$F$605,CPagar!$D657,Mai!$I$5:$I$605,"Não Pago")</f>
        <v>0</v>
      </c>
      <c r="J657" s="75">
        <f>SUMIFS(Jun!$H$5:$H$605,Jun!$R$5:$R$605,"Despesa",Jun!$F$5:$F$605,CPagar!$D657,Jun!$I$5:$I$605,"Não Pago")</f>
        <v>0</v>
      </c>
      <c r="K657" s="75">
        <f>SUMIFS(Jul!$H$5:$H$605,Jul!$R$5:$R$605,"Despesa",Jul!$F$5:$F$605,CPagar!$D657,Jul!$I$5:$I$605,"Não Pago")</f>
        <v>0</v>
      </c>
      <c r="L657" s="75">
        <f>SUMIFS(Ago!$H$5:$H$605,Ago!$R$5:$R$605,"Despesa",Ago!$F$5:$F$605,CPagar!$D657,Ago!$I$5:$I$605,"Não Pago")</f>
        <v>0</v>
      </c>
      <c r="M657" s="75">
        <f>SUMIFS(Set!$H$5:$H$605,Set!$R$5:$R$605,"Despesa",Set!$F$5:$F$605,CPagar!$D657,Set!$I$5:$I$605,"Não Pago")</f>
        <v>0</v>
      </c>
      <c r="N657" s="75">
        <f>SUMIFS(Out!$H$5:$H$605,Out!$R$5:$R$605,"Despesa",Out!$F$5:$F$605,CPagar!$D657,Out!$I$5:$I$605,"Não Pago")</f>
        <v>0</v>
      </c>
      <c r="O657" s="75">
        <f>SUMIFS(Nov!$H$5:$H$605,Nov!$R$5:$R$605,"Despesa",Nov!$F$5:$F$605,CPagar!$D657,Nov!$I$5:$I$605,"Não Pago")</f>
        <v>0</v>
      </c>
      <c r="P657" s="75">
        <f>SUMIFS(Dez!$H$5:$H$605,Dez!$R$5:$R$605,"Despesa",Dez!$F$5:$F$605,CPagar!$D657,Dez!$I$5:$I$605,"Não Pago")</f>
        <v>0</v>
      </c>
      <c r="Q657" s="49">
        <f t="shared" si="20"/>
        <v>0</v>
      </c>
    </row>
    <row r="658" spans="3:17" ht="28.5" customHeight="1" thickTop="1" thickBot="1">
      <c r="C658" s="65" t="str">
        <f>'PC Despesas'!U54</f>
        <v>5.7.50</v>
      </c>
      <c r="D658" s="66" t="str">
        <f>VLOOKUP(C658,'PC Despesas'!$U$5:$V$103,2,FALSE)</f>
        <v>-</v>
      </c>
      <c r="E658" s="75">
        <f>SUMIFS(Jan!$H$5:$H$605,Jan!$R$5:$R$605,"Despesa",Jan!$F$5:$F$605,CPagar!$D658,Jan!$I$5:$I$605,"Não Pago")</f>
        <v>0</v>
      </c>
      <c r="F658" s="75">
        <f>SUMIFS(Fev!$H$5:$H$605,Fev!$R$5:$R$605,"Despesa",Fev!$F$5:$F$605,CPagar!$D658,Fev!$I$5:$I$605,"Não Pago")</f>
        <v>0</v>
      </c>
      <c r="G658" s="75">
        <f>SUMIFS(Mar!$H$5:$H$605,Mar!$R$5:$R$605,"Despesa",Mar!$F$5:$F$605,CPagar!$D658,Mar!$I$5:$I$605,"Não Pago")</f>
        <v>0</v>
      </c>
      <c r="H658" s="75">
        <f>SUMIFS(Abr!$H$5:$H$605,Abr!$R$5:$R$605,"Despesa",Abr!$F$5:$F$605,CPagar!$D658,Abr!$I$5:$I$605,"Não Pago")</f>
        <v>0</v>
      </c>
      <c r="I658" s="75">
        <f>SUMIFS(Mai!$H$5:$H$605,Mai!$R$5:$R$605,"Despesa",Mai!$F$5:$F$605,CPagar!$D658,Mai!$I$5:$I$605,"Não Pago")</f>
        <v>0</v>
      </c>
      <c r="J658" s="75">
        <f>SUMIFS(Jun!$H$5:$H$605,Jun!$R$5:$R$605,"Despesa",Jun!$F$5:$F$605,CPagar!$D658,Jun!$I$5:$I$605,"Não Pago")</f>
        <v>0</v>
      </c>
      <c r="K658" s="75">
        <f>SUMIFS(Jul!$H$5:$H$605,Jul!$R$5:$R$605,"Despesa",Jul!$F$5:$F$605,CPagar!$D658,Jul!$I$5:$I$605,"Não Pago")</f>
        <v>0</v>
      </c>
      <c r="L658" s="75">
        <f>SUMIFS(Ago!$H$5:$H$605,Ago!$R$5:$R$605,"Despesa",Ago!$F$5:$F$605,CPagar!$D658,Ago!$I$5:$I$605,"Não Pago")</f>
        <v>0</v>
      </c>
      <c r="M658" s="75">
        <f>SUMIFS(Set!$H$5:$H$605,Set!$R$5:$R$605,"Despesa",Set!$F$5:$F$605,CPagar!$D658,Set!$I$5:$I$605,"Não Pago")</f>
        <v>0</v>
      </c>
      <c r="N658" s="75">
        <f>SUMIFS(Out!$H$5:$H$605,Out!$R$5:$R$605,"Despesa",Out!$F$5:$F$605,CPagar!$D658,Out!$I$5:$I$605,"Não Pago")</f>
        <v>0</v>
      </c>
      <c r="O658" s="75">
        <f>SUMIFS(Nov!$H$5:$H$605,Nov!$R$5:$R$605,"Despesa",Nov!$F$5:$F$605,CPagar!$D658,Nov!$I$5:$I$605,"Não Pago")</f>
        <v>0</v>
      </c>
      <c r="P658" s="75">
        <f>SUMIFS(Dez!$H$5:$H$605,Dez!$R$5:$R$605,"Despesa",Dez!$F$5:$F$605,CPagar!$D658,Dez!$I$5:$I$605,"Não Pago")</f>
        <v>0</v>
      </c>
      <c r="Q658" s="49">
        <f t="shared" si="20"/>
        <v>0</v>
      </c>
    </row>
    <row r="659" spans="3:17" ht="28.5" customHeight="1" thickTop="1" thickBot="1">
      <c r="C659" s="65" t="str">
        <f>'PC Despesas'!U55</f>
        <v>5.7.51</v>
      </c>
      <c r="D659" s="66" t="str">
        <f>VLOOKUP(C659,'PC Despesas'!$U$5:$V$103,2,FALSE)</f>
        <v>-</v>
      </c>
      <c r="E659" s="75">
        <f>SUMIFS(Jan!$H$5:$H$605,Jan!$R$5:$R$605,"Despesa",Jan!$F$5:$F$605,CPagar!$D659,Jan!$I$5:$I$605,"Não Pago")</f>
        <v>0</v>
      </c>
      <c r="F659" s="75">
        <f>SUMIFS(Fev!$H$5:$H$605,Fev!$R$5:$R$605,"Despesa",Fev!$F$5:$F$605,CPagar!$D659,Fev!$I$5:$I$605,"Não Pago")</f>
        <v>0</v>
      </c>
      <c r="G659" s="75">
        <f>SUMIFS(Mar!$H$5:$H$605,Mar!$R$5:$R$605,"Despesa",Mar!$F$5:$F$605,CPagar!$D659,Mar!$I$5:$I$605,"Não Pago")</f>
        <v>0</v>
      </c>
      <c r="H659" s="75">
        <f>SUMIFS(Abr!$H$5:$H$605,Abr!$R$5:$R$605,"Despesa",Abr!$F$5:$F$605,CPagar!$D659,Abr!$I$5:$I$605,"Não Pago")</f>
        <v>0</v>
      </c>
      <c r="I659" s="75">
        <f>SUMIFS(Mai!$H$5:$H$605,Mai!$R$5:$R$605,"Despesa",Mai!$F$5:$F$605,CPagar!$D659,Mai!$I$5:$I$605,"Não Pago")</f>
        <v>0</v>
      </c>
      <c r="J659" s="75">
        <f>SUMIFS(Jun!$H$5:$H$605,Jun!$R$5:$R$605,"Despesa",Jun!$F$5:$F$605,CPagar!$D659,Jun!$I$5:$I$605,"Não Pago")</f>
        <v>0</v>
      </c>
      <c r="K659" s="75">
        <f>SUMIFS(Jul!$H$5:$H$605,Jul!$R$5:$R$605,"Despesa",Jul!$F$5:$F$605,CPagar!$D659,Jul!$I$5:$I$605,"Não Pago")</f>
        <v>0</v>
      </c>
      <c r="L659" s="75">
        <f>SUMIFS(Ago!$H$5:$H$605,Ago!$R$5:$R$605,"Despesa",Ago!$F$5:$F$605,CPagar!$D659,Ago!$I$5:$I$605,"Não Pago")</f>
        <v>0</v>
      </c>
      <c r="M659" s="75">
        <f>SUMIFS(Set!$H$5:$H$605,Set!$R$5:$R$605,"Despesa",Set!$F$5:$F$605,CPagar!$D659,Set!$I$5:$I$605,"Não Pago")</f>
        <v>0</v>
      </c>
      <c r="N659" s="75">
        <f>SUMIFS(Out!$H$5:$H$605,Out!$R$5:$R$605,"Despesa",Out!$F$5:$F$605,CPagar!$D659,Out!$I$5:$I$605,"Não Pago")</f>
        <v>0</v>
      </c>
      <c r="O659" s="75">
        <f>SUMIFS(Nov!$H$5:$H$605,Nov!$R$5:$R$605,"Despesa",Nov!$F$5:$F$605,CPagar!$D659,Nov!$I$5:$I$605,"Não Pago")</f>
        <v>0</v>
      </c>
      <c r="P659" s="75">
        <f>SUMIFS(Dez!$H$5:$H$605,Dez!$R$5:$R$605,"Despesa",Dez!$F$5:$F$605,CPagar!$D659,Dez!$I$5:$I$605,"Não Pago")</f>
        <v>0</v>
      </c>
      <c r="Q659" s="49">
        <f t="shared" si="20"/>
        <v>0</v>
      </c>
    </row>
    <row r="660" spans="3:17" ht="28.5" customHeight="1" thickTop="1" thickBot="1">
      <c r="C660" s="65" t="str">
        <f>'PC Despesas'!U56</f>
        <v>5.7.52</v>
      </c>
      <c r="D660" s="66" t="str">
        <f>VLOOKUP(C660,'PC Despesas'!$U$5:$V$103,2,FALSE)</f>
        <v>-</v>
      </c>
      <c r="E660" s="75">
        <f>SUMIFS(Jan!$H$5:$H$605,Jan!$R$5:$R$605,"Despesa",Jan!$F$5:$F$605,CPagar!$D660,Jan!$I$5:$I$605,"Não Pago")</f>
        <v>0</v>
      </c>
      <c r="F660" s="75">
        <f>SUMIFS(Fev!$H$5:$H$605,Fev!$R$5:$R$605,"Despesa",Fev!$F$5:$F$605,CPagar!$D660,Fev!$I$5:$I$605,"Não Pago")</f>
        <v>0</v>
      </c>
      <c r="G660" s="75">
        <f>SUMIFS(Mar!$H$5:$H$605,Mar!$R$5:$R$605,"Despesa",Mar!$F$5:$F$605,CPagar!$D660,Mar!$I$5:$I$605,"Não Pago")</f>
        <v>0</v>
      </c>
      <c r="H660" s="75">
        <f>SUMIFS(Abr!$H$5:$H$605,Abr!$R$5:$R$605,"Despesa",Abr!$F$5:$F$605,CPagar!$D660,Abr!$I$5:$I$605,"Não Pago")</f>
        <v>0</v>
      </c>
      <c r="I660" s="75">
        <f>SUMIFS(Mai!$H$5:$H$605,Mai!$R$5:$R$605,"Despesa",Mai!$F$5:$F$605,CPagar!$D660,Mai!$I$5:$I$605,"Não Pago")</f>
        <v>0</v>
      </c>
      <c r="J660" s="75">
        <f>SUMIFS(Jun!$H$5:$H$605,Jun!$R$5:$R$605,"Despesa",Jun!$F$5:$F$605,CPagar!$D660,Jun!$I$5:$I$605,"Não Pago")</f>
        <v>0</v>
      </c>
      <c r="K660" s="75">
        <f>SUMIFS(Jul!$H$5:$H$605,Jul!$R$5:$R$605,"Despesa",Jul!$F$5:$F$605,CPagar!$D660,Jul!$I$5:$I$605,"Não Pago")</f>
        <v>0</v>
      </c>
      <c r="L660" s="75">
        <f>SUMIFS(Ago!$H$5:$H$605,Ago!$R$5:$R$605,"Despesa",Ago!$F$5:$F$605,CPagar!$D660,Ago!$I$5:$I$605,"Não Pago")</f>
        <v>0</v>
      </c>
      <c r="M660" s="75">
        <f>SUMIFS(Set!$H$5:$H$605,Set!$R$5:$R$605,"Despesa",Set!$F$5:$F$605,CPagar!$D660,Set!$I$5:$I$605,"Não Pago")</f>
        <v>0</v>
      </c>
      <c r="N660" s="75">
        <f>SUMIFS(Out!$H$5:$H$605,Out!$R$5:$R$605,"Despesa",Out!$F$5:$F$605,CPagar!$D660,Out!$I$5:$I$605,"Não Pago")</f>
        <v>0</v>
      </c>
      <c r="O660" s="75">
        <f>SUMIFS(Nov!$H$5:$H$605,Nov!$R$5:$R$605,"Despesa",Nov!$F$5:$F$605,CPagar!$D660,Nov!$I$5:$I$605,"Não Pago")</f>
        <v>0</v>
      </c>
      <c r="P660" s="75">
        <f>SUMIFS(Dez!$H$5:$H$605,Dez!$R$5:$R$605,"Despesa",Dez!$F$5:$F$605,CPagar!$D660,Dez!$I$5:$I$605,"Não Pago")</f>
        <v>0</v>
      </c>
      <c r="Q660" s="49">
        <f t="shared" si="20"/>
        <v>0</v>
      </c>
    </row>
    <row r="661" spans="3:17" ht="28.5" customHeight="1" thickTop="1" thickBot="1">
      <c r="C661" s="65" t="str">
        <f>'PC Despesas'!U57</f>
        <v>5.7.53</v>
      </c>
      <c r="D661" s="66" t="str">
        <f>VLOOKUP(C661,'PC Despesas'!$U$5:$V$103,2,FALSE)</f>
        <v>-</v>
      </c>
      <c r="E661" s="75">
        <f>SUMIFS(Jan!$H$5:$H$605,Jan!$R$5:$R$605,"Despesa",Jan!$F$5:$F$605,CPagar!$D661,Jan!$I$5:$I$605,"Não Pago")</f>
        <v>0</v>
      </c>
      <c r="F661" s="75">
        <f>SUMIFS(Fev!$H$5:$H$605,Fev!$R$5:$R$605,"Despesa",Fev!$F$5:$F$605,CPagar!$D661,Fev!$I$5:$I$605,"Não Pago")</f>
        <v>0</v>
      </c>
      <c r="G661" s="75">
        <f>SUMIFS(Mar!$H$5:$H$605,Mar!$R$5:$R$605,"Despesa",Mar!$F$5:$F$605,CPagar!$D661,Mar!$I$5:$I$605,"Não Pago")</f>
        <v>0</v>
      </c>
      <c r="H661" s="75">
        <f>SUMIFS(Abr!$H$5:$H$605,Abr!$R$5:$R$605,"Despesa",Abr!$F$5:$F$605,CPagar!$D661,Abr!$I$5:$I$605,"Não Pago")</f>
        <v>0</v>
      </c>
      <c r="I661" s="75">
        <f>SUMIFS(Mai!$H$5:$H$605,Mai!$R$5:$R$605,"Despesa",Mai!$F$5:$F$605,CPagar!$D661,Mai!$I$5:$I$605,"Não Pago")</f>
        <v>0</v>
      </c>
      <c r="J661" s="75">
        <f>SUMIFS(Jun!$H$5:$H$605,Jun!$R$5:$R$605,"Despesa",Jun!$F$5:$F$605,CPagar!$D661,Jun!$I$5:$I$605,"Não Pago")</f>
        <v>0</v>
      </c>
      <c r="K661" s="75">
        <f>SUMIFS(Jul!$H$5:$H$605,Jul!$R$5:$R$605,"Despesa",Jul!$F$5:$F$605,CPagar!$D661,Jul!$I$5:$I$605,"Não Pago")</f>
        <v>0</v>
      </c>
      <c r="L661" s="75">
        <f>SUMIFS(Ago!$H$5:$H$605,Ago!$R$5:$R$605,"Despesa",Ago!$F$5:$F$605,CPagar!$D661,Ago!$I$5:$I$605,"Não Pago")</f>
        <v>0</v>
      </c>
      <c r="M661" s="75">
        <f>SUMIFS(Set!$H$5:$H$605,Set!$R$5:$R$605,"Despesa",Set!$F$5:$F$605,CPagar!$D661,Set!$I$5:$I$605,"Não Pago")</f>
        <v>0</v>
      </c>
      <c r="N661" s="75">
        <f>SUMIFS(Out!$H$5:$H$605,Out!$R$5:$R$605,"Despesa",Out!$F$5:$F$605,CPagar!$D661,Out!$I$5:$I$605,"Não Pago")</f>
        <v>0</v>
      </c>
      <c r="O661" s="75">
        <f>SUMIFS(Nov!$H$5:$H$605,Nov!$R$5:$R$605,"Despesa",Nov!$F$5:$F$605,CPagar!$D661,Nov!$I$5:$I$605,"Não Pago")</f>
        <v>0</v>
      </c>
      <c r="P661" s="75">
        <f>SUMIFS(Dez!$H$5:$H$605,Dez!$R$5:$R$605,"Despesa",Dez!$F$5:$F$605,CPagar!$D661,Dez!$I$5:$I$605,"Não Pago")</f>
        <v>0</v>
      </c>
      <c r="Q661" s="49">
        <f t="shared" si="20"/>
        <v>0</v>
      </c>
    </row>
    <row r="662" spans="3:17" ht="28.5" customHeight="1" thickTop="1" thickBot="1">
      <c r="C662" s="65" t="str">
        <f>'PC Despesas'!U58</f>
        <v>5.7.54</v>
      </c>
      <c r="D662" s="66" t="str">
        <f>VLOOKUP(C662,'PC Despesas'!$U$5:$V$103,2,FALSE)</f>
        <v>-</v>
      </c>
      <c r="E662" s="75">
        <f>SUMIFS(Jan!$H$5:$H$605,Jan!$R$5:$R$605,"Despesa",Jan!$F$5:$F$605,CPagar!$D662,Jan!$I$5:$I$605,"Não Pago")</f>
        <v>0</v>
      </c>
      <c r="F662" s="75">
        <f>SUMIFS(Fev!$H$5:$H$605,Fev!$R$5:$R$605,"Despesa",Fev!$F$5:$F$605,CPagar!$D662,Fev!$I$5:$I$605,"Não Pago")</f>
        <v>0</v>
      </c>
      <c r="G662" s="75">
        <f>SUMIFS(Mar!$H$5:$H$605,Mar!$R$5:$R$605,"Despesa",Mar!$F$5:$F$605,CPagar!$D662,Mar!$I$5:$I$605,"Não Pago")</f>
        <v>0</v>
      </c>
      <c r="H662" s="75">
        <f>SUMIFS(Abr!$H$5:$H$605,Abr!$R$5:$R$605,"Despesa",Abr!$F$5:$F$605,CPagar!$D662,Abr!$I$5:$I$605,"Não Pago")</f>
        <v>0</v>
      </c>
      <c r="I662" s="75">
        <f>SUMIFS(Mai!$H$5:$H$605,Mai!$R$5:$R$605,"Despesa",Mai!$F$5:$F$605,CPagar!$D662,Mai!$I$5:$I$605,"Não Pago")</f>
        <v>0</v>
      </c>
      <c r="J662" s="75">
        <f>SUMIFS(Jun!$H$5:$H$605,Jun!$R$5:$R$605,"Despesa",Jun!$F$5:$F$605,CPagar!$D662,Jun!$I$5:$I$605,"Não Pago")</f>
        <v>0</v>
      </c>
      <c r="K662" s="75">
        <f>SUMIFS(Jul!$H$5:$H$605,Jul!$R$5:$R$605,"Despesa",Jul!$F$5:$F$605,CPagar!$D662,Jul!$I$5:$I$605,"Não Pago")</f>
        <v>0</v>
      </c>
      <c r="L662" s="75">
        <f>SUMIFS(Ago!$H$5:$H$605,Ago!$R$5:$R$605,"Despesa",Ago!$F$5:$F$605,CPagar!$D662,Ago!$I$5:$I$605,"Não Pago")</f>
        <v>0</v>
      </c>
      <c r="M662" s="75">
        <f>SUMIFS(Set!$H$5:$H$605,Set!$R$5:$R$605,"Despesa",Set!$F$5:$F$605,CPagar!$D662,Set!$I$5:$I$605,"Não Pago")</f>
        <v>0</v>
      </c>
      <c r="N662" s="75">
        <f>SUMIFS(Out!$H$5:$H$605,Out!$R$5:$R$605,"Despesa",Out!$F$5:$F$605,CPagar!$D662,Out!$I$5:$I$605,"Não Pago")</f>
        <v>0</v>
      </c>
      <c r="O662" s="75">
        <f>SUMIFS(Nov!$H$5:$H$605,Nov!$R$5:$R$605,"Despesa",Nov!$F$5:$F$605,CPagar!$D662,Nov!$I$5:$I$605,"Não Pago")</f>
        <v>0</v>
      </c>
      <c r="P662" s="75">
        <f>SUMIFS(Dez!$H$5:$H$605,Dez!$R$5:$R$605,"Despesa",Dez!$F$5:$F$605,CPagar!$D662,Dez!$I$5:$I$605,"Não Pago")</f>
        <v>0</v>
      </c>
      <c r="Q662" s="49">
        <f t="shared" si="20"/>
        <v>0</v>
      </c>
    </row>
    <row r="663" spans="3:17" ht="28.5" customHeight="1" thickTop="1" thickBot="1">
      <c r="C663" s="65" t="str">
        <f>'PC Despesas'!U59</f>
        <v>5.7.55</v>
      </c>
      <c r="D663" s="66" t="str">
        <f>VLOOKUP(C663,'PC Despesas'!$U$5:$V$103,2,FALSE)</f>
        <v>-</v>
      </c>
      <c r="E663" s="75">
        <f>SUMIFS(Jan!$H$5:$H$605,Jan!$R$5:$R$605,"Despesa",Jan!$F$5:$F$605,CPagar!$D663,Jan!$I$5:$I$605,"Não Pago")</f>
        <v>0</v>
      </c>
      <c r="F663" s="75">
        <f>SUMIFS(Fev!$H$5:$H$605,Fev!$R$5:$R$605,"Despesa",Fev!$F$5:$F$605,CPagar!$D663,Fev!$I$5:$I$605,"Não Pago")</f>
        <v>0</v>
      </c>
      <c r="G663" s="75">
        <f>SUMIFS(Mar!$H$5:$H$605,Mar!$R$5:$R$605,"Despesa",Mar!$F$5:$F$605,CPagar!$D663,Mar!$I$5:$I$605,"Não Pago")</f>
        <v>0</v>
      </c>
      <c r="H663" s="75">
        <f>SUMIFS(Abr!$H$5:$H$605,Abr!$R$5:$R$605,"Despesa",Abr!$F$5:$F$605,CPagar!$D663,Abr!$I$5:$I$605,"Não Pago")</f>
        <v>0</v>
      </c>
      <c r="I663" s="75">
        <f>SUMIFS(Mai!$H$5:$H$605,Mai!$R$5:$R$605,"Despesa",Mai!$F$5:$F$605,CPagar!$D663,Mai!$I$5:$I$605,"Não Pago")</f>
        <v>0</v>
      </c>
      <c r="J663" s="75">
        <f>SUMIFS(Jun!$H$5:$H$605,Jun!$R$5:$R$605,"Despesa",Jun!$F$5:$F$605,CPagar!$D663,Jun!$I$5:$I$605,"Não Pago")</f>
        <v>0</v>
      </c>
      <c r="K663" s="75">
        <f>SUMIFS(Jul!$H$5:$H$605,Jul!$R$5:$R$605,"Despesa",Jul!$F$5:$F$605,CPagar!$D663,Jul!$I$5:$I$605,"Não Pago")</f>
        <v>0</v>
      </c>
      <c r="L663" s="75">
        <f>SUMIFS(Ago!$H$5:$H$605,Ago!$R$5:$R$605,"Despesa",Ago!$F$5:$F$605,CPagar!$D663,Ago!$I$5:$I$605,"Não Pago")</f>
        <v>0</v>
      </c>
      <c r="M663" s="75">
        <f>SUMIFS(Set!$H$5:$H$605,Set!$R$5:$R$605,"Despesa",Set!$F$5:$F$605,CPagar!$D663,Set!$I$5:$I$605,"Não Pago")</f>
        <v>0</v>
      </c>
      <c r="N663" s="75">
        <f>SUMIFS(Out!$H$5:$H$605,Out!$R$5:$R$605,"Despesa",Out!$F$5:$F$605,CPagar!$D663,Out!$I$5:$I$605,"Não Pago")</f>
        <v>0</v>
      </c>
      <c r="O663" s="75">
        <f>SUMIFS(Nov!$H$5:$H$605,Nov!$R$5:$R$605,"Despesa",Nov!$F$5:$F$605,CPagar!$D663,Nov!$I$5:$I$605,"Não Pago")</f>
        <v>0</v>
      </c>
      <c r="P663" s="75">
        <f>SUMIFS(Dez!$H$5:$H$605,Dez!$R$5:$R$605,"Despesa",Dez!$F$5:$F$605,CPagar!$D663,Dez!$I$5:$I$605,"Não Pago")</f>
        <v>0</v>
      </c>
      <c r="Q663" s="49">
        <f t="shared" si="20"/>
        <v>0</v>
      </c>
    </row>
    <row r="664" spans="3:17" ht="28.5" customHeight="1" thickTop="1" thickBot="1">
      <c r="C664" s="65" t="str">
        <f>'PC Despesas'!U60</f>
        <v>5.7.56</v>
      </c>
      <c r="D664" s="66" t="str">
        <f>VLOOKUP(C664,'PC Despesas'!$U$5:$V$103,2,FALSE)</f>
        <v>-</v>
      </c>
      <c r="E664" s="75">
        <f>SUMIFS(Jan!$H$5:$H$605,Jan!$R$5:$R$605,"Despesa",Jan!$F$5:$F$605,CPagar!$D664,Jan!$I$5:$I$605,"Não Pago")</f>
        <v>0</v>
      </c>
      <c r="F664" s="75">
        <f>SUMIFS(Fev!$H$5:$H$605,Fev!$R$5:$R$605,"Despesa",Fev!$F$5:$F$605,CPagar!$D664,Fev!$I$5:$I$605,"Não Pago")</f>
        <v>0</v>
      </c>
      <c r="G664" s="75">
        <f>SUMIFS(Mar!$H$5:$H$605,Mar!$R$5:$R$605,"Despesa",Mar!$F$5:$F$605,CPagar!$D664,Mar!$I$5:$I$605,"Não Pago")</f>
        <v>0</v>
      </c>
      <c r="H664" s="75">
        <f>SUMIFS(Abr!$H$5:$H$605,Abr!$R$5:$R$605,"Despesa",Abr!$F$5:$F$605,CPagar!$D664,Abr!$I$5:$I$605,"Não Pago")</f>
        <v>0</v>
      </c>
      <c r="I664" s="75">
        <f>SUMIFS(Mai!$H$5:$H$605,Mai!$R$5:$R$605,"Despesa",Mai!$F$5:$F$605,CPagar!$D664,Mai!$I$5:$I$605,"Não Pago")</f>
        <v>0</v>
      </c>
      <c r="J664" s="75">
        <f>SUMIFS(Jun!$H$5:$H$605,Jun!$R$5:$R$605,"Despesa",Jun!$F$5:$F$605,CPagar!$D664,Jun!$I$5:$I$605,"Não Pago")</f>
        <v>0</v>
      </c>
      <c r="K664" s="75">
        <f>SUMIFS(Jul!$H$5:$H$605,Jul!$R$5:$R$605,"Despesa",Jul!$F$5:$F$605,CPagar!$D664,Jul!$I$5:$I$605,"Não Pago")</f>
        <v>0</v>
      </c>
      <c r="L664" s="75">
        <f>SUMIFS(Ago!$H$5:$H$605,Ago!$R$5:$R$605,"Despesa",Ago!$F$5:$F$605,CPagar!$D664,Ago!$I$5:$I$605,"Não Pago")</f>
        <v>0</v>
      </c>
      <c r="M664" s="75">
        <f>SUMIFS(Set!$H$5:$H$605,Set!$R$5:$R$605,"Despesa",Set!$F$5:$F$605,CPagar!$D664,Set!$I$5:$I$605,"Não Pago")</f>
        <v>0</v>
      </c>
      <c r="N664" s="75">
        <f>SUMIFS(Out!$H$5:$H$605,Out!$R$5:$R$605,"Despesa",Out!$F$5:$F$605,CPagar!$D664,Out!$I$5:$I$605,"Não Pago")</f>
        <v>0</v>
      </c>
      <c r="O664" s="75">
        <f>SUMIFS(Nov!$H$5:$H$605,Nov!$R$5:$R$605,"Despesa",Nov!$F$5:$F$605,CPagar!$D664,Nov!$I$5:$I$605,"Não Pago")</f>
        <v>0</v>
      </c>
      <c r="P664" s="75">
        <f>SUMIFS(Dez!$H$5:$H$605,Dez!$R$5:$R$605,"Despesa",Dez!$F$5:$F$605,CPagar!$D664,Dez!$I$5:$I$605,"Não Pago")</f>
        <v>0</v>
      </c>
      <c r="Q664" s="49">
        <f t="shared" si="20"/>
        <v>0</v>
      </c>
    </row>
    <row r="665" spans="3:17" ht="28.5" customHeight="1" thickTop="1" thickBot="1">
      <c r="C665" s="65" t="str">
        <f>'PC Despesas'!U61</f>
        <v>5.7.57</v>
      </c>
      <c r="D665" s="66" t="str">
        <f>VLOOKUP(C665,'PC Despesas'!$U$5:$V$103,2,FALSE)</f>
        <v>-</v>
      </c>
      <c r="E665" s="75">
        <f>SUMIFS(Jan!$H$5:$H$605,Jan!$R$5:$R$605,"Despesa",Jan!$F$5:$F$605,CPagar!$D665,Jan!$I$5:$I$605,"Não Pago")</f>
        <v>0</v>
      </c>
      <c r="F665" s="75">
        <f>SUMIFS(Fev!$H$5:$H$605,Fev!$R$5:$R$605,"Despesa",Fev!$F$5:$F$605,CPagar!$D665,Fev!$I$5:$I$605,"Não Pago")</f>
        <v>0</v>
      </c>
      <c r="G665" s="75">
        <f>SUMIFS(Mar!$H$5:$H$605,Mar!$R$5:$R$605,"Despesa",Mar!$F$5:$F$605,CPagar!$D665,Mar!$I$5:$I$605,"Não Pago")</f>
        <v>0</v>
      </c>
      <c r="H665" s="75">
        <f>SUMIFS(Abr!$H$5:$H$605,Abr!$R$5:$R$605,"Despesa",Abr!$F$5:$F$605,CPagar!$D665,Abr!$I$5:$I$605,"Não Pago")</f>
        <v>0</v>
      </c>
      <c r="I665" s="75">
        <f>SUMIFS(Mai!$H$5:$H$605,Mai!$R$5:$R$605,"Despesa",Mai!$F$5:$F$605,CPagar!$D665,Mai!$I$5:$I$605,"Não Pago")</f>
        <v>0</v>
      </c>
      <c r="J665" s="75">
        <f>SUMIFS(Jun!$H$5:$H$605,Jun!$R$5:$R$605,"Despesa",Jun!$F$5:$F$605,CPagar!$D665,Jun!$I$5:$I$605,"Não Pago")</f>
        <v>0</v>
      </c>
      <c r="K665" s="75">
        <f>SUMIFS(Jul!$H$5:$H$605,Jul!$R$5:$R$605,"Despesa",Jul!$F$5:$F$605,CPagar!$D665,Jul!$I$5:$I$605,"Não Pago")</f>
        <v>0</v>
      </c>
      <c r="L665" s="75">
        <f>SUMIFS(Ago!$H$5:$H$605,Ago!$R$5:$R$605,"Despesa",Ago!$F$5:$F$605,CPagar!$D665,Ago!$I$5:$I$605,"Não Pago")</f>
        <v>0</v>
      </c>
      <c r="M665" s="75">
        <f>SUMIFS(Set!$H$5:$H$605,Set!$R$5:$R$605,"Despesa",Set!$F$5:$F$605,CPagar!$D665,Set!$I$5:$I$605,"Não Pago")</f>
        <v>0</v>
      </c>
      <c r="N665" s="75">
        <f>SUMIFS(Out!$H$5:$H$605,Out!$R$5:$R$605,"Despesa",Out!$F$5:$F$605,CPagar!$D665,Out!$I$5:$I$605,"Não Pago")</f>
        <v>0</v>
      </c>
      <c r="O665" s="75">
        <f>SUMIFS(Nov!$H$5:$H$605,Nov!$R$5:$R$605,"Despesa",Nov!$F$5:$F$605,CPagar!$D665,Nov!$I$5:$I$605,"Não Pago")</f>
        <v>0</v>
      </c>
      <c r="P665" s="75">
        <f>SUMIFS(Dez!$H$5:$H$605,Dez!$R$5:$R$605,"Despesa",Dez!$F$5:$F$605,CPagar!$D665,Dez!$I$5:$I$605,"Não Pago")</f>
        <v>0</v>
      </c>
      <c r="Q665" s="49">
        <f t="shared" si="20"/>
        <v>0</v>
      </c>
    </row>
    <row r="666" spans="3:17" ht="28.5" customHeight="1" thickTop="1" thickBot="1">
      <c r="C666" s="65" t="str">
        <f>'PC Despesas'!U62</f>
        <v>5.7.58</v>
      </c>
      <c r="D666" s="66" t="str">
        <f>VLOOKUP(C666,'PC Despesas'!$U$5:$V$103,2,FALSE)</f>
        <v>-</v>
      </c>
      <c r="E666" s="75">
        <f>SUMIFS(Jan!$H$5:$H$605,Jan!$R$5:$R$605,"Despesa",Jan!$F$5:$F$605,CPagar!$D666,Jan!$I$5:$I$605,"Não Pago")</f>
        <v>0</v>
      </c>
      <c r="F666" s="75">
        <f>SUMIFS(Fev!$H$5:$H$605,Fev!$R$5:$R$605,"Despesa",Fev!$F$5:$F$605,CPagar!$D666,Fev!$I$5:$I$605,"Não Pago")</f>
        <v>0</v>
      </c>
      <c r="G666" s="75">
        <f>SUMIFS(Mar!$H$5:$H$605,Mar!$R$5:$R$605,"Despesa",Mar!$F$5:$F$605,CPagar!$D666,Mar!$I$5:$I$605,"Não Pago")</f>
        <v>0</v>
      </c>
      <c r="H666" s="75">
        <f>SUMIFS(Abr!$H$5:$H$605,Abr!$R$5:$R$605,"Despesa",Abr!$F$5:$F$605,CPagar!$D666,Abr!$I$5:$I$605,"Não Pago")</f>
        <v>0</v>
      </c>
      <c r="I666" s="75">
        <f>SUMIFS(Mai!$H$5:$H$605,Mai!$R$5:$R$605,"Despesa",Mai!$F$5:$F$605,CPagar!$D666,Mai!$I$5:$I$605,"Não Pago")</f>
        <v>0</v>
      </c>
      <c r="J666" s="75">
        <f>SUMIFS(Jun!$H$5:$H$605,Jun!$R$5:$R$605,"Despesa",Jun!$F$5:$F$605,CPagar!$D666,Jun!$I$5:$I$605,"Não Pago")</f>
        <v>0</v>
      </c>
      <c r="K666" s="75">
        <f>SUMIFS(Jul!$H$5:$H$605,Jul!$R$5:$R$605,"Despesa",Jul!$F$5:$F$605,CPagar!$D666,Jul!$I$5:$I$605,"Não Pago")</f>
        <v>0</v>
      </c>
      <c r="L666" s="75">
        <f>SUMIFS(Ago!$H$5:$H$605,Ago!$R$5:$R$605,"Despesa",Ago!$F$5:$F$605,CPagar!$D666,Ago!$I$5:$I$605,"Não Pago")</f>
        <v>0</v>
      </c>
      <c r="M666" s="75">
        <f>SUMIFS(Set!$H$5:$H$605,Set!$R$5:$R$605,"Despesa",Set!$F$5:$F$605,CPagar!$D666,Set!$I$5:$I$605,"Não Pago")</f>
        <v>0</v>
      </c>
      <c r="N666" s="75">
        <f>SUMIFS(Out!$H$5:$H$605,Out!$R$5:$R$605,"Despesa",Out!$F$5:$F$605,CPagar!$D666,Out!$I$5:$I$605,"Não Pago")</f>
        <v>0</v>
      </c>
      <c r="O666" s="75">
        <f>SUMIFS(Nov!$H$5:$H$605,Nov!$R$5:$R$605,"Despesa",Nov!$F$5:$F$605,CPagar!$D666,Nov!$I$5:$I$605,"Não Pago")</f>
        <v>0</v>
      </c>
      <c r="P666" s="75">
        <f>SUMIFS(Dez!$H$5:$H$605,Dez!$R$5:$R$605,"Despesa",Dez!$F$5:$F$605,CPagar!$D666,Dez!$I$5:$I$605,"Não Pago")</f>
        <v>0</v>
      </c>
      <c r="Q666" s="49">
        <f t="shared" si="20"/>
        <v>0</v>
      </c>
    </row>
    <row r="667" spans="3:17" ht="28.5" customHeight="1" thickTop="1" thickBot="1">
      <c r="C667" s="65" t="str">
        <f>'PC Despesas'!U63</f>
        <v>5.7.59</v>
      </c>
      <c r="D667" s="66" t="str">
        <f>VLOOKUP(C667,'PC Despesas'!$U$5:$V$103,2,FALSE)</f>
        <v>-</v>
      </c>
      <c r="E667" s="75">
        <f>SUMIFS(Jan!$H$5:$H$605,Jan!$R$5:$R$605,"Despesa",Jan!$F$5:$F$605,CPagar!$D667,Jan!$I$5:$I$605,"Não Pago")</f>
        <v>0</v>
      </c>
      <c r="F667" s="75">
        <f>SUMIFS(Fev!$H$5:$H$605,Fev!$R$5:$R$605,"Despesa",Fev!$F$5:$F$605,CPagar!$D667,Fev!$I$5:$I$605,"Não Pago")</f>
        <v>0</v>
      </c>
      <c r="G667" s="75">
        <f>SUMIFS(Mar!$H$5:$H$605,Mar!$R$5:$R$605,"Despesa",Mar!$F$5:$F$605,CPagar!$D667,Mar!$I$5:$I$605,"Não Pago")</f>
        <v>0</v>
      </c>
      <c r="H667" s="75">
        <f>SUMIFS(Abr!$H$5:$H$605,Abr!$R$5:$R$605,"Despesa",Abr!$F$5:$F$605,CPagar!$D667,Abr!$I$5:$I$605,"Não Pago")</f>
        <v>0</v>
      </c>
      <c r="I667" s="75">
        <f>SUMIFS(Mai!$H$5:$H$605,Mai!$R$5:$R$605,"Despesa",Mai!$F$5:$F$605,CPagar!$D667,Mai!$I$5:$I$605,"Não Pago")</f>
        <v>0</v>
      </c>
      <c r="J667" s="75">
        <f>SUMIFS(Jun!$H$5:$H$605,Jun!$R$5:$R$605,"Despesa",Jun!$F$5:$F$605,CPagar!$D667,Jun!$I$5:$I$605,"Não Pago")</f>
        <v>0</v>
      </c>
      <c r="K667" s="75">
        <f>SUMIFS(Jul!$H$5:$H$605,Jul!$R$5:$R$605,"Despesa",Jul!$F$5:$F$605,CPagar!$D667,Jul!$I$5:$I$605,"Não Pago")</f>
        <v>0</v>
      </c>
      <c r="L667" s="75">
        <f>SUMIFS(Ago!$H$5:$H$605,Ago!$R$5:$R$605,"Despesa",Ago!$F$5:$F$605,CPagar!$D667,Ago!$I$5:$I$605,"Não Pago")</f>
        <v>0</v>
      </c>
      <c r="M667" s="75">
        <f>SUMIFS(Set!$H$5:$H$605,Set!$R$5:$R$605,"Despesa",Set!$F$5:$F$605,CPagar!$D667,Set!$I$5:$I$605,"Não Pago")</f>
        <v>0</v>
      </c>
      <c r="N667" s="75">
        <f>SUMIFS(Out!$H$5:$H$605,Out!$R$5:$R$605,"Despesa",Out!$F$5:$F$605,CPagar!$D667,Out!$I$5:$I$605,"Não Pago")</f>
        <v>0</v>
      </c>
      <c r="O667" s="75">
        <f>SUMIFS(Nov!$H$5:$H$605,Nov!$R$5:$R$605,"Despesa",Nov!$F$5:$F$605,CPagar!$D667,Nov!$I$5:$I$605,"Não Pago")</f>
        <v>0</v>
      </c>
      <c r="P667" s="75">
        <f>SUMIFS(Dez!$H$5:$H$605,Dez!$R$5:$R$605,"Despesa",Dez!$F$5:$F$605,CPagar!$D667,Dez!$I$5:$I$605,"Não Pago")</f>
        <v>0</v>
      </c>
      <c r="Q667" s="49">
        <f t="shared" si="20"/>
        <v>0</v>
      </c>
    </row>
    <row r="668" spans="3:17" ht="28.5" customHeight="1" thickTop="1" thickBot="1">
      <c r="C668" s="65" t="str">
        <f>'PC Despesas'!U64</f>
        <v>5.7.60</v>
      </c>
      <c r="D668" s="66" t="str">
        <f>VLOOKUP(C668,'PC Despesas'!$U$5:$V$103,2,FALSE)</f>
        <v>-</v>
      </c>
      <c r="E668" s="75">
        <f>SUMIFS(Jan!$H$5:$H$605,Jan!$R$5:$R$605,"Despesa",Jan!$F$5:$F$605,CPagar!$D668,Jan!$I$5:$I$605,"Não Pago")</f>
        <v>0</v>
      </c>
      <c r="F668" s="75">
        <f>SUMIFS(Fev!$H$5:$H$605,Fev!$R$5:$R$605,"Despesa",Fev!$F$5:$F$605,CPagar!$D668,Fev!$I$5:$I$605,"Não Pago")</f>
        <v>0</v>
      </c>
      <c r="G668" s="75">
        <f>SUMIFS(Mar!$H$5:$H$605,Mar!$R$5:$R$605,"Despesa",Mar!$F$5:$F$605,CPagar!$D668,Mar!$I$5:$I$605,"Não Pago")</f>
        <v>0</v>
      </c>
      <c r="H668" s="75">
        <f>SUMIFS(Abr!$H$5:$H$605,Abr!$R$5:$R$605,"Despesa",Abr!$F$5:$F$605,CPagar!$D668,Abr!$I$5:$I$605,"Não Pago")</f>
        <v>0</v>
      </c>
      <c r="I668" s="75">
        <f>SUMIFS(Mai!$H$5:$H$605,Mai!$R$5:$R$605,"Despesa",Mai!$F$5:$F$605,CPagar!$D668,Mai!$I$5:$I$605,"Não Pago")</f>
        <v>0</v>
      </c>
      <c r="J668" s="75">
        <f>SUMIFS(Jun!$H$5:$H$605,Jun!$R$5:$R$605,"Despesa",Jun!$F$5:$F$605,CPagar!$D668,Jun!$I$5:$I$605,"Não Pago")</f>
        <v>0</v>
      </c>
      <c r="K668" s="75">
        <f>SUMIFS(Jul!$H$5:$H$605,Jul!$R$5:$R$605,"Despesa",Jul!$F$5:$F$605,CPagar!$D668,Jul!$I$5:$I$605,"Não Pago")</f>
        <v>0</v>
      </c>
      <c r="L668" s="75">
        <f>SUMIFS(Ago!$H$5:$H$605,Ago!$R$5:$R$605,"Despesa",Ago!$F$5:$F$605,CPagar!$D668,Ago!$I$5:$I$605,"Não Pago")</f>
        <v>0</v>
      </c>
      <c r="M668" s="75">
        <f>SUMIFS(Set!$H$5:$H$605,Set!$R$5:$R$605,"Despesa",Set!$F$5:$F$605,CPagar!$D668,Set!$I$5:$I$605,"Não Pago")</f>
        <v>0</v>
      </c>
      <c r="N668" s="75">
        <f>SUMIFS(Out!$H$5:$H$605,Out!$R$5:$R$605,"Despesa",Out!$F$5:$F$605,CPagar!$D668,Out!$I$5:$I$605,"Não Pago")</f>
        <v>0</v>
      </c>
      <c r="O668" s="75">
        <f>SUMIFS(Nov!$H$5:$H$605,Nov!$R$5:$R$605,"Despesa",Nov!$F$5:$F$605,CPagar!$D668,Nov!$I$5:$I$605,"Não Pago")</f>
        <v>0</v>
      </c>
      <c r="P668" s="75">
        <f>SUMIFS(Dez!$H$5:$H$605,Dez!$R$5:$R$605,"Despesa",Dez!$F$5:$F$605,CPagar!$D668,Dez!$I$5:$I$605,"Não Pago")</f>
        <v>0</v>
      </c>
      <c r="Q668" s="49">
        <f t="shared" si="20"/>
        <v>0</v>
      </c>
    </row>
    <row r="669" spans="3:17" ht="28.5" customHeight="1" thickTop="1" thickBot="1">
      <c r="C669" s="65" t="str">
        <f>'PC Despesas'!U65</f>
        <v>5.7.61</v>
      </c>
      <c r="D669" s="66" t="str">
        <f>VLOOKUP(C669,'PC Despesas'!$U$5:$V$103,2,FALSE)</f>
        <v>-</v>
      </c>
      <c r="E669" s="75">
        <f>SUMIFS(Jan!$H$5:$H$605,Jan!$R$5:$R$605,"Despesa",Jan!$F$5:$F$605,CPagar!$D669,Jan!$I$5:$I$605,"Não Pago")</f>
        <v>0</v>
      </c>
      <c r="F669" s="75">
        <f>SUMIFS(Fev!$H$5:$H$605,Fev!$R$5:$R$605,"Despesa",Fev!$F$5:$F$605,CPagar!$D669,Fev!$I$5:$I$605,"Não Pago")</f>
        <v>0</v>
      </c>
      <c r="G669" s="75">
        <f>SUMIFS(Mar!$H$5:$H$605,Mar!$R$5:$R$605,"Despesa",Mar!$F$5:$F$605,CPagar!$D669,Mar!$I$5:$I$605,"Não Pago")</f>
        <v>0</v>
      </c>
      <c r="H669" s="75">
        <f>SUMIFS(Abr!$H$5:$H$605,Abr!$R$5:$R$605,"Despesa",Abr!$F$5:$F$605,CPagar!$D669,Abr!$I$5:$I$605,"Não Pago")</f>
        <v>0</v>
      </c>
      <c r="I669" s="75">
        <f>SUMIFS(Mai!$H$5:$H$605,Mai!$R$5:$R$605,"Despesa",Mai!$F$5:$F$605,CPagar!$D669,Mai!$I$5:$I$605,"Não Pago")</f>
        <v>0</v>
      </c>
      <c r="J669" s="75">
        <f>SUMIFS(Jun!$H$5:$H$605,Jun!$R$5:$R$605,"Despesa",Jun!$F$5:$F$605,CPagar!$D669,Jun!$I$5:$I$605,"Não Pago")</f>
        <v>0</v>
      </c>
      <c r="K669" s="75">
        <f>SUMIFS(Jul!$H$5:$H$605,Jul!$R$5:$R$605,"Despesa",Jul!$F$5:$F$605,CPagar!$D669,Jul!$I$5:$I$605,"Não Pago")</f>
        <v>0</v>
      </c>
      <c r="L669" s="75">
        <f>SUMIFS(Ago!$H$5:$H$605,Ago!$R$5:$R$605,"Despesa",Ago!$F$5:$F$605,CPagar!$D669,Ago!$I$5:$I$605,"Não Pago")</f>
        <v>0</v>
      </c>
      <c r="M669" s="75">
        <f>SUMIFS(Set!$H$5:$H$605,Set!$R$5:$R$605,"Despesa",Set!$F$5:$F$605,CPagar!$D669,Set!$I$5:$I$605,"Não Pago")</f>
        <v>0</v>
      </c>
      <c r="N669" s="75">
        <f>SUMIFS(Out!$H$5:$H$605,Out!$R$5:$R$605,"Despesa",Out!$F$5:$F$605,CPagar!$D669,Out!$I$5:$I$605,"Não Pago")</f>
        <v>0</v>
      </c>
      <c r="O669" s="75">
        <f>SUMIFS(Nov!$H$5:$H$605,Nov!$R$5:$R$605,"Despesa",Nov!$F$5:$F$605,CPagar!$D669,Nov!$I$5:$I$605,"Não Pago")</f>
        <v>0</v>
      </c>
      <c r="P669" s="75">
        <f>SUMIFS(Dez!$H$5:$H$605,Dez!$R$5:$R$605,"Despesa",Dez!$F$5:$F$605,CPagar!$D669,Dez!$I$5:$I$605,"Não Pago")</f>
        <v>0</v>
      </c>
      <c r="Q669" s="49">
        <f t="shared" si="20"/>
        <v>0</v>
      </c>
    </row>
    <row r="670" spans="3:17" ht="28.5" customHeight="1" thickTop="1" thickBot="1">
      <c r="C670" s="65" t="str">
        <f>'PC Despesas'!U66</f>
        <v>5.7.62</v>
      </c>
      <c r="D670" s="66" t="str">
        <f>VLOOKUP(C670,'PC Despesas'!$U$5:$V$103,2,FALSE)</f>
        <v>-</v>
      </c>
      <c r="E670" s="75">
        <f>SUMIFS(Jan!$H$5:$H$605,Jan!$R$5:$R$605,"Despesa",Jan!$F$5:$F$605,CPagar!$D670,Jan!$I$5:$I$605,"Não Pago")</f>
        <v>0</v>
      </c>
      <c r="F670" s="75">
        <f>SUMIFS(Fev!$H$5:$H$605,Fev!$R$5:$R$605,"Despesa",Fev!$F$5:$F$605,CPagar!$D670,Fev!$I$5:$I$605,"Não Pago")</f>
        <v>0</v>
      </c>
      <c r="G670" s="75">
        <f>SUMIFS(Mar!$H$5:$H$605,Mar!$R$5:$R$605,"Despesa",Mar!$F$5:$F$605,CPagar!$D670,Mar!$I$5:$I$605,"Não Pago")</f>
        <v>0</v>
      </c>
      <c r="H670" s="75">
        <f>SUMIFS(Abr!$H$5:$H$605,Abr!$R$5:$R$605,"Despesa",Abr!$F$5:$F$605,CPagar!$D670,Abr!$I$5:$I$605,"Não Pago")</f>
        <v>0</v>
      </c>
      <c r="I670" s="75">
        <f>SUMIFS(Mai!$H$5:$H$605,Mai!$R$5:$R$605,"Despesa",Mai!$F$5:$F$605,CPagar!$D670,Mai!$I$5:$I$605,"Não Pago")</f>
        <v>0</v>
      </c>
      <c r="J670" s="75">
        <f>SUMIFS(Jun!$H$5:$H$605,Jun!$R$5:$R$605,"Despesa",Jun!$F$5:$F$605,CPagar!$D670,Jun!$I$5:$I$605,"Não Pago")</f>
        <v>0</v>
      </c>
      <c r="K670" s="75">
        <f>SUMIFS(Jul!$H$5:$H$605,Jul!$R$5:$R$605,"Despesa",Jul!$F$5:$F$605,CPagar!$D670,Jul!$I$5:$I$605,"Não Pago")</f>
        <v>0</v>
      </c>
      <c r="L670" s="75">
        <f>SUMIFS(Ago!$H$5:$H$605,Ago!$R$5:$R$605,"Despesa",Ago!$F$5:$F$605,CPagar!$D670,Ago!$I$5:$I$605,"Não Pago")</f>
        <v>0</v>
      </c>
      <c r="M670" s="75">
        <f>SUMIFS(Set!$H$5:$H$605,Set!$R$5:$R$605,"Despesa",Set!$F$5:$F$605,CPagar!$D670,Set!$I$5:$I$605,"Não Pago")</f>
        <v>0</v>
      </c>
      <c r="N670" s="75">
        <f>SUMIFS(Out!$H$5:$H$605,Out!$R$5:$R$605,"Despesa",Out!$F$5:$F$605,CPagar!$D670,Out!$I$5:$I$605,"Não Pago")</f>
        <v>0</v>
      </c>
      <c r="O670" s="75">
        <f>SUMIFS(Nov!$H$5:$H$605,Nov!$R$5:$R$605,"Despesa",Nov!$F$5:$F$605,CPagar!$D670,Nov!$I$5:$I$605,"Não Pago")</f>
        <v>0</v>
      </c>
      <c r="P670" s="75">
        <f>SUMIFS(Dez!$H$5:$H$605,Dez!$R$5:$R$605,"Despesa",Dez!$F$5:$F$605,CPagar!$D670,Dez!$I$5:$I$605,"Não Pago")</f>
        <v>0</v>
      </c>
      <c r="Q670" s="49">
        <f t="shared" si="20"/>
        <v>0</v>
      </c>
    </row>
    <row r="671" spans="3:17" ht="28.5" customHeight="1" thickTop="1" thickBot="1">
      <c r="C671" s="65" t="str">
        <f>'PC Despesas'!U67</f>
        <v>5.7.63</v>
      </c>
      <c r="D671" s="66" t="str">
        <f>VLOOKUP(C671,'PC Despesas'!$U$5:$V$103,2,FALSE)</f>
        <v>-</v>
      </c>
      <c r="E671" s="75">
        <f>SUMIFS(Jan!$H$5:$H$605,Jan!$R$5:$R$605,"Despesa",Jan!$F$5:$F$605,CPagar!$D671,Jan!$I$5:$I$605,"Não Pago")</f>
        <v>0</v>
      </c>
      <c r="F671" s="75">
        <f>SUMIFS(Fev!$H$5:$H$605,Fev!$R$5:$R$605,"Despesa",Fev!$F$5:$F$605,CPagar!$D671,Fev!$I$5:$I$605,"Não Pago")</f>
        <v>0</v>
      </c>
      <c r="G671" s="75">
        <f>SUMIFS(Mar!$H$5:$H$605,Mar!$R$5:$R$605,"Despesa",Mar!$F$5:$F$605,CPagar!$D671,Mar!$I$5:$I$605,"Não Pago")</f>
        <v>0</v>
      </c>
      <c r="H671" s="75">
        <f>SUMIFS(Abr!$H$5:$H$605,Abr!$R$5:$R$605,"Despesa",Abr!$F$5:$F$605,CPagar!$D671,Abr!$I$5:$I$605,"Não Pago")</f>
        <v>0</v>
      </c>
      <c r="I671" s="75">
        <f>SUMIFS(Mai!$H$5:$H$605,Mai!$R$5:$R$605,"Despesa",Mai!$F$5:$F$605,CPagar!$D671,Mai!$I$5:$I$605,"Não Pago")</f>
        <v>0</v>
      </c>
      <c r="J671" s="75">
        <f>SUMIFS(Jun!$H$5:$H$605,Jun!$R$5:$R$605,"Despesa",Jun!$F$5:$F$605,CPagar!$D671,Jun!$I$5:$I$605,"Não Pago")</f>
        <v>0</v>
      </c>
      <c r="K671" s="75">
        <f>SUMIFS(Jul!$H$5:$H$605,Jul!$R$5:$R$605,"Despesa",Jul!$F$5:$F$605,CPagar!$D671,Jul!$I$5:$I$605,"Não Pago")</f>
        <v>0</v>
      </c>
      <c r="L671" s="75">
        <f>SUMIFS(Ago!$H$5:$H$605,Ago!$R$5:$R$605,"Despesa",Ago!$F$5:$F$605,CPagar!$D671,Ago!$I$5:$I$605,"Não Pago")</f>
        <v>0</v>
      </c>
      <c r="M671" s="75">
        <f>SUMIFS(Set!$H$5:$H$605,Set!$R$5:$R$605,"Despesa",Set!$F$5:$F$605,CPagar!$D671,Set!$I$5:$I$605,"Não Pago")</f>
        <v>0</v>
      </c>
      <c r="N671" s="75">
        <f>SUMIFS(Out!$H$5:$H$605,Out!$R$5:$R$605,"Despesa",Out!$F$5:$F$605,CPagar!$D671,Out!$I$5:$I$605,"Não Pago")</f>
        <v>0</v>
      </c>
      <c r="O671" s="75">
        <f>SUMIFS(Nov!$H$5:$H$605,Nov!$R$5:$R$605,"Despesa",Nov!$F$5:$F$605,CPagar!$D671,Nov!$I$5:$I$605,"Não Pago")</f>
        <v>0</v>
      </c>
      <c r="P671" s="75">
        <f>SUMIFS(Dez!$H$5:$H$605,Dez!$R$5:$R$605,"Despesa",Dez!$F$5:$F$605,CPagar!$D671,Dez!$I$5:$I$605,"Não Pago")</f>
        <v>0</v>
      </c>
      <c r="Q671" s="49">
        <f t="shared" si="20"/>
        <v>0</v>
      </c>
    </row>
    <row r="672" spans="3:17" ht="28.5" customHeight="1" thickTop="1" thickBot="1">
      <c r="C672" s="65" t="str">
        <f>'PC Despesas'!U68</f>
        <v>5.7.64</v>
      </c>
      <c r="D672" s="66" t="str">
        <f>VLOOKUP(C672,'PC Despesas'!$U$5:$V$103,2,FALSE)</f>
        <v>-</v>
      </c>
      <c r="E672" s="75">
        <f>SUMIFS(Jan!$H$5:$H$605,Jan!$R$5:$R$605,"Despesa",Jan!$F$5:$F$605,CPagar!$D672,Jan!$I$5:$I$605,"Não Pago")</f>
        <v>0</v>
      </c>
      <c r="F672" s="75">
        <f>SUMIFS(Fev!$H$5:$H$605,Fev!$R$5:$R$605,"Despesa",Fev!$F$5:$F$605,CPagar!$D672,Fev!$I$5:$I$605,"Não Pago")</f>
        <v>0</v>
      </c>
      <c r="G672" s="75">
        <f>SUMIFS(Mar!$H$5:$H$605,Mar!$R$5:$R$605,"Despesa",Mar!$F$5:$F$605,CPagar!$D672,Mar!$I$5:$I$605,"Não Pago")</f>
        <v>0</v>
      </c>
      <c r="H672" s="75">
        <f>SUMIFS(Abr!$H$5:$H$605,Abr!$R$5:$R$605,"Despesa",Abr!$F$5:$F$605,CPagar!$D672,Abr!$I$5:$I$605,"Não Pago")</f>
        <v>0</v>
      </c>
      <c r="I672" s="75">
        <f>SUMIFS(Mai!$H$5:$H$605,Mai!$R$5:$R$605,"Despesa",Mai!$F$5:$F$605,CPagar!$D672,Mai!$I$5:$I$605,"Não Pago")</f>
        <v>0</v>
      </c>
      <c r="J672" s="75">
        <f>SUMIFS(Jun!$H$5:$H$605,Jun!$R$5:$R$605,"Despesa",Jun!$F$5:$F$605,CPagar!$D672,Jun!$I$5:$I$605,"Não Pago")</f>
        <v>0</v>
      </c>
      <c r="K672" s="75">
        <f>SUMIFS(Jul!$H$5:$H$605,Jul!$R$5:$R$605,"Despesa",Jul!$F$5:$F$605,CPagar!$D672,Jul!$I$5:$I$605,"Não Pago")</f>
        <v>0</v>
      </c>
      <c r="L672" s="75">
        <f>SUMIFS(Ago!$H$5:$H$605,Ago!$R$5:$R$605,"Despesa",Ago!$F$5:$F$605,CPagar!$D672,Ago!$I$5:$I$605,"Não Pago")</f>
        <v>0</v>
      </c>
      <c r="M672" s="75">
        <f>SUMIFS(Set!$H$5:$H$605,Set!$R$5:$R$605,"Despesa",Set!$F$5:$F$605,CPagar!$D672,Set!$I$5:$I$605,"Não Pago")</f>
        <v>0</v>
      </c>
      <c r="N672" s="75">
        <f>SUMIFS(Out!$H$5:$H$605,Out!$R$5:$R$605,"Despesa",Out!$F$5:$F$605,CPagar!$D672,Out!$I$5:$I$605,"Não Pago")</f>
        <v>0</v>
      </c>
      <c r="O672" s="75">
        <f>SUMIFS(Nov!$H$5:$H$605,Nov!$R$5:$R$605,"Despesa",Nov!$F$5:$F$605,CPagar!$D672,Nov!$I$5:$I$605,"Não Pago")</f>
        <v>0</v>
      </c>
      <c r="P672" s="75">
        <f>SUMIFS(Dez!$H$5:$H$605,Dez!$R$5:$R$605,"Despesa",Dez!$F$5:$F$605,CPagar!$D672,Dez!$I$5:$I$605,"Não Pago")</f>
        <v>0</v>
      </c>
      <c r="Q672" s="49">
        <f t="shared" si="20"/>
        <v>0</v>
      </c>
    </row>
    <row r="673" spans="3:17" ht="28.5" customHeight="1" thickTop="1" thickBot="1">
      <c r="C673" s="65" t="str">
        <f>'PC Despesas'!U69</f>
        <v>5.7.65</v>
      </c>
      <c r="D673" s="66" t="str">
        <f>VLOOKUP(C673,'PC Despesas'!$U$5:$V$103,2,FALSE)</f>
        <v>-</v>
      </c>
      <c r="E673" s="75">
        <f>SUMIFS(Jan!$H$5:$H$605,Jan!$R$5:$R$605,"Despesa",Jan!$F$5:$F$605,CPagar!$D673,Jan!$I$5:$I$605,"Não Pago")</f>
        <v>0</v>
      </c>
      <c r="F673" s="75">
        <f>SUMIFS(Fev!$H$5:$H$605,Fev!$R$5:$R$605,"Despesa",Fev!$F$5:$F$605,CPagar!$D673,Fev!$I$5:$I$605,"Não Pago")</f>
        <v>0</v>
      </c>
      <c r="G673" s="75">
        <f>SUMIFS(Mar!$H$5:$H$605,Mar!$R$5:$R$605,"Despesa",Mar!$F$5:$F$605,CPagar!$D673,Mar!$I$5:$I$605,"Não Pago")</f>
        <v>0</v>
      </c>
      <c r="H673" s="75">
        <f>SUMIFS(Abr!$H$5:$H$605,Abr!$R$5:$R$605,"Despesa",Abr!$F$5:$F$605,CPagar!$D673,Abr!$I$5:$I$605,"Não Pago")</f>
        <v>0</v>
      </c>
      <c r="I673" s="75">
        <f>SUMIFS(Mai!$H$5:$H$605,Mai!$R$5:$R$605,"Despesa",Mai!$F$5:$F$605,CPagar!$D673,Mai!$I$5:$I$605,"Não Pago")</f>
        <v>0</v>
      </c>
      <c r="J673" s="75">
        <f>SUMIFS(Jun!$H$5:$H$605,Jun!$R$5:$R$605,"Despesa",Jun!$F$5:$F$605,CPagar!$D673,Jun!$I$5:$I$605,"Não Pago")</f>
        <v>0</v>
      </c>
      <c r="K673" s="75">
        <f>SUMIFS(Jul!$H$5:$H$605,Jul!$R$5:$R$605,"Despesa",Jul!$F$5:$F$605,CPagar!$D673,Jul!$I$5:$I$605,"Não Pago")</f>
        <v>0</v>
      </c>
      <c r="L673" s="75">
        <f>SUMIFS(Ago!$H$5:$H$605,Ago!$R$5:$R$605,"Despesa",Ago!$F$5:$F$605,CPagar!$D673,Ago!$I$5:$I$605,"Não Pago")</f>
        <v>0</v>
      </c>
      <c r="M673" s="75">
        <f>SUMIFS(Set!$H$5:$H$605,Set!$R$5:$R$605,"Despesa",Set!$F$5:$F$605,CPagar!$D673,Set!$I$5:$I$605,"Não Pago")</f>
        <v>0</v>
      </c>
      <c r="N673" s="75">
        <f>SUMIFS(Out!$H$5:$H$605,Out!$R$5:$R$605,"Despesa",Out!$F$5:$F$605,CPagar!$D673,Out!$I$5:$I$605,"Não Pago")</f>
        <v>0</v>
      </c>
      <c r="O673" s="75">
        <f>SUMIFS(Nov!$H$5:$H$605,Nov!$R$5:$R$605,"Despesa",Nov!$F$5:$F$605,CPagar!$D673,Nov!$I$5:$I$605,"Não Pago")</f>
        <v>0</v>
      </c>
      <c r="P673" s="75">
        <f>SUMIFS(Dez!$H$5:$H$605,Dez!$R$5:$R$605,"Despesa",Dez!$F$5:$F$605,CPagar!$D673,Dez!$I$5:$I$605,"Não Pago")</f>
        <v>0</v>
      </c>
      <c r="Q673" s="49">
        <f t="shared" si="20"/>
        <v>0</v>
      </c>
    </row>
    <row r="674" spans="3:17" ht="28.5" customHeight="1" thickTop="1" thickBot="1">
      <c r="C674" s="65" t="str">
        <f>'PC Despesas'!U70</f>
        <v>5.7.66</v>
      </c>
      <c r="D674" s="66" t="str">
        <f>VLOOKUP(C674,'PC Despesas'!$U$5:$V$103,2,FALSE)</f>
        <v>-</v>
      </c>
      <c r="E674" s="75">
        <f>SUMIFS(Jan!$H$5:$H$605,Jan!$R$5:$R$605,"Despesa",Jan!$F$5:$F$605,CPagar!$D674,Jan!$I$5:$I$605,"Não Pago")</f>
        <v>0</v>
      </c>
      <c r="F674" s="75">
        <f>SUMIFS(Fev!$H$5:$H$605,Fev!$R$5:$R$605,"Despesa",Fev!$F$5:$F$605,CPagar!$D674,Fev!$I$5:$I$605,"Não Pago")</f>
        <v>0</v>
      </c>
      <c r="G674" s="75">
        <f>SUMIFS(Mar!$H$5:$H$605,Mar!$R$5:$R$605,"Despesa",Mar!$F$5:$F$605,CPagar!$D674,Mar!$I$5:$I$605,"Não Pago")</f>
        <v>0</v>
      </c>
      <c r="H674" s="75">
        <f>SUMIFS(Abr!$H$5:$H$605,Abr!$R$5:$R$605,"Despesa",Abr!$F$5:$F$605,CPagar!$D674,Abr!$I$5:$I$605,"Não Pago")</f>
        <v>0</v>
      </c>
      <c r="I674" s="75">
        <f>SUMIFS(Mai!$H$5:$H$605,Mai!$R$5:$R$605,"Despesa",Mai!$F$5:$F$605,CPagar!$D674,Mai!$I$5:$I$605,"Não Pago")</f>
        <v>0</v>
      </c>
      <c r="J674" s="75">
        <f>SUMIFS(Jun!$H$5:$H$605,Jun!$R$5:$R$605,"Despesa",Jun!$F$5:$F$605,CPagar!$D674,Jun!$I$5:$I$605,"Não Pago")</f>
        <v>0</v>
      </c>
      <c r="K674" s="75">
        <f>SUMIFS(Jul!$H$5:$H$605,Jul!$R$5:$R$605,"Despesa",Jul!$F$5:$F$605,CPagar!$D674,Jul!$I$5:$I$605,"Não Pago")</f>
        <v>0</v>
      </c>
      <c r="L674" s="75">
        <f>SUMIFS(Ago!$H$5:$H$605,Ago!$R$5:$R$605,"Despesa",Ago!$F$5:$F$605,CPagar!$D674,Ago!$I$5:$I$605,"Não Pago")</f>
        <v>0</v>
      </c>
      <c r="M674" s="75">
        <f>SUMIFS(Set!$H$5:$H$605,Set!$R$5:$R$605,"Despesa",Set!$F$5:$F$605,CPagar!$D674,Set!$I$5:$I$605,"Não Pago")</f>
        <v>0</v>
      </c>
      <c r="N674" s="75">
        <f>SUMIFS(Out!$H$5:$H$605,Out!$R$5:$R$605,"Despesa",Out!$F$5:$F$605,CPagar!$D674,Out!$I$5:$I$605,"Não Pago")</f>
        <v>0</v>
      </c>
      <c r="O674" s="75">
        <f>SUMIFS(Nov!$H$5:$H$605,Nov!$R$5:$R$605,"Despesa",Nov!$F$5:$F$605,CPagar!$D674,Nov!$I$5:$I$605,"Não Pago")</f>
        <v>0</v>
      </c>
      <c r="P674" s="75">
        <f>SUMIFS(Dez!$H$5:$H$605,Dez!$R$5:$R$605,"Despesa",Dez!$F$5:$F$605,CPagar!$D674,Dez!$I$5:$I$605,"Não Pago")</f>
        <v>0</v>
      </c>
      <c r="Q674" s="49">
        <f t="shared" ref="Q674:Q707" si="21">SUM(E674:P674)</f>
        <v>0</v>
      </c>
    </row>
    <row r="675" spans="3:17" ht="28.5" customHeight="1" thickTop="1" thickBot="1">
      <c r="C675" s="65" t="str">
        <f>'PC Despesas'!U71</f>
        <v>5.7.67</v>
      </c>
      <c r="D675" s="66" t="str">
        <f>VLOOKUP(C675,'PC Despesas'!$U$5:$V$103,2,FALSE)</f>
        <v>-</v>
      </c>
      <c r="E675" s="75">
        <f>SUMIFS(Jan!$H$5:$H$605,Jan!$R$5:$R$605,"Despesa",Jan!$F$5:$F$605,CPagar!$D675,Jan!$I$5:$I$605,"Não Pago")</f>
        <v>0</v>
      </c>
      <c r="F675" s="75">
        <f>SUMIFS(Fev!$H$5:$H$605,Fev!$R$5:$R$605,"Despesa",Fev!$F$5:$F$605,CPagar!$D675,Fev!$I$5:$I$605,"Não Pago")</f>
        <v>0</v>
      </c>
      <c r="G675" s="75">
        <f>SUMIFS(Mar!$H$5:$H$605,Mar!$R$5:$R$605,"Despesa",Mar!$F$5:$F$605,CPagar!$D675,Mar!$I$5:$I$605,"Não Pago")</f>
        <v>0</v>
      </c>
      <c r="H675" s="75">
        <f>SUMIFS(Abr!$H$5:$H$605,Abr!$R$5:$R$605,"Despesa",Abr!$F$5:$F$605,CPagar!$D675,Abr!$I$5:$I$605,"Não Pago")</f>
        <v>0</v>
      </c>
      <c r="I675" s="75">
        <f>SUMIFS(Mai!$H$5:$H$605,Mai!$R$5:$R$605,"Despesa",Mai!$F$5:$F$605,CPagar!$D675,Mai!$I$5:$I$605,"Não Pago")</f>
        <v>0</v>
      </c>
      <c r="J675" s="75">
        <f>SUMIFS(Jun!$H$5:$H$605,Jun!$R$5:$R$605,"Despesa",Jun!$F$5:$F$605,CPagar!$D675,Jun!$I$5:$I$605,"Não Pago")</f>
        <v>0</v>
      </c>
      <c r="K675" s="75">
        <f>SUMIFS(Jul!$H$5:$H$605,Jul!$R$5:$R$605,"Despesa",Jul!$F$5:$F$605,CPagar!$D675,Jul!$I$5:$I$605,"Não Pago")</f>
        <v>0</v>
      </c>
      <c r="L675" s="75">
        <f>SUMIFS(Ago!$H$5:$H$605,Ago!$R$5:$R$605,"Despesa",Ago!$F$5:$F$605,CPagar!$D675,Ago!$I$5:$I$605,"Não Pago")</f>
        <v>0</v>
      </c>
      <c r="M675" s="75">
        <f>SUMIFS(Set!$H$5:$H$605,Set!$R$5:$R$605,"Despesa",Set!$F$5:$F$605,CPagar!$D675,Set!$I$5:$I$605,"Não Pago")</f>
        <v>0</v>
      </c>
      <c r="N675" s="75">
        <f>SUMIFS(Out!$H$5:$H$605,Out!$R$5:$R$605,"Despesa",Out!$F$5:$F$605,CPagar!$D675,Out!$I$5:$I$605,"Não Pago")</f>
        <v>0</v>
      </c>
      <c r="O675" s="75">
        <f>SUMIFS(Nov!$H$5:$H$605,Nov!$R$5:$R$605,"Despesa",Nov!$F$5:$F$605,CPagar!$D675,Nov!$I$5:$I$605,"Não Pago")</f>
        <v>0</v>
      </c>
      <c r="P675" s="75">
        <f>SUMIFS(Dez!$H$5:$H$605,Dez!$R$5:$R$605,"Despesa",Dez!$F$5:$F$605,CPagar!$D675,Dez!$I$5:$I$605,"Não Pago")</f>
        <v>0</v>
      </c>
      <c r="Q675" s="49">
        <f t="shared" si="21"/>
        <v>0</v>
      </c>
    </row>
    <row r="676" spans="3:17" ht="28.5" customHeight="1" thickTop="1" thickBot="1">
      <c r="C676" s="65" t="str">
        <f>'PC Despesas'!U72</f>
        <v>5.7.68</v>
      </c>
      <c r="D676" s="66" t="str">
        <f>VLOOKUP(C676,'PC Despesas'!$U$5:$V$103,2,FALSE)</f>
        <v>-</v>
      </c>
      <c r="E676" s="75">
        <f>SUMIFS(Jan!$H$5:$H$605,Jan!$R$5:$R$605,"Despesa",Jan!$F$5:$F$605,CPagar!$D676,Jan!$I$5:$I$605,"Não Pago")</f>
        <v>0</v>
      </c>
      <c r="F676" s="75">
        <f>SUMIFS(Fev!$H$5:$H$605,Fev!$R$5:$R$605,"Despesa",Fev!$F$5:$F$605,CPagar!$D676,Fev!$I$5:$I$605,"Não Pago")</f>
        <v>0</v>
      </c>
      <c r="G676" s="75">
        <f>SUMIFS(Mar!$H$5:$H$605,Mar!$R$5:$R$605,"Despesa",Mar!$F$5:$F$605,CPagar!$D676,Mar!$I$5:$I$605,"Não Pago")</f>
        <v>0</v>
      </c>
      <c r="H676" s="75">
        <f>SUMIFS(Abr!$H$5:$H$605,Abr!$R$5:$R$605,"Despesa",Abr!$F$5:$F$605,CPagar!$D676,Abr!$I$5:$I$605,"Não Pago")</f>
        <v>0</v>
      </c>
      <c r="I676" s="75">
        <f>SUMIFS(Mai!$H$5:$H$605,Mai!$R$5:$R$605,"Despesa",Mai!$F$5:$F$605,CPagar!$D676,Mai!$I$5:$I$605,"Não Pago")</f>
        <v>0</v>
      </c>
      <c r="J676" s="75">
        <f>SUMIFS(Jun!$H$5:$H$605,Jun!$R$5:$R$605,"Despesa",Jun!$F$5:$F$605,CPagar!$D676,Jun!$I$5:$I$605,"Não Pago")</f>
        <v>0</v>
      </c>
      <c r="K676" s="75">
        <f>SUMIFS(Jul!$H$5:$H$605,Jul!$R$5:$R$605,"Despesa",Jul!$F$5:$F$605,CPagar!$D676,Jul!$I$5:$I$605,"Não Pago")</f>
        <v>0</v>
      </c>
      <c r="L676" s="75">
        <f>SUMIFS(Ago!$H$5:$H$605,Ago!$R$5:$R$605,"Despesa",Ago!$F$5:$F$605,CPagar!$D676,Ago!$I$5:$I$605,"Não Pago")</f>
        <v>0</v>
      </c>
      <c r="M676" s="75">
        <f>SUMIFS(Set!$H$5:$H$605,Set!$R$5:$R$605,"Despesa",Set!$F$5:$F$605,CPagar!$D676,Set!$I$5:$I$605,"Não Pago")</f>
        <v>0</v>
      </c>
      <c r="N676" s="75">
        <f>SUMIFS(Out!$H$5:$H$605,Out!$R$5:$R$605,"Despesa",Out!$F$5:$F$605,CPagar!$D676,Out!$I$5:$I$605,"Não Pago")</f>
        <v>0</v>
      </c>
      <c r="O676" s="75">
        <f>SUMIFS(Nov!$H$5:$H$605,Nov!$R$5:$R$605,"Despesa",Nov!$F$5:$F$605,CPagar!$D676,Nov!$I$5:$I$605,"Não Pago")</f>
        <v>0</v>
      </c>
      <c r="P676" s="75">
        <f>SUMIFS(Dez!$H$5:$H$605,Dez!$R$5:$R$605,"Despesa",Dez!$F$5:$F$605,CPagar!$D676,Dez!$I$5:$I$605,"Não Pago")</f>
        <v>0</v>
      </c>
      <c r="Q676" s="49">
        <f t="shared" si="21"/>
        <v>0</v>
      </c>
    </row>
    <row r="677" spans="3:17" ht="28.5" customHeight="1" thickTop="1" thickBot="1">
      <c r="C677" s="65" t="str">
        <f>'PC Despesas'!U73</f>
        <v>5.7.69</v>
      </c>
      <c r="D677" s="66" t="str">
        <f>VLOOKUP(C677,'PC Despesas'!$U$5:$V$103,2,FALSE)</f>
        <v>-</v>
      </c>
      <c r="E677" s="75">
        <f>SUMIFS(Jan!$H$5:$H$605,Jan!$R$5:$R$605,"Despesa",Jan!$F$5:$F$605,CPagar!$D677,Jan!$I$5:$I$605,"Não Pago")</f>
        <v>0</v>
      </c>
      <c r="F677" s="75">
        <f>SUMIFS(Fev!$H$5:$H$605,Fev!$R$5:$R$605,"Despesa",Fev!$F$5:$F$605,CPagar!$D677,Fev!$I$5:$I$605,"Não Pago")</f>
        <v>0</v>
      </c>
      <c r="G677" s="75">
        <f>SUMIFS(Mar!$H$5:$H$605,Mar!$R$5:$R$605,"Despesa",Mar!$F$5:$F$605,CPagar!$D677,Mar!$I$5:$I$605,"Não Pago")</f>
        <v>0</v>
      </c>
      <c r="H677" s="75">
        <f>SUMIFS(Abr!$H$5:$H$605,Abr!$R$5:$R$605,"Despesa",Abr!$F$5:$F$605,CPagar!$D677,Abr!$I$5:$I$605,"Não Pago")</f>
        <v>0</v>
      </c>
      <c r="I677" s="75">
        <f>SUMIFS(Mai!$H$5:$H$605,Mai!$R$5:$R$605,"Despesa",Mai!$F$5:$F$605,CPagar!$D677,Mai!$I$5:$I$605,"Não Pago")</f>
        <v>0</v>
      </c>
      <c r="J677" s="75">
        <f>SUMIFS(Jun!$H$5:$H$605,Jun!$R$5:$R$605,"Despesa",Jun!$F$5:$F$605,CPagar!$D677,Jun!$I$5:$I$605,"Não Pago")</f>
        <v>0</v>
      </c>
      <c r="K677" s="75">
        <f>SUMIFS(Jul!$H$5:$H$605,Jul!$R$5:$R$605,"Despesa",Jul!$F$5:$F$605,CPagar!$D677,Jul!$I$5:$I$605,"Não Pago")</f>
        <v>0</v>
      </c>
      <c r="L677" s="75">
        <f>SUMIFS(Ago!$H$5:$H$605,Ago!$R$5:$R$605,"Despesa",Ago!$F$5:$F$605,CPagar!$D677,Ago!$I$5:$I$605,"Não Pago")</f>
        <v>0</v>
      </c>
      <c r="M677" s="75">
        <f>SUMIFS(Set!$H$5:$H$605,Set!$R$5:$R$605,"Despesa",Set!$F$5:$F$605,CPagar!$D677,Set!$I$5:$I$605,"Não Pago")</f>
        <v>0</v>
      </c>
      <c r="N677" s="75">
        <f>SUMIFS(Out!$H$5:$H$605,Out!$R$5:$R$605,"Despesa",Out!$F$5:$F$605,CPagar!$D677,Out!$I$5:$I$605,"Não Pago")</f>
        <v>0</v>
      </c>
      <c r="O677" s="75">
        <f>SUMIFS(Nov!$H$5:$H$605,Nov!$R$5:$R$605,"Despesa",Nov!$F$5:$F$605,CPagar!$D677,Nov!$I$5:$I$605,"Não Pago")</f>
        <v>0</v>
      </c>
      <c r="P677" s="75">
        <f>SUMIFS(Dez!$H$5:$H$605,Dez!$R$5:$R$605,"Despesa",Dez!$F$5:$F$605,CPagar!$D677,Dez!$I$5:$I$605,"Não Pago")</f>
        <v>0</v>
      </c>
      <c r="Q677" s="49">
        <f t="shared" si="21"/>
        <v>0</v>
      </c>
    </row>
    <row r="678" spans="3:17" ht="28.5" customHeight="1" thickTop="1" thickBot="1">
      <c r="C678" s="65" t="str">
        <f>'PC Despesas'!U74</f>
        <v>5.7.70</v>
      </c>
      <c r="D678" s="66" t="str">
        <f>VLOOKUP(C678,'PC Despesas'!$U$5:$V$103,2,FALSE)</f>
        <v>-</v>
      </c>
      <c r="E678" s="75">
        <f>SUMIFS(Jan!$H$5:$H$605,Jan!$R$5:$R$605,"Despesa",Jan!$F$5:$F$605,CPagar!$D678,Jan!$I$5:$I$605,"Não Pago")</f>
        <v>0</v>
      </c>
      <c r="F678" s="75">
        <f>SUMIFS(Fev!$H$5:$H$605,Fev!$R$5:$R$605,"Despesa",Fev!$F$5:$F$605,CPagar!$D678,Fev!$I$5:$I$605,"Não Pago")</f>
        <v>0</v>
      </c>
      <c r="G678" s="75">
        <f>SUMIFS(Mar!$H$5:$H$605,Mar!$R$5:$R$605,"Despesa",Mar!$F$5:$F$605,CPagar!$D678,Mar!$I$5:$I$605,"Não Pago")</f>
        <v>0</v>
      </c>
      <c r="H678" s="75">
        <f>SUMIFS(Abr!$H$5:$H$605,Abr!$R$5:$R$605,"Despesa",Abr!$F$5:$F$605,CPagar!$D678,Abr!$I$5:$I$605,"Não Pago")</f>
        <v>0</v>
      </c>
      <c r="I678" s="75">
        <f>SUMIFS(Mai!$H$5:$H$605,Mai!$R$5:$R$605,"Despesa",Mai!$F$5:$F$605,CPagar!$D678,Mai!$I$5:$I$605,"Não Pago")</f>
        <v>0</v>
      </c>
      <c r="J678" s="75">
        <f>SUMIFS(Jun!$H$5:$H$605,Jun!$R$5:$R$605,"Despesa",Jun!$F$5:$F$605,CPagar!$D678,Jun!$I$5:$I$605,"Não Pago")</f>
        <v>0</v>
      </c>
      <c r="K678" s="75">
        <f>SUMIFS(Jul!$H$5:$H$605,Jul!$R$5:$R$605,"Despesa",Jul!$F$5:$F$605,CPagar!$D678,Jul!$I$5:$I$605,"Não Pago")</f>
        <v>0</v>
      </c>
      <c r="L678" s="75">
        <f>SUMIFS(Ago!$H$5:$H$605,Ago!$R$5:$R$605,"Despesa",Ago!$F$5:$F$605,CPagar!$D678,Ago!$I$5:$I$605,"Não Pago")</f>
        <v>0</v>
      </c>
      <c r="M678" s="75">
        <f>SUMIFS(Set!$H$5:$H$605,Set!$R$5:$R$605,"Despesa",Set!$F$5:$F$605,CPagar!$D678,Set!$I$5:$I$605,"Não Pago")</f>
        <v>0</v>
      </c>
      <c r="N678" s="75">
        <f>SUMIFS(Out!$H$5:$H$605,Out!$R$5:$R$605,"Despesa",Out!$F$5:$F$605,CPagar!$D678,Out!$I$5:$I$605,"Não Pago")</f>
        <v>0</v>
      </c>
      <c r="O678" s="75">
        <f>SUMIFS(Nov!$H$5:$H$605,Nov!$R$5:$R$605,"Despesa",Nov!$F$5:$F$605,CPagar!$D678,Nov!$I$5:$I$605,"Não Pago")</f>
        <v>0</v>
      </c>
      <c r="P678" s="75">
        <f>SUMIFS(Dez!$H$5:$H$605,Dez!$R$5:$R$605,"Despesa",Dez!$F$5:$F$605,CPagar!$D678,Dez!$I$5:$I$605,"Não Pago")</f>
        <v>0</v>
      </c>
      <c r="Q678" s="49">
        <f t="shared" si="21"/>
        <v>0</v>
      </c>
    </row>
    <row r="679" spans="3:17" ht="28.5" customHeight="1" thickTop="1" thickBot="1">
      <c r="C679" s="65" t="str">
        <f>'PC Despesas'!U75</f>
        <v>5.7.71</v>
      </c>
      <c r="D679" s="66" t="str">
        <f>VLOOKUP(C679,'PC Despesas'!$U$5:$V$103,2,FALSE)</f>
        <v>-</v>
      </c>
      <c r="E679" s="75">
        <f>SUMIFS(Jan!$H$5:$H$605,Jan!$R$5:$R$605,"Despesa",Jan!$F$5:$F$605,CPagar!$D679,Jan!$I$5:$I$605,"Não Pago")</f>
        <v>0</v>
      </c>
      <c r="F679" s="75">
        <f>SUMIFS(Fev!$H$5:$H$605,Fev!$R$5:$R$605,"Despesa",Fev!$F$5:$F$605,CPagar!$D679,Fev!$I$5:$I$605,"Não Pago")</f>
        <v>0</v>
      </c>
      <c r="G679" s="75">
        <f>SUMIFS(Mar!$H$5:$H$605,Mar!$R$5:$R$605,"Despesa",Mar!$F$5:$F$605,CPagar!$D679,Mar!$I$5:$I$605,"Não Pago")</f>
        <v>0</v>
      </c>
      <c r="H679" s="75">
        <f>SUMIFS(Abr!$H$5:$H$605,Abr!$R$5:$R$605,"Despesa",Abr!$F$5:$F$605,CPagar!$D679,Abr!$I$5:$I$605,"Não Pago")</f>
        <v>0</v>
      </c>
      <c r="I679" s="75">
        <f>SUMIFS(Mai!$H$5:$H$605,Mai!$R$5:$R$605,"Despesa",Mai!$F$5:$F$605,CPagar!$D679,Mai!$I$5:$I$605,"Não Pago")</f>
        <v>0</v>
      </c>
      <c r="J679" s="75">
        <f>SUMIFS(Jun!$H$5:$H$605,Jun!$R$5:$R$605,"Despesa",Jun!$F$5:$F$605,CPagar!$D679,Jun!$I$5:$I$605,"Não Pago")</f>
        <v>0</v>
      </c>
      <c r="K679" s="75">
        <f>SUMIFS(Jul!$H$5:$H$605,Jul!$R$5:$R$605,"Despesa",Jul!$F$5:$F$605,CPagar!$D679,Jul!$I$5:$I$605,"Não Pago")</f>
        <v>0</v>
      </c>
      <c r="L679" s="75">
        <f>SUMIFS(Ago!$H$5:$H$605,Ago!$R$5:$R$605,"Despesa",Ago!$F$5:$F$605,CPagar!$D679,Ago!$I$5:$I$605,"Não Pago")</f>
        <v>0</v>
      </c>
      <c r="M679" s="75">
        <f>SUMIFS(Set!$H$5:$H$605,Set!$R$5:$R$605,"Despesa",Set!$F$5:$F$605,CPagar!$D679,Set!$I$5:$I$605,"Não Pago")</f>
        <v>0</v>
      </c>
      <c r="N679" s="75">
        <f>SUMIFS(Out!$H$5:$H$605,Out!$R$5:$R$605,"Despesa",Out!$F$5:$F$605,CPagar!$D679,Out!$I$5:$I$605,"Não Pago")</f>
        <v>0</v>
      </c>
      <c r="O679" s="75">
        <f>SUMIFS(Nov!$H$5:$H$605,Nov!$R$5:$R$605,"Despesa",Nov!$F$5:$F$605,CPagar!$D679,Nov!$I$5:$I$605,"Não Pago")</f>
        <v>0</v>
      </c>
      <c r="P679" s="75">
        <f>SUMIFS(Dez!$H$5:$H$605,Dez!$R$5:$R$605,"Despesa",Dez!$F$5:$F$605,CPagar!$D679,Dez!$I$5:$I$605,"Não Pago")</f>
        <v>0</v>
      </c>
      <c r="Q679" s="49">
        <f t="shared" si="21"/>
        <v>0</v>
      </c>
    </row>
    <row r="680" spans="3:17" ht="28.5" customHeight="1" thickTop="1" thickBot="1">
      <c r="C680" s="65" t="str">
        <f>'PC Despesas'!U76</f>
        <v>5.7.72</v>
      </c>
      <c r="D680" s="66" t="str">
        <f>VLOOKUP(C680,'PC Despesas'!$U$5:$V$103,2,FALSE)</f>
        <v>-</v>
      </c>
      <c r="E680" s="75">
        <f>SUMIFS(Jan!$H$5:$H$605,Jan!$R$5:$R$605,"Despesa",Jan!$F$5:$F$605,CPagar!$D680,Jan!$I$5:$I$605,"Não Pago")</f>
        <v>0</v>
      </c>
      <c r="F680" s="75">
        <f>SUMIFS(Fev!$H$5:$H$605,Fev!$R$5:$R$605,"Despesa",Fev!$F$5:$F$605,CPagar!$D680,Fev!$I$5:$I$605,"Não Pago")</f>
        <v>0</v>
      </c>
      <c r="G680" s="75">
        <f>SUMIFS(Mar!$H$5:$H$605,Mar!$R$5:$R$605,"Despesa",Mar!$F$5:$F$605,CPagar!$D680,Mar!$I$5:$I$605,"Não Pago")</f>
        <v>0</v>
      </c>
      <c r="H680" s="75">
        <f>SUMIFS(Abr!$H$5:$H$605,Abr!$R$5:$R$605,"Despesa",Abr!$F$5:$F$605,CPagar!$D680,Abr!$I$5:$I$605,"Não Pago")</f>
        <v>0</v>
      </c>
      <c r="I680" s="75">
        <f>SUMIFS(Mai!$H$5:$H$605,Mai!$R$5:$R$605,"Despesa",Mai!$F$5:$F$605,CPagar!$D680,Mai!$I$5:$I$605,"Não Pago")</f>
        <v>0</v>
      </c>
      <c r="J680" s="75">
        <f>SUMIFS(Jun!$H$5:$H$605,Jun!$R$5:$R$605,"Despesa",Jun!$F$5:$F$605,CPagar!$D680,Jun!$I$5:$I$605,"Não Pago")</f>
        <v>0</v>
      </c>
      <c r="K680" s="75">
        <f>SUMIFS(Jul!$H$5:$H$605,Jul!$R$5:$R$605,"Despesa",Jul!$F$5:$F$605,CPagar!$D680,Jul!$I$5:$I$605,"Não Pago")</f>
        <v>0</v>
      </c>
      <c r="L680" s="75">
        <f>SUMIFS(Ago!$H$5:$H$605,Ago!$R$5:$R$605,"Despesa",Ago!$F$5:$F$605,CPagar!$D680,Ago!$I$5:$I$605,"Não Pago")</f>
        <v>0</v>
      </c>
      <c r="M680" s="75">
        <f>SUMIFS(Set!$H$5:$H$605,Set!$R$5:$R$605,"Despesa",Set!$F$5:$F$605,CPagar!$D680,Set!$I$5:$I$605,"Não Pago")</f>
        <v>0</v>
      </c>
      <c r="N680" s="75">
        <f>SUMIFS(Out!$H$5:$H$605,Out!$R$5:$R$605,"Despesa",Out!$F$5:$F$605,CPagar!$D680,Out!$I$5:$I$605,"Não Pago")</f>
        <v>0</v>
      </c>
      <c r="O680" s="75">
        <f>SUMIFS(Nov!$H$5:$H$605,Nov!$R$5:$R$605,"Despesa",Nov!$F$5:$F$605,CPagar!$D680,Nov!$I$5:$I$605,"Não Pago")</f>
        <v>0</v>
      </c>
      <c r="P680" s="75">
        <f>SUMIFS(Dez!$H$5:$H$605,Dez!$R$5:$R$605,"Despesa",Dez!$F$5:$F$605,CPagar!$D680,Dez!$I$5:$I$605,"Não Pago")</f>
        <v>0</v>
      </c>
      <c r="Q680" s="49">
        <f t="shared" si="21"/>
        <v>0</v>
      </c>
    </row>
    <row r="681" spans="3:17" ht="28.5" customHeight="1" thickTop="1" thickBot="1">
      <c r="C681" s="65" t="str">
        <f>'PC Despesas'!U77</f>
        <v>5.7.73</v>
      </c>
      <c r="D681" s="66" t="str">
        <f>VLOOKUP(C681,'PC Despesas'!$U$5:$V$103,2,FALSE)</f>
        <v>-</v>
      </c>
      <c r="E681" s="75">
        <f>SUMIFS(Jan!$H$5:$H$605,Jan!$R$5:$R$605,"Despesa",Jan!$F$5:$F$605,CPagar!$D681,Jan!$I$5:$I$605,"Não Pago")</f>
        <v>0</v>
      </c>
      <c r="F681" s="75">
        <f>SUMIFS(Fev!$H$5:$H$605,Fev!$R$5:$R$605,"Despesa",Fev!$F$5:$F$605,CPagar!$D681,Fev!$I$5:$I$605,"Não Pago")</f>
        <v>0</v>
      </c>
      <c r="G681" s="75">
        <f>SUMIFS(Mar!$H$5:$H$605,Mar!$R$5:$R$605,"Despesa",Mar!$F$5:$F$605,CPagar!$D681,Mar!$I$5:$I$605,"Não Pago")</f>
        <v>0</v>
      </c>
      <c r="H681" s="75">
        <f>SUMIFS(Abr!$H$5:$H$605,Abr!$R$5:$R$605,"Despesa",Abr!$F$5:$F$605,CPagar!$D681,Abr!$I$5:$I$605,"Não Pago")</f>
        <v>0</v>
      </c>
      <c r="I681" s="75">
        <f>SUMIFS(Mai!$H$5:$H$605,Mai!$R$5:$R$605,"Despesa",Mai!$F$5:$F$605,CPagar!$D681,Mai!$I$5:$I$605,"Não Pago")</f>
        <v>0</v>
      </c>
      <c r="J681" s="75">
        <f>SUMIFS(Jun!$H$5:$H$605,Jun!$R$5:$R$605,"Despesa",Jun!$F$5:$F$605,CPagar!$D681,Jun!$I$5:$I$605,"Não Pago")</f>
        <v>0</v>
      </c>
      <c r="K681" s="75">
        <f>SUMIFS(Jul!$H$5:$H$605,Jul!$R$5:$R$605,"Despesa",Jul!$F$5:$F$605,CPagar!$D681,Jul!$I$5:$I$605,"Não Pago")</f>
        <v>0</v>
      </c>
      <c r="L681" s="75">
        <f>SUMIFS(Ago!$H$5:$H$605,Ago!$R$5:$R$605,"Despesa",Ago!$F$5:$F$605,CPagar!$D681,Ago!$I$5:$I$605,"Não Pago")</f>
        <v>0</v>
      </c>
      <c r="M681" s="75">
        <f>SUMIFS(Set!$H$5:$H$605,Set!$R$5:$R$605,"Despesa",Set!$F$5:$F$605,CPagar!$D681,Set!$I$5:$I$605,"Não Pago")</f>
        <v>0</v>
      </c>
      <c r="N681" s="75">
        <f>SUMIFS(Out!$H$5:$H$605,Out!$R$5:$R$605,"Despesa",Out!$F$5:$F$605,CPagar!$D681,Out!$I$5:$I$605,"Não Pago")</f>
        <v>0</v>
      </c>
      <c r="O681" s="75">
        <f>SUMIFS(Nov!$H$5:$H$605,Nov!$R$5:$R$605,"Despesa",Nov!$F$5:$F$605,CPagar!$D681,Nov!$I$5:$I$605,"Não Pago")</f>
        <v>0</v>
      </c>
      <c r="P681" s="75">
        <f>SUMIFS(Dez!$H$5:$H$605,Dez!$R$5:$R$605,"Despesa",Dez!$F$5:$F$605,CPagar!$D681,Dez!$I$5:$I$605,"Não Pago")</f>
        <v>0</v>
      </c>
      <c r="Q681" s="49">
        <f t="shared" si="21"/>
        <v>0</v>
      </c>
    </row>
    <row r="682" spans="3:17" ht="28.5" customHeight="1" thickTop="1" thickBot="1">
      <c r="C682" s="65" t="str">
        <f>'PC Despesas'!U78</f>
        <v>5.7.74</v>
      </c>
      <c r="D682" s="66" t="str">
        <f>VLOOKUP(C682,'PC Despesas'!$U$5:$V$103,2,FALSE)</f>
        <v>-</v>
      </c>
      <c r="E682" s="75">
        <f>SUMIFS(Jan!$H$5:$H$605,Jan!$R$5:$R$605,"Despesa",Jan!$F$5:$F$605,CPagar!$D682,Jan!$I$5:$I$605,"Não Pago")</f>
        <v>0</v>
      </c>
      <c r="F682" s="75">
        <f>SUMIFS(Fev!$H$5:$H$605,Fev!$R$5:$R$605,"Despesa",Fev!$F$5:$F$605,CPagar!$D682,Fev!$I$5:$I$605,"Não Pago")</f>
        <v>0</v>
      </c>
      <c r="G682" s="75">
        <f>SUMIFS(Mar!$H$5:$H$605,Mar!$R$5:$R$605,"Despesa",Mar!$F$5:$F$605,CPagar!$D682,Mar!$I$5:$I$605,"Não Pago")</f>
        <v>0</v>
      </c>
      <c r="H682" s="75">
        <f>SUMIFS(Abr!$H$5:$H$605,Abr!$R$5:$R$605,"Despesa",Abr!$F$5:$F$605,CPagar!$D682,Abr!$I$5:$I$605,"Não Pago")</f>
        <v>0</v>
      </c>
      <c r="I682" s="75">
        <f>SUMIFS(Mai!$H$5:$H$605,Mai!$R$5:$R$605,"Despesa",Mai!$F$5:$F$605,CPagar!$D682,Mai!$I$5:$I$605,"Não Pago")</f>
        <v>0</v>
      </c>
      <c r="J682" s="75">
        <f>SUMIFS(Jun!$H$5:$H$605,Jun!$R$5:$R$605,"Despesa",Jun!$F$5:$F$605,CPagar!$D682,Jun!$I$5:$I$605,"Não Pago")</f>
        <v>0</v>
      </c>
      <c r="K682" s="75">
        <f>SUMIFS(Jul!$H$5:$H$605,Jul!$R$5:$R$605,"Despesa",Jul!$F$5:$F$605,CPagar!$D682,Jul!$I$5:$I$605,"Não Pago")</f>
        <v>0</v>
      </c>
      <c r="L682" s="75">
        <f>SUMIFS(Ago!$H$5:$H$605,Ago!$R$5:$R$605,"Despesa",Ago!$F$5:$F$605,CPagar!$D682,Ago!$I$5:$I$605,"Não Pago")</f>
        <v>0</v>
      </c>
      <c r="M682" s="75">
        <f>SUMIFS(Set!$H$5:$H$605,Set!$R$5:$R$605,"Despesa",Set!$F$5:$F$605,CPagar!$D682,Set!$I$5:$I$605,"Não Pago")</f>
        <v>0</v>
      </c>
      <c r="N682" s="75">
        <f>SUMIFS(Out!$H$5:$H$605,Out!$R$5:$R$605,"Despesa",Out!$F$5:$F$605,CPagar!$D682,Out!$I$5:$I$605,"Não Pago")</f>
        <v>0</v>
      </c>
      <c r="O682" s="75">
        <f>SUMIFS(Nov!$H$5:$H$605,Nov!$R$5:$R$605,"Despesa",Nov!$F$5:$F$605,CPagar!$D682,Nov!$I$5:$I$605,"Não Pago")</f>
        <v>0</v>
      </c>
      <c r="P682" s="75">
        <f>SUMIFS(Dez!$H$5:$H$605,Dez!$R$5:$R$605,"Despesa",Dez!$F$5:$F$605,CPagar!$D682,Dez!$I$5:$I$605,"Não Pago")</f>
        <v>0</v>
      </c>
      <c r="Q682" s="49">
        <f t="shared" si="21"/>
        <v>0</v>
      </c>
    </row>
    <row r="683" spans="3:17" ht="28.5" customHeight="1" thickTop="1" thickBot="1">
      <c r="C683" s="65" t="str">
        <f>'PC Despesas'!U79</f>
        <v>5.7.75</v>
      </c>
      <c r="D683" s="66" t="str">
        <f>VLOOKUP(C683,'PC Despesas'!$U$5:$V$103,2,FALSE)</f>
        <v>-</v>
      </c>
      <c r="E683" s="75">
        <f>SUMIFS(Jan!$H$5:$H$605,Jan!$R$5:$R$605,"Despesa",Jan!$F$5:$F$605,CPagar!$D683,Jan!$I$5:$I$605,"Não Pago")</f>
        <v>0</v>
      </c>
      <c r="F683" s="75">
        <f>SUMIFS(Fev!$H$5:$H$605,Fev!$R$5:$R$605,"Despesa",Fev!$F$5:$F$605,CPagar!$D683,Fev!$I$5:$I$605,"Não Pago")</f>
        <v>0</v>
      </c>
      <c r="G683" s="75">
        <f>SUMIFS(Mar!$H$5:$H$605,Mar!$R$5:$R$605,"Despesa",Mar!$F$5:$F$605,CPagar!$D683,Mar!$I$5:$I$605,"Não Pago")</f>
        <v>0</v>
      </c>
      <c r="H683" s="75">
        <f>SUMIFS(Abr!$H$5:$H$605,Abr!$R$5:$R$605,"Despesa",Abr!$F$5:$F$605,CPagar!$D683,Abr!$I$5:$I$605,"Não Pago")</f>
        <v>0</v>
      </c>
      <c r="I683" s="75">
        <f>SUMIFS(Mai!$H$5:$H$605,Mai!$R$5:$R$605,"Despesa",Mai!$F$5:$F$605,CPagar!$D683,Mai!$I$5:$I$605,"Não Pago")</f>
        <v>0</v>
      </c>
      <c r="J683" s="75">
        <f>SUMIFS(Jun!$H$5:$H$605,Jun!$R$5:$R$605,"Despesa",Jun!$F$5:$F$605,CPagar!$D683,Jun!$I$5:$I$605,"Não Pago")</f>
        <v>0</v>
      </c>
      <c r="K683" s="75">
        <f>SUMIFS(Jul!$H$5:$H$605,Jul!$R$5:$R$605,"Despesa",Jul!$F$5:$F$605,CPagar!$D683,Jul!$I$5:$I$605,"Não Pago")</f>
        <v>0</v>
      </c>
      <c r="L683" s="75">
        <f>SUMIFS(Ago!$H$5:$H$605,Ago!$R$5:$R$605,"Despesa",Ago!$F$5:$F$605,CPagar!$D683,Ago!$I$5:$I$605,"Não Pago")</f>
        <v>0</v>
      </c>
      <c r="M683" s="75">
        <f>SUMIFS(Set!$H$5:$H$605,Set!$R$5:$R$605,"Despesa",Set!$F$5:$F$605,CPagar!$D683,Set!$I$5:$I$605,"Não Pago")</f>
        <v>0</v>
      </c>
      <c r="N683" s="75">
        <f>SUMIFS(Out!$H$5:$H$605,Out!$R$5:$R$605,"Despesa",Out!$F$5:$F$605,CPagar!$D683,Out!$I$5:$I$605,"Não Pago")</f>
        <v>0</v>
      </c>
      <c r="O683" s="75">
        <f>SUMIFS(Nov!$H$5:$H$605,Nov!$R$5:$R$605,"Despesa",Nov!$F$5:$F$605,CPagar!$D683,Nov!$I$5:$I$605,"Não Pago")</f>
        <v>0</v>
      </c>
      <c r="P683" s="75">
        <f>SUMIFS(Dez!$H$5:$H$605,Dez!$R$5:$R$605,"Despesa",Dez!$F$5:$F$605,CPagar!$D683,Dez!$I$5:$I$605,"Não Pago")</f>
        <v>0</v>
      </c>
      <c r="Q683" s="49">
        <f t="shared" si="21"/>
        <v>0</v>
      </c>
    </row>
    <row r="684" spans="3:17" ht="28.5" customHeight="1" thickTop="1" thickBot="1">
      <c r="C684" s="65" t="str">
        <f>'PC Despesas'!U80</f>
        <v>5.7.76</v>
      </c>
      <c r="D684" s="66" t="str">
        <f>VLOOKUP(C684,'PC Despesas'!$U$5:$V$103,2,FALSE)</f>
        <v>-</v>
      </c>
      <c r="E684" s="75">
        <f>SUMIFS(Jan!$H$5:$H$605,Jan!$R$5:$R$605,"Despesa",Jan!$F$5:$F$605,CPagar!$D684,Jan!$I$5:$I$605,"Não Pago")</f>
        <v>0</v>
      </c>
      <c r="F684" s="75">
        <f>SUMIFS(Fev!$H$5:$H$605,Fev!$R$5:$R$605,"Despesa",Fev!$F$5:$F$605,CPagar!$D684,Fev!$I$5:$I$605,"Não Pago")</f>
        <v>0</v>
      </c>
      <c r="G684" s="75">
        <f>SUMIFS(Mar!$H$5:$H$605,Mar!$R$5:$R$605,"Despesa",Mar!$F$5:$F$605,CPagar!$D684,Mar!$I$5:$I$605,"Não Pago")</f>
        <v>0</v>
      </c>
      <c r="H684" s="75">
        <f>SUMIFS(Abr!$H$5:$H$605,Abr!$R$5:$R$605,"Despesa",Abr!$F$5:$F$605,CPagar!$D684,Abr!$I$5:$I$605,"Não Pago")</f>
        <v>0</v>
      </c>
      <c r="I684" s="75">
        <f>SUMIFS(Mai!$H$5:$H$605,Mai!$R$5:$R$605,"Despesa",Mai!$F$5:$F$605,CPagar!$D684,Mai!$I$5:$I$605,"Não Pago")</f>
        <v>0</v>
      </c>
      <c r="J684" s="75">
        <f>SUMIFS(Jun!$H$5:$H$605,Jun!$R$5:$R$605,"Despesa",Jun!$F$5:$F$605,CPagar!$D684,Jun!$I$5:$I$605,"Não Pago")</f>
        <v>0</v>
      </c>
      <c r="K684" s="75">
        <f>SUMIFS(Jul!$H$5:$H$605,Jul!$R$5:$R$605,"Despesa",Jul!$F$5:$F$605,CPagar!$D684,Jul!$I$5:$I$605,"Não Pago")</f>
        <v>0</v>
      </c>
      <c r="L684" s="75">
        <f>SUMIFS(Ago!$H$5:$H$605,Ago!$R$5:$R$605,"Despesa",Ago!$F$5:$F$605,CPagar!$D684,Ago!$I$5:$I$605,"Não Pago")</f>
        <v>0</v>
      </c>
      <c r="M684" s="75">
        <f>SUMIFS(Set!$H$5:$H$605,Set!$R$5:$R$605,"Despesa",Set!$F$5:$F$605,CPagar!$D684,Set!$I$5:$I$605,"Não Pago")</f>
        <v>0</v>
      </c>
      <c r="N684" s="75">
        <f>SUMIFS(Out!$H$5:$H$605,Out!$R$5:$R$605,"Despesa",Out!$F$5:$F$605,CPagar!$D684,Out!$I$5:$I$605,"Não Pago")</f>
        <v>0</v>
      </c>
      <c r="O684" s="75">
        <f>SUMIFS(Nov!$H$5:$H$605,Nov!$R$5:$R$605,"Despesa",Nov!$F$5:$F$605,CPagar!$D684,Nov!$I$5:$I$605,"Não Pago")</f>
        <v>0</v>
      </c>
      <c r="P684" s="75">
        <f>SUMIFS(Dez!$H$5:$H$605,Dez!$R$5:$R$605,"Despesa",Dez!$F$5:$F$605,CPagar!$D684,Dez!$I$5:$I$605,"Não Pago")</f>
        <v>0</v>
      </c>
      <c r="Q684" s="49">
        <f t="shared" si="21"/>
        <v>0</v>
      </c>
    </row>
    <row r="685" spans="3:17" ht="28.5" customHeight="1" thickTop="1" thickBot="1">
      <c r="C685" s="65" t="str">
        <f>'PC Despesas'!U81</f>
        <v>5.7.77</v>
      </c>
      <c r="D685" s="66" t="str">
        <f>VLOOKUP(C685,'PC Despesas'!$U$5:$V$103,2,FALSE)</f>
        <v>-</v>
      </c>
      <c r="E685" s="75">
        <f>SUMIFS(Jan!$H$5:$H$605,Jan!$R$5:$R$605,"Despesa",Jan!$F$5:$F$605,CPagar!$D685,Jan!$I$5:$I$605,"Não Pago")</f>
        <v>0</v>
      </c>
      <c r="F685" s="75">
        <f>SUMIFS(Fev!$H$5:$H$605,Fev!$R$5:$R$605,"Despesa",Fev!$F$5:$F$605,CPagar!$D685,Fev!$I$5:$I$605,"Não Pago")</f>
        <v>0</v>
      </c>
      <c r="G685" s="75">
        <f>SUMIFS(Mar!$H$5:$H$605,Mar!$R$5:$R$605,"Despesa",Mar!$F$5:$F$605,CPagar!$D685,Mar!$I$5:$I$605,"Não Pago")</f>
        <v>0</v>
      </c>
      <c r="H685" s="75">
        <f>SUMIFS(Abr!$H$5:$H$605,Abr!$R$5:$R$605,"Despesa",Abr!$F$5:$F$605,CPagar!$D685,Abr!$I$5:$I$605,"Não Pago")</f>
        <v>0</v>
      </c>
      <c r="I685" s="75">
        <f>SUMIFS(Mai!$H$5:$H$605,Mai!$R$5:$R$605,"Despesa",Mai!$F$5:$F$605,CPagar!$D685,Mai!$I$5:$I$605,"Não Pago")</f>
        <v>0</v>
      </c>
      <c r="J685" s="75">
        <f>SUMIFS(Jun!$H$5:$H$605,Jun!$R$5:$R$605,"Despesa",Jun!$F$5:$F$605,CPagar!$D685,Jun!$I$5:$I$605,"Não Pago")</f>
        <v>0</v>
      </c>
      <c r="K685" s="75">
        <f>SUMIFS(Jul!$H$5:$H$605,Jul!$R$5:$R$605,"Despesa",Jul!$F$5:$F$605,CPagar!$D685,Jul!$I$5:$I$605,"Não Pago")</f>
        <v>0</v>
      </c>
      <c r="L685" s="75">
        <f>SUMIFS(Ago!$H$5:$H$605,Ago!$R$5:$R$605,"Despesa",Ago!$F$5:$F$605,CPagar!$D685,Ago!$I$5:$I$605,"Não Pago")</f>
        <v>0</v>
      </c>
      <c r="M685" s="75">
        <f>SUMIFS(Set!$H$5:$H$605,Set!$R$5:$R$605,"Despesa",Set!$F$5:$F$605,CPagar!$D685,Set!$I$5:$I$605,"Não Pago")</f>
        <v>0</v>
      </c>
      <c r="N685" s="75">
        <f>SUMIFS(Out!$H$5:$H$605,Out!$R$5:$R$605,"Despesa",Out!$F$5:$F$605,CPagar!$D685,Out!$I$5:$I$605,"Não Pago")</f>
        <v>0</v>
      </c>
      <c r="O685" s="75">
        <f>SUMIFS(Nov!$H$5:$H$605,Nov!$R$5:$R$605,"Despesa",Nov!$F$5:$F$605,CPagar!$D685,Nov!$I$5:$I$605,"Não Pago")</f>
        <v>0</v>
      </c>
      <c r="P685" s="75">
        <f>SUMIFS(Dez!$H$5:$H$605,Dez!$R$5:$R$605,"Despesa",Dez!$F$5:$F$605,CPagar!$D685,Dez!$I$5:$I$605,"Não Pago")</f>
        <v>0</v>
      </c>
      <c r="Q685" s="49">
        <f t="shared" si="21"/>
        <v>0</v>
      </c>
    </row>
    <row r="686" spans="3:17" ht="28.5" customHeight="1" thickTop="1" thickBot="1">
      <c r="C686" s="65" t="str">
        <f>'PC Despesas'!U82</f>
        <v>5.7.78</v>
      </c>
      <c r="D686" s="66" t="str">
        <f>VLOOKUP(C686,'PC Despesas'!$U$5:$V$103,2,FALSE)</f>
        <v>-</v>
      </c>
      <c r="E686" s="75">
        <f>SUMIFS(Jan!$H$5:$H$605,Jan!$R$5:$R$605,"Despesa",Jan!$F$5:$F$605,CPagar!$D686,Jan!$I$5:$I$605,"Não Pago")</f>
        <v>0</v>
      </c>
      <c r="F686" s="75">
        <f>SUMIFS(Fev!$H$5:$H$605,Fev!$R$5:$R$605,"Despesa",Fev!$F$5:$F$605,CPagar!$D686,Fev!$I$5:$I$605,"Não Pago")</f>
        <v>0</v>
      </c>
      <c r="G686" s="75">
        <f>SUMIFS(Mar!$H$5:$H$605,Mar!$R$5:$R$605,"Despesa",Mar!$F$5:$F$605,CPagar!$D686,Mar!$I$5:$I$605,"Não Pago")</f>
        <v>0</v>
      </c>
      <c r="H686" s="75">
        <f>SUMIFS(Abr!$H$5:$H$605,Abr!$R$5:$R$605,"Despesa",Abr!$F$5:$F$605,CPagar!$D686,Abr!$I$5:$I$605,"Não Pago")</f>
        <v>0</v>
      </c>
      <c r="I686" s="75">
        <f>SUMIFS(Mai!$H$5:$H$605,Mai!$R$5:$R$605,"Despesa",Mai!$F$5:$F$605,CPagar!$D686,Mai!$I$5:$I$605,"Não Pago")</f>
        <v>0</v>
      </c>
      <c r="J686" s="75">
        <f>SUMIFS(Jun!$H$5:$H$605,Jun!$R$5:$R$605,"Despesa",Jun!$F$5:$F$605,CPagar!$D686,Jun!$I$5:$I$605,"Não Pago")</f>
        <v>0</v>
      </c>
      <c r="K686" s="75">
        <f>SUMIFS(Jul!$H$5:$H$605,Jul!$R$5:$R$605,"Despesa",Jul!$F$5:$F$605,CPagar!$D686,Jul!$I$5:$I$605,"Não Pago")</f>
        <v>0</v>
      </c>
      <c r="L686" s="75">
        <f>SUMIFS(Ago!$H$5:$H$605,Ago!$R$5:$R$605,"Despesa",Ago!$F$5:$F$605,CPagar!$D686,Ago!$I$5:$I$605,"Não Pago")</f>
        <v>0</v>
      </c>
      <c r="M686" s="75">
        <f>SUMIFS(Set!$H$5:$H$605,Set!$R$5:$R$605,"Despesa",Set!$F$5:$F$605,CPagar!$D686,Set!$I$5:$I$605,"Não Pago")</f>
        <v>0</v>
      </c>
      <c r="N686" s="75">
        <f>SUMIFS(Out!$H$5:$H$605,Out!$R$5:$R$605,"Despesa",Out!$F$5:$F$605,CPagar!$D686,Out!$I$5:$I$605,"Não Pago")</f>
        <v>0</v>
      </c>
      <c r="O686" s="75">
        <f>SUMIFS(Nov!$H$5:$H$605,Nov!$R$5:$R$605,"Despesa",Nov!$F$5:$F$605,CPagar!$D686,Nov!$I$5:$I$605,"Não Pago")</f>
        <v>0</v>
      </c>
      <c r="P686" s="75">
        <f>SUMIFS(Dez!$H$5:$H$605,Dez!$R$5:$R$605,"Despesa",Dez!$F$5:$F$605,CPagar!$D686,Dez!$I$5:$I$605,"Não Pago")</f>
        <v>0</v>
      </c>
      <c r="Q686" s="49">
        <f t="shared" si="21"/>
        <v>0</v>
      </c>
    </row>
    <row r="687" spans="3:17" ht="28.5" customHeight="1" thickTop="1" thickBot="1">
      <c r="C687" s="65" t="str">
        <f>'PC Despesas'!U83</f>
        <v>5.7.79</v>
      </c>
      <c r="D687" s="66" t="str">
        <f>VLOOKUP(C687,'PC Despesas'!$U$5:$V$103,2,FALSE)</f>
        <v>-</v>
      </c>
      <c r="E687" s="75">
        <f>SUMIFS(Jan!$H$5:$H$605,Jan!$R$5:$R$605,"Despesa",Jan!$F$5:$F$605,CPagar!$D687,Jan!$I$5:$I$605,"Não Pago")</f>
        <v>0</v>
      </c>
      <c r="F687" s="75">
        <f>SUMIFS(Fev!$H$5:$H$605,Fev!$R$5:$R$605,"Despesa",Fev!$F$5:$F$605,CPagar!$D687,Fev!$I$5:$I$605,"Não Pago")</f>
        <v>0</v>
      </c>
      <c r="G687" s="75">
        <f>SUMIFS(Mar!$H$5:$H$605,Mar!$R$5:$R$605,"Despesa",Mar!$F$5:$F$605,CPagar!$D687,Mar!$I$5:$I$605,"Não Pago")</f>
        <v>0</v>
      </c>
      <c r="H687" s="75">
        <f>SUMIFS(Abr!$H$5:$H$605,Abr!$R$5:$R$605,"Despesa",Abr!$F$5:$F$605,CPagar!$D687,Abr!$I$5:$I$605,"Não Pago")</f>
        <v>0</v>
      </c>
      <c r="I687" s="75">
        <f>SUMIFS(Mai!$H$5:$H$605,Mai!$R$5:$R$605,"Despesa",Mai!$F$5:$F$605,CPagar!$D687,Mai!$I$5:$I$605,"Não Pago")</f>
        <v>0</v>
      </c>
      <c r="J687" s="75">
        <f>SUMIFS(Jun!$H$5:$H$605,Jun!$R$5:$R$605,"Despesa",Jun!$F$5:$F$605,CPagar!$D687,Jun!$I$5:$I$605,"Não Pago")</f>
        <v>0</v>
      </c>
      <c r="K687" s="75">
        <f>SUMIFS(Jul!$H$5:$H$605,Jul!$R$5:$R$605,"Despesa",Jul!$F$5:$F$605,CPagar!$D687,Jul!$I$5:$I$605,"Não Pago")</f>
        <v>0</v>
      </c>
      <c r="L687" s="75">
        <f>SUMIFS(Ago!$H$5:$H$605,Ago!$R$5:$R$605,"Despesa",Ago!$F$5:$F$605,CPagar!$D687,Ago!$I$5:$I$605,"Não Pago")</f>
        <v>0</v>
      </c>
      <c r="M687" s="75">
        <f>SUMIFS(Set!$H$5:$H$605,Set!$R$5:$R$605,"Despesa",Set!$F$5:$F$605,CPagar!$D687,Set!$I$5:$I$605,"Não Pago")</f>
        <v>0</v>
      </c>
      <c r="N687" s="75">
        <f>SUMIFS(Out!$H$5:$H$605,Out!$R$5:$R$605,"Despesa",Out!$F$5:$F$605,CPagar!$D687,Out!$I$5:$I$605,"Não Pago")</f>
        <v>0</v>
      </c>
      <c r="O687" s="75">
        <f>SUMIFS(Nov!$H$5:$H$605,Nov!$R$5:$R$605,"Despesa",Nov!$F$5:$F$605,CPagar!$D687,Nov!$I$5:$I$605,"Não Pago")</f>
        <v>0</v>
      </c>
      <c r="P687" s="75">
        <f>SUMIFS(Dez!$H$5:$H$605,Dez!$R$5:$R$605,"Despesa",Dez!$F$5:$F$605,CPagar!$D687,Dez!$I$5:$I$605,"Não Pago")</f>
        <v>0</v>
      </c>
      <c r="Q687" s="49">
        <f t="shared" si="21"/>
        <v>0</v>
      </c>
    </row>
    <row r="688" spans="3:17" ht="28.5" customHeight="1" thickTop="1" thickBot="1">
      <c r="C688" s="65" t="str">
        <f>'PC Despesas'!U84</f>
        <v>5.7.80</v>
      </c>
      <c r="D688" s="66" t="str">
        <f>VLOOKUP(C688,'PC Despesas'!$U$5:$V$103,2,FALSE)</f>
        <v>-</v>
      </c>
      <c r="E688" s="75">
        <f>SUMIFS(Jan!$H$5:$H$605,Jan!$R$5:$R$605,"Despesa",Jan!$F$5:$F$605,CPagar!$D688,Jan!$I$5:$I$605,"Não Pago")</f>
        <v>0</v>
      </c>
      <c r="F688" s="75">
        <f>SUMIFS(Fev!$H$5:$H$605,Fev!$R$5:$R$605,"Despesa",Fev!$F$5:$F$605,CPagar!$D688,Fev!$I$5:$I$605,"Não Pago")</f>
        <v>0</v>
      </c>
      <c r="G688" s="75">
        <f>SUMIFS(Mar!$H$5:$H$605,Mar!$R$5:$R$605,"Despesa",Mar!$F$5:$F$605,CPagar!$D688,Mar!$I$5:$I$605,"Não Pago")</f>
        <v>0</v>
      </c>
      <c r="H688" s="75">
        <f>SUMIFS(Abr!$H$5:$H$605,Abr!$R$5:$R$605,"Despesa",Abr!$F$5:$F$605,CPagar!$D688,Abr!$I$5:$I$605,"Não Pago")</f>
        <v>0</v>
      </c>
      <c r="I688" s="75">
        <f>SUMIFS(Mai!$H$5:$H$605,Mai!$R$5:$R$605,"Despesa",Mai!$F$5:$F$605,CPagar!$D688,Mai!$I$5:$I$605,"Não Pago")</f>
        <v>0</v>
      </c>
      <c r="J688" s="75">
        <f>SUMIFS(Jun!$H$5:$H$605,Jun!$R$5:$R$605,"Despesa",Jun!$F$5:$F$605,CPagar!$D688,Jun!$I$5:$I$605,"Não Pago")</f>
        <v>0</v>
      </c>
      <c r="K688" s="75">
        <f>SUMIFS(Jul!$H$5:$H$605,Jul!$R$5:$R$605,"Despesa",Jul!$F$5:$F$605,CPagar!$D688,Jul!$I$5:$I$605,"Não Pago")</f>
        <v>0</v>
      </c>
      <c r="L688" s="75">
        <f>SUMIFS(Ago!$H$5:$H$605,Ago!$R$5:$R$605,"Despesa",Ago!$F$5:$F$605,CPagar!$D688,Ago!$I$5:$I$605,"Não Pago")</f>
        <v>0</v>
      </c>
      <c r="M688" s="75">
        <f>SUMIFS(Set!$H$5:$H$605,Set!$R$5:$R$605,"Despesa",Set!$F$5:$F$605,CPagar!$D688,Set!$I$5:$I$605,"Não Pago")</f>
        <v>0</v>
      </c>
      <c r="N688" s="75">
        <f>SUMIFS(Out!$H$5:$H$605,Out!$R$5:$R$605,"Despesa",Out!$F$5:$F$605,CPagar!$D688,Out!$I$5:$I$605,"Não Pago")</f>
        <v>0</v>
      </c>
      <c r="O688" s="75">
        <f>SUMIFS(Nov!$H$5:$H$605,Nov!$R$5:$R$605,"Despesa",Nov!$F$5:$F$605,CPagar!$D688,Nov!$I$5:$I$605,"Não Pago")</f>
        <v>0</v>
      </c>
      <c r="P688" s="75">
        <f>SUMIFS(Dez!$H$5:$H$605,Dez!$R$5:$R$605,"Despesa",Dez!$F$5:$F$605,CPagar!$D688,Dez!$I$5:$I$605,"Não Pago")</f>
        <v>0</v>
      </c>
      <c r="Q688" s="49">
        <f t="shared" si="21"/>
        <v>0</v>
      </c>
    </row>
    <row r="689" spans="3:17" ht="28.5" customHeight="1" thickTop="1" thickBot="1">
      <c r="C689" s="65" t="str">
        <f>'PC Despesas'!U85</f>
        <v>5.7.81</v>
      </c>
      <c r="D689" s="66" t="str">
        <f>VLOOKUP(C689,'PC Despesas'!$U$5:$V$103,2,FALSE)</f>
        <v>-</v>
      </c>
      <c r="E689" s="75">
        <f>SUMIFS(Jan!$H$5:$H$605,Jan!$R$5:$R$605,"Despesa",Jan!$F$5:$F$605,CPagar!$D689,Jan!$I$5:$I$605,"Não Pago")</f>
        <v>0</v>
      </c>
      <c r="F689" s="75">
        <f>SUMIFS(Fev!$H$5:$H$605,Fev!$R$5:$R$605,"Despesa",Fev!$F$5:$F$605,CPagar!$D689,Fev!$I$5:$I$605,"Não Pago")</f>
        <v>0</v>
      </c>
      <c r="G689" s="75">
        <f>SUMIFS(Mar!$H$5:$H$605,Mar!$R$5:$R$605,"Despesa",Mar!$F$5:$F$605,CPagar!$D689,Mar!$I$5:$I$605,"Não Pago")</f>
        <v>0</v>
      </c>
      <c r="H689" s="75">
        <f>SUMIFS(Abr!$H$5:$H$605,Abr!$R$5:$R$605,"Despesa",Abr!$F$5:$F$605,CPagar!$D689,Abr!$I$5:$I$605,"Não Pago")</f>
        <v>0</v>
      </c>
      <c r="I689" s="75">
        <f>SUMIFS(Mai!$H$5:$H$605,Mai!$R$5:$R$605,"Despesa",Mai!$F$5:$F$605,CPagar!$D689,Mai!$I$5:$I$605,"Não Pago")</f>
        <v>0</v>
      </c>
      <c r="J689" s="75">
        <f>SUMIFS(Jun!$H$5:$H$605,Jun!$R$5:$R$605,"Despesa",Jun!$F$5:$F$605,CPagar!$D689,Jun!$I$5:$I$605,"Não Pago")</f>
        <v>0</v>
      </c>
      <c r="K689" s="75">
        <f>SUMIFS(Jul!$H$5:$H$605,Jul!$R$5:$R$605,"Despesa",Jul!$F$5:$F$605,CPagar!$D689,Jul!$I$5:$I$605,"Não Pago")</f>
        <v>0</v>
      </c>
      <c r="L689" s="75">
        <f>SUMIFS(Ago!$H$5:$H$605,Ago!$R$5:$R$605,"Despesa",Ago!$F$5:$F$605,CPagar!$D689,Ago!$I$5:$I$605,"Não Pago")</f>
        <v>0</v>
      </c>
      <c r="M689" s="75">
        <f>SUMIFS(Set!$H$5:$H$605,Set!$R$5:$R$605,"Despesa",Set!$F$5:$F$605,CPagar!$D689,Set!$I$5:$I$605,"Não Pago")</f>
        <v>0</v>
      </c>
      <c r="N689" s="75">
        <f>SUMIFS(Out!$H$5:$H$605,Out!$R$5:$R$605,"Despesa",Out!$F$5:$F$605,CPagar!$D689,Out!$I$5:$I$605,"Não Pago")</f>
        <v>0</v>
      </c>
      <c r="O689" s="75">
        <f>SUMIFS(Nov!$H$5:$H$605,Nov!$R$5:$R$605,"Despesa",Nov!$F$5:$F$605,CPagar!$D689,Nov!$I$5:$I$605,"Não Pago")</f>
        <v>0</v>
      </c>
      <c r="P689" s="75">
        <f>SUMIFS(Dez!$H$5:$H$605,Dez!$R$5:$R$605,"Despesa",Dez!$F$5:$F$605,CPagar!$D689,Dez!$I$5:$I$605,"Não Pago")</f>
        <v>0</v>
      </c>
      <c r="Q689" s="49">
        <f t="shared" si="21"/>
        <v>0</v>
      </c>
    </row>
    <row r="690" spans="3:17" ht="28.5" customHeight="1" thickTop="1" thickBot="1">
      <c r="C690" s="65" t="str">
        <f>'PC Despesas'!U86</f>
        <v>5.7.82</v>
      </c>
      <c r="D690" s="66" t="str">
        <f>VLOOKUP(C690,'PC Despesas'!$U$5:$V$103,2,FALSE)</f>
        <v>-</v>
      </c>
      <c r="E690" s="75">
        <f>SUMIFS(Jan!$H$5:$H$605,Jan!$R$5:$R$605,"Despesa",Jan!$F$5:$F$605,CPagar!$D690,Jan!$I$5:$I$605,"Não Pago")</f>
        <v>0</v>
      </c>
      <c r="F690" s="75">
        <f>SUMIFS(Fev!$H$5:$H$605,Fev!$R$5:$R$605,"Despesa",Fev!$F$5:$F$605,CPagar!$D690,Fev!$I$5:$I$605,"Não Pago")</f>
        <v>0</v>
      </c>
      <c r="G690" s="75">
        <f>SUMIFS(Mar!$H$5:$H$605,Mar!$R$5:$R$605,"Despesa",Mar!$F$5:$F$605,CPagar!$D690,Mar!$I$5:$I$605,"Não Pago")</f>
        <v>0</v>
      </c>
      <c r="H690" s="75">
        <f>SUMIFS(Abr!$H$5:$H$605,Abr!$R$5:$R$605,"Despesa",Abr!$F$5:$F$605,CPagar!$D690,Abr!$I$5:$I$605,"Não Pago")</f>
        <v>0</v>
      </c>
      <c r="I690" s="75">
        <f>SUMIFS(Mai!$H$5:$H$605,Mai!$R$5:$R$605,"Despesa",Mai!$F$5:$F$605,CPagar!$D690,Mai!$I$5:$I$605,"Não Pago")</f>
        <v>0</v>
      </c>
      <c r="J690" s="75">
        <f>SUMIFS(Jun!$H$5:$H$605,Jun!$R$5:$R$605,"Despesa",Jun!$F$5:$F$605,CPagar!$D690,Jun!$I$5:$I$605,"Não Pago")</f>
        <v>0</v>
      </c>
      <c r="K690" s="75">
        <f>SUMIFS(Jul!$H$5:$H$605,Jul!$R$5:$R$605,"Despesa",Jul!$F$5:$F$605,CPagar!$D690,Jul!$I$5:$I$605,"Não Pago")</f>
        <v>0</v>
      </c>
      <c r="L690" s="75">
        <f>SUMIFS(Ago!$H$5:$H$605,Ago!$R$5:$R$605,"Despesa",Ago!$F$5:$F$605,CPagar!$D690,Ago!$I$5:$I$605,"Não Pago")</f>
        <v>0</v>
      </c>
      <c r="M690" s="75">
        <f>SUMIFS(Set!$H$5:$H$605,Set!$R$5:$R$605,"Despesa",Set!$F$5:$F$605,CPagar!$D690,Set!$I$5:$I$605,"Não Pago")</f>
        <v>0</v>
      </c>
      <c r="N690" s="75">
        <f>SUMIFS(Out!$H$5:$H$605,Out!$R$5:$R$605,"Despesa",Out!$F$5:$F$605,CPagar!$D690,Out!$I$5:$I$605,"Não Pago")</f>
        <v>0</v>
      </c>
      <c r="O690" s="75">
        <f>SUMIFS(Nov!$H$5:$H$605,Nov!$R$5:$R$605,"Despesa",Nov!$F$5:$F$605,CPagar!$D690,Nov!$I$5:$I$605,"Não Pago")</f>
        <v>0</v>
      </c>
      <c r="P690" s="75">
        <f>SUMIFS(Dez!$H$5:$H$605,Dez!$R$5:$R$605,"Despesa",Dez!$F$5:$F$605,CPagar!$D690,Dez!$I$5:$I$605,"Não Pago")</f>
        <v>0</v>
      </c>
      <c r="Q690" s="49">
        <f t="shared" si="21"/>
        <v>0</v>
      </c>
    </row>
    <row r="691" spans="3:17" ht="28.5" customHeight="1" thickTop="1" thickBot="1">
      <c r="C691" s="65" t="str">
        <f>'PC Despesas'!U87</f>
        <v>5.7.83</v>
      </c>
      <c r="D691" s="66" t="str">
        <f>VLOOKUP(C691,'PC Despesas'!$U$5:$V$103,2,FALSE)</f>
        <v>-</v>
      </c>
      <c r="E691" s="75">
        <f>SUMIFS(Jan!$H$5:$H$605,Jan!$R$5:$R$605,"Despesa",Jan!$F$5:$F$605,CPagar!$D691,Jan!$I$5:$I$605,"Não Pago")</f>
        <v>0</v>
      </c>
      <c r="F691" s="75">
        <f>SUMIFS(Fev!$H$5:$H$605,Fev!$R$5:$R$605,"Despesa",Fev!$F$5:$F$605,CPagar!$D691,Fev!$I$5:$I$605,"Não Pago")</f>
        <v>0</v>
      </c>
      <c r="G691" s="75">
        <f>SUMIFS(Mar!$H$5:$H$605,Mar!$R$5:$R$605,"Despesa",Mar!$F$5:$F$605,CPagar!$D691,Mar!$I$5:$I$605,"Não Pago")</f>
        <v>0</v>
      </c>
      <c r="H691" s="75">
        <f>SUMIFS(Abr!$H$5:$H$605,Abr!$R$5:$R$605,"Despesa",Abr!$F$5:$F$605,CPagar!$D691,Abr!$I$5:$I$605,"Não Pago")</f>
        <v>0</v>
      </c>
      <c r="I691" s="75">
        <f>SUMIFS(Mai!$H$5:$H$605,Mai!$R$5:$R$605,"Despesa",Mai!$F$5:$F$605,CPagar!$D691,Mai!$I$5:$I$605,"Não Pago")</f>
        <v>0</v>
      </c>
      <c r="J691" s="75">
        <f>SUMIFS(Jun!$H$5:$H$605,Jun!$R$5:$R$605,"Despesa",Jun!$F$5:$F$605,CPagar!$D691,Jun!$I$5:$I$605,"Não Pago")</f>
        <v>0</v>
      </c>
      <c r="K691" s="75">
        <f>SUMIFS(Jul!$H$5:$H$605,Jul!$R$5:$R$605,"Despesa",Jul!$F$5:$F$605,CPagar!$D691,Jul!$I$5:$I$605,"Não Pago")</f>
        <v>0</v>
      </c>
      <c r="L691" s="75">
        <f>SUMIFS(Ago!$H$5:$H$605,Ago!$R$5:$R$605,"Despesa",Ago!$F$5:$F$605,CPagar!$D691,Ago!$I$5:$I$605,"Não Pago")</f>
        <v>0</v>
      </c>
      <c r="M691" s="75">
        <f>SUMIFS(Set!$H$5:$H$605,Set!$R$5:$R$605,"Despesa",Set!$F$5:$F$605,CPagar!$D691,Set!$I$5:$I$605,"Não Pago")</f>
        <v>0</v>
      </c>
      <c r="N691" s="75">
        <f>SUMIFS(Out!$H$5:$H$605,Out!$R$5:$R$605,"Despesa",Out!$F$5:$F$605,CPagar!$D691,Out!$I$5:$I$605,"Não Pago")</f>
        <v>0</v>
      </c>
      <c r="O691" s="75">
        <f>SUMIFS(Nov!$H$5:$H$605,Nov!$R$5:$R$605,"Despesa",Nov!$F$5:$F$605,CPagar!$D691,Nov!$I$5:$I$605,"Não Pago")</f>
        <v>0</v>
      </c>
      <c r="P691" s="75">
        <f>SUMIFS(Dez!$H$5:$H$605,Dez!$R$5:$R$605,"Despesa",Dez!$F$5:$F$605,CPagar!$D691,Dez!$I$5:$I$605,"Não Pago")</f>
        <v>0</v>
      </c>
      <c r="Q691" s="49">
        <f t="shared" si="21"/>
        <v>0</v>
      </c>
    </row>
    <row r="692" spans="3:17" ht="28.5" customHeight="1" thickTop="1" thickBot="1">
      <c r="C692" s="65" t="str">
        <f>'PC Despesas'!U88</f>
        <v>5.7.84</v>
      </c>
      <c r="D692" s="66" t="str">
        <f>VLOOKUP(C692,'PC Despesas'!$U$5:$V$103,2,FALSE)</f>
        <v>-</v>
      </c>
      <c r="E692" s="75">
        <f>SUMIFS(Jan!$H$5:$H$605,Jan!$R$5:$R$605,"Despesa",Jan!$F$5:$F$605,CPagar!$D692,Jan!$I$5:$I$605,"Não Pago")</f>
        <v>0</v>
      </c>
      <c r="F692" s="75">
        <f>SUMIFS(Fev!$H$5:$H$605,Fev!$R$5:$R$605,"Despesa",Fev!$F$5:$F$605,CPagar!$D692,Fev!$I$5:$I$605,"Não Pago")</f>
        <v>0</v>
      </c>
      <c r="G692" s="75">
        <f>SUMIFS(Mar!$H$5:$H$605,Mar!$R$5:$R$605,"Despesa",Mar!$F$5:$F$605,CPagar!$D692,Mar!$I$5:$I$605,"Não Pago")</f>
        <v>0</v>
      </c>
      <c r="H692" s="75">
        <f>SUMIFS(Abr!$H$5:$H$605,Abr!$R$5:$R$605,"Despesa",Abr!$F$5:$F$605,CPagar!$D692,Abr!$I$5:$I$605,"Não Pago")</f>
        <v>0</v>
      </c>
      <c r="I692" s="75">
        <f>SUMIFS(Mai!$H$5:$H$605,Mai!$R$5:$R$605,"Despesa",Mai!$F$5:$F$605,CPagar!$D692,Mai!$I$5:$I$605,"Não Pago")</f>
        <v>0</v>
      </c>
      <c r="J692" s="75">
        <f>SUMIFS(Jun!$H$5:$H$605,Jun!$R$5:$R$605,"Despesa",Jun!$F$5:$F$605,CPagar!$D692,Jun!$I$5:$I$605,"Não Pago")</f>
        <v>0</v>
      </c>
      <c r="K692" s="75">
        <f>SUMIFS(Jul!$H$5:$H$605,Jul!$R$5:$R$605,"Despesa",Jul!$F$5:$F$605,CPagar!$D692,Jul!$I$5:$I$605,"Não Pago")</f>
        <v>0</v>
      </c>
      <c r="L692" s="75">
        <f>SUMIFS(Ago!$H$5:$H$605,Ago!$R$5:$R$605,"Despesa",Ago!$F$5:$F$605,CPagar!$D692,Ago!$I$5:$I$605,"Não Pago")</f>
        <v>0</v>
      </c>
      <c r="M692" s="75">
        <f>SUMIFS(Set!$H$5:$H$605,Set!$R$5:$R$605,"Despesa",Set!$F$5:$F$605,CPagar!$D692,Set!$I$5:$I$605,"Não Pago")</f>
        <v>0</v>
      </c>
      <c r="N692" s="75">
        <f>SUMIFS(Out!$H$5:$H$605,Out!$R$5:$R$605,"Despesa",Out!$F$5:$F$605,CPagar!$D692,Out!$I$5:$I$605,"Não Pago")</f>
        <v>0</v>
      </c>
      <c r="O692" s="75">
        <f>SUMIFS(Nov!$H$5:$H$605,Nov!$R$5:$R$605,"Despesa",Nov!$F$5:$F$605,CPagar!$D692,Nov!$I$5:$I$605,"Não Pago")</f>
        <v>0</v>
      </c>
      <c r="P692" s="75">
        <f>SUMIFS(Dez!$H$5:$H$605,Dez!$R$5:$R$605,"Despesa",Dez!$F$5:$F$605,CPagar!$D692,Dez!$I$5:$I$605,"Não Pago")</f>
        <v>0</v>
      </c>
      <c r="Q692" s="49">
        <f t="shared" si="21"/>
        <v>0</v>
      </c>
    </row>
    <row r="693" spans="3:17" ht="28.5" customHeight="1" thickTop="1" thickBot="1">
      <c r="C693" s="65" t="str">
        <f>'PC Despesas'!U89</f>
        <v>5.7.85</v>
      </c>
      <c r="D693" s="66" t="str">
        <f>VLOOKUP(C693,'PC Despesas'!$U$5:$V$103,2,FALSE)</f>
        <v>-</v>
      </c>
      <c r="E693" s="75">
        <f>SUMIFS(Jan!$H$5:$H$605,Jan!$R$5:$R$605,"Despesa",Jan!$F$5:$F$605,CPagar!$D693,Jan!$I$5:$I$605,"Não Pago")</f>
        <v>0</v>
      </c>
      <c r="F693" s="75">
        <f>SUMIFS(Fev!$H$5:$H$605,Fev!$R$5:$R$605,"Despesa",Fev!$F$5:$F$605,CPagar!$D693,Fev!$I$5:$I$605,"Não Pago")</f>
        <v>0</v>
      </c>
      <c r="G693" s="75">
        <f>SUMIFS(Mar!$H$5:$H$605,Mar!$R$5:$R$605,"Despesa",Mar!$F$5:$F$605,CPagar!$D693,Mar!$I$5:$I$605,"Não Pago")</f>
        <v>0</v>
      </c>
      <c r="H693" s="75">
        <f>SUMIFS(Abr!$H$5:$H$605,Abr!$R$5:$R$605,"Despesa",Abr!$F$5:$F$605,CPagar!$D693,Abr!$I$5:$I$605,"Não Pago")</f>
        <v>0</v>
      </c>
      <c r="I693" s="75">
        <f>SUMIFS(Mai!$H$5:$H$605,Mai!$R$5:$R$605,"Despesa",Mai!$F$5:$F$605,CPagar!$D693,Mai!$I$5:$I$605,"Não Pago")</f>
        <v>0</v>
      </c>
      <c r="J693" s="75">
        <f>SUMIFS(Jun!$H$5:$H$605,Jun!$R$5:$R$605,"Despesa",Jun!$F$5:$F$605,CPagar!$D693,Jun!$I$5:$I$605,"Não Pago")</f>
        <v>0</v>
      </c>
      <c r="K693" s="75">
        <f>SUMIFS(Jul!$H$5:$H$605,Jul!$R$5:$R$605,"Despesa",Jul!$F$5:$F$605,CPagar!$D693,Jul!$I$5:$I$605,"Não Pago")</f>
        <v>0</v>
      </c>
      <c r="L693" s="75">
        <f>SUMIFS(Ago!$H$5:$H$605,Ago!$R$5:$R$605,"Despesa",Ago!$F$5:$F$605,CPagar!$D693,Ago!$I$5:$I$605,"Não Pago")</f>
        <v>0</v>
      </c>
      <c r="M693" s="75">
        <f>SUMIFS(Set!$H$5:$H$605,Set!$R$5:$R$605,"Despesa",Set!$F$5:$F$605,CPagar!$D693,Set!$I$5:$I$605,"Não Pago")</f>
        <v>0</v>
      </c>
      <c r="N693" s="75">
        <f>SUMIFS(Out!$H$5:$H$605,Out!$R$5:$R$605,"Despesa",Out!$F$5:$F$605,CPagar!$D693,Out!$I$5:$I$605,"Não Pago")</f>
        <v>0</v>
      </c>
      <c r="O693" s="75">
        <f>SUMIFS(Nov!$H$5:$H$605,Nov!$R$5:$R$605,"Despesa",Nov!$F$5:$F$605,CPagar!$D693,Nov!$I$5:$I$605,"Não Pago")</f>
        <v>0</v>
      </c>
      <c r="P693" s="75">
        <f>SUMIFS(Dez!$H$5:$H$605,Dez!$R$5:$R$605,"Despesa",Dez!$F$5:$F$605,CPagar!$D693,Dez!$I$5:$I$605,"Não Pago")</f>
        <v>0</v>
      </c>
      <c r="Q693" s="49">
        <f t="shared" si="21"/>
        <v>0</v>
      </c>
    </row>
    <row r="694" spans="3:17" ht="28.5" customHeight="1" thickTop="1" thickBot="1">
      <c r="C694" s="65" t="str">
        <f>'PC Despesas'!U90</f>
        <v>5.7.86</v>
      </c>
      <c r="D694" s="66" t="str">
        <f>VLOOKUP(C694,'PC Despesas'!$U$5:$V$103,2,FALSE)</f>
        <v>-</v>
      </c>
      <c r="E694" s="75">
        <f>SUMIFS(Jan!$H$5:$H$605,Jan!$R$5:$R$605,"Despesa",Jan!$F$5:$F$605,CPagar!$D694,Jan!$I$5:$I$605,"Não Pago")</f>
        <v>0</v>
      </c>
      <c r="F694" s="75">
        <f>SUMIFS(Fev!$H$5:$H$605,Fev!$R$5:$R$605,"Despesa",Fev!$F$5:$F$605,CPagar!$D694,Fev!$I$5:$I$605,"Não Pago")</f>
        <v>0</v>
      </c>
      <c r="G694" s="75">
        <f>SUMIFS(Mar!$H$5:$H$605,Mar!$R$5:$R$605,"Despesa",Mar!$F$5:$F$605,CPagar!$D694,Mar!$I$5:$I$605,"Não Pago")</f>
        <v>0</v>
      </c>
      <c r="H694" s="75">
        <f>SUMIFS(Abr!$H$5:$H$605,Abr!$R$5:$R$605,"Despesa",Abr!$F$5:$F$605,CPagar!$D694,Abr!$I$5:$I$605,"Não Pago")</f>
        <v>0</v>
      </c>
      <c r="I694" s="75">
        <f>SUMIFS(Mai!$H$5:$H$605,Mai!$R$5:$R$605,"Despesa",Mai!$F$5:$F$605,CPagar!$D694,Mai!$I$5:$I$605,"Não Pago")</f>
        <v>0</v>
      </c>
      <c r="J694" s="75">
        <f>SUMIFS(Jun!$H$5:$H$605,Jun!$R$5:$R$605,"Despesa",Jun!$F$5:$F$605,CPagar!$D694,Jun!$I$5:$I$605,"Não Pago")</f>
        <v>0</v>
      </c>
      <c r="K694" s="75">
        <f>SUMIFS(Jul!$H$5:$H$605,Jul!$R$5:$R$605,"Despesa",Jul!$F$5:$F$605,CPagar!$D694,Jul!$I$5:$I$605,"Não Pago")</f>
        <v>0</v>
      </c>
      <c r="L694" s="75">
        <f>SUMIFS(Ago!$H$5:$H$605,Ago!$R$5:$R$605,"Despesa",Ago!$F$5:$F$605,CPagar!$D694,Ago!$I$5:$I$605,"Não Pago")</f>
        <v>0</v>
      </c>
      <c r="M694" s="75">
        <f>SUMIFS(Set!$H$5:$H$605,Set!$R$5:$R$605,"Despesa",Set!$F$5:$F$605,CPagar!$D694,Set!$I$5:$I$605,"Não Pago")</f>
        <v>0</v>
      </c>
      <c r="N694" s="75">
        <f>SUMIFS(Out!$H$5:$H$605,Out!$R$5:$R$605,"Despesa",Out!$F$5:$F$605,CPagar!$D694,Out!$I$5:$I$605,"Não Pago")</f>
        <v>0</v>
      </c>
      <c r="O694" s="75">
        <f>SUMIFS(Nov!$H$5:$H$605,Nov!$R$5:$R$605,"Despesa",Nov!$F$5:$F$605,CPagar!$D694,Nov!$I$5:$I$605,"Não Pago")</f>
        <v>0</v>
      </c>
      <c r="P694" s="75">
        <f>SUMIFS(Dez!$H$5:$H$605,Dez!$R$5:$R$605,"Despesa",Dez!$F$5:$F$605,CPagar!$D694,Dez!$I$5:$I$605,"Não Pago")</f>
        <v>0</v>
      </c>
      <c r="Q694" s="49">
        <f t="shared" si="21"/>
        <v>0</v>
      </c>
    </row>
    <row r="695" spans="3:17" ht="28.5" customHeight="1" thickTop="1" thickBot="1">
      <c r="C695" s="65" t="str">
        <f>'PC Despesas'!U91</f>
        <v>5.7.87</v>
      </c>
      <c r="D695" s="66" t="str">
        <f>VLOOKUP(C695,'PC Despesas'!$U$5:$V$103,2,FALSE)</f>
        <v>-</v>
      </c>
      <c r="E695" s="75">
        <f>SUMIFS(Jan!$H$5:$H$605,Jan!$R$5:$R$605,"Despesa",Jan!$F$5:$F$605,CPagar!$D695,Jan!$I$5:$I$605,"Não Pago")</f>
        <v>0</v>
      </c>
      <c r="F695" s="75">
        <f>SUMIFS(Fev!$H$5:$H$605,Fev!$R$5:$R$605,"Despesa",Fev!$F$5:$F$605,CPagar!$D695,Fev!$I$5:$I$605,"Não Pago")</f>
        <v>0</v>
      </c>
      <c r="G695" s="75">
        <f>SUMIFS(Mar!$H$5:$H$605,Mar!$R$5:$R$605,"Despesa",Mar!$F$5:$F$605,CPagar!$D695,Mar!$I$5:$I$605,"Não Pago")</f>
        <v>0</v>
      </c>
      <c r="H695" s="75">
        <f>SUMIFS(Abr!$H$5:$H$605,Abr!$R$5:$R$605,"Despesa",Abr!$F$5:$F$605,CPagar!$D695,Abr!$I$5:$I$605,"Não Pago")</f>
        <v>0</v>
      </c>
      <c r="I695" s="75">
        <f>SUMIFS(Mai!$H$5:$H$605,Mai!$R$5:$R$605,"Despesa",Mai!$F$5:$F$605,CPagar!$D695,Mai!$I$5:$I$605,"Não Pago")</f>
        <v>0</v>
      </c>
      <c r="J695" s="75">
        <f>SUMIFS(Jun!$H$5:$H$605,Jun!$R$5:$R$605,"Despesa",Jun!$F$5:$F$605,CPagar!$D695,Jun!$I$5:$I$605,"Não Pago")</f>
        <v>0</v>
      </c>
      <c r="K695" s="75">
        <f>SUMIFS(Jul!$H$5:$H$605,Jul!$R$5:$R$605,"Despesa",Jul!$F$5:$F$605,CPagar!$D695,Jul!$I$5:$I$605,"Não Pago")</f>
        <v>0</v>
      </c>
      <c r="L695" s="75">
        <f>SUMIFS(Ago!$H$5:$H$605,Ago!$R$5:$R$605,"Despesa",Ago!$F$5:$F$605,CPagar!$D695,Ago!$I$5:$I$605,"Não Pago")</f>
        <v>0</v>
      </c>
      <c r="M695" s="75">
        <f>SUMIFS(Set!$H$5:$H$605,Set!$R$5:$R$605,"Despesa",Set!$F$5:$F$605,CPagar!$D695,Set!$I$5:$I$605,"Não Pago")</f>
        <v>0</v>
      </c>
      <c r="N695" s="75">
        <f>SUMIFS(Out!$H$5:$H$605,Out!$R$5:$R$605,"Despesa",Out!$F$5:$F$605,CPagar!$D695,Out!$I$5:$I$605,"Não Pago")</f>
        <v>0</v>
      </c>
      <c r="O695" s="75">
        <f>SUMIFS(Nov!$H$5:$H$605,Nov!$R$5:$R$605,"Despesa",Nov!$F$5:$F$605,CPagar!$D695,Nov!$I$5:$I$605,"Não Pago")</f>
        <v>0</v>
      </c>
      <c r="P695" s="75">
        <f>SUMIFS(Dez!$H$5:$H$605,Dez!$R$5:$R$605,"Despesa",Dez!$F$5:$F$605,CPagar!$D695,Dez!$I$5:$I$605,"Não Pago")</f>
        <v>0</v>
      </c>
      <c r="Q695" s="49">
        <f t="shared" si="21"/>
        <v>0</v>
      </c>
    </row>
    <row r="696" spans="3:17" ht="28.5" customHeight="1" thickTop="1" thickBot="1">
      <c r="C696" s="65" t="str">
        <f>'PC Despesas'!U92</f>
        <v>5.7.88</v>
      </c>
      <c r="D696" s="66" t="str">
        <f>VLOOKUP(C696,'PC Despesas'!$U$5:$V$103,2,FALSE)</f>
        <v>-</v>
      </c>
      <c r="E696" s="75">
        <f>SUMIFS(Jan!$H$5:$H$605,Jan!$R$5:$R$605,"Despesa",Jan!$F$5:$F$605,CPagar!$D696,Jan!$I$5:$I$605,"Não Pago")</f>
        <v>0</v>
      </c>
      <c r="F696" s="75">
        <f>SUMIFS(Fev!$H$5:$H$605,Fev!$R$5:$R$605,"Despesa",Fev!$F$5:$F$605,CPagar!$D696,Fev!$I$5:$I$605,"Não Pago")</f>
        <v>0</v>
      </c>
      <c r="G696" s="75">
        <f>SUMIFS(Mar!$H$5:$H$605,Mar!$R$5:$R$605,"Despesa",Mar!$F$5:$F$605,CPagar!$D696,Mar!$I$5:$I$605,"Não Pago")</f>
        <v>0</v>
      </c>
      <c r="H696" s="75">
        <f>SUMIFS(Abr!$H$5:$H$605,Abr!$R$5:$R$605,"Despesa",Abr!$F$5:$F$605,CPagar!$D696,Abr!$I$5:$I$605,"Não Pago")</f>
        <v>0</v>
      </c>
      <c r="I696" s="75">
        <f>SUMIFS(Mai!$H$5:$H$605,Mai!$R$5:$R$605,"Despesa",Mai!$F$5:$F$605,CPagar!$D696,Mai!$I$5:$I$605,"Não Pago")</f>
        <v>0</v>
      </c>
      <c r="J696" s="75">
        <f>SUMIFS(Jun!$H$5:$H$605,Jun!$R$5:$R$605,"Despesa",Jun!$F$5:$F$605,CPagar!$D696,Jun!$I$5:$I$605,"Não Pago")</f>
        <v>0</v>
      </c>
      <c r="K696" s="75">
        <f>SUMIFS(Jul!$H$5:$H$605,Jul!$R$5:$R$605,"Despesa",Jul!$F$5:$F$605,CPagar!$D696,Jul!$I$5:$I$605,"Não Pago")</f>
        <v>0</v>
      </c>
      <c r="L696" s="75">
        <f>SUMIFS(Ago!$H$5:$H$605,Ago!$R$5:$R$605,"Despesa",Ago!$F$5:$F$605,CPagar!$D696,Ago!$I$5:$I$605,"Não Pago")</f>
        <v>0</v>
      </c>
      <c r="M696" s="75">
        <f>SUMIFS(Set!$H$5:$H$605,Set!$R$5:$R$605,"Despesa",Set!$F$5:$F$605,CPagar!$D696,Set!$I$5:$I$605,"Não Pago")</f>
        <v>0</v>
      </c>
      <c r="N696" s="75">
        <f>SUMIFS(Out!$H$5:$H$605,Out!$R$5:$R$605,"Despesa",Out!$F$5:$F$605,CPagar!$D696,Out!$I$5:$I$605,"Não Pago")</f>
        <v>0</v>
      </c>
      <c r="O696" s="75">
        <f>SUMIFS(Nov!$H$5:$H$605,Nov!$R$5:$R$605,"Despesa",Nov!$F$5:$F$605,CPagar!$D696,Nov!$I$5:$I$605,"Não Pago")</f>
        <v>0</v>
      </c>
      <c r="P696" s="75">
        <f>SUMIFS(Dez!$H$5:$H$605,Dez!$R$5:$R$605,"Despesa",Dez!$F$5:$F$605,CPagar!$D696,Dez!$I$5:$I$605,"Não Pago")</f>
        <v>0</v>
      </c>
      <c r="Q696" s="49">
        <f t="shared" si="21"/>
        <v>0</v>
      </c>
    </row>
    <row r="697" spans="3:17" ht="28.5" customHeight="1" thickTop="1" thickBot="1">
      <c r="C697" s="65" t="str">
        <f>'PC Despesas'!U93</f>
        <v>5.7.89</v>
      </c>
      <c r="D697" s="66" t="str">
        <f>VLOOKUP(C697,'PC Despesas'!$U$5:$V$103,2,FALSE)</f>
        <v>-</v>
      </c>
      <c r="E697" s="75">
        <f>SUMIFS(Jan!$H$5:$H$605,Jan!$R$5:$R$605,"Despesa",Jan!$F$5:$F$605,CPagar!$D697,Jan!$I$5:$I$605,"Não Pago")</f>
        <v>0</v>
      </c>
      <c r="F697" s="75">
        <f>SUMIFS(Fev!$H$5:$H$605,Fev!$R$5:$R$605,"Despesa",Fev!$F$5:$F$605,CPagar!$D697,Fev!$I$5:$I$605,"Não Pago")</f>
        <v>0</v>
      </c>
      <c r="G697" s="75">
        <f>SUMIFS(Mar!$H$5:$H$605,Mar!$R$5:$R$605,"Despesa",Mar!$F$5:$F$605,CPagar!$D697,Mar!$I$5:$I$605,"Não Pago")</f>
        <v>0</v>
      </c>
      <c r="H697" s="75">
        <f>SUMIFS(Abr!$H$5:$H$605,Abr!$R$5:$R$605,"Despesa",Abr!$F$5:$F$605,CPagar!$D697,Abr!$I$5:$I$605,"Não Pago")</f>
        <v>0</v>
      </c>
      <c r="I697" s="75">
        <f>SUMIFS(Mai!$H$5:$H$605,Mai!$R$5:$R$605,"Despesa",Mai!$F$5:$F$605,CPagar!$D697,Mai!$I$5:$I$605,"Não Pago")</f>
        <v>0</v>
      </c>
      <c r="J697" s="75">
        <f>SUMIFS(Jun!$H$5:$H$605,Jun!$R$5:$R$605,"Despesa",Jun!$F$5:$F$605,CPagar!$D697,Jun!$I$5:$I$605,"Não Pago")</f>
        <v>0</v>
      </c>
      <c r="K697" s="75">
        <f>SUMIFS(Jul!$H$5:$H$605,Jul!$R$5:$R$605,"Despesa",Jul!$F$5:$F$605,CPagar!$D697,Jul!$I$5:$I$605,"Não Pago")</f>
        <v>0</v>
      </c>
      <c r="L697" s="75">
        <f>SUMIFS(Ago!$H$5:$H$605,Ago!$R$5:$R$605,"Despesa",Ago!$F$5:$F$605,CPagar!$D697,Ago!$I$5:$I$605,"Não Pago")</f>
        <v>0</v>
      </c>
      <c r="M697" s="75">
        <f>SUMIFS(Set!$H$5:$H$605,Set!$R$5:$R$605,"Despesa",Set!$F$5:$F$605,CPagar!$D697,Set!$I$5:$I$605,"Não Pago")</f>
        <v>0</v>
      </c>
      <c r="N697" s="75">
        <f>SUMIFS(Out!$H$5:$H$605,Out!$R$5:$R$605,"Despesa",Out!$F$5:$F$605,CPagar!$D697,Out!$I$5:$I$605,"Não Pago")</f>
        <v>0</v>
      </c>
      <c r="O697" s="75">
        <f>SUMIFS(Nov!$H$5:$H$605,Nov!$R$5:$R$605,"Despesa",Nov!$F$5:$F$605,CPagar!$D697,Nov!$I$5:$I$605,"Não Pago")</f>
        <v>0</v>
      </c>
      <c r="P697" s="75">
        <f>SUMIFS(Dez!$H$5:$H$605,Dez!$R$5:$R$605,"Despesa",Dez!$F$5:$F$605,CPagar!$D697,Dez!$I$5:$I$605,"Não Pago")</f>
        <v>0</v>
      </c>
      <c r="Q697" s="49">
        <f t="shared" si="21"/>
        <v>0</v>
      </c>
    </row>
    <row r="698" spans="3:17" ht="28.5" customHeight="1" thickTop="1" thickBot="1">
      <c r="C698" s="65" t="str">
        <f>'PC Despesas'!U94</f>
        <v>5.7.90</v>
      </c>
      <c r="D698" s="66" t="str">
        <f>VLOOKUP(C698,'PC Despesas'!$U$5:$V$103,2,FALSE)</f>
        <v>-</v>
      </c>
      <c r="E698" s="75">
        <f>SUMIFS(Jan!$H$5:$H$605,Jan!$R$5:$R$605,"Despesa",Jan!$F$5:$F$605,CPagar!$D698,Jan!$I$5:$I$605,"Não Pago")</f>
        <v>0</v>
      </c>
      <c r="F698" s="75">
        <f>SUMIFS(Fev!$H$5:$H$605,Fev!$R$5:$R$605,"Despesa",Fev!$F$5:$F$605,CPagar!$D698,Fev!$I$5:$I$605,"Não Pago")</f>
        <v>0</v>
      </c>
      <c r="G698" s="75">
        <f>SUMIFS(Mar!$H$5:$H$605,Mar!$R$5:$R$605,"Despesa",Mar!$F$5:$F$605,CPagar!$D698,Mar!$I$5:$I$605,"Não Pago")</f>
        <v>0</v>
      </c>
      <c r="H698" s="75">
        <f>SUMIFS(Abr!$H$5:$H$605,Abr!$R$5:$R$605,"Despesa",Abr!$F$5:$F$605,CPagar!$D698,Abr!$I$5:$I$605,"Não Pago")</f>
        <v>0</v>
      </c>
      <c r="I698" s="75">
        <f>SUMIFS(Mai!$H$5:$H$605,Mai!$R$5:$R$605,"Despesa",Mai!$F$5:$F$605,CPagar!$D698,Mai!$I$5:$I$605,"Não Pago")</f>
        <v>0</v>
      </c>
      <c r="J698" s="75">
        <f>SUMIFS(Jun!$H$5:$H$605,Jun!$R$5:$R$605,"Despesa",Jun!$F$5:$F$605,CPagar!$D698,Jun!$I$5:$I$605,"Não Pago")</f>
        <v>0</v>
      </c>
      <c r="K698" s="75">
        <f>SUMIFS(Jul!$H$5:$H$605,Jul!$R$5:$R$605,"Despesa",Jul!$F$5:$F$605,CPagar!$D698,Jul!$I$5:$I$605,"Não Pago")</f>
        <v>0</v>
      </c>
      <c r="L698" s="75">
        <f>SUMIFS(Ago!$H$5:$H$605,Ago!$R$5:$R$605,"Despesa",Ago!$F$5:$F$605,CPagar!$D698,Ago!$I$5:$I$605,"Não Pago")</f>
        <v>0</v>
      </c>
      <c r="M698" s="75">
        <f>SUMIFS(Set!$H$5:$H$605,Set!$R$5:$R$605,"Despesa",Set!$F$5:$F$605,CPagar!$D698,Set!$I$5:$I$605,"Não Pago")</f>
        <v>0</v>
      </c>
      <c r="N698" s="75">
        <f>SUMIFS(Out!$H$5:$H$605,Out!$R$5:$R$605,"Despesa",Out!$F$5:$F$605,CPagar!$D698,Out!$I$5:$I$605,"Não Pago")</f>
        <v>0</v>
      </c>
      <c r="O698" s="75">
        <f>SUMIFS(Nov!$H$5:$H$605,Nov!$R$5:$R$605,"Despesa",Nov!$F$5:$F$605,CPagar!$D698,Nov!$I$5:$I$605,"Não Pago")</f>
        <v>0</v>
      </c>
      <c r="P698" s="75">
        <f>SUMIFS(Dez!$H$5:$H$605,Dez!$R$5:$R$605,"Despesa",Dez!$F$5:$F$605,CPagar!$D698,Dez!$I$5:$I$605,"Não Pago")</f>
        <v>0</v>
      </c>
      <c r="Q698" s="49">
        <f t="shared" si="21"/>
        <v>0</v>
      </c>
    </row>
    <row r="699" spans="3:17" ht="28.5" customHeight="1" thickTop="1" thickBot="1">
      <c r="C699" s="65" t="str">
        <f>'PC Despesas'!U95</f>
        <v>5.7.91</v>
      </c>
      <c r="D699" s="66" t="str">
        <f>VLOOKUP(C699,'PC Despesas'!$U$5:$V$103,2,FALSE)</f>
        <v>-</v>
      </c>
      <c r="E699" s="75">
        <f>SUMIFS(Jan!$H$5:$H$605,Jan!$R$5:$R$605,"Despesa",Jan!$F$5:$F$605,CPagar!$D699,Jan!$I$5:$I$605,"Não Pago")</f>
        <v>0</v>
      </c>
      <c r="F699" s="75">
        <f>SUMIFS(Fev!$H$5:$H$605,Fev!$R$5:$R$605,"Despesa",Fev!$F$5:$F$605,CPagar!$D699,Fev!$I$5:$I$605,"Não Pago")</f>
        <v>0</v>
      </c>
      <c r="G699" s="75">
        <f>SUMIFS(Mar!$H$5:$H$605,Mar!$R$5:$R$605,"Despesa",Mar!$F$5:$F$605,CPagar!$D699,Mar!$I$5:$I$605,"Não Pago")</f>
        <v>0</v>
      </c>
      <c r="H699" s="75">
        <f>SUMIFS(Abr!$H$5:$H$605,Abr!$R$5:$R$605,"Despesa",Abr!$F$5:$F$605,CPagar!$D699,Abr!$I$5:$I$605,"Não Pago")</f>
        <v>0</v>
      </c>
      <c r="I699" s="75">
        <f>SUMIFS(Mai!$H$5:$H$605,Mai!$R$5:$R$605,"Despesa",Mai!$F$5:$F$605,CPagar!$D699,Mai!$I$5:$I$605,"Não Pago")</f>
        <v>0</v>
      </c>
      <c r="J699" s="75">
        <f>SUMIFS(Jun!$H$5:$H$605,Jun!$R$5:$R$605,"Despesa",Jun!$F$5:$F$605,CPagar!$D699,Jun!$I$5:$I$605,"Não Pago")</f>
        <v>0</v>
      </c>
      <c r="K699" s="75">
        <f>SUMIFS(Jul!$H$5:$H$605,Jul!$R$5:$R$605,"Despesa",Jul!$F$5:$F$605,CPagar!$D699,Jul!$I$5:$I$605,"Não Pago")</f>
        <v>0</v>
      </c>
      <c r="L699" s="75">
        <f>SUMIFS(Ago!$H$5:$H$605,Ago!$R$5:$R$605,"Despesa",Ago!$F$5:$F$605,CPagar!$D699,Ago!$I$5:$I$605,"Não Pago")</f>
        <v>0</v>
      </c>
      <c r="M699" s="75">
        <f>SUMIFS(Set!$H$5:$H$605,Set!$R$5:$R$605,"Despesa",Set!$F$5:$F$605,CPagar!$D699,Set!$I$5:$I$605,"Não Pago")</f>
        <v>0</v>
      </c>
      <c r="N699" s="75">
        <f>SUMIFS(Out!$H$5:$H$605,Out!$R$5:$R$605,"Despesa",Out!$F$5:$F$605,CPagar!$D699,Out!$I$5:$I$605,"Não Pago")</f>
        <v>0</v>
      </c>
      <c r="O699" s="75">
        <f>SUMIFS(Nov!$H$5:$H$605,Nov!$R$5:$R$605,"Despesa",Nov!$F$5:$F$605,CPagar!$D699,Nov!$I$5:$I$605,"Não Pago")</f>
        <v>0</v>
      </c>
      <c r="P699" s="75">
        <f>SUMIFS(Dez!$H$5:$H$605,Dez!$R$5:$R$605,"Despesa",Dez!$F$5:$F$605,CPagar!$D699,Dez!$I$5:$I$605,"Não Pago")</f>
        <v>0</v>
      </c>
      <c r="Q699" s="49">
        <f t="shared" si="21"/>
        <v>0</v>
      </c>
    </row>
    <row r="700" spans="3:17" ht="28.5" customHeight="1" thickTop="1" thickBot="1">
      <c r="C700" s="65" t="str">
        <f>'PC Despesas'!U96</f>
        <v>5.7.92</v>
      </c>
      <c r="D700" s="66" t="str">
        <f>VLOOKUP(C700,'PC Despesas'!$U$5:$V$103,2,FALSE)</f>
        <v>-</v>
      </c>
      <c r="E700" s="75">
        <f>SUMIFS(Jan!$H$5:$H$605,Jan!$R$5:$R$605,"Despesa",Jan!$F$5:$F$605,CPagar!$D700,Jan!$I$5:$I$605,"Não Pago")</f>
        <v>0</v>
      </c>
      <c r="F700" s="75">
        <f>SUMIFS(Fev!$H$5:$H$605,Fev!$R$5:$R$605,"Despesa",Fev!$F$5:$F$605,CPagar!$D700,Fev!$I$5:$I$605,"Não Pago")</f>
        <v>0</v>
      </c>
      <c r="G700" s="75">
        <f>SUMIFS(Mar!$H$5:$H$605,Mar!$R$5:$R$605,"Despesa",Mar!$F$5:$F$605,CPagar!$D700,Mar!$I$5:$I$605,"Não Pago")</f>
        <v>0</v>
      </c>
      <c r="H700" s="75">
        <f>SUMIFS(Abr!$H$5:$H$605,Abr!$R$5:$R$605,"Despesa",Abr!$F$5:$F$605,CPagar!$D700,Abr!$I$5:$I$605,"Não Pago")</f>
        <v>0</v>
      </c>
      <c r="I700" s="75">
        <f>SUMIFS(Mai!$H$5:$H$605,Mai!$R$5:$R$605,"Despesa",Mai!$F$5:$F$605,CPagar!$D700,Mai!$I$5:$I$605,"Não Pago")</f>
        <v>0</v>
      </c>
      <c r="J700" s="75">
        <f>SUMIFS(Jun!$H$5:$H$605,Jun!$R$5:$R$605,"Despesa",Jun!$F$5:$F$605,CPagar!$D700,Jun!$I$5:$I$605,"Não Pago")</f>
        <v>0</v>
      </c>
      <c r="K700" s="75">
        <f>SUMIFS(Jul!$H$5:$H$605,Jul!$R$5:$R$605,"Despesa",Jul!$F$5:$F$605,CPagar!$D700,Jul!$I$5:$I$605,"Não Pago")</f>
        <v>0</v>
      </c>
      <c r="L700" s="75">
        <f>SUMIFS(Ago!$H$5:$H$605,Ago!$R$5:$R$605,"Despesa",Ago!$F$5:$F$605,CPagar!$D700,Ago!$I$5:$I$605,"Não Pago")</f>
        <v>0</v>
      </c>
      <c r="M700" s="75">
        <f>SUMIFS(Set!$H$5:$H$605,Set!$R$5:$R$605,"Despesa",Set!$F$5:$F$605,CPagar!$D700,Set!$I$5:$I$605,"Não Pago")</f>
        <v>0</v>
      </c>
      <c r="N700" s="75">
        <f>SUMIFS(Out!$H$5:$H$605,Out!$R$5:$R$605,"Despesa",Out!$F$5:$F$605,CPagar!$D700,Out!$I$5:$I$605,"Não Pago")</f>
        <v>0</v>
      </c>
      <c r="O700" s="75">
        <f>SUMIFS(Nov!$H$5:$H$605,Nov!$R$5:$R$605,"Despesa",Nov!$F$5:$F$605,CPagar!$D700,Nov!$I$5:$I$605,"Não Pago")</f>
        <v>0</v>
      </c>
      <c r="P700" s="75">
        <f>SUMIFS(Dez!$H$5:$H$605,Dez!$R$5:$R$605,"Despesa",Dez!$F$5:$F$605,CPagar!$D700,Dez!$I$5:$I$605,"Não Pago")</f>
        <v>0</v>
      </c>
      <c r="Q700" s="49">
        <f t="shared" si="21"/>
        <v>0</v>
      </c>
    </row>
    <row r="701" spans="3:17" ht="28.5" customHeight="1" thickTop="1" thickBot="1">
      <c r="C701" s="65" t="str">
        <f>'PC Despesas'!U97</f>
        <v>5.7.93</v>
      </c>
      <c r="D701" s="66" t="str">
        <f>VLOOKUP(C701,'PC Despesas'!$U$5:$V$103,2,FALSE)</f>
        <v>-</v>
      </c>
      <c r="E701" s="75">
        <f>SUMIFS(Jan!$H$5:$H$605,Jan!$R$5:$R$605,"Despesa",Jan!$F$5:$F$605,CPagar!$D701,Jan!$I$5:$I$605,"Não Pago")</f>
        <v>0</v>
      </c>
      <c r="F701" s="75">
        <f>SUMIFS(Fev!$H$5:$H$605,Fev!$R$5:$R$605,"Despesa",Fev!$F$5:$F$605,CPagar!$D701,Fev!$I$5:$I$605,"Não Pago")</f>
        <v>0</v>
      </c>
      <c r="G701" s="75">
        <f>SUMIFS(Mar!$H$5:$H$605,Mar!$R$5:$R$605,"Despesa",Mar!$F$5:$F$605,CPagar!$D701,Mar!$I$5:$I$605,"Não Pago")</f>
        <v>0</v>
      </c>
      <c r="H701" s="75">
        <f>SUMIFS(Abr!$H$5:$H$605,Abr!$R$5:$R$605,"Despesa",Abr!$F$5:$F$605,CPagar!$D701,Abr!$I$5:$I$605,"Não Pago")</f>
        <v>0</v>
      </c>
      <c r="I701" s="75">
        <f>SUMIFS(Mai!$H$5:$H$605,Mai!$R$5:$R$605,"Despesa",Mai!$F$5:$F$605,CPagar!$D701,Mai!$I$5:$I$605,"Não Pago")</f>
        <v>0</v>
      </c>
      <c r="J701" s="75">
        <f>SUMIFS(Jun!$H$5:$H$605,Jun!$R$5:$R$605,"Despesa",Jun!$F$5:$F$605,CPagar!$D701,Jun!$I$5:$I$605,"Não Pago")</f>
        <v>0</v>
      </c>
      <c r="K701" s="75">
        <f>SUMIFS(Jul!$H$5:$H$605,Jul!$R$5:$R$605,"Despesa",Jul!$F$5:$F$605,CPagar!$D701,Jul!$I$5:$I$605,"Não Pago")</f>
        <v>0</v>
      </c>
      <c r="L701" s="75">
        <f>SUMIFS(Ago!$H$5:$H$605,Ago!$R$5:$R$605,"Despesa",Ago!$F$5:$F$605,CPagar!$D701,Ago!$I$5:$I$605,"Não Pago")</f>
        <v>0</v>
      </c>
      <c r="M701" s="75">
        <f>SUMIFS(Set!$H$5:$H$605,Set!$R$5:$R$605,"Despesa",Set!$F$5:$F$605,CPagar!$D701,Set!$I$5:$I$605,"Não Pago")</f>
        <v>0</v>
      </c>
      <c r="N701" s="75">
        <f>SUMIFS(Out!$H$5:$H$605,Out!$R$5:$R$605,"Despesa",Out!$F$5:$F$605,CPagar!$D701,Out!$I$5:$I$605,"Não Pago")</f>
        <v>0</v>
      </c>
      <c r="O701" s="75">
        <f>SUMIFS(Nov!$H$5:$H$605,Nov!$R$5:$R$605,"Despesa",Nov!$F$5:$F$605,CPagar!$D701,Nov!$I$5:$I$605,"Não Pago")</f>
        <v>0</v>
      </c>
      <c r="P701" s="75">
        <f>SUMIFS(Dez!$H$5:$H$605,Dez!$R$5:$R$605,"Despesa",Dez!$F$5:$F$605,CPagar!$D701,Dez!$I$5:$I$605,"Não Pago")</f>
        <v>0</v>
      </c>
      <c r="Q701" s="49">
        <f t="shared" si="21"/>
        <v>0</v>
      </c>
    </row>
    <row r="702" spans="3:17" ht="28.5" customHeight="1" thickTop="1" thickBot="1">
      <c r="C702" s="65" t="str">
        <f>'PC Despesas'!U98</f>
        <v>5.7.94</v>
      </c>
      <c r="D702" s="66" t="str">
        <f>VLOOKUP(C702,'PC Despesas'!$U$5:$V$103,2,FALSE)</f>
        <v>-</v>
      </c>
      <c r="E702" s="75">
        <f>SUMIFS(Jan!$H$5:$H$605,Jan!$R$5:$R$605,"Despesa",Jan!$F$5:$F$605,CPagar!$D702,Jan!$I$5:$I$605,"Não Pago")</f>
        <v>0</v>
      </c>
      <c r="F702" s="75">
        <f>SUMIFS(Fev!$H$5:$H$605,Fev!$R$5:$R$605,"Despesa",Fev!$F$5:$F$605,CPagar!$D702,Fev!$I$5:$I$605,"Não Pago")</f>
        <v>0</v>
      </c>
      <c r="G702" s="75">
        <f>SUMIFS(Mar!$H$5:$H$605,Mar!$R$5:$R$605,"Despesa",Mar!$F$5:$F$605,CPagar!$D702,Mar!$I$5:$I$605,"Não Pago")</f>
        <v>0</v>
      </c>
      <c r="H702" s="75">
        <f>SUMIFS(Abr!$H$5:$H$605,Abr!$R$5:$R$605,"Despesa",Abr!$F$5:$F$605,CPagar!$D702,Abr!$I$5:$I$605,"Não Pago")</f>
        <v>0</v>
      </c>
      <c r="I702" s="75">
        <f>SUMIFS(Mai!$H$5:$H$605,Mai!$R$5:$R$605,"Despesa",Mai!$F$5:$F$605,CPagar!$D702,Mai!$I$5:$I$605,"Não Pago")</f>
        <v>0</v>
      </c>
      <c r="J702" s="75">
        <f>SUMIFS(Jun!$H$5:$H$605,Jun!$R$5:$R$605,"Despesa",Jun!$F$5:$F$605,CPagar!$D702,Jun!$I$5:$I$605,"Não Pago")</f>
        <v>0</v>
      </c>
      <c r="K702" s="75">
        <f>SUMIFS(Jul!$H$5:$H$605,Jul!$R$5:$R$605,"Despesa",Jul!$F$5:$F$605,CPagar!$D702,Jul!$I$5:$I$605,"Não Pago")</f>
        <v>0</v>
      </c>
      <c r="L702" s="75">
        <f>SUMIFS(Ago!$H$5:$H$605,Ago!$R$5:$R$605,"Despesa",Ago!$F$5:$F$605,CPagar!$D702,Ago!$I$5:$I$605,"Não Pago")</f>
        <v>0</v>
      </c>
      <c r="M702" s="75">
        <f>SUMIFS(Set!$H$5:$H$605,Set!$R$5:$R$605,"Despesa",Set!$F$5:$F$605,CPagar!$D702,Set!$I$5:$I$605,"Não Pago")</f>
        <v>0</v>
      </c>
      <c r="N702" s="75">
        <f>SUMIFS(Out!$H$5:$H$605,Out!$R$5:$R$605,"Despesa",Out!$F$5:$F$605,CPagar!$D702,Out!$I$5:$I$605,"Não Pago")</f>
        <v>0</v>
      </c>
      <c r="O702" s="75">
        <f>SUMIFS(Nov!$H$5:$H$605,Nov!$R$5:$R$605,"Despesa",Nov!$F$5:$F$605,CPagar!$D702,Nov!$I$5:$I$605,"Não Pago")</f>
        <v>0</v>
      </c>
      <c r="P702" s="75">
        <f>SUMIFS(Dez!$H$5:$H$605,Dez!$R$5:$R$605,"Despesa",Dez!$F$5:$F$605,CPagar!$D702,Dez!$I$5:$I$605,"Não Pago")</f>
        <v>0</v>
      </c>
      <c r="Q702" s="49">
        <f t="shared" si="21"/>
        <v>0</v>
      </c>
    </row>
    <row r="703" spans="3:17" ht="28.5" customHeight="1" thickTop="1" thickBot="1">
      <c r="C703" s="65" t="str">
        <f>'PC Despesas'!U99</f>
        <v>5.7.95</v>
      </c>
      <c r="D703" s="66" t="str">
        <f>VLOOKUP(C703,'PC Despesas'!$U$5:$V$103,2,FALSE)</f>
        <v>-</v>
      </c>
      <c r="E703" s="75">
        <f>SUMIFS(Jan!$H$5:$H$605,Jan!$R$5:$R$605,"Despesa",Jan!$F$5:$F$605,CPagar!$D703,Jan!$I$5:$I$605,"Não Pago")</f>
        <v>0</v>
      </c>
      <c r="F703" s="75">
        <f>SUMIFS(Fev!$H$5:$H$605,Fev!$R$5:$R$605,"Despesa",Fev!$F$5:$F$605,CPagar!$D703,Fev!$I$5:$I$605,"Não Pago")</f>
        <v>0</v>
      </c>
      <c r="G703" s="75">
        <f>SUMIFS(Mar!$H$5:$H$605,Mar!$R$5:$R$605,"Despesa",Mar!$F$5:$F$605,CPagar!$D703,Mar!$I$5:$I$605,"Não Pago")</f>
        <v>0</v>
      </c>
      <c r="H703" s="75">
        <f>SUMIFS(Abr!$H$5:$H$605,Abr!$R$5:$R$605,"Despesa",Abr!$F$5:$F$605,CPagar!$D703,Abr!$I$5:$I$605,"Não Pago")</f>
        <v>0</v>
      </c>
      <c r="I703" s="75">
        <f>SUMIFS(Mai!$H$5:$H$605,Mai!$R$5:$R$605,"Despesa",Mai!$F$5:$F$605,CPagar!$D703,Mai!$I$5:$I$605,"Não Pago")</f>
        <v>0</v>
      </c>
      <c r="J703" s="75">
        <f>SUMIFS(Jun!$H$5:$H$605,Jun!$R$5:$R$605,"Despesa",Jun!$F$5:$F$605,CPagar!$D703,Jun!$I$5:$I$605,"Não Pago")</f>
        <v>0</v>
      </c>
      <c r="K703" s="75">
        <f>SUMIFS(Jul!$H$5:$H$605,Jul!$R$5:$R$605,"Despesa",Jul!$F$5:$F$605,CPagar!$D703,Jul!$I$5:$I$605,"Não Pago")</f>
        <v>0</v>
      </c>
      <c r="L703" s="75">
        <f>SUMIFS(Ago!$H$5:$H$605,Ago!$R$5:$R$605,"Despesa",Ago!$F$5:$F$605,CPagar!$D703,Ago!$I$5:$I$605,"Não Pago")</f>
        <v>0</v>
      </c>
      <c r="M703" s="75">
        <f>SUMIFS(Set!$H$5:$H$605,Set!$R$5:$R$605,"Despesa",Set!$F$5:$F$605,CPagar!$D703,Set!$I$5:$I$605,"Não Pago")</f>
        <v>0</v>
      </c>
      <c r="N703" s="75">
        <f>SUMIFS(Out!$H$5:$H$605,Out!$R$5:$R$605,"Despesa",Out!$F$5:$F$605,CPagar!$D703,Out!$I$5:$I$605,"Não Pago")</f>
        <v>0</v>
      </c>
      <c r="O703" s="75">
        <f>SUMIFS(Nov!$H$5:$H$605,Nov!$R$5:$R$605,"Despesa",Nov!$F$5:$F$605,CPagar!$D703,Nov!$I$5:$I$605,"Não Pago")</f>
        <v>0</v>
      </c>
      <c r="P703" s="75">
        <f>SUMIFS(Dez!$H$5:$H$605,Dez!$R$5:$R$605,"Despesa",Dez!$F$5:$F$605,CPagar!$D703,Dez!$I$5:$I$605,"Não Pago")</f>
        <v>0</v>
      </c>
      <c r="Q703" s="49">
        <f t="shared" si="21"/>
        <v>0</v>
      </c>
    </row>
    <row r="704" spans="3:17" ht="28.5" customHeight="1" thickTop="1" thickBot="1">
      <c r="C704" s="65" t="str">
        <f>'PC Despesas'!U100</f>
        <v>5.7.96</v>
      </c>
      <c r="D704" s="66" t="str">
        <f>VLOOKUP(C704,'PC Despesas'!$U$5:$V$103,2,FALSE)</f>
        <v>-</v>
      </c>
      <c r="E704" s="75">
        <f>SUMIFS(Jan!$H$5:$H$605,Jan!$R$5:$R$605,"Despesa",Jan!$F$5:$F$605,CPagar!$D704,Jan!$I$5:$I$605,"Não Pago")</f>
        <v>0</v>
      </c>
      <c r="F704" s="75">
        <f>SUMIFS(Fev!$H$5:$H$605,Fev!$R$5:$R$605,"Despesa",Fev!$F$5:$F$605,CPagar!$D704,Fev!$I$5:$I$605,"Não Pago")</f>
        <v>0</v>
      </c>
      <c r="G704" s="75">
        <f>SUMIFS(Mar!$H$5:$H$605,Mar!$R$5:$R$605,"Despesa",Mar!$F$5:$F$605,CPagar!$D704,Mar!$I$5:$I$605,"Não Pago")</f>
        <v>0</v>
      </c>
      <c r="H704" s="75">
        <f>SUMIFS(Abr!$H$5:$H$605,Abr!$R$5:$R$605,"Despesa",Abr!$F$5:$F$605,CPagar!$D704,Abr!$I$5:$I$605,"Não Pago")</f>
        <v>0</v>
      </c>
      <c r="I704" s="75">
        <f>SUMIFS(Mai!$H$5:$H$605,Mai!$R$5:$R$605,"Despesa",Mai!$F$5:$F$605,CPagar!$D704,Mai!$I$5:$I$605,"Não Pago")</f>
        <v>0</v>
      </c>
      <c r="J704" s="75">
        <f>SUMIFS(Jun!$H$5:$H$605,Jun!$R$5:$R$605,"Despesa",Jun!$F$5:$F$605,CPagar!$D704,Jun!$I$5:$I$605,"Não Pago")</f>
        <v>0</v>
      </c>
      <c r="K704" s="75">
        <f>SUMIFS(Jul!$H$5:$H$605,Jul!$R$5:$R$605,"Despesa",Jul!$F$5:$F$605,CPagar!$D704,Jul!$I$5:$I$605,"Não Pago")</f>
        <v>0</v>
      </c>
      <c r="L704" s="75">
        <f>SUMIFS(Ago!$H$5:$H$605,Ago!$R$5:$R$605,"Despesa",Ago!$F$5:$F$605,CPagar!$D704,Ago!$I$5:$I$605,"Não Pago")</f>
        <v>0</v>
      </c>
      <c r="M704" s="75">
        <f>SUMIFS(Set!$H$5:$H$605,Set!$R$5:$R$605,"Despesa",Set!$F$5:$F$605,CPagar!$D704,Set!$I$5:$I$605,"Não Pago")</f>
        <v>0</v>
      </c>
      <c r="N704" s="75">
        <f>SUMIFS(Out!$H$5:$H$605,Out!$R$5:$R$605,"Despesa",Out!$F$5:$F$605,CPagar!$D704,Out!$I$5:$I$605,"Não Pago")</f>
        <v>0</v>
      </c>
      <c r="O704" s="75">
        <f>SUMIFS(Nov!$H$5:$H$605,Nov!$R$5:$R$605,"Despesa",Nov!$F$5:$F$605,CPagar!$D704,Nov!$I$5:$I$605,"Não Pago")</f>
        <v>0</v>
      </c>
      <c r="P704" s="75">
        <f>SUMIFS(Dez!$H$5:$H$605,Dez!$R$5:$R$605,"Despesa",Dez!$F$5:$F$605,CPagar!$D704,Dez!$I$5:$I$605,"Não Pago")</f>
        <v>0</v>
      </c>
      <c r="Q704" s="49">
        <f t="shared" si="21"/>
        <v>0</v>
      </c>
    </row>
    <row r="705" spans="3:17" ht="28.5" customHeight="1" thickTop="1" thickBot="1">
      <c r="C705" s="65" t="str">
        <f>'PC Despesas'!U101</f>
        <v>5.7.97</v>
      </c>
      <c r="D705" s="66" t="str">
        <f>VLOOKUP(C705,'PC Despesas'!$U$5:$V$103,2,FALSE)</f>
        <v>-</v>
      </c>
      <c r="E705" s="75">
        <f>SUMIFS(Jan!$H$5:$H$605,Jan!$R$5:$R$605,"Despesa",Jan!$F$5:$F$605,CPagar!$D705,Jan!$I$5:$I$605,"Não Pago")</f>
        <v>0</v>
      </c>
      <c r="F705" s="75">
        <f>SUMIFS(Fev!$H$5:$H$605,Fev!$R$5:$R$605,"Despesa",Fev!$F$5:$F$605,CPagar!$D705,Fev!$I$5:$I$605,"Não Pago")</f>
        <v>0</v>
      </c>
      <c r="G705" s="75">
        <f>SUMIFS(Mar!$H$5:$H$605,Mar!$R$5:$R$605,"Despesa",Mar!$F$5:$F$605,CPagar!$D705,Mar!$I$5:$I$605,"Não Pago")</f>
        <v>0</v>
      </c>
      <c r="H705" s="75">
        <f>SUMIFS(Abr!$H$5:$H$605,Abr!$R$5:$R$605,"Despesa",Abr!$F$5:$F$605,CPagar!$D705,Abr!$I$5:$I$605,"Não Pago")</f>
        <v>0</v>
      </c>
      <c r="I705" s="75">
        <f>SUMIFS(Mai!$H$5:$H$605,Mai!$R$5:$R$605,"Despesa",Mai!$F$5:$F$605,CPagar!$D705,Mai!$I$5:$I$605,"Não Pago")</f>
        <v>0</v>
      </c>
      <c r="J705" s="75">
        <f>SUMIFS(Jun!$H$5:$H$605,Jun!$R$5:$R$605,"Despesa",Jun!$F$5:$F$605,CPagar!$D705,Jun!$I$5:$I$605,"Não Pago")</f>
        <v>0</v>
      </c>
      <c r="K705" s="75">
        <f>SUMIFS(Jul!$H$5:$H$605,Jul!$R$5:$R$605,"Despesa",Jul!$F$5:$F$605,CPagar!$D705,Jul!$I$5:$I$605,"Não Pago")</f>
        <v>0</v>
      </c>
      <c r="L705" s="75">
        <f>SUMIFS(Ago!$H$5:$H$605,Ago!$R$5:$R$605,"Despesa",Ago!$F$5:$F$605,CPagar!$D705,Ago!$I$5:$I$605,"Não Pago")</f>
        <v>0</v>
      </c>
      <c r="M705" s="75">
        <f>SUMIFS(Set!$H$5:$H$605,Set!$R$5:$R$605,"Despesa",Set!$F$5:$F$605,CPagar!$D705,Set!$I$5:$I$605,"Não Pago")</f>
        <v>0</v>
      </c>
      <c r="N705" s="75">
        <f>SUMIFS(Out!$H$5:$H$605,Out!$R$5:$R$605,"Despesa",Out!$F$5:$F$605,CPagar!$D705,Out!$I$5:$I$605,"Não Pago")</f>
        <v>0</v>
      </c>
      <c r="O705" s="75">
        <f>SUMIFS(Nov!$H$5:$H$605,Nov!$R$5:$R$605,"Despesa",Nov!$F$5:$F$605,CPagar!$D705,Nov!$I$5:$I$605,"Não Pago")</f>
        <v>0</v>
      </c>
      <c r="P705" s="75">
        <f>SUMIFS(Dez!$H$5:$H$605,Dez!$R$5:$R$605,"Despesa",Dez!$F$5:$F$605,CPagar!$D705,Dez!$I$5:$I$605,"Não Pago")</f>
        <v>0</v>
      </c>
      <c r="Q705" s="49">
        <f t="shared" si="21"/>
        <v>0</v>
      </c>
    </row>
    <row r="706" spans="3:17" ht="28.5" customHeight="1" thickTop="1" thickBot="1">
      <c r="C706" s="65" t="str">
        <f>'PC Despesas'!U102</f>
        <v>5.7.98</v>
      </c>
      <c r="D706" s="66" t="str">
        <f>VLOOKUP(C706,'PC Despesas'!$U$5:$V$103,2,FALSE)</f>
        <v>-</v>
      </c>
      <c r="E706" s="75">
        <f>SUMIFS(Jan!$H$5:$H$605,Jan!$R$5:$R$605,"Despesa",Jan!$F$5:$F$605,CPagar!$D706,Jan!$I$5:$I$605,"Não Pago")</f>
        <v>0</v>
      </c>
      <c r="F706" s="75">
        <f>SUMIFS(Fev!$H$5:$H$605,Fev!$R$5:$R$605,"Despesa",Fev!$F$5:$F$605,CPagar!$D706,Fev!$I$5:$I$605,"Não Pago")</f>
        <v>0</v>
      </c>
      <c r="G706" s="75">
        <f>SUMIFS(Mar!$H$5:$H$605,Mar!$R$5:$R$605,"Despesa",Mar!$F$5:$F$605,CPagar!$D706,Mar!$I$5:$I$605,"Não Pago")</f>
        <v>0</v>
      </c>
      <c r="H706" s="75">
        <f>SUMIFS(Abr!$H$5:$H$605,Abr!$R$5:$R$605,"Despesa",Abr!$F$5:$F$605,CPagar!$D706,Abr!$I$5:$I$605,"Não Pago")</f>
        <v>0</v>
      </c>
      <c r="I706" s="75">
        <f>SUMIFS(Mai!$H$5:$H$605,Mai!$R$5:$R$605,"Despesa",Mai!$F$5:$F$605,CPagar!$D706,Mai!$I$5:$I$605,"Não Pago")</f>
        <v>0</v>
      </c>
      <c r="J706" s="75">
        <f>SUMIFS(Jun!$H$5:$H$605,Jun!$R$5:$R$605,"Despesa",Jun!$F$5:$F$605,CPagar!$D706,Jun!$I$5:$I$605,"Não Pago")</f>
        <v>0</v>
      </c>
      <c r="K706" s="75">
        <f>SUMIFS(Jul!$H$5:$H$605,Jul!$R$5:$R$605,"Despesa",Jul!$F$5:$F$605,CPagar!$D706,Jul!$I$5:$I$605,"Não Pago")</f>
        <v>0</v>
      </c>
      <c r="L706" s="75">
        <f>SUMIFS(Ago!$H$5:$H$605,Ago!$R$5:$R$605,"Despesa",Ago!$F$5:$F$605,CPagar!$D706,Ago!$I$5:$I$605,"Não Pago")</f>
        <v>0</v>
      </c>
      <c r="M706" s="75">
        <f>SUMIFS(Set!$H$5:$H$605,Set!$R$5:$R$605,"Despesa",Set!$F$5:$F$605,CPagar!$D706,Set!$I$5:$I$605,"Não Pago")</f>
        <v>0</v>
      </c>
      <c r="N706" s="75">
        <f>SUMIFS(Out!$H$5:$H$605,Out!$R$5:$R$605,"Despesa",Out!$F$5:$F$605,CPagar!$D706,Out!$I$5:$I$605,"Não Pago")</f>
        <v>0</v>
      </c>
      <c r="O706" s="75">
        <f>SUMIFS(Nov!$H$5:$H$605,Nov!$R$5:$R$605,"Despesa",Nov!$F$5:$F$605,CPagar!$D706,Nov!$I$5:$I$605,"Não Pago")</f>
        <v>0</v>
      </c>
      <c r="P706" s="75">
        <f>SUMIFS(Dez!$H$5:$H$605,Dez!$R$5:$R$605,"Despesa",Dez!$F$5:$F$605,CPagar!$D706,Dez!$I$5:$I$605,"Não Pago")</f>
        <v>0</v>
      </c>
      <c r="Q706" s="49">
        <f t="shared" si="21"/>
        <v>0</v>
      </c>
    </row>
    <row r="707" spans="3:17" ht="29.25" customHeight="1" thickTop="1" thickBot="1">
      <c r="C707" s="65" t="str">
        <f>'PC Despesas'!U103</f>
        <v>5.7.99</v>
      </c>
      <c r="D707" s="66" t="str">
        <f>VLOOKUP(C707,'PC Despesas'!$U$5:$V$103,2,FALSE)</f>
        <v>Outros Impostos</v>
      </c>
      <c r="E707" s="75">
        <f>SUMIFS(Jan!$H$5:$H$605,Jan!$R$5:$R$605,"Despesa",Jan!$F$5:$F$605,CPagar!$D707,Jan!$I$5:$I$605,"Não Pago")</f>
        <v>0</v>
      </c>
      <c r="F707" s="75">
        <f>SUMIFS(Fev!$H$5:$H$605,Fev!$R$5:$R$605,"Despesa",Fev!$F$5:$F$605,CPagar!$D707,Fev!$I$5:$I$605,"Não Pago")</f>
        <v>0</v>
      </c>
      <c r="G707" s="75">
        <f>SUMIFS(Mar!$H$5:$H$605,Mar!$R$5:$R$605,"Despesa",Mar!$F$5:$F$605,CPagar!$D707,Mar!$I$5:$I$605,"Não Pago")</f>
        <v>0</v>
      </c>
      <c r="H707" s="75">
        <f>SUMIFS(Abr!$H$5:$H$605,Abr!$R$5:$R$605,"Despesa",Abr!$F$5:$F$605,CPagar!$D707,Abr!$I$5:$I$605,"Não Pago")</f>
        <v>0</v>
      </c>
      <c r="I707" s="75">
        <f>SUMIFS(Mai!$H$5:$H$605,Mai!$R$5:$R$605,"Despesa",Mai!$F$5:$F$605,CPagar!$D707,Mai!$I$5:$I$605,"Não Pago")</f>
        <v>0</v>
      </c>
      <c r="J707" s="75">
        <f>SUMIFS(Jun!$H$5:$H$605,Jun!$R$5:$R$605,"Despesa",Jun!$F$5:$F$605,CPagar!$D707,Jun!$I$5:$I$605,"Não Pago")</f>
        <v>0</v>
      </c>
      <c r="K707" s="75">
        <f>SUMIFS(Jul!$H$5:$H$605,Jul!$R$5:$R$605,"Despesa",Jul!$F$5:$F$605,CPagar!$D707,Jul!$I$5:$I$605,"Não Pago")</f>
        <v>0</v>
      </c>
      <c r="L707" s="75">
        <f>SUMIFS(Ago!$H$5:$H$605,Ago!$R$5:$R$605,"Despesa",Ago!$F$5:$F$605,CPagar!$D707,Ago!$I$5:$I$605,"Não Pago")</f>
        <v>0</v>
      </c>
      <c r="M707" s="75">
        <f>SUMIFS(Set!$H$5:$H$605,Set!$R$5:$R$605,"Despesa",Set!$F$5:$F$605,CPagar!$D707,Set!$I$5:$I$605,"Não Pago")</f>
        <v>0</v>
      </c>
      <c r="N707" s="75">
        <f>SUMIFS(Out!$H$5:$H$605,Out!$R$5:$R$605,"Despesa",Out!$F$5:$F$605,CPagar!$D707,Out!$I$5:$I$605,"Não Pago")</f>
        <v>0</v>
      </c>
      <c r="O707" s="75">
        <f>SUMIFS(Nov!$H$5:$H$605,Nov!$R$5:$R$605,"Despesa",Nov!$F$5:$F$605,CPagar!$D707,Nov!$I$5:$I$605,"Não Pago")</f>
        <v>0</v>
      </c>
      <c r="P707" s="75">
        <f>SUMIFS(Dez!$H$5:$H$605,Dez!$R$5:$R$605,"Despesa",Dez!$F$5:$F$605,CPagar!$D707,Dez!$I$5:$I$605,"Não Pago")</f>
        <v>0</v>
      </c>
      <c r="Q707" s="49">
        <f t="shared" si="21"/>
        <v>0</v>
      </c>
    </row>
    <row r="708" spans="3:17" ht="29.25" customHeight="1" thickTop="1" thickBot="1">
      <c r="C708" s="63" t="str">
        <f>'PC Despesas'!X4</f>
        <v>5.8</v>
      </c>
      <c r="D708" s="64" t="str">
        <f>VLOOKUP(C708,'PC Despesas'!$X$4:$Y$103,2,FALSE)</f>
        <v>INVESTIMENTOS</v>
      </c>
      <c r="E708" s="74">
        <f>SUM(E709:E807)</f>
        <v>0</v>
      </c>
      <c r="F708" s="74">
        <f t="shared" ref="F708:Q708" si="22">SUM(F709:F807)</f>
        <v>0</v>
      </c>
      <c r="G708" s="74">
        <f t="shared" si="22"/>
        <v>0</v>
      </c>
      <c r="H708" s="74">
        <f t="shared" si="22"/>
        <v>0</v>
      </c>
      <c r="I708" s="74">
        <f t="shared" si="22"/>
        <v>0</v>
      </c>
      <c r="J708" s="74">
        <f t="shared" si="22"/>
        <v>0</v>
      </c>
      <c r="K708" s="74">
        <f t="shared" si="22"/>
        <v>0</v>
      </c>
      <c r="L708" s="74">
        <f t="shared" si="22"/>
        <v>0</v>
      </c>
      <c r="M708" s="74">
        <f t="shared" si="22"/>
        <v>0</v>
      </c>
      <c r="N708" s="74">
        <f t="shared" si="22"/>
        <v>0</v>
      </c>
      <c r="O708" s="74">
        <f t="shared" si="22"/>
        <v>0</v>
      </c>
      <c r="P708" s="74">
        <f t="shared" si="22"/>
        <v>0</v>
      </c>
      <c r="Q708" s="74">
        <f t="shared" si="22"/>
        <v>0</v>
      </c>
    </row>
    <row r="709" spans="3:17" ht="29.25" customHeight="1" thickTop="1" thickBot="1">
      <c r="C709" s="65" t="str">
        <f>'PC Despesas'!X5</f>
        <v>5.8.1</v>
      </c>
      <c r="D709" s="66" t="str">
        <f>VLOOKUP(C709,'PC Despesas'!$X$5:$Y$103,2,FALSE)</f>
        <v>Terrenos</v>
      </c>
      <c r="E709" s="75">
        <f>SUMIFS(Jan!$H$5:$H$605,Jan!$R$5:$R$605,"Despesa",Jan!$F$5:$F$605,CPagar!$D709,Jan!$I$5:$I$605,"Não Pago")</f>
        <v>0</v>
      </c>
      <c r="F709" s="75">
        <f>SUMIFS(Fev!$H$5:$H$605,Fev!$R$5:$R$605,"Despesa",Fev!$F$5:$F$605,CPagar!$D709,Fev!$I$5:$I$605,"Não Pago")</f>
        <v>0</v>
      </c>
      <c r="G709" s="75">
        <f>SUMIFS(Mar!$H$5:$H$605,Mar!$R$5:$R$605,"Despesa",Mar!$F$5:$F$605,CPagar!$D709,Mar!$I$5:$I$605,"Não Pago")</f>
        <v>0</v>
      </c>
      <c r="H709" s="75">
        <f>SUMIFS(Abr!$H$5:$H$605,Abr!$R$5:$R$605,"Despesa",Abr!$F$5:$F$605,CPagar!$D709,Abr!$I$5:$I$605,"Não Pago")</f>
        <v>0</v>
      </c>
      <c r="I709" s="75">
        <f>SUMIFS(Mai!$H$5:$H$605,Mai!$R$5:$R$605,"Despesa",Mai!$F$5:$F$605,CPagar!$D709,Mai!$I$5:$I$605,"Não Pago")</f>
        <v>0</v>
      </c>
      <c r="J709" s="75">
        <f>SUMIFS(Jun!$H$5:$H$605,Jun!$R$5:$R$605,"Despesa",Jun!$F$5:$F$605,CPagar!$D709,Jun!$I$5:$I$605,"Não Pago")</f>
        <v>0</v>
      </c>
      <c r="K709" s="75">
        <f>SUMIFS(Jul!$H$5:$H$605,Jul!$R$5:$R$605,"Despesa",Jul!$F$5:$F$605,CPagar!$D709,Jul!$I$5:$I$605,"Não Pago")</f>
        <v>0</v>
      </c>
      <c r="L709" s="75">
        <f>SUMIFS(Ago!$H$5:$H$605,Ago!$R$5:$R$605,"Despesa",Ago!$F$5:$F$605,CPagar!$D709,Ago!$I$5:$I$605,"Não Pago")</f>
        <v>0</v>
      </c>
      <c r="M709" s="75">
        <f>SUMIFS(Set!$H$5:$H$605,Set!$R$5:$R$605,"Despesa",Set!$F$5:$F$605,CPagar!$D709,Set!$I$5:$I$605,"Não Pago")</f>
        <v>0</v>
      </c>
      <c r="N709" s="75">
        <f>SUMIFS(Out!$H$5:$H$605,Out!$R$5:$R$605,"Despesa",Out!$F$5:$F$605,CPagar!$D709,Out!$I$5:$I$605,"Não Pago")</f>
        <v>0</v>
      </c>
      <c r="O709" s="75">
        <f>SUMIFS(Nov!$H$5:$H$605,Nov!$R$5:$R$605,"Despesa",Nov!$F$5:$F$605,CPagar!$D709,Nov!$I$5:$I$605,"Não Pago")</f>
        <v>0</v>
      </c>
      <c r="P709" s="75">
        <f>SUMIFS(Dez!$H$5:$H$605,Dez!$R$5:$R$605,"Despesa",Dez!$F$5:$F$605,CPagar!$D709,Dez!$I$5:$I$605,"Não Pago")</f>
        <v>0</v>
      </c>
      <c r="Q709" s="49">
        <f>SUM(E709:P709)</f>
        <v>0</v>
      </c>
    </row>
    <row r="710" spans="3:17" ht="28.5" customHeight="1" thickTop="1" thickBot="1">
      <c r="C710" s="65" t="str">
        <f>'PC Despesas'!X6</f>
        <v>5.8.2</v>
      </c>
      <c r="D710" s="66" t="str">
        <f>VLOOKUP(C710,'PC Despesas'!$X$5:$Y$103,2,FALSE)</f>
        <v>Máquinas</v>
      </c>
      <c r="E710" s="75">
        <f>SUMIFS(Jan!$H$5:$H$605,Jan!$R$5:$R$605,"Despesa",Jan!$F$5:$F$605,CPagar!$D710,Jan!$I$5:$I$605,"Não Pago")</f>
        <v>0</v>
      </c>
      <c r="F710" s="75">
        <f>SUMIFS(Fev!$H$5:$H$605,Fev!$R$5:$R$605,"Despesa",Fev!$F$5:$F$605,CPagar!$D710,Fev!$I$5:$I$605,"Não Pago")</f>
        <v>0</v>
      </c>
      <c r="G710" s="75">
        <f>SUMIFS(Mar!$H$5:$H$605,Mar!$R$5:$R$605,"Despesa",Mar!$F$5:$F$605,CPagar!$D710,Mar!$I$5:$I$605,"Não Pago")</f>
        <v>0</v>
      </c>
      <c r="H710" s="75">
        <f>SUMIFS(Abr!$H$5:$H$605,Abr!$R$5:$R$605,"Despesa",Abr!$F$5:$F$605,CPagar!$D710,Abr!$I$5:$I$605,"Não Pago")</f>
        <v>0</v>
      </c>
      <c r="I710" s="75">
        <f>SUMIFS(Mai!$H$5:$H$605,Mai!$R$5:$R$605,"Despesa",Mai!$F$5:$F$605,CPagar!$D710,Mai!$I$5:$I$605,"Não Pago")</f>
        <v>0</v>
      </c>
      <c r="J710" s="75">
        <f>SUMIFS(Jun!$H$5:$H$605,Jun!$R$5:$R$605,"Despesa",Jun!$F$5:$F$605,CPagar!$D710,Jun!$I$5:$I$605,"Não Pago")</f>
        <v>0</v>
      </c>
      <c r="K710" s="75">
        <f>SUMIFS(Jul!$H$5:$H$605,Jul!$R$5:$R$605,"Despesa",Jul!$F$5:$F$605,CPagar!$D710,Jul!$I$5:$I$605,"Não Pago")</f>
        <v>0</v>
      </c>
      <c r="L710" s="75">
        <f>SUMIFS(Ago!$H$5:$H$605,Ago!$R$5:$R$605,"Despesa",Ago!$F$5:$F$605,CPagar!$D710,Ago!$I$5:$I$605,"Não Pago")</f>
        <v>0</v>
      </c>
      <c r="M710" s="75">
        <f>SUMIFS(Set!$H$5:$H$605,Set!$R$5:$R$605,"Despesa",Set!$F$5:$F$605,CPagar!$D710,Set!$I$5:$I$605,"Não Pago")</f>
        <v>0</v>
      </c>
      <c r="N710" s="75">
        <f>SUMIFS(Out!$H$5:$H$605,Out!$R$5:$R$605,"Despesa",Out!$F$5:$F$605,CPagar!$D710,Out!$I$5:$I$605,"Não Pago")</f>
        <v>0</v>
      </c>
      <c r="O710" s="75">
        <f>SUMIFS(Nov!$H$5:$H$605,Nov!$R$5:$R$605,"Despesa",Nov!$F$5:$F$605,CPagar!$D710,Nov!$I$5:$I$605,"Não Pago")</f>
        <v>0</v>
      </c>
      <c r="P710" s="75">
        <f>SUMIFS(Dez!$H$5:$H$605,Dez!$R$5:$R$605,"Despesa",Dez!$F$5:$F$605,CPagar!$D710,Dez!$I$5:$I$605,"Não Pago")</f>
        <v>0</v>
      </c>
      <c r="Q710" s="49">
        <f t="shared" ref="Q710:Q773" si="23">SUM(E710:P710)</f>
        <v>0</v>
      </c>
    </row>
    <row r="711" spans="3:17" ht="28.5" customHeight="1" thickTop="1" thickBot="1">
      <c r="C711" s="65" t="str">
        <f>'PC Despesas'!X7</f>
        <v>5.8.3</v>
      </c>
      <c r="D711" s="66" t="str">
        <f>VLOOKUP(C711,'PC Despesas'!$X$5:$Y$103,2,FALSE)</f>
        <v>Imóveis</v>
      </c>
      <c r="E711" s="75">
        <f>SUMIFS(Jan!$H$5:$H$605,Jan!$R$5:$R$605,"Despesa",Jan!$F$5:$F$605,CPagar!$D711,Jan!$I$5:$I$605,"Não Pago")</f>
        <v>0</v>
      </c>
      <c r="F711" s="75">
        <f>SUMIFS(Fev!$H$5:$H$605,Fev!$R$5:$R$605,"Despesa",Fev!$F$5:$F$605,CPagar!$D711,Fev!$I$5:$I$605,"Não Pago")</f>
        <v>0</v>
      </c>
      <c r="G711" s="75">
        <f>SUMIFS(Mar!$H$5:$H$605,Mar!$R$5:$R$605,"Despesa",Mar!$F$5:$F$605,CPagar!$D711,Mar!$I$5:$I$605,"Não Pago")</f>
        <v>0</v>
      </c>
      <c r="H711" s="75">
        <f>SUMIFS(Abr!$H$5:$H$605,Abr!$R$5:$R$605,"Despesa",Abr!$F$5:$F$605,CPagar!$D711,Abr!$I$5:$I$605,"Não Pago")</f>
        <v>0</v>
      </c>
      <c r="I711" s="75">
        <f>SUMIFS(Mai!$H$5:$H$605,Mai!$R$5:$R$605,"Despesa",Mai!$F$5:$F$605,CPagar!$D711,Mai!$I$5:$I$605,"Não Pago")</f>
        <v>0</v>
      </c>
      <c r="J711" s="75">
        <f>SUMIFS(Jun!$H$5:$H$605,Jun!$R$5:$R$605,"Despesa",Jun!$F$5:$F$605,CPagar!$D711,Jun!$I$5:$I$605,"Não Pago")</f>
        <v>0</v>
      </c>
      <c r="K711" s="75">
        <f>SUMIFS(Jul!$H$5:$H$605,Jul!$R$5:$R$605,"Despesa",Jul!$F$5:$F$605,CPagar!$D711,Jul!$I$5:$I$605,"Não Pago")</f>
        <v>0</v>
      </c>
      <c r="L711" s="75">
        <f>SUMIFS(Ago!$H$5:$H$605,Ago!$R$5:$R$605,"Despesa",Ago!$F$5:$F$605,CPagar!$D711,Ago!$I$5:$I$605,"Não Pago")</f>
        <v>0</v>
      </c>
      <c r="M711" s="75">
        <f>SUMIFS(Set!$H$5:$H$605,Set!$R$5:$R$605,"Despesa",Set!$F$5:$F$605,CPagar!$D711,Set!$I$5:$I$605,"Não Pago")</f>
        <v>0</v>
      </c>
      <c r="N711" s="75">
        <f>SUMIFS(Out!$H$5:$H$605,Out!$R$5:$R$605,"Despesa",Out!$F$5:$F$605,CPagar!$D711,Out!$I$5:$I$605,"Não Pago")</f>
        <v>0</v>
      </c>
      <c r="O711" s="75">
        <f>SUMIFS(Nov!$H$5:$H$605,Nov!$R$5:$R$605,"Despesa",Nov!$F$5:$F$605,CPagar!$D711,Nov!$I$5:$I$605,"Não Pago")</f>
        <v>0</v>
      </c>
      <c r="P711" s="75">
        <f>SUMIFS(Dez!$H$5:$H$605,Dez!$R$5:$R$605,"Despesa",Dez!$F$5:$F$605,CPagar!$D711,Dez!$I$5:$I$605,"Não Pago")</f>
        <v>0</v>
      </c>
      <c r="Q711" s="49">
        <f t="shared" si="23"/>
        <v>0</v>
      </c>
    </row>
    <row r="712" spans="3:17" ht="28.5" customHeight="1" thickTop="1" thickBot="1">
      <c r="C712" s="65" t="str">
        <f>'PC Despesas'!X8</f>
        <v>5.8.4</v>
      </c>
      <c r="D712" s="66" t="str">
        <f>VLOOKUP(C712,'PC Despesas'!$X$5:$Y$103,2,FALSE)</f>
        <v>-</v>
      </c>
      <c r="E712" s="75">
        <f>SUMIFS(Jan!$H$5:$H$605,Jan!$R$5:$R$605,"Despesa",Jan!$F$5:$F$605,CPagar!$D712,Jan!$I$5:$I$605,"Não Pago")</f>
        <v>0</v>
      </c>
      <c r="F712" s="75">
        <f>SUMIFS(Fev!$H$5:$H$605,Fev!$R$5:$R$605,"Despesa",Fev!$F$5:$F$605,CPagar!$D712,Fev!$I$5:$I$605,"Não Pago")</f>
        <v>0</v>
      </c>
      <c r="G712" s="75">
        <f>SUMIFS(Mar!$H$5:$H$605,Mar!$R$5:$R$605,"Despesa",Mar!$F$5:$F$605,CPagar!$D712,Mar!$I$5:$I$605,"Não Pago")</f>
        <v>0</v>
      </c>
      <c r="H712" s="75">
        <f>SUMIFS(Abr!$H$5:$H$605,Abr!$R$5:$R$605,"Despesa",Abr!$F$5:$F$605,CPagar!$D712,Abr!$I$5:$I$605,"Não Pago")</f>
        <v>0</v>
      </c>
      <c r="I712" s="75">
        <f>SUMIFS(Mai!$H$5:$H$605,Mai!$R$5:$R$605,"Despesa",Mai!$F$5:$F$605,CPagar!$D712,Mai!$I$5:$I$605,"Não Pago")</f>
        <v>0</v>
      </c>
      <c r="J712" s="75">
        <f>SUMIFS(Jun!$H$5:$H$605,Jun!$R$5:$R$605,"Despesa",Jun!$F$5:$F$605,CPagar!$D712,Jun!$I$5:$I$605,"Não Pago")</f>
        <v>0</v>
      </c>
      <c r="K712" s="75">
        <f>SUMIFS(Jul!$H$5:$H$605,Jul!$R$5:$R$605,"Despesa",Jul!$F$5:$F$605,CPagar!$D712,Jul!$I$5:$I$605,"Não Pago")</f>
        <v>0</v>
      </c>
      <c r="L712" s="75">
        <f>SUMIFS(Ago!$H$5:$H$605,Ago!$R$5:$R$605,"Despesa",Ago!$F$5:$F$605,CPagar!$D712,Ago!$I$5:$I$605,"Não Pago")</f>
        <v>0</v>
      </c>
      <c r="M712" s="75">
        <f>SUMIFS(Set!$H$5:$H$605,Set!$R$5:$R$605,"Despesa",Set!$F$5:$F$605,CPagar!$D712,Set!$I$5:$I$605,"Não Pago")</f>
        <v>0</v>
      </c>
      <c r="N712" s="75">
        <f>SUMIFS(Out!$H$5:$H$605,Out!$R$5:$R$605,"Despesa",Out!$F$5:$F$605,CPagar!$D712,Out!$I$5:$I$605,"Não Pago")</f>
        <v>0</v>
      </c>
      <c r="O712" s="75">
        <f>SUMIFS(Nov!$H$5:$H$605,Nov!$R$5:$R$605,"Despesa",Nov!$F$5:$F$605,CPagar!$D712,Nov!$I$5:$I$605,"Não Pago")</f>
        <v>0</v>
      </c>
      <c r="P712" s="75">
        <f>SUMIFS(Dez!$H$5:$H$605,Dez!$R$5:$R$605,"Despesa",Dez!$F$5:$F$605,CPagar!$D712,Dez!$I$5:$I$605,"Não Pago")</f>
        <v>0</v>
      </c>
      <c r="Q712" s="49">
        <f t="shared" si="23"/>
        <v>0</v>
      </c>
    </row>
    <row r="713" spans="3:17" ht="28.5" customHeight="1" thickTop="1" thickBot="1">
      <c r="C713" s="65" t="str">
        <f>'PC Despesas'!X9</f>
        <v>5.8.5</v>
      </c>
      <c r="D713" s="66" t="str">
        <f>VLOOKUP(C713,'PC Despesas'!$X$5:$Y$103,2,FALSE)</f>
        <v>-</v>
      </c>
      <c r="E713" s="75">
        <f>SUMIFS(Jan!$H$5:$H$605,Jan!$R$5:$R$605,"Despesa",Jan!$F$5:$F$605,CPagar!$D713,Jan!$I$5:$I$605,"Não Pago")</f>
        <v>0</v>
      </c>
      <c r="F713" s="75">
        <f>SUMIFS(Fev!$H$5:$H$605,Fev!$R$5:$R$605,"Despesa",Fev!$F$5:$F$605,CPagar!$D713,Fev!$I$5:$I$605,"Não Pago")</f>
        <v>0</v>
      </c>
      <c r="G713" s="75">
        <f>SUMIFS(Mar!$H$5:$H$605,Mar!$R$5:$R$605,"Despesa",Mar!$F$5:$F$605,CPagar!$D713,Mar!$I$5:$I$605,"Não Pago")</f>
        <v>0</v>
      </c>
      <c r="H713" s="75">
        <f>SUMIFS(Abr!$H$5:$H$605,Abr!$R$5:$R$605,"Despesa",Abr!$F$5:$F$605,CPagar!$D713,Abr!$I$5:$I$605,"Não Pago")</f>
        <v>0</v>
      </c>
      <c r="I713" s="75">
        <f>SUMIFS(Mai!$H$5:$H$605,Mai!$R$5:$R$605,"Despesa",Mai!$F$5:$F$605,CPagar!$D713,Mai!$I$5:$I$605,"Não Pago")</f>
        <v>0</v>
      </c>
      <c r="J713" s="75">
        <f>SUMIFS(Jun!$H$5:$H$605,Jun!$R$5:$R$605,"Despesa",Jun!$F$5:$F$605,CPagar!$D713,Jun!$I$5:$I$605,"Não Pago")</f>
        <v>0</v>
      </c>
      <c r="K713" s="75">
        <f>SUMIFS(Jul!$H$5:$H$605,Jul!$R$5:$R$605,"Despesa",Jul!$F$5:$F$605,CPagar!$D713,Jul!$I$5:$I$605,"Não Pago")</f>
        <v>0</v>
      </c>
      <c r="L713" s="75">
        <f>SUMIFS(Ago!$H$5:$H$605,Ago!$R$5:$R$605,"Despesa",Ago!$F$5:$F$605,CPagar!$D713,Ago!$I$5:$I$605,"Não Pago")</f>
        <v>0</v>
      </c>
      <c r="M713" s="75">
        <f>SUMIFS(Set!$H$5:$H$605,Set!$R$5:$R$605,"Despesa",Set!$F$5:$F$605,CPagar!$D713,Set!$I$5:$I$605,"Não Pago")</f>
        <v>0</v>
      </c>
      <c r="N713" s="75">
        <f>SUMIFS(Out!$H$5:$H$605,Out!$R$5:$R$605,"Despesa",Out!$F$5:$F$605,CPagar!$D713,Out!$I$5:$I$605,"Não Pago")</f>
        <v>0</v>
      </c>
      <c r="O713" s="75">
        <f>SUMIFS(Nov!$H$5:$H$605,Nov!$R$5:$R$605,"Despesa",Nov!$F$5:$F$605,CPagar!$D713,Nov!$I$5:$I$605,"Não Pago")</f>
        <v>0</v>
      </c>
      <c r="P713" s="75">
        <f>SUMIFS(Dez!$H$5:$H$605,Dez!$R$5:$R$605,"Despesa",Dez!$F$5:$F$605,CPagar!$D713,Dez!$I$5:$I$605,"Não Pago")</f>
        <v>0</v>
      </c>
      <c r="Q713" s="49">
        <f t="shared" si="23"/>
        <v>0</v>
      </c>
    </row>
    <row r="714" spans="3:17" ht="28.5" customHeight="1" thickTop="1" thickBot="1">
      <c r="C714" s="65" t="str">
        <f>'PC Despesas'!X10</f>
        <v>5.8.6</v>
      </c>
      <c r="D714" s="66" t="str">
        <f>VLOOKUP(C714,'PC Despesas'!$X$5:$Y$103,2,FALSE)</f>
        <v>-</v>
      </c>
      <c r="E714" s="75">
        <f>SUMIFS(Jan!$H$5:$H$605,Jan!$R$5:$R$605,"Despesa",Jan!$F$5:$F$605,CPagar!$D714,Jan!$I$5:$I$605,"Não Pago")</f>
        <v>0</v>
      </c>
      <c r="F714" s="75">
        <f>SUMIFS(Fev!$H$5:$H$605,Fev!$R$5:$R$605,"Despesa",Fev!$F$5:$F$605,CPagar!$D714,Fev!$I$5:$I$605,"Não Pago")</f>
        <v>0</v>
      </c>
      <c r="G714" s="75">
        <f>SUMIFS(Mar!$H$5:$H$605,Mar!$R$5:$R$605,"Despesa",Mar!$F$5:$F$605,CPagar!$D714,Mar!$I$5:$I$605,"Não Pago")</f>
        <v>0</v>
      </c>
      <c r="H714" s="75">
        <f>SUMIFS(Abr!$H$5:$H$605,Abr!$R$5:$R$605,"Despesa",Abr!$F$5:$F$605,CPagar!$D714,Abr!$I$5:$I$605,"Não Pago")</f>
        <v>0</v>
      </c>
      <c r="I714" s="75">
        <f>SUMIFS(Mai!$H$5:$H$605,Mai!$R$5:$R$605,"Despesa",Mai!$F$5:$F$605,CPagar!$D714,Mai!$I$5:$I$605,"Não Pago")</f>
        <v>0</v>
      </c>
      <c r="J714" s="75">
        <f>SUMIFS(Jun!$H$5:$H$605,Jun!$R$5:$R$605,"Despesa",Jun!$F$5:$F$605,CPagar!$D714,Jun!$I$5:$I$605,"Não Pago")</f>
        <v>0</v>
      </c>
      <c r="K714" s="75">
        <f>SUMIFS(Jul!$H$5:$H$605,Jul!$R$5:$R$605,"Despesa",Jul!$F$5:$F$605,CPagar!$D714,Jul!$I$5:$I$605,"Não Pago")</f>
        <v>0</v>
      </c>
      <c r="L714" s="75">
        <f>SUMIFS(Ago!$H$5:$H$605,Ago!$R$5:$R$605,"Despesa",Ago!$F$5:$F$605,CPagar!$D714,Ago!$I$5:$I$605,"Não Pago")</f>
        <v>0</v>
      </c>
      <c r="M714" s="75">
        <f>SUMIFS(Set!$H$5:$H$605,Set!$R$5:$R$605,"Despesa",Set!$F$5:$F$605,CPagar!$D714,Set!$I$5:$I$605,"Não Pago")</f>
        <v>0</v>
      </c>
      <c r="N714" s="75">
        <f>SUMIFS(Out!$H$5:$H$605,Out!$R$5:$R$605,"Despesa",Out!$F$5:$F$605,CPagar!$D714,Out!$I$5:$I$605,"Não Pago")</f>
        <v>0</v>
      </c>
      <c r="O714" s="75">
        <f>SUMIFS(Nov!$H$5:$H$605,Nov!$R$5:$R$605,"Despesa",Nov!$F$5:$F$605,CPagar!$D714,Nov!$I$5:$I$605,"Não Pago")</f>
        <v>0</v>
      </c>
      <c r="P714" s="75">
        <f>SUMIFS(Dez!$H$5:$H$605,Dez!$R$5:$R$605,"Despesa",Dez!$F$5:$F$605,CPagar!$D714,Dez!$I$5:$I$605,"Não Pago")</f>
        <v>0</v>
      </c>
      <c r="Q714" s="49">
        <f t="shared" si="23"/>
        <v>0</v>
      </c>
    </row>
    <row r="715" spans="3:17" ht="28.5" customHeight="1" thickTop="1" thickBot="1">
      <c r="C715" s="65" t="str">
        <f>'PC Despesas'!X11</f>
        <v>5.8.7</v>
      </c>
      <c r="D715" s="66" t="str">
        <f>VLOOKUP(C715,'PC Despesas'!$X$5:$Y$103,2,FALSE)</f>
        <v>-</v>
      </c>
      <c r="E715" s="75">
        <f>SUMIFS(Jan!$H$5:$H$605,Jan!$R$5:$R$605,"Despesa",Jan!$F$5:$F$605,CPagar!$D715,Jan!$I$5:$I$605,"Não Pago")</f>
        <v>0</v>
      </c>
      <c r="F715" s="75">
        <f>SUMIFS(Fev!$H$5:$H$605,Fev!$R$5:$R$605,"Despesa",Fev!$F$5:$F$605,CPagar!$D715,Fev!$I$5:$I$605,"Não Pago")</f>
        <v>0</v>
      </c>
      <c r="G715" s="75">
        <f>SUMIFS(Mar!$H$5:$H$605,Mar!$R$5:$R$605,"Despesa",Mar!$F$5:$F$605,CPagar!$D715,Mar!$I$5:$I$605,"Não Pago")</f>
        <v>0</v>
      </c>
      <c r="H715" s="75">
        <f>SUMIFS(Abr!$H$5:$H$605,Abr!$R$5:$R$605,"Despesa",Abr!$F$5:$F$605,CPagar!$D715,Abr!$I$5:$I$605,"Não Pago")</f>
        <v>0</v>
      </c>
      <c r="I715" s="75">
        <f>SUMIFS(Mai!$H$5:$H$605,Mai!$R$5:$R$605,"Despesa",Mai!$F$5:$F$605,CPagar!$D715,Mai!$I$5:$I$605,"Não Pago")</f>
        <v>0</v>
      </c>
      <c r="J715" s="75">
        <f>SUMIFS(Jun!$H$5:$H$605,Jun!$R$5:$R$605,"Despesa",Jun!$F$5:$F$605,CPagar!$D715,Jun!$I$5:$I$605,"Não Pago")</f>
        <v>0</v>
      </c>
      <c r="K715" s="75">
        <f>SUMIFS(Jul!$H$5:$H$605,Jul!$R$5:$R$605,"Despesa",Jul!$F$5:$F$605,CPagar!$D715,Jul!$I$5:$I$605,"Não Pago")</f>
        <v>0</v>
      </c>
      <c r="L715" s="75">
        <f>SUMIFS(Ago!$H$5:$H$605,Ago!$R$5:$R$605,"Despesa",Ago!$F$5:$F$605,CPagar!$D715,Ago!$I$5:$I$605,"Não Pago")</f>
        <v>0</v>
      </c>
      <c r="M715" s="75">
        <f>SUMIFS(Set!$H$5:$H$605,Set!$R$5:$R$605,"Despesa",Set!$F$5:$F$605,CPagar!$D715,Set!$I$5:$I$605,"Não Pago")</f>
        <v>0</v>
      </c>
      <c r="N715" s="75">
        <f>SUMIFS(Out!$H$5:$H$605,Out!$R$5:$R$605,"Despesa",Out!$F$5:$F$605,CPagar!$D715,Out!$I$5:$I$605,"Não Pago")</f>
        <v>0</v>
      </c>
      <c r="O715" s="75">
        <f>SUMIFS(Nov!$H$5:$H$605,Nov!$R$5:$R$605,"Despesa",Nov!$F$5:$F$605,CPagar!$D715,Nov!$I$5:$I$605,"Não Pago")</f>
        <v>0</v>
      </c>
      <c r="P715" s="75">
        <f>SUMIFS(Dez!$H$5:$H$605,Dez!$R$5:$R$605,"Despesa",Dez!$F$5:$F$605,CPagar!$D715,Dez!$I$5:$I$605,"Não Pago")</f>
        <v>0</v>
      </c>
      <c r="Q715" s="49">
        <f t="shared" si="23"/>
        <v>0</v>
      </c>
    </row>
    <row r="716" spans="3:17" ht="28.5" customHeight="1" thickTop="1" thickBot="1">
      <c r="C716" s="65" t="str">
        <f>'PC Despesas'!X12</f>
        <v>5.8.8</v>
      </c>
      <c r="D716" s="66" t="str">
        <f>VLOOKUP(C716,'PC Despesas'!$X$5:$Y$103,2,FALSE)</f>
        <v>-</v>
      </c>
      <c r="E716" s="75">
        <f>SUMIFS(Jan!$H$5:$H$605,Jan!$R$5:$R$605,"Despesa",Jan!$F$5:$F$605,CPagar!$D716,Jan!$I$5:$I$605,"Não Pago")</f>
        <v>0</v>
      </c>
      <c r="F716" s="75">
        <f>SUMIFS(Fev!$H$5:$H$605,Fev!$R$5:$R$605,"Despesa",Fev!$F$5:$F$605,CPagar!$D716,Fev!$I$5:$I$605,"Não Pago")</f>
        <v>0</v>
      </c>
      <c r="G716" s="75">
        <f>SUMIFS(Mar!$H$5:$H$605,Mar!$R$5:$R$605,"Despesa",Mar!$F$5:$F$605,CPagar!$D716,Mar!$I$5:$I$605,"Não Pago")</f>
        <v>0</v>
      </c>
      <c r="H716" s="75">
        <f>SUMIFS(Abr!$H$5:$H$605,Abr!$R$5:$R$605,"Despesa",Abr!$F$5:$F$605,CPagar!$D716,Abr!$I$5:$I$605,"Não Pago")</f>
        <v>0</v>
      </c>
      <c r="I716" s="75">
        <f>SUMIFS(Mai!$H$5:$H$605,Mai!$R$5:$R$605,"Despesa",Mai!$F$5:$F$605,CPagar!$D716,Mai!$I$5:$I$605,"Não Pago")</f>
        <v>0</v>
      </c>
      <c r="J716" s="75">
        <f>SUMIFS(Jun!$H$5:$H$605,Jun!$R$5:$R$605,"Despesa",Jun!$F$5:$F$605,CPagar!$D716,Jun!$I$5:$I$605,"Não Pago")</f>
        <v>0</v>
      </c>
      <c r="K716" s="75">
        <f>SUMIFS(Jul!$H$5:$H$605,Jul!$R$5:$R$605,"Despesa",Jul!$F$5:$F$605,CPagar!$D716,Jul!$I$5:$I$605,"Não Pago")</f>
        <v>0</v>
      </c>
      <c r="L716" s="75">
        <f>SUMIFS(Ago!$H$5:$H$605,Ago!$R$5:$R$605,"Despesa",Ago!$F$5:$F$605,CPagar!$D716,Ago!$I$5:$I$605,"Não Pago")</f>
        <v>0</v>
      </c>
      <c r="M716" s="75">
        <f>SUMIFS(Set!$H$5:$H$605,Set!$R$5:$R$605,"Despesa",Set!$F$5:$F$605,CPagar!$D716,Set!$I$5:$I$605,"Não Pago")</f>
        <v>0</v>
      </c>
      <c r="N716" s="75">
        <f>SUMIFS(Out!$H$5:$H$605,Out!$R$5:$R$605,"Despesa",Out!$F$5:$F$605,CPagar!$D716,Out!$I$5:$I$605,"Não Pago")</f>
        <v>0</v>
      </c>
      <c r="O716" s="75">
        <f>SUMIFS(Nov!$H$5:$H$605,Nov!$R$5:$R$605,"Despesa",Nov!$F$5:$F$605,CPagar!$D716,Nov!$I$5:$I$605,"Não Pago")</f>
        <v>0</v>
      </c>
      <c r="P716" s="75">
        <f>SUMIFS(Dez!$H$5:$H$605,Dez!$R$5:$R$605,"Despesa",Dez!$F$5:$F$605,CPagar!$D716,Dez!$I$5:$I$605,"Não Pago")</f>
        <v>0</v>
      </c>
      <c r="Q716" s="49">
        <f t="shared" si="23"/>
        <v>0</v>
      </c>
    </row>
    <row r="717" spans="3:17" ht="28.5" customHeight="1" thickTop="1" thickBot="1">
      <c r="C717" s="65" t="str">
        <f>'PC Despesas'!X13</f>
        <v>5.8.9</v>
      </c>
      <c r="D717" s="66" t="str">
        <f>VLOOKUP(C717,'PC Despesas'!$X$5:$Y$103,2,FALSE)</f>
        <v>-</v>
      </c>
      <c r="E717" s="75">
        <f>SUMIFS(Jan!$H$5:$H$605,Jan!$R$5:$R$605,"Despesa",Jan!$F$5:$F$605,CPagar!$D717,Jan!$I$5:$I$605,"Não Pago")</f>
        <v>0</v>
      </c>
      <c r="F717" s="75">
        <f>SUMIFS(Fev!$H$5:$H$605,Fev!$R$5:$R$605,"Despesa",Fev!$F$5:$F$605,CPagar!$D717,Fev!$I$5:$I$605,"Não Pago")</f>
        <v>0</v>
      </c>
      <c r="G717" s="75">
        <f>SUMIFS(Mar!$H$5:$H$605,Mar!$R$5:$R$605,"Despesa",Mar!$F$5:$F$605,CPagar!$D717,Mar!$I$5:$I$605,"Não Pago")</f>
        <v>0</v>
      </c>
      <c r="H717" s="75">
        <f>SUMIFS(Abr!$H$5:$H$605,Abr!$R$5:$R$605,"Despesa",Abr!$F$5:$F$605,CPagar!$D717,Abr!$I$5:$I$605,"Não Pago")</f>
        <v>0</v>
      </c>
      <c r="I717" s="75">
        <f>SUMIFS(Mai!$H$5:$H$605,Mai!$R$5:$R$605,"Despesa",Mai!$F$5:$F$605,CPagar!$D717,Mai!$I$5:$I$605,"Não Pago")</f>
        <v>0</v>
      </c>
      <c r="J717" s="75">
        <f>SUMIFS(Jun!$H$5:$H$605,Jun!$R$5:$R$605,"Despesa",Jun!$F$5:$F$605,CPagar!$D717,Jun!$I$5:$I$605,"Não Pago")</f>
        <v>0</v>
      </c>
      <c r="K717" s="75">
        <f>SUMIFS(Jul!$H$5:$H$605,Jul!$R$5:$R$605,"Despesa",Jul!$F$5:$F$605,CPagar!$D717,Jul!$I$5:$I$605,"Não Pago")</f>
        <v>0</v>
      </c>
      <c r="L717" s="75">
        <f>SUMIFS(Ago!$H$5:$H$605,Ago!$R$5:$R$605,"Despesa",Ago!$F$5:$F$605,CPagar!$D717,Ago!$I$5:$I$605,"Não Pago")</f>
        <v>0</v>
      </c>
      <c r="M717" s="75">
        <f>SUMIFS(Set!$H$5:$H$605,Set!$R$5:$R$605,"Despesa",Set!$F$5:$F$605,CPagar!$D717,Set!$I$5:$I$605,"Não Pago")</f>
        <v>0</v>
      </c>
      <c r="N717" s="75">
        <f>SUMIFS(Out!$H$5:$H$605,Out!$R$5:$R$605,"Despesa",Out!$F$5:$F$605,CPagar!$D717,Out!$I$5:$I$605,"Não Pago")</f>
        <v>0</v>
      </c>
      <c r="O717" s="75">
        <f>SUMIFS(Nov!$H$5:$H$605,Nov!$R$5:$R$605,"Despesa",Nov!$F$5:$F$605,CPagar!$D717,Nov!$I$5:$I$605,"Não Pago")</f>
        <v>0</v>
      </c>
      <c r="P717" s="75">
        <f>SUMIFS(Dez!$H$5:$H$605,Dez!$R$5:$R$605,"Despesa",Dez!$F$5:$F$605,CPagar!$D717,Dez!$I$5:$I$605,"Não Pago")</f>
        <v>0</v>
      </c>
      <c r="Q717" s="49">
        <f t="shared" si="23"/>
        <v>0</v>
      </c>
    </row>
    <row r="718" spans="3:17" ht="28.5" customHeight="1" thickTop="1" thickBot="1">
      <c r="C718" s="65" t="str">
        <f>'PC Despesas'!X14</f>
        <v>5.8.10</v>
      </c>
      <c r="D718" s="66" t="str">
        <f>VLOOKUP(C718,'PC Despesas'!$X$5:$Y$103,2,FALSE)</f>
        <v>-</v>
      </c>
      <c r="E718" s="75">
        <f>SUMIFS(Jan!$H$5:$H$605,Jan!$R$5:$R$605,"Despesa",Jan!$F$5:$F$605,CPagar!$D718,Jan!$I$5:$I$605,"Não Pago")</f>
        <v>0</v>
      </c>
      <c r="F718" s="75">
        <f>SUMIFS(Fev!$H$5:$H$605,Fev!$R$5:$R$605,"Despesa",Fev!$F$5:$F$605,CPagar!$D718,Fev!$I$5:$I$605,"Não Pago")</f>
        <v>0</v>
      </c>
      <c r="G718" s="75">
        <f>SUMIFS(Mar!$H$5:$H$605,Mar!$R$5:$R$605,"Despesa",Mar!$F$5:$F$605,CPagar!$D718,Mar!$I$5:$I$605,"Não Pago")</f>
        <v>0</v>
      </c>
      <c r="H718" s="75">
        <f>SUMIFS(Abr!$H$5:$H$605,Abr!$R$5:$R$605,"Despesa",Abr!$F$5:$F$605,CPagar!$D718,Abr!$I$5:$I$605,"Não Pago")</f>
        <v>0</v>
      </c>
      <c r="I718" s="75">
        <f>SUMIFS(Mai!$H$5:$H$605,Mai!$R$5:$R$605,"Despesa",Mai!$F$5:$F$605,CPagar!$D718,Mai!$I$5:$I$605,"Não Pago")</f>
        <v>0</v>
      </c>
      <c r="J718" s="75">
        <f>SUMIFS(Jun!$H$5:$H$605,Jun!$R$5:$R$605,"Despesa",Jun!$F$5:$F$605,CPagar!$D718,Jun!$I$5:$I$605,"Não Pago")</f>
        <v>0</v>
      </c>
      <c r="K718" s="75">
        <f>SUMIFS(Jul!$H$5:$H$605,Jul!$R$5:$R$605,"Despesa",Jul!$F$5:$F$605,CPagar!$D718,Jul!$I$5:$I$605,"Não Pago")</f>
        <v>0</v>
      </c>
      <c r="L718" s="75">
        <f>SUMIFS(Ago!$H$5:$H$605,Ago!$R$5:$R$605,"Despesa",Ago!$F$5:$F$605,CPagar!$D718,Ago!$I$5:$I$605,"Não Pago")</f>
        <v>0</v>
      </c>
      <c r="M718" s="75">
        <f>SUMIFS(Set!$H$5:$H$605,Set!$R$5:$R$605,"Despesa",Set!$F$5:$F$605,CPagar!$D718,Set!$I$5:$I$605,"Não Pago")</f>
        <v>0</v>
      </c>
      <c r="N718" s="75">
        <f>SUMIFS(Out!$H$5:$H$605,Out!$R$5:$R$605,"Despesa",Out!$F$5:$F$605,CPagar!$D718,Out!$I$5:$I$605,"Não Pago")</f>
        <v>0</v>
      </c>
      <c r="O718" s="75">
        <f>SUMIFS(Nov!$H$5:$H$605,Nov!$R$5:$R$605,"Despesa",Nov!$F$5:$F$605,CPagar!$D718,Nov!$I$5:$I$605,"Não Pago")</f>
        <v>0</v>
      </c>
      <c r="P718" s="75">
        <f>SUMIFS(Dez!$H$5:$H$605,Dez!$R$5:$R$605,"Despesa",Dez!$F$5:$F$605,CPagar!$D718,Dez!$I$5:$I$605,"Não Pago")</f>
        <v>0</v>
      </c>
      <c r="Q718" s="49">
        <f t="shared" si="23"/>
        <v>0</v>
      </c>
    </row>
    <row r="719" spans="3:17" ht="28.5" customHeight="1" thickTop="1" thickBot="1">
      <c r="C719" s="65" t="str">
        <f>'PC Despesas'!X15</f>
        <v>5.8.11</v>
      </c>
      <c r="D719" s="66" t="str">
        <f>VLOOKUP(C719,'PC Despesas'!$X$5:$Y$103,2,FALSE)</f>
        <v>-</v>
      </c>
      <c r="E719" s="75">
        <f>SUMIFS(Jan!$H$5:$H$605,Jan!$R$5:$R$605,"Despesa",Jan!$F$5:$F$605,CPagar!$D719,Jan!$I$5:$I$605,"Não Pago")</f>
        <v>0</v>
      </c>
      <c r="F719" s="75">
        <f>SUMIFS(Fev!$H$5:$H$605,Fev!$R$5:$R$605,"Despesa",Fev!$F$5:$F$605,CPagar!$D719,Fev!$I$5:$I$605,"Não Pago")</f>
        <v>0</v>
      </c>
      <c r="G719" s="75">
        <f>SUMIFS(Mar!$H$5:$H$605,Mar!$R$5:$R$605,"Despesa",Mar!$F$5:$F$605,CPagar!$D719,Mar!$I$5:$I$605,"Não Pago")</f>
        <v>0</v>
      </c>
      <c r="H719" s="75">
        <f>SUMIFS(Abr!$H$5:$H$605,Abr!$R$5:$R$605,"Despesa",Abr!$F$5:$F$605,CPagar!$D719,Abr!$I$5:$I$605,"Não Pago")</f>
        <v>0</v>
      </c>
      <c r="I719" s="75">
        <f>SUMIFS(Mai!$H$5:$H$605,Mai!$R$5:$R$605,"Despesa",Mai!$F$5:$F$605,CPagar!$D719,Mai!$I$5:$I$605,"Não Pago")</f>
        <v>0</v>
      </c>
      <c r="J719" s="75">
        <f>SUMIFS(Jun!$H$5:$H$605,Jun!$R$5:$R$605,"Despesa",Jun!$F$5:$F$605,CPagar!$D719,Jun!$I$5:$I$605,"Não Pago")</f>
        <v>0</v>
      </c>
      <c r="K719" s="75">
        <f>SUMIFS(Jul!$H$5:$H$605,Jul!$R$5:$R$605,"Despesa",Jul!$F$5:$F$605,CPagar!$D719,Jul!$I$5:$I$605,"Não Pago")</f>
        <v>0</v>
      </c>
      <c r="L719" s="75">
        <f>SUMIFS(Ago!$H$5:$H$605,Ago!$R$5:$R$605,"Despesa",Ago!$F$5:$F$605,CPagar!$D719,Ago!$I$5:$I$605,"Não Pago")</f>
        <v>0</v>
      </c>
      <c r="M719" s="75">
        <f>SUMIFS(Set!$H$5:$H$605,Set!$R$5:$R$605,"Despesa",Set!$F$5:$F$605,CPagar!$D719,Set!$I$5:$I$605,"Não Pago")</f>
        <v>0</v>
      </c>
      <c r="N719" s="75">
        <f>SUMIFS(Out!$H$5:$H$605,Out!$R$5:$R$605,"Despesa",Out!$F$5:$F$605,CPagar!$D719,Out!$I$5:$I$605,"Não Pago")</f>
        <v>0</v>
      </c>
      <c r="O719" s="75">
        <f>SUMIFS(Nov!$H$5:$H$605,Nov!$R$5:$R$605,"Despesa",Nov!$F$5:$F$605,CPagar!$D719,Nov!$I$5:$I$605,"Não Pago")</f>
        <v>0</v>
      </c>
      <c r="P719" s="75">
        <f>SUMIFS(Dez!$H$5:$H$605,Dez!$R$5:$R$605,"Despesa",Dez!$F$5:$F$605,CPagar!$D719,Dez!$I$5:$I$605,"Não Pago")</f>
        <v>0</v>
      </c>
      <c r="Q719" s="49">
        <f t="shared" si="23"/>
        <v>0</v>
      </c>
    </row>
    <row r="720" spans="3:17" ht="28.5" customHeight="1" thickTop="1" thickBot="1">
      <c r="C720" s="65" t="str">
        <f>'PC Despesas'!X16</f>
        <v>5.8.12</v>
      </c>
      <c r="D720" s="66" t="str">
        <f>VLOOKUP(C720,'PC Despesas'!$X$5:$Y$103,2,FALSE)</f>
        <v>-</v>
      </c>
      <c r="E720" s="75">
        <f>SUMIFS(Jan!$H$5:$H$605,Jan!$R$5:$R$605,"Despesa",Jan!$F$5:$F$605,CPagar!$D720,Jan!$I$5:$I$605,"Não Pago")</f>
        <v>0</v>
      </c>
      <c r="F720" s="75">
        <f>SUMIFS(Fev!$H$5:$H$605,Fev!$R$5:$R$605,"Despesa",Fev!$F$5:$F$605,CPagar!$D720,Fev!$I$5:$I$605,"Não Pago")</f>
        <v>0</v>
      </c>
      <c r="G720" s="75">
        <f>SUMIFS(Mar!$H$5:$H$605,Mar!$R$5:$R$605,"Despesa",Mar!$F$5:$F$605,CPagar!$D720,Mar!$I$5:$I$605,"Não Pago")</f>
        <v>0</v>
      </c>
      <c r="H720" s="75">
        <f>SUMIFS(Abr!$H$5:$H$605,Abr!$R$5:$R$605,"Despesa",Abr!$F$5:$F$605,CPagar!$D720,Abr!$I$5:$I$605,"Não Pago")</f>
        <v>0</v>
      </c>
      <c r="I720" s="75">
        <f>SUMIFS(Mai!$H$5:$H$605,Mai!$R$5:$R$605,"Despesa",Mai!$F$5:$F$605,CPagar!$D720,Mai!$I$5:$I$605,"Não Pago")</f>
        <v>0</v>
      </c>
      <c r="J720" s="75">
        <f>SUMIFS(Jun!$H$5:$H$605,Jun!$R$5:$R$605,"Despesa",Jun!$F$5:$F$605,CPagar!$D720,Jun!$I$5:$I$605,"Não Pago")</f>
        <v>0</v>
      </c>
      <c r="K720" s="75">
        <f>SUMIFS(Jul!$H$5:$H$605,Jul!$R$5:$R$605,"Despesa",Jul!$F$5:$F$605,CPagar!$D720,Jul!$I$5:$I$605,"Não Pago")</f>
        <v>0</v>
      </c>
      <c r="L720" s="75">
        <f>SUMIFS(Ago!$H$5:$H$605,Ago!$R$5:$R$605,"Despesa",Ago!$F$5:$F$605,CPagar!$D720,Ago!$I$5:$I$605,"Não Pago")</f>
        <v>0</v>
      </c>
      <c r="M720" s="75">
        <f>SUMIFS(Set!$H$5:$H$605,Set!$R$5:$R$605,"Despesa",Set!$F$5:$F$605,CPagar!$D720,Set!$I$5:$I$605,"Não Pago")</f>
        <v>0</v>
      </c>
      <c r="N720" s="75">
        <f>SUMIFS(Out!$H$5:$H$605,Out!$R$5:$R$605,"Despesa",Out!$F$5:$F$605,CPagar!$D720,Out!$I$5:$I$605,"Não Pago")</f>
        <v>0</v>
      </c>
      <c r="O720" s="75">
        <f>SUMIFS(Nov!$H$5:$H$605,Nov!$R$5:$R$605,"Despesa",Nov!$F$5:$F$605,CPagar!$D720,Nov!$I$5:$I$605,"Não Pago")</f>
        <v>0</v>
      </c>
      <c r="P720" s="75">
        <f>SUMIFS(Dez!$H$5:$H$605,Dez!$R$5:$R$605,"Despesa",Dez!$F$5:$F$605,CPagar!$D720,Dez!$I$5:$I$605,"Não Pago")</f>
        <v>0</v>
      </c>
      <c r="Q720" s="49">
        <f t="shared" si="23"/>
        <v>0</v>
      </c>
    </row>
    <row r="721" spans="3:17" ht="28.5" customHeight="1" thickTop="1" thickBot="1">
      <c r="C721" s="65" t="str">
        <f>'PC Despesas'!X17</f>
        <v>5.8.13</v>
      </c>
      <c r="D721" s="66" t="str">
        <f>VLOOKUP(C721,'PC Despesas'!$X$5:$Y$103,2,FALSE)</f>
        <v>-</v>
      </c>
      <c r="E721" s="75">
        <f>SUMIFS(Jan!$H$5:$H$605,Jan!$R$5:$R$605,"Despesa",Jan!$F$5:$F$605,CPagar!$D721,Jan!$I$5:$I$605,"Não Pago")</f>
        <v>0</v>
      </c>
      <c r="F721" s="75">
        <f>SUMIFS(Fev!$H$5:$H$605,Fev!$R$5:$R$605,"Despesa",Fev!$F$5:$F$605,CPagar!$D721,Fev!$I$5:$I$605,"Não Pago")</f>
        <v>0</v>
      </c>
      <c r="G721" s="75">
        <f>SUMIFS(Mar!$H$5:$H$605,Mar!$R$5:$R$605,"Despesa",Mar!$F$5:$F$605,CPagar!$D721,Mar!$I$5:$I$605,"Não Pago")</f>
        <v>0</v>
      </c>
      <c r="H721" s="75">
        <f>SUMIFS(Abr!$H$5:$H$605,Abr!$R$5:$R$605,"Despesa",Abr!$F$5:$F$605,CPagar!$D721,Abr!$I$5:$I$605,"Não Pago")</f>
        <v>0</v>
      </c>
      <c r="I721" s="75">
        <f>SUMIFS(Mai!$H$5:$H$605,Mai!$R$5:$R$605,"Despesa",Mai!$F$5:$F$605,CPagar!$D721,Mai!$I$5:$I$605,"Não Pago")</f>
        <v>0</v>
      </c>
      <c r="J721" s="75">
        <f>SUMIFS(Jun!$H$5:$H$605,Jun!$R$5:$R$605,"Despesa",Jun!$F$5:$F$605,CPagar!$D721,Jun!$I$5:$I$605,"Não Pago")</f>
        <v>0</v>
      </c>
      <c r="K721" s="75">
        <f>SUMIFS(Jul!$H$5:$H$605,Jul!$R$5:$R$605,"Despesa",Jul!$F$5:$F$605,CPagar!$D721,Jul!$I$5:$I$605,"Não Pago")</f>
        <v>0</v>
      </c>
      <c r="L721" s="75">
        <f>SUMIFS(Ago!$H$5:$H$605,Ago!$R$5:$R$605,"Despesa",Ago!$F$5:$F$605,CPagar!$D721,Ago!$I$5:$I$605,"Não Pago")</f>
        <v>0</v>
      </c>
      <c r="M721" s="75">
        <f>SUMIFS(Set!$H$5:$H$605,Set!$R$5:$R$605,"Despesa",Set!$F$5:$F$605,CPagar!$D721,Set!$I$5:$I$605,"Não Pago")</f>
        <v>0</v>
      </c>
      <c r="N721" s="75">
        <f>SUMIFS(Out!$H$5:$H$605,Out!$R$5:$R$605,"Despesa",Out!$F$5:$F$605,CPagar!$D721,Out!$I$5:$I$605,"Não Pago")</f>
        <v>0</v>
      </c>
      <c r="O721" s="75">
        <f>SUMIFS(Nov!$H$5:$H$605,Nov!$R$5:$R$605,"Despesa",Nov!$F$5:$F$605,CPagar!$D721,Nov!$I$5:$I$605,"Não Pago")</f>
        <v>0</v>
      </c>
      <c r="P721" s="75">
        <f>SUMIFS(Dez!$H$5:$H$605,Dez!$R$5:$R$605,"Despesa",Dez!$F$5:$F$605,CPagar!$D721,Dez!$I$5:$I$605,"Não Pago")</f>
        <v>0</v>
      </c>
      <c r="Q721" s="49">
        <f t="shared" si="23"/>
        <v>0</v>
      </c>
    </row>
    <row r="722" spans="3:17" ht="28.5" customHeight="1" thickTop="1" thickBot="1">
      <c r="C722" s="65" t="str">
        <f>'PC Despesas'!X18</f>
        <v>5.8.14</v>
      </c>
      <c r="D722" s="66" t="str">
        <f>VLOOKUP(C722,'PC Despesas'!$X$5:$Y$103,2,FALSE)</f>
        <v>-</v>
      </c>
      <c r="E722" s="75">
        <f>SUMIFS(Jan!$H$5:$H$605,Jan!$R$5:$R$605,"Despesa",Jan!$F$5:$F$605,CPagar!$D722,Jan!$I$5:$I$605,"Não Pago")</f>
        <v>0</v>
      </c>
      <c r="F722" s="75">
        <f>SUMIFS(Fev!$H$5:$H$605,Fev!$R$5:$R$605,"Despesa",Fev!$F$5:$F$605,CPagar!$D722,Fev!$I$5:$I$605,"Não Pago")</f>
        <v>0</v>
      </c>
      <c r="G722" s="75">
        <f>SUMIFS(Mar!$H$5:$H$605,Mar!$R$5:$R$605,"Despesa",Mar!$F$5:$F$605,CPagar!$D722,Mar!$I$5:$I$605,"Não Pago")</f>
        <v>0</v>
      </c>
      <c r="H722" s="75">
        <f>SUMIFS(Abr!$H$5:$H$605,Abr!$R$5:$R$605,"Despesa",Abr!$F$5:$F$605,CPagar!$D722,Abr!$I$5:$I$605,"Não Pago")</f>
        <v>0</v>
      </c>
      <c r="I722" s="75">
        <f>SUMIFS(Mai!$H$5:$H$605,Mai!$R$5:$R$605,"Despesa",Mai!$F$5:$F$605,CPagar!$D722,Mai!$I$5:$I$605,"Não Pago")</f>
        <v>0</v>
      </c>
      <c r="J722" s="75">
        <f>SUMIFS(Jun!$H$5:$H$605,Jun!$R$5:$R$605,"Despesa",Jun!$F$5:$F$605,CPagar!$D722,Jun!$I$5:$I$605,"Não Pago")</f>
        <v>0</v>
      </c>
      <c r="K722" s="75">
        <f>SUMIFS(Jul!$H$5:$H$605,Jul!$R$5:$R$605,"Despesa",Jul!$F$5:$F$605,CPagar!$D722,Jul!$I$5:$I$605,"Não Pago")</f>
        <v>0</v>
      </c>
      <c r="L722" s="75">
        <f>SUMIFS(Ago!$H$5:$H$605,Ago!$R$5:$R$605,"Despesa",Ago!$F$5:$F$605,CPagar!$D722,Ago!$I$5:$I$605,"Não Pago")</f>
        <v>0</v>
      </c>
      <c r="M722" s="75">
        <f>SUMIFS(Set!$H$5:$H$605,Set!$R$5:$R$605,"Despesa",Set!$F$5:$F$605,CPagar!$D722,Set!$I$5:$I$605,"Não Pago")</f>
        <v>0</v>
      </c>
      <c r="N722" s="75">
        <f>SUMIFS(Out!$H$5:$H$605,Out!$R$5:$R$605,"Despesa",Out!$F$5:$F$605,CPagar!$D722,Out!$I$5:$I$605,"Não Pago")</f>
        <v>0</v>
      </c>
      <c r="O722" s="75">
        <f>SUMIFS(Nov!$H$5:$H$605,Nov!$R$5:$R$605,"Despesa",Nov!$F$5:$F$605,CPagar!$D722,Nov!$I$5:$I$605,"Não Pago")</f>
        <v>0</v>
      </c>
      <c r="P722" s="75">
        <f>SUMIFS(Dez!$H$5:$H$605,Dez!$R$5:$R$605,"Despesa",Dez!$F$5:$F$605,CPagar!$D722,Dez!$I$5:$I$605,"Não Pago")</f>
        <v>0</v>
      </c>
      <c r="Q722" s="49">
        <f t="shared" si="23"/>
        <v>0</v>
      </c>
    </row>
    <row r="723" spans="3:17" ht="28.5" customHeight="1" thickTop="1" thickBot="1">
      <c r="C723" s="65" t="str">
        <f>'PC Despesas'!X19</f>
        <v>5.8.15</v>
      </c>
      <c r="D723" s="66" t="str">
        <f>VLOOKUP(C723,'PC Despesas'!$X$5:$Y$103,2,FALSE)</f>
        <v>-</v>
      </c>
      <c r="E723" s="75">
        <f>SUMIFS(Jan!$H$5:$H$605,Jan!$R$5:$R$605,"Despesa",Jan!$F$5:$F$605,CPagar!$D723,Jan!$I$5:$I$605,"Não Pago")</f>
        <v>0</v>
      </c>
      <c r="F723" s="75">
        <f>SUMIFS(Fev!$H$5:$H$605,Fev!$R$5:$R$605,"Despesa",Fev!$F$5:$F$605,CPagar!$D723,Fev!$I$5:$I$605,"Não Pago")</f>
        <v>0</v>
      </c>
      <c r="G723" s="75">
        <f>SUMIFS(Mar!$H$5:$H$605,Mar!$R$5:$R$605,"Despesa",Mar!$F$5:$F$605,CPagar!$D723,Mar!$I$5:$I$605,"Não Pago")</f>
        <v>0</v>
      </c>
      <c r="H723" s="75">
        <f>SUMIFS(Abr!$H$5:$H$605,Abr!$R$5:$R$605,"Despesa",Abr!$F$5:$F$605,CPagar!$D723,Abr!$I$5:$I$605,"Não Pago")</f>
        <v>0</v>
      </c>
      <c r="I723" s="75">
        <f>SUMIFS(Mai!$H$5:$H$605,Mai!$R$5:$R$605,"Despesa",Mai!$F$5:$F$605,CPagar!$D723,Mai!$I$5:$I$605,"Não Pago")</f>
        <v>0</v>
      </c>
      <c r="J723" s="75">
        <f>SUMIFS(Jun!$H$5:$H$605,Jun!$R$5:$R$605,"Despesa",Jun!$F$5:$F$605,CPagar!$D723,Jun!$I$5:$I$605,"Não Pago")</f>
        <v>0</v>
      </c>
      <c r="K723" s="75">
        <f>SUMIFS(Jul!$H$5:$H$605,Jul!$R$5:$R$605,"Despesa",Jul!$F$5:$F$605,CPagar!$D723,Jul!$I$5:$I$605,"Não Pago")</f>
        <v>0</v>
      </c>
      <c r="L723" s="75">
        <f>SUMIFS(Ago!$H$5:$H$605,Ago!$R$5:$R$605,"Despesa",Ago!$F$5:$F$605,CPagar!$D723,Ago!$I$5:$I$605,"Não Pago")</f>
        <v>0</v>
      </c>
      <c r="M723" s="75">
        <f>SUMIFS(Set!$H$5:$H$605,Set!$R$5:$R$605,"Despesa",Set!$F$5:$F$605,CPagar!$D723,Set!$I$5:$I$605,"Não Pago")</f>
        <v>0</v>
      </c>
      <c r="N723" s="75">
        <f>SUMIFS(Out!$H$5:$H$605,Out!$R$5:$R$605,"Despesa",Out!$F$5:$F$605,CPagar!$D723,Out!$I$5:$I$605,"Não Pago")</f>
        <v>0</v>
      </c>
      <c r="O723" s="75">
        <f>SUMIFS(Nov!$H$5:$H$605,Nov!$R$5:$R$605,"Despesa",Nov!$F$5:$F$605,CPagar!$D723,Nov!$I$5:$I$605,"Não Pago")</f>
        <v>0</v>
      </c>
      <c r="P723" s="75">
        <f>SUMIFS(Dez!$H$5:$H$605,Dez!$R$5:$R$605,"Despesa",Dez!$F$5:$F$605,CPagar!$D723,Dez!$I$5:$I$605,"Não Pago")</f>
        <v>0</v>
      </c>
      <c r="Q723" s="49">
        <f t="shared" si="23"/>
        <v>0</v>
      </c>
    </row>
    <row r="724" spans="3:17" ht="28.5" customHeight="1" thickTop="1" thickBot="1">
      <c r="C724" s="65" t="str">
        <f>'PC Despesas'!X20</f>
        <v>5.8.16</v>
      </c>
      <c r="D724" s="66" t="str">
        <f>VLOOKUP(C724,'PC Despesas'!$X$5:$Y$103,2,FALSE)</f>
        <v>-</v>
      </c>
      <c r="E724" s="75">
        <f>SUMIFS(Jan!$H$5:$H$605,Jan!$R$5:$R$605,"Despesa",Jan!$F$5:$F$605,CPagar!$D724,Jan!$I$5:$I$605,"Não Pago")</f>
        <v>0</v>
      </c>
      <c r="F724" s="75">
        <f>SUMIFS(Fev!$H$5:$H$605,Fev!$R$5:$R$605,"Despesa",Fev!$F$5:$F$605,CPagar!$D724,Fev!$I$5:$I$605,"Não Pago")</f>
        <v>0</v>
      </c>
      <c r="G724" s="75">
        <f>SUMIFS(Mar!$H$5:$H$605,Mar!$R$5:$R$605,"Despesa",Mar!$F$5:$F$605,CPagar!$D724,Mar!$I$5:$I$605,"Não Pago")</f>
        <v>0</v>
      </c>
      <c r="H724" s="75">
        <f>SUMIFS(Abr!$H$5:$H$605,Abr!$R$5:$R$605,"Despesa",Abr!$F$5:$F$605,CPagar!$D724,Abr!$I$5:$I$605,"Não Pago")</f>
        <v>0</v>
      </c>
      <c r="I724" s="75">
        <f>SUMIFS(Mai!$H$5:$H$605,Mai!$R$5:$R$605,"Despesa",Mai!$F$5:$F$605,CPagar!$D724,Mai!$I$5:$I$605,"Não Pago")</f>
        <v>0</v>
      </c>
      <c r="J724" s="75">
        <f>SUMIFS(Jun!$H$5:$H$605,Jun!$R$5:$R$605,"Despesa",Jun!$F$5:$F$605,CPagar!$D724,Jun!$I$5:$I$605,"Não Pago")</f>
        <v>0</v>
      </c>
      <c r="K724" s="75">
        <f>SUMIFS(Jul!$H$5:$H$605,Jul!$R$5:$R$605,"Despesa",Jul!$F$5:$F$605,CPagar!$D724,Jul!$I$5:$I$605,"Não Pago")</f>
        <v>0</v>
      </c>
      <c r="L724" s="75">
        <f>SUMIFS(Ago!$H$5:$H$605,Ago!$R$5:$R$605,"Despesa",Ago!$F$5:$F$605,CPagar!$D724,Ago!$I$5:$I$605,"Não Pago")</f>
        <v>0</v>
      </c>
      <c r="M724" s="75">
        <f>SUMIFS(Set!$H$5:$H$605,Set!$R$5:$R$605,"Despesa",Set!$F$5:$F$605,CPagar!$D724,Set!$I$5:$I$605,"Não Pago")</f>
        <v>0</v>
      </c>
      <c r="N724" s="75">
        <f>SUMIFS(Out!$H$5:$H$605,Out!$R$5:$R$605,"Despesa",Out!$F$5:$F$605,CPagar!$D724,Out!$I$5:$I$605,"Não Pago")</f>
        <v>0</v>
      </c>
      <c r="O724" s="75">
        <f>SUMIFS(Nov!$H$5:$H$605,Nov!$R$5:$R$605,"Despesa",Nov!$F$5:$F$605,CPagar!$D724,Nov!$I$5:$I$605,"Não Pago")</f>
        <v>0</v>
      </c>
      <c r="P724" s="75">
        <f>SUMIFS(Dez!$H$5:$H$605,Dez!$R$5:$R$605,"Despesa",Dez!$F$5:$F$605,CPagar!$D724,Dez!$I$5:$I$605,"Não Pago")</f>
        <v>0</v>
      </c>
      <c r="Q724" s="49">
        <f t="shared" si="23"/>
        <v>0</v>
      </c>
    </row>
    <row r="725" spans="3:17" ht="28.5" customHeight="1" thickTop="1" thickBot="1">
      <c r="C725" s="65" t="str">
        <f>'PC Despesas'!X21</f>
        <v>5.8.17</v>
      </c>
      <c r="D725" s="66" t="str">
        <f>VLOOKUP(C725,'PC Despesas'!$X$5:$Y$103,2,FALSE)</f>
        <v>-</v>
      </c>
      <c r="E725" s="75">
        <f>SUMIFS(Jan!$H$5:$H$605,Jan!$R$5:$R$605,"Despesa",Jan!$F$5:$F$605,CPagar!$D725,Jan!$I$5:$I$605,"Não Pago")</f>
        <v>0</v>
      </c>
      <c r="F725" s="75">
        <f>SUMIFS(Fev!$H$5:$H$605,Fev!$R$5:$R$605,"Despesa",Fev!$F$5:$F$605,CPagar!$D725,Fev!$I$5:$I$605,"Não Pago")</f>
        <v>0</v>
      </c>
      <c r="G725" s="75">
        <f>SUMIFS(Mar!$H$5:$H$605,Mar!$R$5:$R$605,"Despesa",Mar!$F$5:$F$605,CPagar!$D725,Mar!$I$5:$I$605,"Não Pago")</f>
        <v>0</v>
      </c>
      <c r="H725" s="75">
        <f>SUMIFS(Abr!$H$5:$H$605,Abr!$R$5:$R$605,"Despesa",Abr!$F$5:$F$605,CPagar!$D725,Abr!$I$5:$I$605,"Não Pago")</f>
        <v>0</v>
      </c>
      <c r="I725" s="75">
        <f>SUMIFS(Mai!$H$5:$H$605,Mai!$R$5:$R$605,"Despesa",Mai!$F$5:$F$605,CPagar!$D725,Mai!$I$5:$I$605,"Não Pago")</f>
        <v>0</v>
      </c>
      <c r="J725" s="75">
        <f>SUMIFS(Jun!$H$5:$H$605,Jun!$R$5:$R$605,"Despesa",Jun!$F$5:$F$605,CPagar!$D725,Jun!$I$5:$I$605,"Não Pago")</f>
        <v>0</v>
      </c>
      <c r="K725" s="75">
        <f>SUMIFS(Jul!$H$5:$H$605,Jul!$R$5:$R$605,"Despesa",Jul!$F$5:$F$605,CPagar!$D725,Jul!$I$5:$I$605,"Não Pago")</f>
        <v>0</v>
      </c>
      <c r="L725" s="75">
        <f>SUMIFS(Ago!$H$5:$H$605,Ago!$R$5:$R$605,"Despesa",Ago!$F$5:$F$605,CPagar!$D725,Ago!$I$5:$I$605,"Não Pago")</f>
        <v>0</v>
      </c>
      <c r="M725" s="75">
        <f>SUMIFS(Set!$H$5:$H$605,Set!$R$5:$R$605,"Despesa",Set!$F$5:$F$605,CPagar!$D725,Set!$I$5:$I$605,"Não Pago")</f>
        <v>0</v>
      </c>
      <c r="N725" s="75">
        <f>SUMIFS(Out!$H$5:$H$605,Out!$R$5:$R$605,"Despesa",Out!$F$5:$F$605,CPagar!$D725,Out!$I$5:$I$605,"Não Pago")</f>
        <v>0</v>
      </c>
      <c r="O725" s="75">
        <f>SUMIFS(Nov!$H$5:$H$605,Nov!$R$5:$R$605,"Despesa",Nov!$F$5:$F$605,CPagar!$D725,Nov!$I$5:$I$605,"Não Pago")</f>
        <v>0</v>
      </c>
      <c r="P725" s="75">
        <f>SUMIFS(Dez!$H$5:$H$605,Dez!$R$5:$R$605,"Despesa",Dez!$F$5:$F$605,CPagar!$D725,Dez!$I$5:$I$605,"Não Pago")</f>
        <v>0</v>
      </c>
      <c r="Q725" s="49">
        <f t="shared" si="23"/>
        <v>0</v>
      </c>
    </row>
    <row r="726" spans="3:17" ht="28.5" customHeight="1" thickTop="1" thickBot="1">
      <c r="C726" s="65" t="str">
        <f>'PC Despesas'!X22</f>
        <v>5.8.18</v>
      </c>
      <c r="D726" s="66" t="str">
        <f>VLOOKUP(C726,'PC Despesas'!$X$5:$Y$103,2,FALSE)</f>
        <v>-</v>
      </c>
      <c r="E726" s="75">
        <f>SUMIFS(Jan!$H$5:$H$605,Jan!$R$5:$R$605,"Despesa",Jan!$F$5:$F$605,CPagar!$D726,Jan!$I$5:$I$605,"Não Pago")</f>
        <v>0</v>
      </c>
      <c r="F726" s="75">
        <f>SUMIFS(Fev!$H$5:$H$605,Fev!$R$5:$R$605,"Despesa",Fev!$F$5:$F$605,CPagar!$D726,Fev!$I$5:$I$605,"Não Pago")</f>
        <v>0</v>
      </c>
      <c r="G726" s="75">
        <f>SUMIFS(Mar!$H$5:$H$605,Mar!$R$5:$R$605,"Despesa",Mar!$F$5:$F$605,CPagar!$D726,Mar!$I$5:$I$605,"Não Pago")</f>
        <v>0</v>
      </c>
      <c r="H726" s="75">
        <f>SUMIFS(Abr!$H$5:$H$605,Abr!$R$5:$R$605,"Despesa",Abr!$F$5:$F$605,CPagar!$D726,Abr!$I$5:$I$605,"Não Pago")</f>
        <v>0</v>
      </c>
      <c r="I726" s="75">
        <f>SUMIFS(Mai!$H$5:$H$605,Mai!$R$5:$R$605,"Despesa",Mai!$F$5:$F$605,CPagar!$D726,Mai!$I$5:$I$605,"Não Pago")</f>
        <v>0</v>
      </c>
      <c r="J726" s="75">
        <f>SUMIFS(Jun!$H$5:$H$605,Jun!$R$5:$R$605,"Despesa",Jun!$F$5:$F$605,CPagar!$D726,Jun!$I$5:$I$605,"Não Pago")</f>
        <v>0</v>
      </c>
      <c r="K726" s="75">
        <f>SUMIFS(Jul!$H$5:$H$605,Jul!$R$5:$R$605,"Despesa",Jul!$F$5:$F$605,CPagar!$D726,Jul!$I$5:$I$605,"Não Pago")</f>
        <v>0</v>
      </c>
      <c r="L726" s="75">
        <f>SUMIFS(Ago!$H$5:$H$605,Ago!$R$5:$R$605,"Despesa",Ago!$F$5:$F$605,CPagar!$D726,Ago!$I$5:$I$605,"Não Pago")</f>
        <v>0</v>
      </c>
      <c r="M726" s="75">
        <f>SUMIFS(Set!$H$5:$H$605,Set!$R$5:$R$605,"Despesa",Set!$F$5:$F$605,CPagar!$D726,Set!$I$5:$I$605,"Não Pago")</f>
        <v>0</v>
      </c>
      <c r="N726" s="75">
        <f>SUMIFS(Out!$H$5:$H$605,Out!$R$5:$R$605,"Despesa",Out!$F$5:$F$605,CPagar!$D726,Out!$I$5:$I$605,"Não Pago")</f>
        <v>0</v>
      </c>
      <c r="O726" s="75">
        <f>SUMIFS(Nov!$H$5:$H$605,Nov!$R$5:$R$605,"Despesa",Nov!$F$5:$F$605,CPagar!$D726,Nov!$I$5:$I$605,"Não Pago")</f>
        <v>0</v>
      </c>
      <c r="P726" s="75">
        <f>SUMIFS(Dez!$H$5:$H$605,Dez!$R$5:$R$605,"Despesa",Dez!$F$5:$F$605,CPagar!$D726,Dez!$I$5:$I$605,"Não Pago")</f>
        <v>0</v>
      </c>
      <c r="Q726" s="49">
        <f t="shared" si="23"/>
        <v>0</v>
      </c>
    </row>
    <row r="727" spans="3:17" ht="28.5" customHeight="1" thickTop="1" thickBot="1">
      <c r="C727" s="65" t="str">
        <f>'PC Despesas'!X23</f>
        <v>5.8.19</v>
      </c>
      <c r="D727" s="66" t="str">
        <f>VLOOKUP(C727,'PC Despesas'!$X$5:$Y$103,2,FALSE)</f>
        <v>-</v>
      </c>
      <c r="E727" s="75">
        <f>SUMIFS(Jan!$H$5:$H$605,Jan!$R$5:$R$605,"Despesa",Jan!$F$5:$F$605,CPagar!$D727,Jan!$I$5:$I$605,"Não Pago")</f>
        <v>0</v>
      </c>
      <c r="F727" s="75">
        <f>SUMIFS(Fev!$H$5:$H$605,Fev!$R$5:$R$605,"Despesa",Fev!$F$5:$F$605,CPagar!$D727,Fev!$I$5:$I$605,"Não Pago")</f>
        <v>0</v>
      </c>
      <c r="G727" s="75">
        <f>SUMIFS(Mar!$H$5:$H$605,Mar!$R$5:$R$605,"Despesa",Mar!$F$5:$F$605,CPagar!$D727,Mar!$I$5:$I$605,"Não Pago")</f>
        <v>0</v>
      </c>
      <c r="H727" s="75">
        <f>SUMIFS(Abr!$H$5:$H$605,Abr!$R$5:$R$605,"Despesa",Abr!$F$5:$F$605,CPagar!$D727,Abr!$I$5:$I$605,"Não Pago")</f>
        <v>0</v>
      </c>
      <c r="I727" s="75">
        <f>SUMIFS(Mai!$H$5:$H$605,Mai!$R$5:$R$605,"Despesa",Mai!$F$5:$F$605,CPagar!$D727,Mai!$I$5:$I$605,"Não Pago")</f>
        <v>0</v>
      </c>
      <c r="J727" s="75">
        <f>SUMIFS(Jun!$H$5:$H$605,Jun!$R$5:$R$605,"Despesa",Jun!$F$5:$F$605,CPagar!$D727,Jun!$I$5:$I$605,"Não Pago")</f>
        <v>0</v>
      </c>
      <c r="K727" s="75">
        <f>SUMIFS(Jul!$H$5:$H$605,Jul!$R$5:$R$605,"Despesa",Jul!$F$5:$F$605,CPagar!$D727,Jul!$I$5:$I$605,"Não Pago")</f>
        <v>0</v>
      </c>
      <c r="L727" s="75">
        <f>SUMIFS(Ago!$H$5:$H$605,Ago!$R$5:$R$605,"Despesa",Ago!$F$5:$F$605,CPagar!$D727,Ago!$I$5:$I$605,"Não Pago")</f>
        <v>0</v>
      </c>
      <c r="M727" s="75">
        <f>SUMIFS(Set!$H$5:$H$605,Set!$R$5:$R$605,"Despesa",Set!$F$5:$F$605,CPagar!$D727,Set!$I$5:$I$605,"Não Pago")</f>
        <v>0</v>
      </c>
      <c r="N727" s="75">
        <f>SUMIFS(Out!$H$5:$H$605,Out!$R$5:$R$605,"Despesa",Out!$F$5:$F$605,CPagar!$D727,Out!$I$5:$I$605,"Não Pago")</f>
        <v>0</v>
      </c>
      <c r="O727" s="75">
        <f>SUMIFS(Nov!$H$5:$H$605,Nov!$R$5:$R$605,"Despesa",Nov!$F$5:$F$605,CPagar!$D727,Nov!$I$5:$I$605,"Não Pago")</f>
        <v>0</v>
      </c>
      <c r="P727" s="75">
        <f>SUMIFS(Dez!$H$5:$H$605,Dez!$R$5:$R$605,"Despesa",Dez!$F$5:$F$605,CPagar!$D727,Dez!$I$5:$I$605,"Não Pago")</f>
        <v>0</v>
      </c>
      <c r="Q727" s="49">
        <f t="shared" si="23"/>
        <v>0</v>
      </c>
    </row>
    <row r="728" spans="3:17" ht="28.5" customHeight="1" thickTop="1" thickBot="1">
      <c r="C728" s="65" t="str">
        <f>'PC Despesas'!X24</f>
        <v>5.8.20</v>
      </c>
      <c r="D728" s="66" t="str">
        <f>VLOOKUP(C728,'PC Despesas'!$X$5:$Y$103,2,FALSE)</f>
        <v>-</v>
      </c>
      <c r="E728" s="75">
        <f>SUMIFS(Jan!$H$5:$H$605,Jan!$R$5:$R$605,"Despesa",Jan!$F$5:$F$605,CPagar!$D728,Jan!$I$5:$I$605,"Não Pago")</f>
        <v>0</v>
      </c>
      <c r="F728" s="75">
        <f>SUMIFS(Fev!$H$5:$H$605,Fev!$R$5:$R$605,"Despesa",Fev!$F$5:$F$605,CPagar!$D728,Fev!$I$5:$I$605,"Não Pago")</f>
        <v>0</v>
      </c>
      <c r="G728" s="75">
        <f>SUMIFS(Mar!$H$5:$H$605,Mar!$R$5:$R$605,"Despesa",Mar!$F$5:$F$605,CPagar!$D728,Mar!$I$5:$I$605,"Não Pago")</f>
        <v>0</v>
      </c>
      <c r="H728" s="75">
        <f>SUMIFS(Abr!$H$5:$H$605,Abr!$R$5:$R$605,"Despesa",Abr!$F$5:$F$605,CPagar!$D728,Abr!$I$5:$I$605,"Não Pago")</f>
        <v>0</v>
      </c>
      <c r="I728" s="75">
        <f>SUMIFS(Mai!$H$5:$H$605,Mai!$R$5:$R$605,"Despesa",Mai!$F$5:$F$605,CPagar!$D728,Mai!$I$5:$I$605,"Não Pago")</f>
        <v>0</v>
      </c>
      <c r="J728" s="75">
        <f>SUMIFS(Jun!$H$5:$H$605,Jun!$R$5:$R$605,"Despesa",Jun!$F$5:$F$605,CPagar!$D728,Jun!$I$5:$I$605,"Não Pago")</f>
        <v>0</v>
      </c>
      <c r="K728" s="75">
        <f>SUMIFS(Jul!$H$5:$H$605,Jul!$R$5:$R$605,"Despesa",Jul!$F$5:$F$605,CPagar!$D728,Jul!$I$5:$I$605,"Não Pago")</f>
        <v>0</v>
      </c>
      <c r="L728" s="75">
        <f>SUMIFS(Ago!$H$5:$H$605,Ago!$R$5:$R$605,"Despesa",Ago!$F$5:$F$605,CPagar!$D728,Ago!$I$5:$I$605,"Não Pago")</f>
        <v>0</v>
      </c>
      <c r="M728" s="75">
        <f>SUMIFS(Set!$H$5:$H$605,Set!$R$5:$R$605,"Despesa",Set!$F$5:$F$605,CPagar!$D728,Set!$I$5:$I$605,"Não Pago")</f>
        <v>0</v>
      </c>
      <c r="N728" s="75">
        <f>SUMIFS(Out!$H$5:$H$605,Out!$R$5:$R$605,"Despesa",Out!$F$5:$F$605,CPagar!$D728,Out!$I$5:$I$605,"Não Pago")</f>
        <v>0</v>
      </c>
      <c r="O728" s="75">
        <f>SUMIFS(Nov!$H$5:$H$605,Nov!$R$5:$R$605,"Despesa",Nov!$F$5:$F$605,CPagar!$D728,Nov!$I$5:$I$605,"Não Pago")</f>
        <v>0</v>
      </c>
      <c r="P728" s="75">
        <f>SUMIFS(Dez!$H$5:$H$605,Dez!$R$5:$R$605,"Despesa",Dez!$F$5:$F$605,CPagar!$D728,Dez!$I$5:$I$605,"Não Pago")</f>
        <v>0</v>
      </c>
      <c r="Q728" s="49">
        <f t="shared" si="23"/>
        <v>0</v>
      </c>
    </row>
    <row r="729" spans="3:17" ht="28.5" customHeight="1" thickTop="1" thickBot="1">
      <c r="C729" s="65" t="str">
        <f>'PC Despesas'!X25</f>
        <v>5.8.21</v>
      </c>
      <c r="D729" s="66" t="str">
        <f>VLOOKUP(C729,'PC Despesas'!$X$5:$Y$103,2,FALSE)</f>
        <v>-</v>
      </c>
      <c r="E729" s="75">
        <f>SUMIFS(Jan!$H$5:$H$605,Jan!$R$5:$R$605,"Despesa",Jan!$F$5:$F$605,CPagar!$D729,Jan!$I$5:$I$605,"Não Pago")</f>
        <v>0</v>
      </c>
      <c r="F729" s="75">
        <f>SUMIFS(Fev!$H$5:$H$605,Fev!$R$5:$R$605,"Despesa",Fev!$F$5:$F$605,CPagar!$D729,Fev!$I$5:$I$605,"Não Pago")</f>
        <v>0</v>
      </c>
      <c r="G729" s="75">
        <f>SUMIFS(Mar!$H$5:$H$605,Mar!$R$5:$R$605,"Despesa",Mar!$F$5:$F$605,CPagar!$D729,Mar!$I$5:$I$605,"Não Pago")</f>
        <v>0</v>
      </c>
      <c r="H729" s="75">
        <f>SUMIFS(Abr!$H$5:$H$605,Abr!$R$5:$R$605,"Despesa",Abr!$F$5:$F$605,CPagar!$D729,Abr!$I$5:$I$605,"Não Pago")</f>
        <v>0</v>
      </c>
      <c r="I729" s="75">
        <f>SUMIFS(Mai!$H$5:$H$605,Mai!$R$5:$R$605,"Despesa",Mai!$F$5:$F$605,CPagar!$D729,Mai!$I$5:$I$605,"Não Pago")</f>
        <v>0</v>
      </c>
      <c r="J729" s="75">
        <f>SUMIFS(Jun!$H$5:$H$605,Jun!$R$5:$R$605,"Despesa",Jun!$F$5:$F$605,CPagar!$D729,Jun!$I$5:$I$605,"Não Pago")</f>
        <v>0</v>
      </c>
      <c r="K729" s="75">
        <f>SUMIFS(Jul!$H$5:$H$605,Jul!$R$5:$R$605,"Despesa",Jul!$F$5:$F$605,CPagar!$D729,Jul!$I$5:$I$605,"Não Pago")</f>
        <v>0</v>
      </c>
      <c r="L729" s="75">
        <f>SUMIFS(Ago!$H$5:$H$605,Ago!$R$5:$R$605,"Despesa",Ago!$F$5:$F$605,CPagar!$D729,Ago!$I$5:$I$605,"Não Pago")</f>
        <v>0</v>
      </c>
      <c r="M729" s="75">
        <f>SUMIFS(Set!$H$5:$H$605,Set!$R$5:$R$605,"Despesa",Set!$F$5:$F$605,CPagar!$D729,Set!$I$5:$I$605,"Não Pago")</f>
        <v>0</v>
      </c>
      <c r="N729" s="75">
        <f>SUMIFS(Out!$H$5:$H$605,Out!$R$5:$R$605,"Despesa",Out!$F$5:$F$605,CPagar!$D729,Out!$I$5:$I$605,"Não Pago")</f>
        <v>0</v>
      </c>
      <c r="O729" s="75">
        <f>SUMIFS(Nov!$H$5:$H$605,Nov!$R$5:$R$605,"Despesa",Nov!$F$5:$F$605,CPagar!$D729,Nov!$I$5:$I$605,"Não Pago")</f>
        <v>0</v>
      </c>
      <c r="P729" s="75">
        <f>SUMIFS(Dez!$H$5:$H$605,Dez!$R$5:$R$605,"Despesa",Dez!$F$5:$F$605,CPagar!$D729,Dez!$I$5:$I$605,"Não Pago")</f>
        <v>0</v>
      </c>
      <c r="Q729" s="49">
        <f t="shared" si="23"/>
        <v>0</v>
      </c>
    </row>
    <row r="730" spans="3:17" ht="28.5" customHeight="1" thickTop="1" thickBot="1">
      <c r="C730" s="65" t="str">
        <f>'PC Despesas'!X26</f>
        <v>5.8.22</v>
      </c>
      <c r="D730" s="66" t="str">
        <f>VLOOKUP(C730,'PC Despesas'!$X$5:$Y$103,2,FALSE)</f>
        <v>-</v>
      </c>
      <c r="E730" s="75">
        <f>SUMIFS(Jan!$H$5:$H$605,Jan!$R$5:$R$605,"Despesa",Jan!$F$5:$F$605,CPagar!$D730,Jan!$I$5:$I$605,"Não Pago")</f>
        <v>0</v>
      </c>
      <c r="F730" s="75">
        <f>SUMIFS(Fev!$H$5:$H$605,Fev!$R$5:$R$605,"Despesa",Fev!$F$5:$F$605,CPagar!$D730,Fev!$I$5:$I$605,"Não Pago")</f>
        <v>0</v>
      </c>
      <c r="G730" s="75">
        <f>SUMIFS(Mar!$H$5:$H$605,Mar!$R$5:$R$605,"Despesa",Mar!$F$5:$F$605,CPagar!$D730,Mar!$I$5:$I$605,"Não Pago")</f>
        <v>0</v>
      </c>
      <c r="H730" s="75">
        <f>SUMIFS(Abr!$H$5:$H$605,Abr!$R$5:$R$605,"Despesa",Abr!$F$5:$F$605,CPagar!$D730,Abr!$I$5:$I$605,"Não Pago")</f>
        <v>0</v>
      </c>
      <c r="I730" s="75">
        <f>SUMIFS(Mai!$H$5:$H$605,Mai!$R$5:$R$605,"Despesa",Mai!$F$5:$F$605,CPagar!$D730,Mai!$I$5:$I$605,"Não Pago")</f>
        <v>0</v>
      </c>
      <c r="J730" s="75">
        <f>SUMIFS(Jun!$H$5:$H$605,Jun!$R$5:$R$605,"Despesa",Jun!$F$5:$F$605,CPagar!$D730,Jun!$I$5:$I$605,"Não Pago")</f>
        <v>0</v>
      </c>
      <c r="K730" s="75">
        <f>SUMIFS(Jul!$H$5:$H$605,Jul!$R$5:$R$605,"Despesa",Jul!$F$5:$F$605,CPagar!$D730,Jul!$I$5:$I$605,"Não Pago")</f>
        <v>0</v>
      </c>
      <c r="L730" s="75">
        <f>SUMIFS(Ago!$H$5:$H$605,Ago!$R$5:$R$605,"Despesa",Ago!$F$5:$F$605,CPagar!$D730,Ago!$I$5:$I$605,"Não Pago")</f>
        <v>0</v>
      </c>
      <c r="M730" s="75">
        <f>SUMIFS(Set!$H$5:$H$605,Set!$R$5:$R$605,"Despesa",Set!$F$5:$F$605,CPagar!$D730,Set!$I$5:$I$605,"Não Pago")</f>
        <v>0</v>
      </c>
      <c r="N730" s="75">
        <f>SUMIFS(Out!$H$5:$H$605,Out!$R$5:$R$605,"Despesa",Out!$F$5:$F$605,CPagar!$D730,Out!$I$5:$I$605,"Não Pago")</f>
        <v>0</v>
      </c>
      <c r="O730" s="75">
        <f>SUMIFS(Nov!$H$5:$H$605,Nov!$R$5:$R$605,"Despesa",Nov!$F$5:$F$605,CPagar!$D730,Nov!$I$5:$I$605,"Não Pago")</f>
        <v>0</v>
      </c>
      <c r="P730" s="75">
        <f>SUMIFS(Dez!$H$5:$H$605,Dez!$R$5:$R$605,"Despesa",Dez!$F$5:$F$605,CPagar!$D730,Dez!$I$5:$I$605,"Não Pago")</f>
        <v>0</v>
      </c>
      <c r="Q730" s="49">
        <f t="shared" si="23"/>
        <v>0</v>
      </c>
    </row>
    <row r="731" spans="3:17" ht="28.5" customHeight="1" thickTop="1" thickBot="1">
      <c r="C731" s="65" t="str">
        <f>'PC Despesas'!X27</f>
        <v>5.8.23</v>
      </c>
      <c r="D731" s="66" t="str">
        <f>VLOOKUP(C731,'PC Despesas'!$X$5:$Y$103,2,FALSE)</f>
        <v>-</v>
      </c>
      <c r="E731" s="75">
        <f>SUMIFS(Jan!$H$5:$H$605,Jan!$R$5:$R$605,"Despesa",Jan!$F$5:$F$605,CPagar!$D731,Jan!$I$5:$I$605,"Não Pago")</f>
        <v>0</v>
      </c>
      <c r="F731" s="75">
        <f>SUMIFS(Fev!$H$5:$H$605,Fev!$R$5:$R$605,"Despesa",Fev!$F$5:$F$605,CPagar!$D731,Fev!$I$5:$I$605,"Não Pago")</f>
        <v>0</v>
      </c>
      <c r="G731" s="75">
        <f>SUMIFS(Mar!$H$5:$H$605,Mar!$R$5:$R$605,"Despesa",Mar!$F$5:$F$605,CPagar!$D731,Mar!$I$5:$I$605,"Não Pago")</f>
        <v>0</v>
      </c>
      <c r="H731" s="75">
        <f>SUMIFS(Abr!$H$5:$H$605,Abr!$R$5:$R$605,"Despesa",Abr!$F$5:$F$605,CPagar!$D731,Abr!$I$5:$I$605,"Não Pago")</f>
        <v>0</v>
      </c>
      <c r="I731" s="75">
        <f>SUMIFS(Mai!$H$5:$H$605,Mai!$R$5:$R$605,"Despesa",Mai!$F$5:$F$605,CPagar!$D731,Mai!$I$5:$I$605,"Não Pago")</f>
        <v>0</v>
      </c>
      <c r="J731" s="75">
        <f>SUMIFS(Jun!$H$5:$H$605,Jun!$R$5:$R$605,"Despesa",Jun!$F$5:$F$605,CPagar!$D731,Jun!$I$5:$I$605,"Não Pago")</f>
        <v>0</v>
      </c>
      <c r="K731" s="75">
        <f>SUMIFS(Jul!$H$5:$H$605,Jul!$R$5:$R$605,"Despesa",Jul!$F$5:$F$605,CPagar!$D731,Jul!$I$5:$I$605,"Não Pago")</f>
        <v>0</v>
      </c>
      <c r="L731" s="75">
        <f>SUMIFS(Ago!$H$5:$H$605,Ago!$R$5:$R$605,"Despesa",Ago!$F$5:$F$605,CPagar!$D731,Ago!$I$5:$I$605,"Não Pago")</f>
        <v>0</v>
      </c>
      <c r="M731" s="75">
        <f>SUMIFS(Set!$H$5:$H$605,Set!$R$5:$R$605,"Despesa",Set!$F$5:$F$605,CPagar!$D731,Set!$I$5:$I$605,"Não Pago")</f>
        <v>0</v>
      </c>
      <c r="N731" s="75">
        <f>SUMIFS(Out!$H$5:$H$605,Out!$R$5:$R$605,"Despesa",Out!$F$5:$F$605,CPagar!$D731,Out!$I$5:$I$605,"Não Pago")</f>
        <v>0</v>
      </c>
      <c r="O731" s="75">
        <f>SUMIFS(Nov!$H$5:$H$605,Nov!$R$5:$R$605,"Despesa",Nov!$F$5:$F$605,CPagar!$D731,Nov!$I$5:$I$605,"Não Pago")</f>
        <v>0</v>
      </c>
      <c r="P731" s="75">
        <f>SUMIFS(Dez!$H$5:$H$605,Dez!$R$5:$R$605,"Despesa",Dez!$F$5:$F$605,CPagar!$D731,Dez!$I$5:$I$605,"Não Pago")</f>
        <v>0</v>
      </c>
      <c r="Q731" s="49">
        <f t="shared" si="23"/>
        <v>0</v>
      </c>
    </row>
    <row r="732" spans="3:17" ht="28.5" customHeight="1" thickTop="1" thickBot="1">
      <c r="C732" s="65" t="str">
        <f>'PC Despesas'!X28</f>
        <v>5.8.24</v>
      </c>
      <c r="D732" s="66" t="str">
        <f>VLOOKUP(C732,'PC Despesas'!$X$5:$Y$103,2,FALSE)</f>
        <v>-</v>
      </c>
      <c r="E732" s="75">
        <f>SUMIFS(Jan!$H$5:$H$605,Jan!$R$5:$R$605,"Despesa",Jan!$F$5:$F$605,CPagar!$D732,Jan!$I$5:$I$605,"Não Pago")</f>
        <v>0</v>
      </c>
      <c r="F732" s="75">
        <f>SUMIFS(Fev!$H$5:$H$605,Fev!$R$5:$R$605,"Despesa",Fev!$F$5:$F$605,CPagar!$D732,Fev!$I$5:$I$605,"Não Pago")</f>
        <v>0</v>
      </c>
      <c r="G732" s="75">
        <f>SUMIFS(Mar!$H$5:$H$605,Mar!$R$5:$R$605,"Despesa",Mar!$F$5:$F$605,CPagar!$D732,Mar!$I$5:$I$605,"Não Pago")</f>
        <v>0</v>
      </c>
      <c r="H732" s="75">
        <f>SUMIFS(Abr!$H$5:$H$605,Abr!$R$5:$R$605,"Despesa",Abr!$F$5:$F$605,CPagar!$D732,Abr!$I$5:$I$605,"Não Pago")</f>
        <v>0</v>
      </c>
      <c r="I732" s="75">
        <f>SUMIFS(Mai!$H$5:$H$605,Mai!$R$5:$R$605,"Despesa",Mai!$F$5:$F$605,CPagar!$D732,Mai!$I$5:$I$605,"Não Pago")</f>
        <v>0</v>
      </c>
      <c r="J732" s="75">
        <f>SUMIFS(Jun!$H$5:$H$605,Jun!$R$5:$R$605,"Despesa",Jun!$F$5:$F$605,CPagar!$D732,Jun!$I$5:$I$605,"Não Pago")</f>
        <v>0</v>
      </c>
      <c r="K732" s="75">
        <f>SUMIFS(Jul!$H$5:$H$605,Jul!$R$5:$R$605,"Despesa",Jul!$F$5:$F$605,CPagar!$D732,Jul!$I$5:$I$605,"Não Pago")</f>
        <v>0</v>
      </c>
      <c r="L732" s="75">
        <f>SUMIFS(Ago!$H$5:$H$605,Ago!$R$5:$R$605,"Despesa",Ago!$F$5:$F$605,CPagar!$D732,Ago!$I$5:$I$605,"Não Pago")</f>
        <v>0</v>
      </c>
      <c r="M732" s="75">
        <f>SUMIFS(Set!$H$5:$H$605,Set!$R$5:$R$605,"Despesa",Set!$F$5:$F$605,CPagar!$D732,Set!$I$5:$I$605,"Não Pago")</f>
        <v>0</v>
      </c>
      <c r="N732" s="75">
        <f>SUMIFS(Out!$H$5:$H$605,Out!$R$5:$R$605,"Despesa",Out!$F$5:$F$605,CPagar!$D732,Out!$I$5:$I$605,"Não Pago")</f>
        <v>0</v>
      </c>
      <c r="O732" s="75">
        <f>SUMIFS(Nov!$H$5:$H$605,Nov!$R$5:$R$605,"Despesa",Nov!$F$5:$F$605,CPagar!$D732,Nov!$I$5:$I$605,"Não Pago")</f>
        <v>0</v>
      </c>
      <c r="P732" s="75">
        <f>SUMIFS(Dez!$H$5:$H$605,Dez!$R$5:$R$605,"Despesa",Dez!$F$5:$F$605,CPagar!$D732,Dez!$I$5:$I$605,"Não Pago")</f>
        <v>0</v>
      </c>
      <c r="Q732" s="49">
        <f t="shared" si="23"/>
        <v>0</v>
      </c>
    </row>
    <row r="733" spans="3:17" ht="28.5" customHeight="1" thickTop="1" thickBot="1">
      <c r="C733" s="65" t="str">
        <f>'PC Despesas'!X29</f>
        <v>5.8.25</v>
      </c>
      <c r="D733" s="66" t="str">
        <f>VLOOKUP(C733,'PC Despesas'!$X$5:$Y$103,2,FALSE)</f>
        <v>-</v>
      </c>
      <c r="E733" s="75">
        <f>SUMIFS(Jan!$H$5:$H$605,Jan!$R$5:$R$605,"Despesa",Jan!$F$5:$F$605,CPagar!$D733,Jan!$I$5:$I$605,"Não Pago")</f>
        <v>0</v>
      </c>
      <c r="F733" s="75">
        <f>SUMIFS(Fev!$H$5:$H$605,Fev!$R$5:$R$605,"Despesa",Fev!$F$5:$F$605,CPagar!$D733,Fev!$I$5:$I$605,"Não Pago")</f>
        <v>0</v>
      </c>
      <c r="G733" s="75">
        <f>SUMIFS(Mar!$H$5:$H$605,Mar!$R$5:$R$605,"Despesa",Mar!$F$5:$F$605,CPagar!$D733,Mar!$I$5:$I$605,"Não Pago")</f>
        <v>0</v>
      </c>
      <c r="H733" s="75">
        <f>SUMIFS(Abr!$H$5:$H$605,Abr!$R$5:$R$605,"Despesa",Abr!$F$5:$F$605,CPagar!$D733,Abr!$I$5:$I$605,"Não Pago")</f>
        <v>0</v>
      </c>
      <c r="I733" s="75">
        <f>SUMIFS(Mai!$H$5:$H$605,Mai!$R$5:$R$605,"Despesa",Mai!$F$5:$F$605,CPagar!$D733,Mai!$I$5:$I$605,"Não Pago")</f>
        <v>0</v>
      </c>
      <c r="J733" s="75">
        <f>SUMIFS(Jun!$H$5:$H$605,Jun!$R$5:$R$605,"Despesa",Jun!$F$5:$F$605,CPagar!$D733,Jun!$I$5:$I$605,"Não Pago")</f>
        <v>0</v>
      </c>
      <c r="K733" s="75">
        <f>SUMIFS(Jul!$H$5:$H$605,Jul!$R$5:$R$605,"Despesa",Jul!$F$5:$F$605,CPagar!$D733,Jul!$I$5:$I$605,"Não Pago")</f>
        <v>0</v>
      </c>
      <c r="L733" s="75">
        <f>SUMIFS(Ago!$H$5:$H$605,Ago!$R$5:$R$605,"Despesa",Ago!$F$5:$F$605,CPagar!$D733,Ago!$I$5:$I$605,"Não Pago")</f>
        <v>0</v>
      </c>
      <c r="M733" s="75">
        <f>SUMIFS(Set!$H$5:$H$605,Set!$R$5:$R$605,"Despesa",Set!$F$5:$F$605,CPagar!$D733,Set!$I$5:$I$605,"Não Pago")</f>
        <v>0</v>
      </c>
      <c r="N733" s="75">
        <f>SUMIFS(Out!$H$5:$H$605,Out!$R$5:$R$605,"Despesa",Out!$F$5:$F$605,CPagar!$D733,Out!$I$5:$I$605,"Não Pago")</f>
        <v>0</v>
      </c>
      <c r="O733" s="75">
        <f>SUMIFS(Nov!$H$5:$H$605,Nov!$R$5:$R$605,"Despesa",Nov!$F$5:$F$605,CPagar!$D733,Nov!$I$5:$I$605,"Não Pago")</f>
        <v>0</v>
      </c>
      <c r="P733" s="75">
        <f>SUMIFS(Dez!$H$5:$H$605,Dez!$R$5:$R$605,"Despesa",Dez!$F$5:$F$605,CPagar!$D733,Dez!$I$5:$I$605,"Não Pago")</f>
        <v>0</v>
      </c>
      <c r="Q733" s="49">
        <f t="shared" si="23"/>
        <v>0</v>
      </c>
    </row>
    <row r="734" spans="3:17" ht="28.5" customHeight="1" thickTop="1" thickBot="1">
      <c r="C734" s="65" t="str">
        <f>'PC Despesas'!X30</f>
        <v>5.8.26</v>
      </c>
      <c r="D734" s="66" t="str">
        <f>VLOOKUP(C734,'PC Despesas'!$X$5:$Y$103,2,FALSE)</f>
        <v>-</v>
      </c>
      <c r="E734" s="75">
        <f>SUMIFS(Jan!$H$5:$H$605,Jan!$R$5:$R$605,"Despesa",Jan!$F$5:$F$605,CPagar!$D734,Jan!$I$5:$I$605,"Não Pago")</f>
        <v>0</v>
      </c>
      <c r="F734" s="75">
        <f>SUMIFS(Fev!$H$5:$H$605,Fev!$R$5:$R$605,"Despesa",Fev!$F$5:$F$605,CPagar!$D734,Fev!$I$5:$I$605,"Não Pago")</f>
        <v>0</v>
      </c>
      <c r="G734" s="75">
        <f>SUMIFS(Mar!$H$5:$H$605,Mar!$R$5:$R$605,"Despesa",Mar!$F$5:$F$605,CPagar!$D734,Mar!$I$5:$I$605,"Não Pago")</f>
        <v>0</v>
      </c>
      <c r="H734" s="75">
        <f>SUMIFS(Abr!$H$5:$H$605,Abr!$R$5:$R$605,"Despesa",Abr!$F$5:$F$605,CPagar!$D734,Abr!$I$5:$I$605,"Não Pago")</f>
        <v>0</v>
      </c>
      <c r="I734" s="75">
        <f>SUMIFS(Mai!$H$5:$H$605,Mai!$R$5:$R$605,"Despesa",Mai!$F$5:$F$605,CPagar!$D734,Mai!$I$5:$I$605,"Não Pago")</f>
        <v>0</v>
      </c>
      <c r="J734" s="75">
        <f>SUMIFS(Jun!$H$5:$H$605,Jun!$R$5:$R$605,"Despesa",Jun!$F$5:$F$605,CPagar!$D734,Jun!$I$5:$I$605,"Não Pago")</f>
        <v>0</v>
      </c>
      <c r="K734" s="75">
        <f>SUMIFS(Jul!$H$5:$H$605,Jul!$R$5:$R$605,"Despesa",Jul!$F$5:$F$605,CPagar!$D734,Jul!$I$5:$I$605,"Não Pago")</f>
        <v>0</v>
      </c>
      <c r="L734" s="75">
        <f>SUMIFS(Ago!$H$5:$H$605,Ago!$R$5:$R$605,"Despesa",Ago!$F$5:$F$605,CPagar!$D734,Ago!$I$5:$I$605,"Não Pago")</f>
        <v>0</v>
      </c>
      <c r="M734" s="75">
        <f>SUMIFS(Set!$H$5:$H$605,Set!$R$5:$R$605,"Despesa",Set!$F$5:$F$605,CPagar!$D734,Set!$I$5:$I$605,"Não Pago")</f>
        <v>0</v>
      </c>
      <c r="N734" s="75">
        <f>SUMIFS(Out!$H$5:$H$605,Out!$R$5:$R$605,"Despesa",Out!$F$5:$F$605,CPagar!$D734,Out!$I$5:$I$605,"Não Pago")</f>
        <v>0</v>
      </c>
      <c r="O734" s="75">
        <f>SUMIFS(Nov!$H$5:$H$605,Nov!$R$5:$R$605,"Despesa",Nov!$F$5:$F$605,CPagar!$D734,Nov!$I$5:$I$605,"Não Pago")</f>
        <v>0</v>
      </c>
      <c r="P734" s="75">
        <f>SUMIFS(Dez!$H$5:$H$605,Dez!$R$5:$R$605,"Despesa",Dez!$F$5:$F$605,CPagar!$D734,Dez!$I$5:$I$605,"Não Pago")</f>
        <v>0</v>
      </c>
      <c r="Q734" s="49">
        <f t="shared" si="23"/>
        <v>0</v>
      </c>
    </row>
    <row r="735" spans="3:17" ht="28.5" customHeight="1" thickTop="1" thickBot="1">
      <c r="C735" s="65" t="str">
        <f>'PC Despesas'!X31</f>
        <v>5.8.27</v>
      </c>
      <c r="D735" s="66" t="str">
        <f>VLOOKUP(C735,'PC Despesas'!$X$5:$Y$103,2,FALSE)</f>
        <v>-</v>
      </c>
      <c r="E735" s="75">
        <f>SUMIFS(Jan!$H$5:$H$605,Jan!$R$5:$R$605,"Despesa",Jan!$F$5:$F$605,CPagar!$D735,Jan!$I$5:$I$605,"Não Pago")</f>
        <v>0</v>
      </c>
      <c r="F735" s="75">
        <f>SUMIFS(Fev!$H$5:$H$605,Fev!$R$5:$R$605,"Despesa",Fev!$F$5:$F$605,CPagar!$D735,Fev!$I$5:$I$605,"Não Pago")</f>
        <v>0</v>
      </c>
      <c r="G735" s="75">
        <f>SUMIFS(Mar!$H$5:$H$605,Mar!$R$5:$R$605,"Despesa",Mar!$F$5:$F$605,CPagar!$D735,Mar!$I$5:$I$605,"Não Pago")</f>
        <v>0</v>
      </c>
      <c r="H735" s="75">
        <f>SUMIFS(Abr!$H$5:$H$605,Abr!$R$5:$R$605,"Despesa",Abr!$F$5:$F$605,CPagar!$D735,Abr!$I$5:$I$605,"Não Pago")</f>
        <v>0</v>
      </c>
      <c r="I735" s="75">
        <f>SUMIFS(Mai!$H$5:$H$605,Mai!$R$5:$R$605,"Despesa",Mai!$F$5:$F$605,CPagar!$D735,Mai!$I$5:$I$605,"Não Pago")</f>
        <v>0</v>
      </c>
      <c r="J735" s="75">
        <f>SUMIFS(Jun!$H$5:$H$605,Jun!$R$5:$R$605,"Despesa",Jun!$F$5:$F$605,CPagar!$D735,Jun!$I$5:$I$605,"Não Pago")</f>
        <v>0</v>
      </c>
      <c r="K735" s="75">
        <f>SUMIFS(Jul!$H$5:$H$605,Jul!$R$5:$R$605,"Despesa",Jul!$F$5:$F$605,CPagar!$D735,Jul!$I$5:$I$605,"Não Pago")</f>
        <v>0</v>
      </c>
      <c r="L735" s="75">
        <f>SUMIFS(Ago!$H$5:$H$605,Ago!$R$5:$R$605,"Despesa",Ago!$F$5:$F$605,CPagar!$D735,Ago!$I$5:$I$605,"Não Pago")</f>
        <v>0</v>
      </c>
      <c r="M735" s="75">
        <f>SUMIFS(Set!$H$5:$H$605,Set!$R$5:$R$605,"Despesa",Set!$F$5:$F$605,CPagar!$D735,Set!$I$5:$I$605,"Não Pago")</f>
        <v>0</v>
      </c>
      <c r="N735" s="75">
        <f>SUMIFS(Out!$H$5:$H$605,Out!$R$5:$R$605,"Despesa",Out!$F$5:$F$605,CPagar!$D735,Out!$I$5:$I$605,"Não Pago")</f>
        <v>0</v>
      </c>
      <c r="O735" s="75">
        <f>SUMIFS(Nov!$H$5:$H$605,Nov!$R$5:$R$605,"Despesa",Nov!$F$5:$F$605,CPagar!$D735,Nov!$I$5:$I$605,"Não Pago")</f>
        <v>0</v>
      </c>
      <c r="P735" s="75">
        <f>SUMIFS(Dez!$H$5:$H$605,Dez!$R$5:$R$605,"Despesa",Dez!$F$5:$F$605,CPagar!$D735,Dez!$I$5:$I$605,"Não Pago")</f>
        <v>0</v>
      </c>
      <c r="Q735" s="49">
        <f t="shared" si="23"/>
        <v>0</v>
      </c>
    </row>
    <row r="736" spans="3:17" ht="28.5" customHeight="1" thickTop="1" thickBot="1">
      <c r="C736" s="65" t="str">
        <f>'PC Despesas'!X32</f>
        <v>5.8.28</v>
      </c>
      <c r="D736" s="66" t="str">
        <f>VLOOKUP(C736,'PC Despesas'!$X$5:$Y$103,2,FALSE)</f>
        <v>-</v>
      </c>
      <c r="E736" s="75">
        <f>SUMIFS(Jan!$H$5:$H$605,Jan!$R$5:$R$605,"Despesa",Jan!$F$5:$F$605,CPagar!$D736,Jan!$I$5:$I$605,"Não Pago")</f>
        <v>0</v>
      </c>
      <c r="F736" s="75">
        <f>SUMIFS(Fev!$H$5:$H$605,Fev!$R$5:$R$605,"Despesa",Fev!$F$5:$F$605,CPagar!$D736,Fev!$I$5:$I$605,"Não Pago")</f>
        <v>0</v>
      </c>
      <c r="G736" s="75">
        <f>SUMIFS(Mar!$H$5:$H$605,Mar!$R$5:$R$605,"Despesa",Mar!$F$5:$F$605,CPagar!$D736,Mar!$I$5:$I$605,"Não Pago")</f>
        <v>0</v>
      </c>
      <c r="H736" s="75">
        <f>SUMIFS(Abr!$H$5:$H$605,Abr!$R$5:$R$605,"Despesa",Abr!$F$5:$F$605,CPagar!$D736,Abr!$I$5:$I$605,"Não Pago")</f>
        <v>0</v>
      </c>
      <c r="I736" s="75">
        <f>SUMIFS(Mai!$H$5:$H$605,Mai!$R$5:$R$605,"Despesa",Mai!$F$5:$F$605,CPagar!$D736,Mai!$I$5:$I$605,"Não Pago")</f>
        <v>0</v>
      </c>
      <c r="J736" s="75">
        <f>SUMIFS(Jun!$H$5:$H$605,Jun!$R$5:$R$605,"Despesa",Jun!$F$5:$F$605,CPagar!$D736,Jun!$I$5:$I$605,"Não Pago")</f>
        <v>0</v>
      </c>
      <c r="K736" s="75">
        <f>SUMIFS(Jul!$H$5:$H$605,Jul!$R$5:$R$605,"Despesa",Jul!$F$5:$F$605,CPagar!$D736,Jul!$I$5:$I$605,"Não Pago")</f>
        <v>0</v>
      </c>
      <c r="L736" s="75">
        <f>SUMIFS(Ago!$H$5:$H$605,Ago!$R$5:$R$605,"Despesa",Ago!$F$5:$F$605,CPagar!$D736,Ago!$I$5:$I$605,"Não Pago")</f>
        <v>0</v>
      </c>
      <c r="M736" s="75">
        <f>SUMIFS(Set!$H$5:$H$605,Set!$R$5:$R$605,"Despesa",Set!$F$5:$F$605,CPagar!$D736,Set!$I$5:$I$605,"Não Pago")</f>
        <v>0</v>
      </c>
      <c r="N736" s="75">
        <f>SUMIFS(Out!$H$5:$H$605,Out!$R$5:$R$605,"Despesa",Out!$F$5:$F$605,CPagar!$D736,Out!$I$5:$I$605,"Não Pago")</f>
        <v>0</v>
      </c>
      <c r="O736" s="75">
        <f>SUMIFS(Nov!$H$5:$H$605,Nov!$R$5:$R$605,"Despesa",Nov!$F$5:$F$605,CPagar!$D736,Nov!$I$5:$I$605,"Não Pago")</f>
        <v>0</v>
      </c>
      <c r="P736" s="75">
        <f>SUMIFS(Dez!$H$5:$H$605,Dez!$R$5:$R$605,"Despesa",Dez!$F$5:$F$605,CPagar!$D736,Dez!$I$5:$I$605,"Não Pago")</f>
        <v>0</v>
      </c>
      <c r="Q736" s="49">
        <f t="shared" si="23"/>
        <v>0</v>
      </c>
    </row>
    <row r="737" spans="3:17" ht="28.5" customHeight="1" thickTop="1" thickBot="1">
      <c r="C737" s="65" t="str">
        <f>'PC Despesas'!X33</f>
        <v>5.8.29</v>
      </c>
      <c r="D737" s="66" t="str">
        <f>VLOOKUP(C737,'PC Despesas'!$X$5:$Y$103,2,FALSE)</f>
        <v>-</v>
      </c>
      <c r="E737" s="75">
        <f>SUMIFS(Jan!$H$5:$H$605,Jan!$R$5:$R$605,"Despesa",Jan!$F$5:$F$605,CPagar!$D737,Jan!$I$5:$I$605,"Não Pago")</f>
        <v>0</v>
      </c>
      <c r="F737" s="75">
        <f>SUMIFS(Fev!$H$5:$H$605,Fev!$R$5:$R$605,"Despesa",Fev!$F$5:$F$605,CPagar!$D737,Fev!$I$5:$I$605,"Não Pago")</f>
        <v>0</v>
      </c>
      <c r="G737" s="75">
        <f>SUMIFS(Mar!$H$5:$H$605,Mar!$R$5:$R$605,"Despesa",Mar!$F$5:$F$605,CPagar!$D737,Mar!$I$5:$I$605,"Não Pago")</f>
        <v>0</v>
      </c>
      <c r="H737" s="75">
        <f>SUMIFS(Abr!$H$5:$H$605,Abr!$R$5:$R$605,"Despesa",Abr!$F$5:$F$605,CPagar!$D737,Abr!$I$5:$I$605,"Não Pago")</f>
        <v>0</v>
      </c>
      <c r="I737" s="75">
        <f>SUMIFS(Mai!$H$5:$H$605,Mai!$R$5:$R$605,"Despesa",Mai!$F$5:$F$605,CPagar!$D737,Mai!$I$5:$I$605,"Não Pago")</f>
        <v>0</v>
      </c>
      <c r="J737" s="75">
        <f>SUMIFS(Jun!$H$5:$H$605,Jun!$R$5:$R$605,"Despesa",Jun!$F$5:$F$605,CPagar!$D737,Jun!$I$5:$I$605,"Não Pago")</f>
        <v>0</v>
      </c>
      <c r="K737" s="75">
        <f>SUMIFS(Jul!$H$5:$H$605,Jul!$R$5:$R$605,"Despesa",Jul!$F$5:$F$605,CPagar!$D737,Jul!$I$5:$I$605,"Não Pago")</f>
        <v>0</v>
      </c>
      <c r="L737" s="75">
        <f>SUMIFS(Ago!$H$5:$H$605,Ago!$R$5:$R$605,"Despesa",Ago!$F$5:$F$605,CPagar!$D737,Ago!$I$5:$I$605,"Não Pago")</f>
        <v>0</v>
      </c>
      <c r="M737" s="75">
        <f>SUMIFS(Set!$H$5:$H$605,Set!$R$5:$R$605,"Despesa",Set!$F$5:$F$605,CPagar!$D737,Set!$I$5:$I$605,"Não Pago")</f>
        <v>0</v>
      </c>
      <c r="N737" s="75">
        <f>SUMIFS(Out!$H$5:$H$605,Out!$R$5:$R$605,"Despesa",Out!$F$5:$F$605,CPagar!$D737,Out!$I$5:$I$605,"Não Pago")</f>
        <v>0</v>
      </c>
      <c r="O737" s="75">
        <f>SUMIFS(Nov!$H$5:$H$605,Nov!$R$5:$R$605,"Despesa",Nov!$F$5:$F$605,CPagar!$D737,Nov!$I$5:$I$605,"Não Pago")</f>
        <v>0</v>
      </c>
      <c r="P737" s="75">
        <f>SUMIFS(Dez!$H$5:$H$605,Dez!$R$5:$R$605,"Despesa",Dez!$F$5:$F$605,CPagar!$D737,Dez!$I$5:$I$605,"Não Pago")</f>
        <v>0</v>
      </c>
      <c r="Q737" s="49">
        <f t="shared" si="23"/>
        <v>0</v>
      </c>
    </row>
    <row r="738" spans="3:17" ht="28.5" customHeight="1" thickTop="1" thickBot="1">
      <c r="C738" s="65" t="str">
        <f>'PC Despesas'!X34</f>
        <v>5.8.30</v>
      </c>
      <c r="D738" s="66" t="str">
        <f>VLOOKUP(C738,'PC Despesas'!$X$5:$Y$103,2,FALSE)</f>
        <v>-</v>
      </c>
      <c r="E738" s="75">
        <f>SUMIFS(Jan!$H$5:$H$605,Jan!$R$5:$R$605,"Despesa",Jan!$F$5:$F$605,CPagar!$D738,Jan!$I$5:$I$605,"Não Pago")</f>
        <v>0</v>
      </c>
      <c r="F738" s="75">
        <f>SUMIFS(Fev!$H$5:$H$605,Fev!$R$5:$R$605,"Despesa",Fev!$F$5:$F$605,CPagar!$D738,Fev!$I$5:$I$605,"Não Pago")</f>
        <v>0</v>
      </c>
      <c r="G738" s="75">
        <f>SUMIFS(Mar!$H$5:$H$605,Mar!$R$5:$R$605,"Despesa",Mar!$F$5:$F$605,CPagar!$D738,Mar!$I$5:$I$605,"Não Pago")</f>
        <v>0</v>
      </c>
      <c r="H738" s="75">
        <f>SUMIFS(Abr!$H$5:$H$605,Abr!$R$5:$R$605,"Despesa",Abr!$F$5:$F$605,CPagar!$D738,Abr!$I$5:$I$605,"Não Pago")</f>
        <v>0</v>
      </c>
      <c r="I738" s="75">
        <f>SUMIFS(Mai!$H$5:$H$605,Mai!$R$5:$R$605,"Despesa",Mai!$F$5:$F$605,CPagar!$D738,Mai!$I$5:$I$605,"Não Pago")</f>
        <v>0</v>
      </c>
      <c r="J738" s="75">
        <f>SUMIFS(Jun!$H$5:$H$605,Jun!$R$5:$R$605,"Despesa",Jun!$F$5:$F$605,CPagar!$D738,Jun!$I$5:$I$605,"Não Pago")</f>
        <v>0</v>
      </c>
      <c r="K738" s="75">
        <f>SUMIFS(Jul!$H$5:$H$605,Jul!$R$5:$R$605,"Despesa",Jul!$F$5:$F$605,CPagar!$D738,Jul!$I$5:$I$605,"Não Pago")</f>
        <v>0</v>
      </c>
      <c r="L738" s="75">
        <f>SUMIFS(Ago!$H$5:$H$605,Ago!$R$5:$R$605,"Despesa",Ago!$F$5:$F$605,CPagar!$D738,Ago!$I$5:$I$605,"Não Pago")</f>
        <v>0</v>
      </c>
      <c r="M738" s="75">
        <f>SUMIFS(Set!$H$5:$H$605,Set!$R$5:$R$605,"Despesa",Set!$F$5:$F$605,CPagar!$D738,Set!$I$5:$I$605,"Não Pago")</f>
        <v>0</v>
      </c>
      <c r="N738" s="75">
        <f>SUMIFS(Out!$H$5:$H$605,Out!$R$5:$R$605,"Despesa",Out!$F$5:$F$605,CPagar!$D738,Out!$I$5:$I$605,"Não Pago")</f>
        <v>0</v>
      </c>
      <c r="O738" s="75">
        <f>SUMIFS(Nov!$H$5:$H$605,Nov!$R$5:$R$605,"Despesa",Nov!$F$5:$F$605,CPagar!$D738,Nov!$I$5:$I$605,"Não Pago")</f>
        <v>0</v>
      </c>
      <c r="P738" s="75">
        <f>SUMIFS(Dez!$H$5:$H$605,Dez!$R$5:$R$605,"Despesa",Dez!$F$5:$F$605,CPagar!$D738,Dez!$I$5:$I$605,"Não Pago")</f>
        <v>0</v>
      </c>
      <c r="Q738" s="49">
        <f t="shared" si="23"/>
        <v>0</v>
      </c>
    </row>
    <row r="739" spans="3:17" ht="28.5" customHeight="1" thickTop="1" thickBot="1">
      <c r="C739" s="65" t="str">
        <f>'PC Despesas'!X35</f>
        <v>5.8.31</v>
      </c>
      <c r="D739" s="66" t="str">
        <f>VLOOKUP(C739,'PC Despesas'!$X$5:$Y$103,2,FALSE)</f>
        <v>-</v>
      </c>
      <c r="E739" s="75">
        <f>SUMIFS(Jan!$H$5:$H$605,Jan!$R$5:$R$605,"Despesa",Jan!$F$5:$F$605,CPagar!$D739,Jan!$I$5:$I$605,"Não Pago")</f>
        <v>0</v>
      </c>
      <c r="F739" s="75">
        <f>SUMIFS(Fev!$H$5:$H$605,Fev!$R$5:$R$605,"Despesa",Fev!$F$5:$F$605,CPagar!$D739,Fev!$I$5:$I$605,"Não Pago")</f>
        <v>0</v>
      </c>
      <c r="G739" s="75">
        <f>SUMIFS(Mar!$H$5:$H$605,Mar!$R$5:$R$605,"Despesa",Mar!$F$5:$F$605,CPagar!$D739,Mar!$I$5:$I$605,"Não Pago")</f>
        <v>0</v>
      </c>
      <c r="H739" s="75">
        <f>SUMIFS(Abr!$H$5:$H$605,Abr!$R$5:$R$605,"Despesa",Abr!$F$5:$F$605,CPagar!$D739,Abr!$I$5:$I$605,"Não Pago")</f>
        <v>0</v>
      </c>
      <c r="I739" s="75">
        <f>SUMIFS(Mai!$H$5:$H$605,Mai!$R$5:$R$605,"Despesa",Mai!$F$5:$F$605,CPagar!$D739,Mai!$I$5:$I$605,"Não Pago")</f>
        <v>0</v>
      </c>
      <c r="J739" s="75">
        <f>SUMIFS(Jun!$H$5:$H$605,Jun!$R$5:$R$605,"Despesa",Jun!$F$5:$F$605,CPagar!$D739,Jun!$I$5:$I$605,"Não Pago")</f>
        <v>0</v>
      </c>
      <c r="K739" s="75">
        <f>SUMIFS(Jul!$H$5:$H$605,Jul!$R$5:$R$605,"Despesa",Jul!$F$5:$F$605,CPagar!$D739,Jul!$I$5:$I$605,"Não Pago")</f>
        <v>0</v>
      </c>
      <c r="L739" s="75">
        <f>SUMIFS(Ago!$H$5:$H$605,Ago!$R$5:$R$605,"Despesa",Ago!$F$5:$F$605,CPagar!$D739,Ago!$I$5:$I$605,"Não Pago")</f>
        <v>0</v>
      </c>
      <c r="M739" s="75">
        <f>SUMIFS(Set!$H$5:$H$605,Set!$R$5:$R$605,"Despesa",Set!$F$5:$F$605,CPagar!$D739,Set!$I$5:$I$605,"Não Pago")</f>
        <v>0</v>
      </c>
      <c r="N739" s="75">
        <f>SUMIFS(Out!$H$5:$H$605,Out!$R$5:$R$605,"Despesa",Out!$F$5:$F$605,CPagar!$D739,Out!$I$5:$I$605,"Não Pago")</f>
        <v>0</v>
      </c>
      <c r="O739" s="75">
        <f>SUMIFS(Nov!$H$5:$H$605,Nov!$R$5:$R$605,"Despesa",Nov!$F$5:$F$605,CPagar!$D739,Nov!$I$5:$I$605,"Não Pago")</f>
        <v>0</v>
      </c>
      <c r="P739" s="75">
        <f>SUMIFS(Dez!$H$5:$H$605,Dez!$R$5:$R$605,"Despesa",Dez!$F$5:$F$605,CPagar!$D739,Dez!$I$5:$I$605,"Não Pago")</f>
        <v>0</v>
      </c>
      <c r="Q739" s="49">
        <f t="shared" si="23"/>
        <v>0</v>
      </c>
    </row>
    <row r="740" spans="3:17" ht="28.5" customHeight="1" thickTop="1" thickBot="1">
      <c r="C740" s="65" t="str">
        <f>'PC Despesas'!X36</f>
        <v>5.8.32</v>
      </c>
      <c r="D740" s="66" t="str">
        <f>VLOOKUP(C740,'PC Despesas'!$X$5:$Y$103,2,FALSE)</f>
        <v>-</v>
      </c>
      <c r="E740" s="75">
        <f>SUMIFS(Jan!$H$5:$H$605,Jan!$R$5:$R$605,"Despesa",Jan!$F$5:$F$605,CPagar!$D740,Jan!$I$5:$I$605,"Não Pago")</f>
        <v>0</v>
      </c>
      <c r="F740" s="75">
        <f>SUMIFS(Fev!$H$5:$H$605,Fev!$R$5:$R$605,"Despesa",Fev!$F$5:$F$605,CPagar!$D740,Fev!$I$5:$I$605,"Não Pago")</f>
        <v>0</v>
      </c>
      <c r="G740" s="75">
        <f>SUMIFS(Mar!$H$5:$H$605,Mar!$R$5:$R$605,"Despesa",Mar!$F$5:$F$605,CPagar!$D740,Mar!$I$5:$I$605,"Não Pago")</f>
        <v>0</v>
      </c>
      <c r="H740" s="75">
        <f>SUMIFS(Abr!$H$5:$H$605,Abr!$R$5:$R$605,"Despesa",Abr!$F$5:$F$605,CPagar!$D740,Abr!$I$5:$I$605,"Não Pago")</f>
        <v>0</v>
      </c>
      <c r="I740" s="75">
        <f>SUMIFS(Mai!$H$5:$H$605,Mai!$R$5:$R$605,"Despesa",Mai!$F$5:$F$605,CPagar!$D740,Mai!$I$5:$I$605,"Não Pago")</f>
        <v>0</v>
      </c>
      <c r="J740" s="75">
        <f>SUMIFS(Jun!$H$5:$H$605,Jun!$R$5:$R$605,"Despesa",Jun!$F$5:$F$605,CPagar!$D740,Jun!$I$5:$I$605,"Não Pago")</f>
        <v>0</v>
      </c>
      <c r="K740" s="75">
        <f>SUMIFS(Jul!$H$5:$H$605,Jul!$R$5:$R$605,"Despesa",Jul!$F$5:$F$605,CPagar!$D740,Jul!$I$5:$I$605,"Não Pago")</f>
        <v>0</v>
      </c>
      <c r="L740" s="75">
        <f>SUMIFS(Ago!$H$5:$H$605,Ago!$R$5:$R$605,"Despesa",Ago!$F$5:$F$605,CPagar!$D740,Ago!$I$5:$I$605,"Não Pago")</f>
        <v>0</v>
      </c>
      <c r="M740" s="75">
        <f>SUMIFS(Set!$H$5:$H$605,Set!$R$5:$R$605,"Despesa",Set!$F$5:$F$605,CPagar!$D740,Set!$I$5:$I$605,"Não Pago")</f>
        <v>0</v>
      </c>
      <c r="N740" s="75">
        <f>SUMIFS(Out!$H$5:$H$605,Out!$R$5:$R$605,"Despesa",Out!$F$5:$F$605,CPagar!$D740,Out!$I$5:$I$605,"Não Pago")</f>
        <v>0</v>
      </c>
      <c r="O740" s="75">
        <f>SUMIFS(Nov!$H$5:$H$605,Nov!$R$5:$R$605,"Despesa",Nov!$F$5:$F$605,CPagar!$D740,Nov!$I$5:$I$605,"Não Pago")</f>
        <v>0</v>
      </c>
      <c r="P740" s="75">
        <f>SUMIFS(Dez!$H$5:$H$605,Dez!$R$5:$R$605,"Despesa",Dez!$F$5:$F$605,CPagar!$D740,Dez!$I$5:$I$605,"Não Pago")</f>
        <v>0</v>
      </c>
      <c r="Q740" s="49">
        <f t="shared" si="23"/>
        <v>0</v>
      </c>
    </row>
    <row r="741" spans="3:17" ht="28.5" customHeight="1" thickTop="1" thickBot="1">
      <c r="C741" s="65" t="str">
        <f>'PC Despesas'!X37</f>
        <v>5.8.33</v>
      </c>
      <c r="D741" s="66" t="str">
        <f>VLOOKUP(C741,'PC Despesas'!$X$5:$Y$103,2,FALSE)</f>
        <v>-</v>
      </c>
      <c r="E741" s="75">
        <f>SUMIFS(Jan!$H$5:$H$605,Jan!$R$5:$R$605,"Despesa",Jan!$F$5:$F$605,CPagar!$D741,Jan!$I$5:$I$605,"Não Pago")</f>
        <v>0</v>
      </c>
      <c r="F741" s="75">
        <f>SUMIFS(Fev!$H$5:$H$605,Fev!$R$5:$R$605,"Despesa",Fev!$F$5:$F$605,CPagar!$D741,Fev!$I$5:$I$605,"Não Pago")</f>
        <v>0</v>
      </c>
      <c r="G741" s="75">
        <f>SUMIFS(Mar!$H$5:$H$605,Mar!$R$5:$R$605,"Despesa",Mar!$F$5:$F$605,CPagar!$D741,Mar!$I$5:$I$605,"Não Pago")</f>
        <v>0</v>
      </c>
      <c r="H741" s="75">
        <f>SUMIFS(Abr!$H$5:$H$605,Abr!$R$5:$R$605,"Despesa",Abr!$F$5:$F$605,CPagar!$D741,Abr!$I$5:$I$605,"Não Pago")</f>
        <v>0</v>
      </c>
      <c r="I741" s="75">
        <f>SUMIFS(Mai!$H$5:$H$605,Mai!$R$5:$R$605,"Despesa",Mai!$F$5:$F$605,CPagar!$D741,Mai!$I$5:$I$605,"Não Pago")</f>
        <v>0</v>
      </c>
      <c r="J741" s="75">
        <f>SUMIFS(Jun!$H$5:$H$605,Jun!$R$5:$R$605,"Despesa",Jun!$F$5:$F$605,CPagar!$D741,Jun!$I$5:$I$605,"Não Pago")</f>
        <v>0</v>
      </c>
      <c r="K741" s="75">
        <f>SUMIFS(Jul!$H$5:$H$605,Jul!$R$5:$R$605,"Despesa",Jul!$F$5:$F$605,CPagar!$D741,Jul!$I$5:$I$605,"Não Pago")</f>
        <v>0</v>
      </c>
      <c r="L741" s="75">
        <f>SUMIFS(Ago!$H$5:$H$605,Ago!$R$5:$R$605,"Despesa",Ago!$F$5:$F$605,CPagar!$D741,Ago!$I$5:$I$605,"Não Pago")</f>
        <v>0</v>
      </c>
      <c r="M741" s="75">
        <f>SUMIFS(Set!$H$5:$H$605,Set!$R$5:$R$605,"Despesa",Set!$F$5:$F$605,CPagar!$D741,Set!$I$5:$I$605,"Não Pago")</f>
        <v>0</v>
      </c>
      <c r="N741" s="75">
        <f>SUMIFS(Out!$H$5:$H$605,Out!$R$5:$R$605,"Despesa",Out!$F$5:$F$605,CPagar!$D741,Out!$I$5:$I$605,"Não Pago")</f>
        <v>0</v>
      </c>
      <c r="O741" s="75">
        <f>SUMIFS(Nov!$H$5:$H$605,Nov!$R$5:$R$605,"Despesa",Nov!$F$5:$F$605,CPagar!$D741,Nov!$I$5:$I$605,"Não Pago")</f>
        <v>0</v>
      </c>
      <c r="P741" s="75">
        <f>SUMIFS(Dez!$H$5:$H$605,Dez!$R$5:$R$605,"Despesa",Dez!$F$5:$F$605,CPagar!$D741,Dez!$I$5:$I$605,"Não Pago")</f>
        <v>0</v>
      </c>
      <c r="Q741" s="49">
        <f t="shared" si="23"/>
        <v>0</v>
      </c>
    </row>
    <row r="742" spans="3:17" ht="28.5" customHeight="1" thickTop="1" thickBot="1">
      <c r="C742" s="65" t="str">
        <f>'PC Despesas'!X38</f>
        <v>5.8.34</v>
      </c>
      <c r="D742" s="66" t="str">
        <f>VLOOKUP(C742,'PC Despesas'!$X$5:$Y$103,2,FALSE)</f>
        <v>-</v>
      </c>
      <c r="E742" s="75">
        <f>SUMIFS(Jan!$H$5:$H$605,Jan!$R$5:$R$605,"Despesa",Jan!$F$5:$F$605,CPagar!$D742,Jan!$I$5:$I$605,"Não Pago")</f>
        <v>0</v>
      </c>
      <c r="F742" s="75">
        <f>SUMIFS(Fev!$H$5:$H$605,Fev!$R$5:$R$605,"Despesa",Fev!$F$5:$F$605,CPagar!$D742,Fev!$I$5:$I$605,"Não Pago")</f>
        <v>0</v>
      </c>
      <c r="G742" s="75">
        <f>SUMIFS(Mar!$H$5:$H$605,Mar!$R$5:$R$605,"Despesa",Mar!$F$5:$F$605,CPagar!$D742,Mar!$I$5:$I$605,"Não Pago")</f>
        <v>0</v>
      </c>
      <c r="H742" s="75">
        <f>SUMIFS(Abr!$H$5:$H$605,Abr!$R$5:$R$605,"Despesa",Abr!$F$5:$F$605,CPagar!$D742,Abr!$I$5:$I$605,"Não Pago")</f>
        <v>0</v>
      </c>
      <c r="I742" s="75">
        <f>SUMIFS(Mai!$H$5:$H$605,Mai!$R$5:$R$605,"Despesa",Mai!$F$5:$F$605,CPagar!$D742,Mai!$I$5:$I$605,"Não Pago")</f>
        <v>0</v>
      </c>
      <c r="J742" s="75">
        <f>SUMIFS(Jun!$H$5:$H$605,Jun!$R$5:$R$605,"Despesa",Jun!$F$5:$F$605,CPagar!$D742,Jun!$I$5:$I$605,"Não Pago")</f>
        <v>0</v>
      </c>
      <c r="K742" s="75">
        <f>SUMIFS(Jul!$H$5:$H$605,Jul!$R$5:$R$605,"Despesa",Jul!$F$5:$F$605,CPagar!$D742,Jul!$I$5:$I$605,"Não Pago")</f>
        <v>0</v>
      </c>
      <c r="L742" s="75">
        <f>SUMIFS(Ago!$H$5:$H$605,Ago!$R$5:$R$605,"Despesa",Ago!$F$5:$F$605,CPagar!$D742,Ago!$I$5:$I$605,"Não Pago")</f>
        <v>0</v>
      </c>
      <c r="M742" s="75">
        <f>SUMIFS(Set!$H$5:$H$605,Set!$R$5:$R$605,"Despesa",Set!$F$5:$F$605,CPagar!$D742,Set!$I$5:$I$605,"Não Pago")</f>
        <v>0</v>
      </c>
      <c r="N742" s="75">
        <f>SUMIFS(Out!$H$5:$H$605,Out!$R$5:$R$605,"Despesa",Out!$F$5:$F$605,CPagar!$D742,Out!$I$5:$I$605,"Não Pago")</f>
        <v>0</v>
      </c>
      <c r="O742" s="75">
        <f>SUMIFS(Nov!$H$5:$H$605,Nov!$R$5:$R$605,"Despesa",Nov!$F$5:$F$605,CPagar!$D742,Nov!$I$5:$I$605,"Não Pago")</f>
        <v>0</v>
      </c>
      <c r="P742" s="75">
        <f>SUMIFS(Dez!$H$5:$H$605,Dez!$R$5:$R$605,"Despesa",Dez!$F$5:$F$605,CPagar!$D742,Dez!$I$5:$I$605,"Não Pago")</f>
        <v>0</v>
      </c>
      <c r="Q742" s="49">
        <f t="shared" si="23"/>
        <v>0</v>
      </c>
    </row>
    <row r="743" spans="3:17" ht="28.5" customHeight="1" thickTop="1" thickBot="1">
      <c r="C743" s="65" t="str">
        <f>'PC Despesas'!X39</f>
        <v>5.8.35</v>
      </c>
      <c r="D743" s="66" t="str">
        <f>VLOOKUP(C743,'PC Despesas'!$X$5:$Y$103,2,FALSE)</f>
        <v>-</v>
      </c>
      <c r="E743" s="75">
        <f>SUMIFS(Jan!$H$5:$H$605,Jan!$R$5:$R$605,"Despesa",Jan!$F$5:$F$605,CPagar!$D743,Jan!$I$5:$I$605,"Não Pago")</f>
        <v>0</v>
      </c>
      <c r="F743" s="75">
        <f>SUMIFS(Fev!$H$5:$H$605,Fev!$R$5:$R$605,"Despesa",Fev!$F$5:$F$605,CPagar!$D743,Fev!$I$5:$I$605,"Não Pago")</f>
        <v>0</v>
      </c>
      <c r="G743" s="75">
        <f>SUMIFS(Mar!$H$5:$H$605,Mar!$R$5:$R$605,"Despesa",Mar!$F$5:$F$605,CPagar!$D743,Mar!$I$5:$I$605,"Não Pago")</f>
        <v>0</v>
      </c>
      <c r="H743" s="75">
        <f>SUMIFS(Abr!$H$5:$H$605,Abr!$R$5:$R$605,"Despesa",Abr!$F$5:$F$605,CPagar!$D743,Abr!$I$5:$I$605,"Não Pago")</f>
        <v>0</v>
      </c>
      <c r="I743" s="75">
        <f>SUMIFS(Mai!$H$5:$H$605,Mai!$R$5:$R$605,"Despesa",Mai!$F$5:$F$605,CPagar!$D743,Mai!$I$5:$I$605,"Não Pago")</f>
        <v>0</v>
      </c>
      <c r="J743" s="75">
        <f>SUMIFS(Jun!$H$5:$H$605,Jun!$R$5:$R$605,"Despesa",Jun!$F$5:$F$605,CPagar!$D743,Jun!$I$5:$I$605,"Não Pago")</f>
        <v>0</v>
      </c>
      <c r="K743" s="75">
        <f>SUMIFS(Jul!$H$5:$H$605,Jul!$R$5:$R$605,"Despesa",Jul!$F$5:$F$605,CPagar!$D743,Jul!$I$5:$I$605,"Não Pago")</f>
        <v>0</v>
      </c>
      <c r="L743" s="75">
        <f>SUMIFS(Ago!$H$5:$H$605,Ago!$R$5:$R$605,"Despesa",Ago!$F$5:$F$605,CPagar!$D743,Ago!$I$5:$I$605,"Não Pago")</f>
        <v>0</v>
      </c>
      <c r="M743" s="75">
        <f>SUMIFS(Set!$H$5:$H$605,Set!$R$5:$R$605,"Despesa",Set!$F$5:$F$605,CPagar!$D743,Set!$I$5:$I$605,"Não Pago")</f>
        <v>0</v>
      </c>
      <c r="N743" s="75">
        <f>SUMIFS(Out!$H$5:$H$605,Out!$R$5:$R$605,"Despesa",Out!$F$5:$F$605,CPagar!$D743,Out!$I$5:$I$605,"Não Pago")</f>
        <v>0</v>
      </c>
      <c r="O743" s="75">
        <f>SUMIFS(Nov!$H$5:$H$605,Nov!$R$5:$R$605,"Despesa",Nov!$F$5:$F$605,CPagar!$D743,Nov!$I$5:$I$605,"Não Pago")</f>
        <v>0</v>
      </c>
      <c r="P743" s="75">
        <f>SUMIFS(Dez!$H$5:$H$605,Dez!$R$5:$R$605,"Despesa",Dez!$F$5:$F$605,CPagar!$D743,Dez!$I$5:$I$605,"Não Pago")</f>
        <v>0</v>
      </c>
      <c r="Q743" s="49">
        <f t="shared" si="23"/>
        <v>0</v>
      </c>
    </row>
    <row r="744" spans="3:17" ht="28.5" customHeight="1" thickTop="1" thickBot="1">
      <c r="C744" s="65" t="str">
        <f>'PC Despesas'!X40</f>
        <v>5.8.36</v>
      </c>
      <c r="D744" s="66" t="str">
        <f>VLOOKUP(C744,'PC Despesas'!$X$5:$Y$103,2,FALSE)</f>
        <v>-</v>
      </c>
      <c r="E744" s="75">
        <f>SUMIFS(Jan!$H$5:$H$605,Jan!$R$5:$R$605,"Despesa",Jan!$F$5:$F$605,CPagar!$D744,Jan!$I$5:$I$605,"Não Pago")</f>
        <v>0</v>
      </c>
      <c r="F744" s="75">
        <f>SUMIFS(Fev!$H$5:$H$605,Fev!$R$5:$R$605,"Despesa",Fev!$F$5:$F$605,CPagar!$D744,Fev!$I$5:$I$605,"Não Pago")</f>
        <v>0</v>
      </c>
      <c r="G744" s="75">
        <f>SUMIFS(Mar!$H$5:$H$605,Mar!$R$5:$R$605,"Despesa",Mar!$F$5:$F$605,CPagar!$D744,Mar!$I$5:$I$605,"Não Pago")</f>
        <v>0</v>
      </c>
      <c r="H744" s="75">
        <f>SUMIFS(Abr!$H$5:$H$605,Abr!$R$5:$R$605,"Despesa",Abr!$F$5:$F$605,CPagar!$D744,Abr!$I$5:$I$605,"Não Pago")</f>
        <v>0</v>
      </c>
      <c r="I744" s="75">
        <f>SUMIFS(Mai!$H$5:$H$605,Mai!$R$5:$R$605,"Despesa",Mai!$F$5:$F$605,CPagar!$D744,Mai!$I$5:$I$605,"Não Pago")</f>
        <v>0</v>
      </c>
      <c r="J744" s="75">
        <f>SUMIFS(Jun!$H$5:$H$605,Jun!$R$5:$R$605,"Despesa",Jun!$F$5:$F$605,CPagar!$D744,Jun!$I$5:$I$605,"Não Pago")</f>
        <v>0</v>
      </c>
      <c r="K744" s="75">
        <f>SUMIFS(Jul!$H$5:$H$605,Jul!$R$5:$R$605,"Despesa",Jul!$F$5:$F$605,CPagar!$D744,Jul!$I$5:$I$605,"Não Pago")</f>
        <v>0</v>
      </c>
      <c r="L744" s="75">
        <f>SUMIFS(Ago!$H$5:$H$605,Ago!$R$5:$R$605,"Despesa",Ago!$F$5:$F$605,CPagar!$D744,Ago!$I$5:$I$605,"Não Pago")</f>
        <v>0</v>
      </c>
      <c r="M744" s="75">
        <f>SUMIFS(Set!$H$5:$H$605,Set!$R$5:$R$605,"Despesa",Set!$F$5:$F$605,CPagar!$D744,Set!$I$5:$I$605,"Não Pago")</f>
        <v>0</v>
      </c>
      <c r="N744" s="75">
        <f>SUMIFS(Out!$H$5:$H$605,Out!$R$5:$R$605,"Despesa",Out!$F$5:$F$605,CPagar!$D744,Out!$I$5:$I$605,"Não Pago")</f>
        <v>0</v>
      </c>
      <c r="O744" s="75">
        <f>SUMIFS(Nov!$H$5:$H$605,Nov!$R$5:$R$605,"Despesa",Nov!$F$5:$F$605,CPagar!$D744,Nov!$I$5:$I$605,"Não Pago")</f>
        <v>0</v>
      </c>
      <c r="P744" s="75">
        <f>SUMIFS(Dez!$H$5:$H$605,Dez!$R$5:$R$605,"Despesa",Dez!$F$5:$F$605,CPagar!$D744,Dez!$I$5:$I$605,"Não Pago")</f>
        <v>0</v>
      </c>
      <c r="Q744" s="49">
        <f t="shared" si="23"/>
        <v>0</v>
      </c>
    </row>
    <row r="745" spans="3:17" ht="28.5" customHeight="1" thickTop="1" thickBot="1">
      <c r="C745" s="65" t="str">
        <f>'PC Despesas'!X41</f>
        <v>5.8.37</v>
      </c>
      <c r="D745" s="66" t="str">
        <f>VLOOKUP(C745,'PC Despesas'!$X$5:$Y$103,2,FALSE)</f>
        <v>-</v>
      </c>
      <c r="E745" s="75">
        <f>SUMIFS(Jan!$H$5:$H$605,Jan!$R$5:$R$605,"Despesa",Jan!$F$5:$F$605,CPagar!$D745,Jan!$I$5:$I$605,"Não Pago")</f>
        <v>0</v>
      </c>
      <c r="F745" s="75">
        <f>SUMIFS(Fev!$H$5:$H$605,Fev!$R$5:$R$605,"Despesa",Fev!$F$5:$F$605,CPagar!$D745,Fev!$I$5:$I$605,"Não Pago")</f>
        <v>0</v>
      </c>
      <c r="G745" s="75">
        <f>SUMIFS(Mar!$H$5:$H$605,Mar!$R$5:$R$605,"Despesa",Mar!$F$5:$F$605,CPagar!$D745,Mar!$I$5:$I$605,"Não Pago")</f>
        <v>0</v>
      </c>
      <c r="H745" s="75">
        <f>SUMIFS(Abr!$H$5:$H$605,Abr!$R$5:$R$605,"Despesa",Abr!$F$5:$F$605,CPagar!$D745,Abr!$I$5:$I$605,"Não Pago")</f>
        <v>0</v>
      </c>
      <c r="I745" s="75">
        <f>SUMIFS(Mai!$H$5:$H$605,Mai!$R$5:$R$605,"Despesa",Mai!$F$5:$F$605,CPagar!$D745,Mai!$I$5:$I$605,"Não Pago")</f>
        <v>0</v>
      </c>
      <c r="J745" s="75">
        <f>SUMIFS(Jun!$H$5:$H$605,Jun!$R$5:$R$605,"Despesa",Jun!$F$5:$F$605,CPagar!$D745,Jun!$I$5:$I$605,"Não Pago")</f>
        <v>0</v>
      </c>
      <c r="K745" s="75">
        <f>SUMIFS(Jul!$H$5:$H$605,Jul!$R$5:$R$605,"Despesa",Jul!$F$5:$F$605,CPagar!$D745,Jul!$I$5:$I$605,"Não Pago")</f>
        <v>0</v>
      </c>
      <c r="L745" s="75">
        <f>SUMIFS(Ago!$H$5:$H$605,Ago!$R$5:$R$605,"Despesa",Ago!$F$5:$F$605,CPagar!$D745,Ago!$I$5:$I$605,"Não Pago")</f>
        <v>0</v>
      </c>
      <c r="M745" s="75">
        <f>SUMIFS(Set!$H$5:$H$605,Set!$R$5:$R$605,"Despesa",Set!$F$5:$F$605,CPagar!$D745,Set!$I$5:$I$605,"Não Pago")</f>
        <v>0</v>
      </c>
      <c r="N745" s="75">
        <f>SUMIFS(Out!$H$5:$H$605,Out!$R$5:$R$605,"Despesa",Out!$F$5:$F$605,CPagar!$D745,Out!$I$5:$I$605,"Não Pago")</f>
        <v>0</v>
      </c>
      <c r="O745" s="75">
        <f>SUMIFS(Nov!$H$5:$H$605,Nov!$R$5:$R$605,"Despesa",Nov!$F$5:$F$605,CPagar!$D745,Nov!$I$5:$I$605,"Não Pago")</f>
        <v>0</v>
      </c>
      <c r="P745" s="75">
        <f>SUMIFS(Dez!$H$5:$H$605,Dez!$R$5:$R$605,"Despesa",Dez!$F$5:$F$605,CPagar!$D745,Dez!$I$5:$I$605,"Não Pago")</f>
        <v>0</v>
      </c>
      <c r="Q745" s="49">
        <f t="shared" si="23"/>
        <v>0</v>
      </c>
    </row>
    <row r="746" spans="3:17" ht="28.5" customHeight="1" thickTop="1" thickBot="1">
      <c r="C746" s="65" t="str">
        <f>'PC Despesas'!X42</f>
        <v>5.8.38</v>
      </c>
      <c r="D746" s="66" t="str">
        <f>VLOOKUP(C746,'PC Despesas'!$X$5:$Y$103,2,FALSE)</f>
        <v>-</v>
      </c>
      <c r="E746" s="75">
        <f>SUMIFS(Jan!$H$5:$H$605,Jan!$R$5:$R$605,"Despesa",Jan!$F$5:$F$605,CPagar!$D746,Jan!$I$5:$I$605,"Não Pago")</f>
        <v>0</v>
      </c>
      <c r="F746" s="75">
        <f>SUMIFS(Fev!$H$5:$H$605,Fev!$R$5:$R$605,"Despesa",Fev!$F$5:$F$605,CPagar!$D746,Fev!$I$5:$I$605,"Não Pago")</f>
        <v>0</v>
      </c>
      <c r="G746" s="75">
        <f>SUMIFS(Mar!$H$5:$H$605,Mar!$R$5:$R$605,"Despesa",Mar!$F$5:$F$605,CPagar!$D746,Mar!$I$5:$I$605,"Não Pago")</f>
        <v>0</v>
      </c>
      <c r="H746" s="75">
        <f>SUMIFS(Abr!$H$5:$H$605,Abr!$R$5:$R$605,"Despesa",Abr!$F$5:$F$605,CPagar!$D746,Abr!$I$5:$I$605,"Não Pago")</f>
        <v>0</v>
      </c>
      <c r="I746" s="75">
        <f>SUMIFS(Mai!$H$5:$H$605,Mai!$R$5:$R$605,"Despesa",Mai!$F$5:$F$605,CPagar!$D746,Mai!$I$5:$I$605,"Não Pago")</f>
        <v>0</v>
      </c>
      <c r="J746" s="75">
        <f>SUMIFS(Jun!$H$5:$H$605,Jun!$R$5:$R$605,"Despesa",Jun!$F$5:$F$605,CPagar!$D746,Jun!$I$5:$I$605,"Não Pago")</f>
        <v>0</v>
      </c>
      <c r="K746" s="75">
        <f>SUMIFS(Jul!$H$5:$H$605,Jul!$R$5:$R$605,"Despesa",Jul!$F$5:$F$605,CPagar!$D746,Jul!$I$5:$I$605,"Não Pago")</f>
        <v>0</v>
      </c>
      <c r="L746" s="75">
        <f>SUMIFS(Ago!$H$5:$H$605,Ago!$R$5:$R$605,"Despesa",Ago!$F$5:$F$605,CPagar!$D746,Ago!$I$5:$I$605,"Não Pago")</f>
        <v>0</v>
      </c>
      <c r="M746" s="75">
        <f>SUMIFS(Set!$H$5:$H$605,Set!$R$5:$R$605,"Despesa",Set!$F$5:$F$605,CPagar!$D746,Set!$I$5:$I$605,"Não Pago")</f>
        <v>0</v>
      </c>
      <c r="N746" s="75">
        <f>SUMIFS(Out!$H$5:$H$605,Out!$R$5:$R$605,"Despesa",Out!$F$5:$F$605,CPagar!$D746,Out!$I$5:$I$605,"Não Pago")</f>
        <v>0</v>
      </c>
      <c r="O746" s="75">
        <f>SUMIFS(Nov!$H$5:$H$605,Nov!$R$5:$R$605,"Despesa",Nov!$F$5:$F$605,CPagar!$D746,Nov!$I$5:$I$605,"Não Pago")</f>
        <v>0</v>
      </c>
      <c r="P746" s="75">
        <f>SUMIFS(Dez!$H$5:$H$605,Dez!$R$5:$R$605,"Despesa",Dez!$F$5:$F$605,CPagar!$D746,Dez!$I$5:$I$605,"Não Pago")</f>
        <v>0</v>
      </c>
      <c r="Q746" s="49">
        <f t="shared" si="23"/>
        <v>0</v>
      </c>
    </row>
    <row r="747" spans="3:17" ht="28.5" customHeight="1" thickTop="1" thickBot="1">
      <c r="C747" s="65" t="str">
        <f>'PC Despesas'!X43</f>
        <v>5.8.39</v>
      </c>
      <c r="D747" s="66" t="str">
        <f>VLOOKUP(C747,'PC Despesas'!$X$5:$Y$103,2,FALSE)</f>
        <v>-</v>
      </c>
      <c r="E747" s="75">
        <f>SUMIFS(Jan!$H$5:$H$605,Jan!$R$5:$R$605,"Despesa",Jan!$F$5:$F$605,CPagar!$D747,Jan!$I$5:$I$605,"Não Pago")</f>
        <v>0</v>
      </c>
      <c r="F747" s="75">
        <f>SUMIFS(Fev!$H$5:$H$605,Fev!$R$5:$R$605,"Despesa",Fev!$F$5:$F$605,CPagar!$D747,Fev!$I$5:$I$605,"Não Pago")</f>
        <v>0</v>
      </c>
      <c r="G747" s="75">
        <f>SUMIFS(Mar!$H$5:$H$605,Mar!$R$5:$R$605,"Despesa",Mar!$F$5:$F$605,CPagar!$D747,Mar!$I$5:$I$605,"Não Pago")</f>
        <v>0</v>
      </c>
      <c r="H747" s="75">
        <f>SUMIFS(Abr!$H$5:$H$605,Abr!$R$5:$R$605,"Despesa",Abr!$F$5:$F$605,CPagar!$D747,Abr!$I$5:$I$605,"Não Pago")</f>
        <v>0</v>
      </c>
      <c r="I747" s="75">
        <f>SUMIFS(Mai!$H$5:$H$605,Mai!$R$5:$R$605,"Despesa",Mai!$F$5:$F$605,CPagar!$D747,Mai!$I$5:$I$605,"Não Pago")</f>
        <v>0</v>
      </c>
      <c r="J747" s="75">
        <f>SUMIFS(Jun!$H$5:$H$605,Jun!$R$5:$R$605,"Despesa",Jun!$F$5:$F$605,CPagar!$D747,Jun!$I$5:$I$605,"Não Pago")</f>
        <v>0</v>
      </c>
      <c r="K747" s="75">
        <f>SUMIFS(Jul!$H$5:$H$605,Jul!$R$5:$R$605,"Despesa",Jul!$F$5:$F$605,CPagar!$D747,Jul!$I$5:$I$605,"Não Pago")</f>
        <v>0</v>
      </c>
      <c r="L747" s="75">
        <f>SUMIFS(Ago!$H$5:$H$605,Ago!$R$5:$R$605,"Despesa",Ago!$F$5:$F$605,CPagar!$D747,Ago!$I$5:$I$605,"Não Pago")</f>
        <v>0</v>
      </c>
      <c r="M747" s="75">
        <f>SUMIFS(Set!$H$5:$H$605,Set!$R$5:$R$605,"Despesa",Set!$F$5:$F$605,CPagar!$D747,Set!$I$5:$I$605,"Não Pago")</f>
        <v>0</v>
      </c>
      <c r="N747" s="75">
        <f>SUMIFS(Out!$H$5:$H$605,Out!$R$5:$R$605,"Despesa",Out!$F$5:$F$605,CPagar!$D747,Out!$I$5:$I$605,"Não Pago")</f>
        <v>0</v>
      </c>
      <c r="O747" s="75">
        <f>SUMIFS(Nov!$H$5:$H$605,Nov!$R$5:$R$605,"Despesa",Nov!$F$5:$F$605,CPagar!$D747,Nov!$I$5:$I$605,"Não Pago")</f>
        <v>0</v>
      </c>
      <c r="P747" s="75">
        <f>SUMIFS(Dez!$H$5:$H$605,Dez!$R$5:$R$605,"Despesa",Dez!$F$5:$F$605,CPagar!$D747,Dez!$I$5:$I$605,"Não Pago")</f>
        <v>0</v>
      </c>
      <c r="Q747" s="49">
        <f t="shared" si="23"/>
        <v>0</v>
      </c>
    </row>
    <row r="748" spans="3:17" ht="28.5" customHeight="1" thickTop="1" thickBot="1">
      <c r="C748" s="65" t="str">
        <f>'PC Despesas'!X44</f>
        <v>5.8.40</v>
      </c>
      <c r="D748" s="66" t="str">
        <f>VLOOKUP(C748,'PC Despesas'!$X$5:$Y$103,2,FALSE)</f>
        <v>-</v>
      </c>
      <c r="E748" s="75">
        <f>SUMIFS(Jan!$H$5:$H$605,Jan!$R$5:$R$605,"Despesa",Jan!$F$5:$F$605,CPagar!$D748,Jan!$I$5:$I$605,"Não Pago")</f>
        <v>0</v>
      </c>
      <c r="F748" s="75">
        <f>SUMIFS(Fev!$H$5:$H$605,Fev!$R$5:$R$605,"Despesa",Fev!$F$5:$F$605,CPagar!$D748,Fev!$I$5:$I$605,"Não Pago")</f>
        <v>0</v>
      </c>
      <c r="G748" s="75">
        <f>SUMIFS(Mar!$H$5:$H$605,Mar!$R$5:$R$605,"Despesa",Mar!$F$5:$F$605,CPagar!$D748,Mar!$I$5:$I$605,"Não Pago")</f>
        <v>0</v>
      </c>
      <c r="H748" s="75">
        <f>SUMIFS(Abr!$H$5:$H$605,Abr!$R$5:$R$605,"Despesa",Abr!$F$5:$F$605,CPagar!$D748,Abr!$I$5:$I$605,"Não Pago")</f>
        <v>0</v>
      </c>
      <c r="I748" s="75">
        <f>SUMIFS(Mai!$H$5:$H$605,Mai!$R$5:$R$605,"Despesa",Mai!$F$5:$F$605,CPagar!$D748,Mai!$I$5:$I$605,"Não Pago")</f>
        <v>0</v>
      </c>
      <c r="J748" s="75">
        <f>SUMIFS(Jun!$H$5:$H$605,Jun!$R$5:$R$605,"Despesa",Jun!$F$5:$F$605,CPagar!$D748,Jun!$I$5:$I$605,"Não Pago")</f>
        <v>0</v>
      </c>
      <c r="K748" s="75">
        <f>SUMIFS(Jul!$H$5:$H$605,Jul!$R$5:$R$605,"Despesa",Jul!$F$5:$F$605,CPagar!$D748,Jul!$I$5:$I$605,"Não Pago")</f>
        <v>0</v>
      </c>
      <c r="L748" s="75">
        <f>SUMIFS(Ago!$H$5:$H$605,Ago!$R$5:$R$605,"Despesa",Ago!$F$5:$F$605,CPagar!$D748,Ago!$I$5:$I$605,"Não Pago")</f>
        <v>0</v>
      </c>
      <c r="M748" s="75">
        <f>SUMIFS(Set!$H$5:$H$605,Set!$R$5:$R$605,"Despesa",Set!$F$5:$F$605,CPagar!$D748,Set!$I$5:$I$605,"Não Pago")</f>
        <v>0</v>
      </c>
      <c r="N748" s="75">
        <f>SUMIFS(Out!$H$5:$H$605,Out!$R$5:$R$605,"Despesa",Out!$F$5:$F$605,CPagar!$D748,Out!$I$5:$I$605,"Não Pago")</f>
        <v>0</v>
      </c>
      <c r="O748" s="75">
        <f>SUMIFS(Nov!$H$5:$H$605,Nov!$R$5:$R$605,"Despesa",Nov!$F$5:$F$605,CPagar!$D748,Nov!$I$5:$I$605,"Não Pago")</f>
        <v>0</v>
      </c>
      <c r="P748" s="75">
        <f>SUMIFS(Dez!$H$5:$H$605,Dez!$R$5:$R$605,"Despesa",Dez!$F$5:$F$605,CPagar!$D748,Dez!$I$5:$I$605,"Não Pago")</f>
        <v>0</v>
      </c>
      <c r="Q748" s="49">
        <f t="shared" si="23"/>
        <v>0</v>
      </c>
    </row>
    <row r="749" spans="3:17" ht="28.5" customHeight="1" thickTop="1" thickBot="1">
      <c r="C749" s="65" t="str">
        <f>'PC Despesas'!X45</f>
        <v>5.8.41</v>
      </c>
      <c r="D749" s="66" t="str">
        <f>VLOOKUP(C749,'PC Despesas'!$X$5:$Y$103,2,FALSE)</f>
        <v>-</v>
      </c>
      <c r="E749" s="75">
        <f>SUMIFS(Jan!$H$5:$H$605,Jan!$R$5:$R$605,"Despesa",Jan!$F$5:$F$605,CPagar!$D749,Jan!$I$5:$I$605,"Não Pago")</f>
        <v>0</v>
      </c>
      <c r="F749" s="75">
        <f>SUMIFS(Fev!$H$5:$H$605,Fev!$R$5:$R$605,"Despesa",Fev!$F$5:$F$605,CPagar!$D749,Fev!$I$5:$I$605,"Não Pago")</f>
        <v>0</v>
      </c>
      <c r="G749" s="75">
        <f>SUMIFS(Mar!$H$5:$H$605,Mar!$R$5:$R$605,"Despesa",Mar!$F$5:$F$605,CPagar!$D749,Mar!$I$5:$I$605,"Não Pago")</f>
        <v>0</v>
      </c>
      <c r="H749" s="75">
        <f>SUMIFS(Abr!$H$5:$H$605,Abr!$R$5:$R$605,"Despesa",Abr!$F$5:$F$605,CPagar!$D749,Abr!$I$5:$I$605,"Não Pago")</f>
        <v>0</v>
      </c>
      <c r="I749" s="75">
        <f>SUMIFS(Mai!$H$5:$H$605,Mai!$R$5:$R$605,"Despesa",Mai!$F$5:$F$605,CPagar!$D749,Mai!$I$5:$I$605,"Não Pago")</f>
        <v>0</v>
      </c>
      <c r="J749" s="75">
        <f>SUMIFS(Jun!$H$5:$H$605,Jun!$R$5:$R$605,"Despesa",Jun!$F$5:$F$605,CPagar!$D749,Jun!$I$5:$I$605,"Não Pago")</f>
        <v>0</v>
      </c>
      <c r="K749" s="75">
        <f>SUMIFS(Jul!$H$5:$H$605,Jul!$R$5:$R$605,"Despesa",Jul!$F$5:$F$605,CPagar!$D749,Jul!$I$5:$I$605,"Não Pago")</f>
        <v>0</v>
      </c>
      <c r="L749" s="75">
        <f>SUMIFS(Ago!$H$5:$H$605,Ago!$R$5:$R$605,"Despesa",Ago!$F$5:$F$605,CPagar!$D749,Ago!$I$5:$I$605,"Não Pago")</f>
        <v>0</v>
      </c>
      <c r="M749" s="75">
        <f>SUMIFS(Set!$H$5:$H$605,Set!$R$5:$R$605,"Despesa",Set!$F$5:$F$605,CPagar!$D749,Set!$I$5:$I$605,"Não Pago")</f>
        <v>0</v>
      </c>
      <c r="N749" s="75">
        <f>SUMIFS(Out!$H$5:$H$605,Out!$R$5:$R$605,"Despesa",Out!$F$5:$F$605,CPagar!$D749,Out!$I$5:$I$605,"Não Pago")</f>
        <v>0</v>
      </c>
      <c r="O749" s="75">
        <f>SUMIFS(Nov!$H$5:$H$605,Nov!$R$5:$R$605,"Despesa",Nov!$F$5:$F$605,CPagar!$D749,Nov!$I$5:$I$605,"Não Pago")</f>
        <v>0</v>
      </c>
      <c r="P749" s="75">
        <f>SUMIFS(Dez!$H$5:$H$605,Dez!$R$5:$R$605,"Despesa",Dez!$F$5:$F$605,CPagar!$D749,Dez!$I$5:$I$605,"Não Pago")</f>
        <v>0</v>
      </c>
      <c r="Q749" s="49">
        <f t="shared" si="23"/>
        <v>0</v>
      </c>
    </row>
    <row r="750" spans="3:17" ht="28.5" customHeight="1" thickTop="1" thickBot="1">
      <c r="C750" s="65" t="str">
        <f>'PC Despesas'!X46</f>
        <v>5.8.42</v>
      </c>
      <c r="D750" s="66" t="str">
        <f>VLOOKUP(C750,'PC Despesas'!$X$5:$Y$103,2,FALSE)</f>
        <v>-</v>
      </c>
      <c r="E750" s="75">
        <f>SUMIFS(Jan!$H$5:$H$605,Jan!$R$5:$R$605,"Despesa",Jan!$F$5:$F$605,CPagar!$D750,Jan!$I$5:$I$605,"Não Pago")</f>
        <v>0</v>
      </c>
      <c r="F750" s="75">
        <f>SUMIFS(Fev!$H$5:$H$605,Fev!$R$5:$R$605,"Despesa",Fev!$F$5:$F$605,CPagar!$D750,Fev!$I$5:$I$605,"Não Pago")</f>
        <v>0</v>
      </c>
      <c r="G750" s="75">
        <f>SUMIFS(Mar!$H$5:$H$605,Mar!$R$5:$R$605,"Despesa",Mar!$F$5:$F$605,CPagar!$D750,Mar!$I$5:$I$605,"Não Pago")</f>
        <v>0</v>
      </c>
      <c r="H750" s="75">
        <f>SUMIFS(Abr!$H$5:$H$605,Abr!$R$5:$R$605,"Despesa",Abr!$F$5:$F$605,CPagar!$D750,Abr!$I$5:$I$605,"Não Pago")</f>
        <v>0</v>
      </c>
      <c r="I750" s="75">
        <f>SUMIFS(Mai!$H$5:$H$605,Mai!$R$5:$R$605,"Despesa",Mai!$F$5:$F$605,CPagar!$D750,Mai!$I$5:$I$605,"Não Pago")</f>
        <v>0</v>
      </c>
      <c r="J750" s="75">
        <f>SUMIFS(Jun!$H$5:$H$605,Jun!$R$5:$R$605,"Despesa",Jun!$F$5:$F$605,CPagar!$D750,Jun!$I$5:$I$605,"Não Pago")</f>
        <v>0</v>
      </c>
      <c r="K750" s="75">
        <f>SUMIFS(Jul!$H$5:$H$605,Jul!$R$5:$R$605,"Despesa",Jul!$F$5:$F$605,CPagar!$D750,Jul!$I$5:$I$605,"Não Pago")</f>
        <v>0</v>
      </c>
      <c r="L750" s="75">
        <f>SUMIFS(Ago!$H$5:$H$605,Ago!$R$5:$R$605,"Despesa",Ago!$F$5:$F$605,CPagar!$D750,Ago!$I$5:$I$605,"Não Pago")</f>
        <v>0</v>
      </c>
      <c r="M750" s="75">
        <f>SUMIFS(Set!$H$5:$H$605,Set!$R$5:$R$605,"Despesa",Set!$F$5:$F$605,CPagar!$D750,Set!$I$5:$I$605,"Não Pago")</f>
        <v>0</v>
      </c>
      <c r="N750" s="75">
        <f>SUMIFS(Out!$H$5:$H$605,Out!$R$5:$R$605,"Despesa",Out!$F$5:$F$605,CPagar!$D750,Out!$I$5:$I$605,"Não Pago")</f>
        <v>0</v>
      </c>
      <c r="O750" s="75">
        <f>SUMIFS(Nov!$H$5:$H$605,Nov!$R$5:$R$605,"Despesa",Nov!$F$5:$F$605,CPagar!$D750,Nov!$I$5:$I$605,"Não Pago")</f>
        <v>0</v>
      </c>
      <c r="P750" s="75">
        <f>SUMIFS(Dez!$H$5:$H$605,Dez!$R$5:$R$605,"Despesa",Dez!$F$5:$F$605,CPagar!$D750,Dez!$I$5:$I$605,"Não Pago")</f>
        <v>0</v>
      </c>
      <c r="Q750" s="49">
        <f t="shared" si="23"/>
        <v>0</v>
      </c>
    </row>
    <row r="751" spans="3:17" ht="28.5" customHeight="1" thickTop="1" thickBot="1">
      <c r="C751" s="65" t="str">
        <f>'PC Despesas'!X47</f>
        <v>5.8.43</v>
      </c>
      <c r="D751" s="66" t="str">
        <f>VLOOKUP(C751,'PC Despesas'!$X$5:$Y$103,2,FALSE)</f>
        <v>-</v>
      </c>
      <c r="E751" s="75">
        <f>SUMIFS(Jan!$H$5:$H$605,Jan!$R$5:$R$605,"Despesa",Jan!$F$5:$F$605,CPagar!$D751,Jan!$I$5:$I$605,"Não Pago")</f>
        <v>0</v>
      </c>
      <c r="F751" s="75">
        <f>SUMIFS(Fev!$H$5:$H$605,Fev!$R$5:$R$605,"Despesa",Fev!$F$5:$F$605,CPagar!$D751,Fev!$I$5:$I$605,"Não Pago")</f>
        <v>0</v>
      </c>
      <c r="G751" s="75">
        <f>SUMIFS(Mar!$H$5:$H$605,Mar!$R$5:$R$605,"Despesa",Mar!$F$5:$F$605,CPagar!$D751,Mar!$I$5:$I$605,"Não Pago")</f>
        <v>0</v>
      </c>
      <c r="H751" s="75">
        <f>SUMIFS(Abr!$H$5:$H$605,Abr!$R$5:$R$605,"Despesa",Abr!$F$5:$F$605,CPagar!$D751,Abr!$I$5:$I$605,"Não Pago")</f>
        <v>0</v>
      </c>
      <c r="I751" s="75">
        <f>SUMIFS(Mai!$H$5:$H$605,Mai!$R$5:$R$605,"Despesa",Mai!$F$5:$F$605,CPagar!$D751,Mai!$I$5:$I$605,"Não Pago")</f>
        <v>0</v>
      </c>
      <c r="J751" s="75">
        <f>SUMIFS(Jun!$H$5:$H$605,Jun!$R$5:$R$605,"Despesa",Jun!$F$5:$F$605,CPagar!$D751,Jun!$I$5:$I$605,"Não Pago")</f>
        <v>0</v>
      </c>
      <c r="K751" s="75">
        <f>SUMIFS(Jul!$H$5:$H$605,Jul!$R$5:$R$605,"Despesa",Jul!$F$5:$F$605,CPagar!$D751,Jul!$I$5:$I$605,"Não Pago")</f>
        <v>0</v>
      </c>
      <c r="L751" s="75">
        <f>SUMIFS(Ago!$H$5:$H$605,Ago!$R$5:$R$605,"Despesa",Ago!$F$5:$F$605,CPagar!$D751,Ago!$I$5:$I$605,"Não Pago")</f>
        <v>0</v>
      </c>
      <c r="M751" s="75">
        <f>SUMIFS(Set!$H$5:$H$605,Set!$R$5:$R$605,"Despesa",Set!$F$5:$F$605,CPagar!$D751,Set!$I$5:$I$605,"Não Pago")</f>
        <v>0</v>
      </c>
      <c r="N751" s="75">
        <f>SUMIFS(Out!$H$5:$H$605,Out!$R$5:$R$605,"Despesa",Out!$F$5:$F$605,CPagar!$D751,Out!$I$5:$I$605,"Não Pago")</f>
        <v>0</v>
      </c>
      <c r="O751" s="75">
        <f>SUMIFS(Nov!$H$5:$H$605,Nov!$R$5:$R$605,"Despesa",Nov!$F$5:$F$605,CPagar!$D751,Nov!$I$5:$I$605,"Não Pago")</f>
        <v>0</v>
      </c>
      <c r="P751" s="75">
        <f>SUMIFS(Dez!$H$5:$H$605,Dez!$R$5:$R$605,"Despesa",Dez!$F$5:$F$605,CPagar!$D751,Dez!$I$5:$I$605,"Não Pago")</f>
        <v>0</v>
      </c>
      <c r="Q751" s="49">
        <f t="shared" si="23"/>
        <v>0</v>
      </c>
    </row>
    <row r="752" spans="3:17" ht="28.5" customHeight="1" thickTop="1" thickBot="1">
      <c r="C752" s="65" t="str">
        <f>'PC Despesas'!X48</f>
        <v>5.8.44</v>
      </c>
      <c r="D752" s="66" t="str">
        <f>VLOOKUP(C752,'PC Despesas'!$X$5:$Y$103,2,FALSE)</f>
        <v>-</v>
      </c>
      <c r="E752" s="75">
        <f>SUMIFS(Jan!$H$5:$H$605,Jan!$R$5:$R$605,"Despesa",Jan!$F$5:$F$605,CPagar!$D752,Jan!$I$5:$I$605,"Não Pago")</f>
        <v>0</v>
      </c>
      <c r="F752" s="75">
        <f>SUMIFS(Fev!$H$5:$H$605,Fev!$R$5:$R$605,"Despesa",Fev!$F$5:$F$605,CPagar!$D752,Fev!$I$5:$I$605,"Não Pago")</f>
        <v>0</v>
      </c>
      <c r="G752" s="75">
        <f>SUMIFS(Mar!$H$5:$H$605,Mar!$R$5:$R$605,"Despesa",Mar!$F$5:$F$605,CPagar!$D752,Mar!$I$5:$I$605,"Não Pago")</f>
        <v>0</v>
      </c>
      <c r="H752" s="75">
        <f>SUMIFS(Abr!$H$5:$H$605,Abr!$R$5:$R$605,"Despesa",Abr!$F$5:$F$605,CPagar!$D752,Abr!$I$5:$I$605,"Não Pago")</f>
        <v>0</v>
      </c>
      <c r="I752" s="75">
        <f>SUMIFS(Mai!$H$5:$H$605,Mai!$R$5:$R$605,"Despesa",Mai!$F$5:$F$605,CPagar!$D752,Mai!$I$5:$I$605,"Não Pago")</f>
        <v>0</v>
      </c>
      <c r="J752" s="75">
        <f>SUMIFS(Jun!$H$5:$H$605,Jun!$R$5:$R$605,"Despesa",Jun!$F$5:$F$605,CPagar!$D752,Jun!$I$5:$I$605,"Não Pago")</f>
        <v>0</v>
      </c>
      <c r="K752" s="75">
        <f>SUMIFS(Jul!$H$5:$H$605,Jul!$R$5:$R$605,"Despesa",Jul!$F$5:$F$605,CPagar!$D752,Jul!$I$5:$I$605,"Não Pago")</f>
        <v>0</v>
      </c>
      <c r="L752" s="75">
        <f>SUMIFS(Ago!$H$5:$H$605,Ago!$R$5:$R$605,"Despesa",Ago!$F$5:$F$605,CPagar!$D752,Ago!$I$5:$I$605,"Não Pago")</f>
        <v>0</v>
      </c>
      <c r="M752" s="75">
        <f>SUMIFS(Set!$H$5:$H$605,Set!$R$5:$R$605,"Despesa",Set!$F$5:$F$605,CPagar!$D752,Set!$I$5:$I$605,"Não Pago")</f>
        <v>0</v>
      </c>
      <c r="N752" s="75">
        <f>SUMIFS(Out!$H$5:$H$605,Out!$R$5:$R$605,"Despesa",Out!$F$5:$F$605,CPagar!$D752,Out!$I$5:$I$605,"Não Pago")</f>
        <v>0</v>
      </c>
      <c r="O752" s="75">
        <f>SUMIFS(Nov!$H$5:$H$605,Nov!$R$5:$R$605,"Despesa",Nov!$F$5:$F$605,CPagar!$D752,Nov!$I$5:$I$605,"Não Pago")</f>
        <v>0</v>
      </c>
      <c r="P752" s="75">
        <f>SUMIFS(Dez!$H$5:$H$605,Dez!$R$5:$R$605,"Despesa",Dez!$F$5:$F$605,CPagar!$D752,Dez!$I$5:$I$605,"Não Pago")</f>
        <v>0</v>
      </c>
      <c r="Q752" s="49">
        <f t="shared" si="23"/>
        <v>0</v>
      </c>
    </row>
    <row r="753" spans="3:17" ht="28.5" customHeight="1" thickTop="1" thickBot="1">
      <c r="C753" s="65" t="str">
        <f>'PC Despesas'!X49</f>
        <v>5.8.45</v>
      </c>
      <c r="D753" s="66" t="str">
        <f>VLOOKUP(C753,'PC Despesas'!$X$5:$Y$103,2,FALSE)</f>
        <v>-</v>
      </c>
      <c r="E753" s="75">
        <f>SUMIFS(Jan!$H$5:$H$605,Jan!$R$5:$R$605,"Despesa",Jan!$F$5:$F$605,CPagar!$D753,Jan!$I$5:$I$605,"Não Pago")</f>
        <v>0</v>
      </c>
      <c r="F753" s="75">
        <f>SUMIFS(Fev!$H$5:$H$605,Fev!$R$5:$R$605,"Despesa",Fev!$F$5:$F$605,CPagar!$D753,Fev!$I$5:$I$605,"Não Pago")</f>
        <v>0</v>
      </c>
      <c r="G753" s="75">
        <f>SUMIFS(Mar!$H$5:$H$605,Mar!$R$5:$R$605,"Despesa",Mar!$F$5:$F$605,CPagar!$D753,Mar!$I$5:$I$605,"Não Pago")</f>
        <v>0</v>
      </c>
      <c r="H753" s="75">
        <f>SUMIFS(Abr!$H$5:$H$605,Abr!$R$5:$R$605,"Despesa",Abr!$F$5:$F$605,CPagar!$D753,Abr!$I$5:$I$605,"Não Pago")</f>
        <v>0</v>
      </c>
      <c r="I753" s="75">
        <f>SUMIFS(Mai!$H$5:$H$605,Mai!$R$5:$R$605,"Despesa",Mai!$F$5:$F$605,CPagar!$D753,Mai!$I$5:$I$605,"Não Pago")</f>
        <v>0</v>
      </c>
      <c r="J753" s="75">
        <f>SUMIFS(Jun!$H$5:$H$605,Jun!$R$5:$R$605,"Despesa",Jun!$F$5:$F$605,CPagar!$D753,Jun!$I$5:$I$605,"Não Pago")</f>
        <v>0</v>
      </c>
      <c r="K753" s="75">
        <f>SUMIFS(Jul!$H$5:$H$605,Jul!$R$5:$R$605,"Despesa",Jul!$F$5:$F$605,CPagar!$D753,Jul!$I$5:$I$605,"Não Pago")</f>
        <v>0</v>
      </c>
      <c r="L753" s="75">
        <f>SUMIFS(Ago!$H$5:$H$605,Ago!$R$5:$R$605,"Despesa",Ago!$F$5:$F$605,CPagar!$D753,Ago!$I$5:$I$605,"Não Pago")</f>
        <v>0</v>
      </c>
      <c r="M753" s="75">
        <f>SUMIFS(Set!$H$5:$H$605,Set!$R$5:$R$605,"Despesa",Set!$F$5:$F$605,CPagar!$D753,Set!$I$5:$I$605,"Não Pago")</f>
        <v>0</v>
      </c>
      <c r="N753" s="75">
        <f>SUMIFS(Out!$H$5:$H$605,Out!$R$5:$R$605,"Despesa",Out!$F$5:$F$605,CPagar!$D753,Out!$I$5:$I$605,"Não Pago")</f>
        <v>0</v>
      </c>
      <c r="O753" s="75">
        <f>SUMIFS(Nov!$H$5:$H$605,Nov!$R$5:$R$605,"Despesa",Nov!$F$5:$F$605,CPagar!$D753,Nov!$I$5:$I$605,"Não Pago")</f>
        <v>0</v>
      </c>
      <c r="P753" s="75">
        <f>SUMIFS(Dez!$H$5:$H$605,Dez!$R$5:$R$605,"Despesa",Dez!$F$5:$F$605,CPagar!$D753,Dez!$I$5:$I$605,"Não Pago")</f>
        <v>0</v>
      </c>
      <c r="Q753" s="49">
        <f t="shared" si="23"/>
        <v>0</v>
      </c>
    </row>
    <row r="754" spans="3:17" ht="28.5" customHeight="1" thickTop="1" thickBot="1">
      <c r="C754" s="65" t="str">
        <f>'PC Despesas'!X50</f>
        <v>5.8.46</v>
      </c>
      <c r="D754" s="66" t="str">
        <f>VLOOKUP(C754,'PC Despesas'!$X$5:$Y$103,2,FALSE)</f>
        <v>-</v>
      </c>
      <c r="E754" s="75">
        <f>SUMIFS(Jan!$H$5:$H$605,Jan!$R$5:$R$605,"Despesa",Jan!$F$5:$F$605,CPagar!$D754,Jan!$I$5:$I$605,"Não Pago")</f>
        <v>0</v>
      </c>
      <c r="F754" s="75">
        <f>SUMIFS(Fev!$H$5:$H$605,Fev!$R$5:$R$605,"Despesa",Fev!$F$5:$F$605,CPagar!$D754,Fev!$I$5:$I$605,"Não Pago")</f>
        <v>0</v>
      </c>
      <c r="G754" s="75">
        <f>SUMIFS(Mar!$H$5:$H$605,Mar!$R$5:$R$605,"Despesa",Mar!$F$5:$F$605,CPagar!$D754,Mar!$I$5:$I$605,"Não Pago")</f>
        <v>0</v>
      </c>
      <c r="H754" s="75">
        <f>SUMIFS(Abr!$H$5:$H$605,Abr!$R$5:$R$605,"Despesa",Abr!$F$5:$F$605,CPagar!$D754,Abr!$I$5:$I$605,"Não Pago")</f>
        <v>0</v>
      </c>
      <c r="I754" s="75">
        <f>SUMIFS(Mai!$H$5:$H$605,Mai!$R$5:$R$605,"Despesa",Mai!$F$5:$F$605,CPagar!$D754,Mai!$I$5:$I$605,"Não Pago")</f>
        <v>0</v>
      </c>
      <c r="J754" s="75">
        <f>SUMIFS(Jun!$H$5:$H$605,Jun!$R$5:$R$605,"Despesa",Jun!$F$5:$F$605,CPagar!$D754,Jun!$I$5:$I$605,"Não Pago")</f>
        <v>0</v>
      </c>
      <c r="K754" s="75">
        <f>SUMIFS(Jul!$H$5:$H$605,Jul!$R$5:$R$605,"Despesa",Jul!$F$5:$F$605,CPagar!$D754,Jul!$I$5:$I$605,"Não Pago")</f>
        <v>0</v>
      </c>
      <c r="L754" s="75">
        <f>SUMIFS(Ago!$H$5:$H$605,Ago!$R$5:$R$605,"Despesa",Ago!$F$5:$F$605,CPagar!$D754,Ago!$I$5:$I$605,"Não Pago")</f>
        <v>0</v>
      </c>
      <c r="M754" s="75">
        <f>SUMIFS(Set!$H$5:$H$605,Set!$R$5:$R$605,"Despesa",Set!$F$5:$F$605,CPagar!$D754,Set!$I$5:$I$605,"Não Pago")</f>
        <v>0</v>
      </c>
      <c r="N754" s="75">
        <f>SUMIFS(Out!$H$5:$H$605,Out!$R$5:$R$605,"Despesa",Out!$F$5:$F$605,CPagar!$D754,Out!$I$5:$I$605,"Não Pago")</f>
        <v>0</v>
      </c>
      <c r="O754" s="75">
        <f>SUMIFS(Nov!$H$5:$H$605,Nov!$R$5:$R$605,"Despesa",Nov!$F$5:$F$605,CPagar!$D754,Nov!$I$5:$I$605,"Não Pago")</f>
        <v>0</v>
      </c>
      <c r="P754" s="75">
        <f>SUMIFS(Dez!$H$5:$H$605,Dez!$R$5:$R$605,"Despesa",Dez!$F$5:$F$605,CPagar!$D754,Dez!$I$5:$I$605,"Não Pago")</f>
        <v>0</v>
      </c>
      <c r="Q754" s="49">
        <f t="shared" si="23"/>
        <v>0</v>
      </c>
    </row>
    <row r="755" spans="3:17" ht="28.5" customHeight="1" thickTop="1" thickBot="1">
      <c r="C755" s="65" t="str">
        <f>'PC Despesas'!X51</f>
        <v>5.8.47</v>
      </c>
      <c r="D755" s="66" t="str">
        <f>VLOOKUP(C755,'PC Despesas'!$X$5:$Y$103,2,FALSE)</f>
        <v>-</v>
      </c>
      <c r="E755" s="75">
        <f>SUMIFS(Jan!$H$5:$H$605,Jan!$R$5:$R$605,"Despesa",Jan!$F$5:$F$605,CPagar!$D755,Jan!$I$5:$I$605,"Não Pago")</f>
        <v>0</v>
      </c>
      <c r="F755" s="75">
        <f>SUMIFS(Fev!$H$5:$H$605,Fev!$R$5:$R$605,"Despesa",Fev!$F$5:$F$605,CPagar!$D755,Fev!$I$5:$I$605,"Não Pago")</f>
        <v>0</v>
      </c>
      <c r="G755" s="75">
        <f>SUMIFS(Mar!$H$5:$H$605,Mar!$R$5:$R$605,"Despesa",Mar!$F$5:$F$605,CPagar!$D755,Mar!$I$5:$I$605,"Não Pago")</f>
        <v>0</v>
      </c>
      <c r="H755" s="75">
        <f>SUMIFS(Abr!$H$5:$H$605,Abr!$R$5:$R$605,"Despesa",Abr!$F$5:$F$605,CPagar!$D755,Abr!$I$5:$I$605,"Não Pago")</f>
        <v>0</v>
      </c>
      <c r="I755" s="75">
        <f>SUMIFS(Mai!$H$5:$H$605,Mai!$R$5:$R$605,"Despesa",Mai!$F$5:$F$605,CPagar!$D755,Mai!$I$5:$I$605,"Não Pago")</f>
        <v>0</v>
      </c>
      <c r="J755" s="75">
        <f>SUMIFS(Jun!$H$5:$H$605,Jun!$R$5:$R$605,"Despesa",Jun!$F$5:$F$605,CPagar!$D755,Jun!$I$5:$I$605,"Não Pago")</f>
        <v>0</v>
      </c>
      <c r="K755" s="75">
        <f>SUMIFS(Jul!$H$5:$H$605,Jul!$R$5:$R$605,"Despesa",Jul!$F$5:$F$605,CPagar!$D755,Jul!$I$5:$I$605,"Não Pago")</f>
        <v>0</v>
      </c>
      <c r="L755" s="75">
        <f>SUMIFS(Ago!$H$5:$H$605,Ago!$R$5:$R$605,"Despesa",Ago!$F$5:$F$605,CPagar!$D755,Ago!$I$5:$I$605,"Não Pago")</f>
        <v>0</v>
      </c>
      <c r="M755" s="75">
        <f>SUMIFS(Set!$H$5:$H$605,Set!$R$5:$R$605,"Despesa",Set!$F$5:$F$605,CPagar!$D755,Set!$I$5:$I$605,"Não Pago")</f>
        <v>0</v>
      </c>
      <c r="N755" s="75">
        <f>SUMIFS(Out!$H$5:$H$605,Out!$R$5:$R$605,"Despesa",Out!$F$5:$F$605,CPagar!$D755,Out!$I$5:$I$605,"Não Pago")</f>
        <v>0</v>
      </c>
      <c r="O755" s="75">
        <f>SUMIFS(Nov!$H$5:$H$605,Nov!$R$5:$R$605,"Despesa",Nov!$F$5:$F$605,CPagar!$D755,Nov!$I$5:$I$605,"Não Pago")</f>
        <v>0</v>
      </c>
      <c r="P755" s="75">
        <f>SUMIFS(Dez!$H$5:$H$605,Dez!$R$5:$R$605,"Despesa",Dez!$F$5:$F$605,CPagar!$D755,Dez!$I$5:$I$605,"Não Pago")</f>
        <v>0</v>
      </c>
      <c r="Q755" s="49">
        <f t="shared" si="23"/>
        <v>0</v>
      </c>
    </row>
    <row r="756" spans="3:17" ht="28.5" customHeight="1" thickTop="1" thickBot="1">
      <c r="C756" s="65" t="str">
        <f>'PC Despesas'!X52</f>
        <v>5.8.48</v>
      </c>
      <c r="D756" s="66" t="str">
        <f>VLOOKUP(C756,'PC Despesas'!$X$5:$Y$103,2,FALSE)</f>
        <v>-</v>
      </c>
      <c r="E756" s="75">
        <f>SUMIFS(Jan!$H$5:$H$605,Jan!$R$5:$R$605,"Despesa",Jan!$F$5:$F$605,CPagar!$D756,Jan!$I$5:$I$605,"Não Pago")</f>
        <v>0</v>
      </c>
      <c r="F756" s="75">
        <f>SUMIFS(Fev!$H$5:$H$605,Fev!$R$5:$R$605,"Despesa",Fev!$F$5:$F$605,CPagar!$D756,Fev!$I$5:$I$605,"Não Pago")</f>
        <v>0</v>
      </c>
      <c r="G756" s="75">
        <f>SUMIFS(Mar!$H$5:$H$605,Mar!$R$5:$R$605,"Despesa",Mar!$F$5:$F$605,CPagar!$D756,Mar!$I$5:$I$605,"Não Pago")</f>
        <v>0</v>
      </c>
      <c r="H756" s="75">
        <f>SUMIFS(Abr!$H$5:$H$605,Abr!$R$5:$R$605,"Despesa",Abr!$F$5:$F$605,CPagar!$D756,Abr!$I$5:$I$605,"Não Pago")</f>
        <v>0</v>
      </c>
      <c r="I756" s="75">
        <f>SUMIFS(Mai!$H$5:$H$605,Mai!$R$5:$R$605,"Despesa",Mai!$F$5:$F$605,CPagar!$D756,Mai!$I$5:$I$605,"Não Pago")</f>
        <v>0</v>
      </c>
      <c r="J756" s="75">
        <f>SUMIFS(Jun!$H$5:$H$605,Jun!$R$5:$R$605,"Despesa",Jun!$F$5:$F$605,CPagar!$D756,Jun!$I$5:$I$605,"Não Pago")</f>
        <v>0</v>
      </c>
      <c r="K756" s="75">
        <f>SUMIFS(Jul!$H$5:$H$605,Jul!$R$5:$R$605,"Despesa",Jul!$F$5:$F$605,CPagar!$D756,Jul!$I$5:$I$605,"Não Pago")</f>
        <v>0</v>
      </c>
      <c r="L756" s="75">
        <f>SUMIFS(Ago!$H$5:$H$605,Ago!$R$5:$R$605,"Despesa",Ago!$F$5:$F$605,CPagar!$D756,Ago!$I$5:$I$605,"Não Pago")</f>
        <v>0</v>
      </c>
      <c r="M756" s="75">
        <f>SUMIFS(Set!$H$5:$H$605,Set!$R$5:$R$605,"Despesa",Set!$F$5:$F$605,CPagar!$D756,Set!$I$5:$I$605,"Não Pago")</f>
        <v>0</v>
      </c>
      <c r="N756" s="75">
        <f>SUMIFS(Out!$H$5:$H$605,Out!$R$5:$R$605,"Despesa",Out!$F$5:$F$605,CPagar!$D756,Out!$I$5:$I$605,"Não Pago")</f>
        <v>0</v>
      </c>
      <c r="O756" s="75">
        <f>SUMIFS(Nov!$H$5:$H$605,Nov!$R$5:$R$605,"Despesa",Nov!$F$5:$F$605,CPagar!$D756,Nov!$I$5:$I$605,"Não Pago")</f>
        <v>0</v>
      </c>
      <c r="P756" s="75">
        <f>SUMIFS(Dez!$H$5:$H$605,Dez!$R$5:$R$605,"Despesa",Dez!$F$5:$F$605,CPagar!$D756,Dez!$I$5:$I$605,"Não Pago")</f>
        <v>0</v>
      </c>
      <c r="Q756" s="49">
        <f t="shared" si="23"/>
        <v>0</v>
      </c>
    </row>
    <row r="757" spans="3:17" ht="28.5" customHeight="1" thickTop="1" thickBot="1">
      <c r="C757" s="65" t="str">
        <f>'PC Despesas'!X53</f>
        <v>5.8.49</v>
      </c>
      <c r="D757" s="66" t="str">
        <f>VLOOKUP(C757,'PC Despesas'!$X$5:$Y$103,2,FALSE)</f>
        <v>-</v>
      </c>
      <c r="E757" s="75">
        <f>SUMIFS(Jan!$H$5:$H$605,Jan!$R$5:$R$605,"Despesa",Jan!$F$5:$F$605,CPagar!$D757,Jan!$I$5:$I$605,"Não Pago")</f>
        <v>0</v>
      </c>
      <c r="F757" s="75">
        <f>SUMIFS(Fev!$H$5:$H$605,Fev!$R$5:$R$605,"Despesa",Fev!$F$5:$F$605,CPagar!$D757,Fev!$I$5:$I$605,"Não Pago")</f>
        <v>0</v>
      </c>
      <c r="G757" s="75">
        <f>SUMIFS(Mar!$H$5:$H$605,Mar!$R$5:$R$605,"Despesa",Mar!$F$5:$F$605,CPagar!$D757,Mar!$I$5:$I$605,"Não Pago")</f>
        <v>0</v>
      </c>
      <c r="H757" s="75">
        <f>SUMIFS(Abr!$H$5:$H$605,Abr!$R$5:$R$605,"Despesa",Abr!$F$5:$F$605,CPagar!$D757,Abr!$I$5:$I$605,"Não Pago")</f>
        <v>0</v>
      </c>
      <c r="I757" s="75">
        <f>SUMIFS(Mai!$H$5:$H$605,Mai!$R$5:$R$605,"Despesa",Mai!$F$5:$F$605,CPagar!$D757,Mai!$I$5:$I$605,"Não Pago")</f>
        <v>0</v>
      </c>
      <c r="J757" s="75">
        <f>SUMIFS(Jun!$H$5:$H$605,Jun!$R$5:$R$605,"Despesa",Jun!$F$5:$F$605,CPagar!$D757,Jun!$I$5:$I$605,"Não Pago")</f>
        <v>0</v>
      </c>
      <c r="K757" s="75">
        <f>SUMIFS(Jul!$H$5:$H$605,Jul!$R$5:$R$605,"Despesa",Jul!$F$5:$F$605,CPagar!$D757,Jul!$I$5:$I$605,"Não Pago")</f>
        <v>0</v>
      </c>
      <c r="L757" s="75">
        <f>SUMIFS(Ago!$H$5:$H$605,Ago!$R$5:$R$605,"Despesa",Ago!$F$5:$F$605,CPagar!$D757,Ago!$I$5:$I$605,"Não Pago")</f>
        <v>0</v>
      </c>
      <c r="M757" s="75">
        <f>SUMIFS(Set!$H$5:$H$605,Set!$R$5:$R$605,"Despesa",Set!$F$5:$F$605,CPagar!$D757,Set!$I$5:$I$605,"Não Pago")</f>
        <v>0</v>
      </c>
      <c r="N757" s="75">
        <f>SUMIFS(Out!$H$5:$H$605,Out!$R$5:$R$605,"Despesa",Out!$F$5:$F$605,CPagar!$D757,Out!$I$5:$I$605,"Não Pago")</f>
        <v>0</v>
      </c>
      <c r="O757" s="75">
        <f>SUMIFS(Nov!$H$5:$H$605,Nov!$R$5:$R$605,"Despesa",Nov!$F$5:$F$605,CPagar!$D757,Nov!$I$5:$I$605,"Não Pago")</f>
        <v>0</v>
      </c>
      <c r="P757" s="75">
        <f>SUMIFS(Dez!$H$5:$H$605,Dez!$R$5:$R$605,"Despesa",Dez!$F$5:$F$605,CPagar!$D757,Dez!$I$5:$I$605,"Não Pago")</f>
        <v>0</v>
      </c>
      <c r="Q757" s="49">
        <f t="shared" si="23"/>
        <v>0</v>
      </c>
    </row>
    <row r="758" spans="3:17" ht="28.5" customHeight="1" thickTop="1" thickBot="1">
      <c r="C758" s="65" t="str">
        <f>'PC Despesas'!X54</f>
        <v>5.8.50</v>
      </c>
      <c r="D758" s="66" t="str">
        <f>VLOOKUP(C758,'PC Despesas'!$X$5:$Y$103,2,FALSE)</f>
        <v>-</v>
      </c>
      <c r="E758" s="75">
        <f>SUMIFS(Jan!$H$5:$H$605,Jan!$R$5:$R$605,"Despesa",Jan!$F$5:$F$605,CPagar!$D758,Jan!$I$5:$I$605,"Não Pago")</f>
        <v>0</v>
      </c>
      <c r="F758" s="75">
        <f>SUMIFS(Fev!$H$5:$H$605,Fev!$R$5:$R$605,"Despesa",Fev!$F$5:$F$605,CPagar!$D758,Fev!$I$5:$I$605,"Não Pago")</f>
        <v>0</v>
      </c>
      <c r="G758" s="75">
        <f>SUMIFS(Mar!$H$5:$H$605,Mar!$R$5:$R$605,"Despesa",Mar!$F$5:$F$605,CPagar!$D758,Mar!$I$5:$I$605,"Não Pago")</f>
        <v>0</v>
      </c>
      <c r="H758" s="75">
        <f>SUMIFS(Abr!$H$5:$H$605,Abr!$R$5:$R$605,"Despesa",Abr!$F$5:$F$605,CPagar!$D758,Abr!$I$5:$I$605,"Não Pago")</f>
        <v>0</v>
      </c>
      <c r="I758" s="75">
        <f>SUMIFS(Mai!$H$5:$H$605,Mai!$R$5:$R$605,"Despesa",Mai!$F$5:$F$605,CPagar!$D758,Mai!$I$5:$I$605,"Não Pago")</f>
        <v>0</v>
      </c>
      <c r="J758" s="75">
        <f>SUMIFS(Jun!$H$5:$H$605,Jun!$R$5:$R$605,"Despesa",Jun!$F$5:$F$605,CPagar!$D758,Jun!$I$5:$I$605,"Não Pago")</f>
        <v>0</v>
      </c>
      <c r="K758" s="75">
        <f>SUMIFS(Jul!$H$5:$H$605,Jul!$R$5:$R$605,"Despesa",Jul!$F$5:$F$605,CPagar!$D758,Jul!$I$5:$I$605,"Não Pago")</f>
        <v>0</v>
      </c>
      <c r="L758" s="75">
        <f>SUMIFS(Ago!$H$5:$H$605,Ago!$R$5:$R$605,"Despesa",Ago!$F$5:$F$605,CPagar!$D758,Ago!$I$5:$I$605,"Não Pago")</f>
        <v>0</v>
      </c>
      <c r="M758" s="75">
        <f>SUMIFS(Set!$H$5:$H$605,Set!$R$5:$R$605,"Despesa",Set!$F$5:$F$605,CPagar!$D758,Set!$I$5:$I$605,"Não Pago")</f>
        <v>0</v>
      </c>
      <c r="N758" s="75">
        <f>SUMIFS(Out!$H$5:$H$605,Out!$R$5:$R$605,"Despesa",Out!$F$5:$F$605,CPagar!$D758,Out!$I$5:$I$605,"Não Pago")</f>
        <v>0</v>
      </c>
      <c r="O758" s="75">
        <f>SUMIFS(Nov!$H$5:$H$605,Nov!$R$5:$R$605,"Despesa",Nov!$F$5:$F$605,CPagar!$D758,Nov!$I$5:$I$605,"Não Pago")</f>
        <v>0</v>
      </c>
      <c r="P758" s="75">
        <f>SUMIFS(Dez!$H$5:$H$605,Dez!$R$5:$R$605,"Despesa",Dez!$F$5:$F$605,CPagar!$D758,Dez!$I$5:$I$605,"Não Pago")</f>
        <v>0</v>
      </c>
      <c r="Q758" s="49">
        <f t="shared" si="23"/>
        <v>0</v>
      </c>
    </row>
    <row r="759" spans="3:17" ht="28.5" customHeight="1" thickTop="1" thickBot="1">
      <c r="C759" s="65" t="str">
        <f>'PC Despesas'!X55</f>
        <v>5.8.51</v>
      </c>
      <c r="D759" s="66" t="str">
        <f>VLOOKUP(C759,'PC Despesas'!$X$5:$Y$103,2,FALSE)</f>
        <v>-</v>
      </c>
      <c r="E759" s="75">
        <f>SUMIFS(Jan!$H$5:$H$605,Jan!$R$5:$R$605,"Despesa",Jan!$F$5:$F$605,CPagar!$D759,Jan!$I$5:$I$605,"Não Pago")</f>
        <v>0</v>
      </c>
      <c r="F759" s="75">
        <f>SUMIFS(Fev!$H$5:$H$605,Fev!$R$5:$R$605,"Despesa",Fev!$F$5:$F$605,CPagar!$D759,Fev!$I$5:$I$605,"Não Pago")</f>
        <v>0</v>
      </c>
      <c r="G759" s="75">
        <f>SUMIFS(Mar!$H$5:$H$605,Mar!$R$5:$R$605,"Despesa",Mar!$F$5:$F$605,CPagar!$D759,Mar!$I$5:$I$605,"Não Pago")</f>
        <v>0</v>
      </c>
      <c r="H759" s="75">
        <f>SUMIFS(Abr!$H$5:$H$605,Abr!$R$5:$R$605,"Despesa",Abr!$F$5:$F$605,CPagar!$D759,Abr!$I$5:$I$605,"Não Pago")</f>
        <v>0</v>
      </c>
      <c r="I759" s="75">
        <f>SUMIFS(Mai!$H$5:$H$605,Mai!$R$5:$R$605,"Despesa",Mai!$F$5:$F$605,CPagar!$D759,Mai!$I$5:$I$605,"Não Pago")</f>
        <v>0</v>
      </c>
      <c r="J759" s="75">
        <f>SUMIFS(Jun!$H$5:$H$605,Jun!$R$5:$R$605,"Despesa",Jun!$F$5:$F$605,CPagar!$D759,Jun!$I$5:$I$605,"Não Pago")</f>
        <v>0</v>
      </c>
      <c r="K759" s="75">
        <f>SUMIFS(Jul!$H$5:$H$605,Jul!$R$5:$R$605,"Despesa",Jul!$F$5:$F$605,CPagar!$D759,Jul!$I$5:$I$605,"Não Pago")</f>
        <v>0</v>
      </c>
      <c r="L759" s="75">
        <f>SUMIFS(Ago!$H$5:$H$605,Ago!$R$5:$R$605,"Despesa",Ago!$F$5:$F$605,CPagar!$D759,Ago!$I$5:$I$605,"Não Pago")</f>
        <v>0</v>
      </c>
      <c r="M759" s="75">
        <f>SUMIFS(Set!$H$5:$H$605,Set!$R$5:$R$605,"Despesa",Set!$F$5:$F$605,CPagar!$D759,Set!$I$5:$I$605,"Não Pago")</f>
        <v>0</v>
      </c>
      <c r="N759" s="75">
        <f>SUMIFS(Out!$H$5:$H$605,Out!$R$5:$R$605,"Despesa",Out!$F$5:$F$605,CPagar!$D759,Out!$I$5:$I$605,"Não Pago")</f>
        <v>0</v>
      </c>
      <c r="O759" s="75">
        <f>SUMIFS(Nov!$H$5:$H$605,Nov!$R$5:$R$605,"Despesa",Nov!$F$5:$F$605,CPagar!$D759,Nov!$I$5:$I$605,"Não Pago")</f>
        <v>0</v>
      </c>
      <c r="P759" s="75">
        <f>SUMIFS(Dez!$H$5:$H$605,Dez!$R$5:$R$605,"Despesa",Dez!$F$5:$F$605,CPagar!$D759,Dez!$I$5:$I$605,"Não Pago")</f>
        <v>0</v>
      </c>
      <c r="Q759" s="49">
        <f t="shared" si="23"/>
        <v>0</v>
      </c>
    </row>
    <row r="760" spans="3:17" ht="28.5" customHeight="1" thickTop="1" thickBot="1">
      <c r="C760" s="65" t="str">
        <f>'PC Despesas'!X56</f>
        <v>5.8.52</v>
      </c>
      <c r="D760" s="66" t="str">
        <f>VLOOKUP(C760,'PC Despesas'!$X$5:$Y$103,2,FALSE)</f>
        <v>-</v>
      </c>
      <c r="E760" s="75">
        <f>SUMIFS(Jan!$H$5:$H$605,Jan!$R$5:$R$605,"Despesa",Jan!$F$5:$F$605,CPagar!$D760,Jan!$I$5:$I$605,"Não Pago")</f>
        <v>0</v>
      </c>
      <c r="F760" s="75">
        <f>SUMIFS(Fev!$H$5:$H$605,Fev!$R$5:$R$605,"Despesa",Fev!$F$5:$F$605,CPagar!$D760,Fev!$I$5:$I$605,"Não Pago")</f>
        <v>0</v>
      </c>
      <c r="G760" s="75">
        <f>SUMIFS(Mar!$H$5:$H$605,Mar!$R$5:$R$605,"Despesa",Mar!$F$5:$F$605,CPagar!$D760,Mar!$I$5:$I$605,"Não Pago")</f>
        <v>0</v>
      </c>
      <c r="H760" s="75">
        <f>SUMIFS(Abr!$H$5:$H$605,Abr!$R$5:$R$605,"Despesa",Abr!$F$5:$F$605,CPagar!$D760,Abr!$I$5:$I$605,"Não Pago")</f>
        <v>0</v>
      </c>
      <c r="I760" s="75">
        <f>SUMIFS(Mai!$H$5:$H$605,Mai!$R$5:$R$605,"Despesa",Mai!$F$5:$F$605,CPagar!$D760,Mai!$I$5:$I$605,"Não Pago")</f>
        <v>0</v>
      </c>
      <c r="J760" s="75">
        <f>SUMIFS(Jun!$H$5:$H$605,Jun!$R$5:$R$605,"Despesa",Jun!$F$5:$F$605,CPagar!$D760,Jun!$I$5:$I$605,"Não Pago")</f>
        <v>0</v>
      </c>
      <c r="K760" s="75">
        <f>SUMIFS(Jul!$H$5:$H$605,Jul!$R$5:$R$605,"Despesa",Jul!$F$5:$F$605,CPagar!$D760,Jul!$I$5:$I$605,"Não Pago")</f>
        <v>0</v>
      </c>
      <c r="L760" s="75">
        <f>SUMIFS(Ago!$H$5:$H$605,Ago!$R$5:$R$605,"Despesa",Ago!$F$5:$F$605,CPagar!$D760,Ago!$I$5:$I$605,"Não Pago")</f>
        <v>0</v>
      </c>
      <c r="M760" s="75">
        <f>SUMIFS(Set!$H$5:$H$605,Set!$R$5:$R$605,"Despesa",Set!$F$5:$F$605,CPagar!$D760,Set!$I$5:$I$605,"Não Pago")</f>
        <v>0</v>
      </c>
      <c r="N760" s="75">
        <f>SUMIFS(Out!$H$5:$H$605,Out!$R$5:$R$605,"Despesa",Out!$F$5:$F$605,CPagar!$D760,Out!$I$5:$I$605,"Não Pago")</f>
        <v>0</v>
      </c>
      <c r="O760" s="75">
        <f>SUMIFS(Nov!$H$5:$H$605,Nov!$R$5:$R$605,"Despesa",Nov!$F$5:$F$605,CPagar!$D760,Nov!$I$5:$I$605,"Não Pago")</f>
        <v>0</v>
      </c>
      <c r="P760" s="75">
        <f>SUMIFS(Dez!$H$5:$H$605,Dez!$R$5:$R$605,"Despesa",Dez!$F$5:$F$605,CPagar!$D760,Dez!$I$5:$I$605,"Não Pago")</f>
        <v>0</v>
      </c>
      <c r="Q760" s="49">
        <f t="shared" si="23"/>
        <v>0</v>
      </c>
    </row>
    <row r="761" spans="3:17" ht="28.5" customHeight="1" thickTop="1" thickBot="1">
      <c r="C761" s="65" t="str">
        <f>'PC Despesas'!X57</f>
        <v>5.8.53</v>
      </c>
      <c r="D761" s="66" t="str">
        <f>VLOOKUP(C761,'PC Despesas'!$X$5:$Y$103,2,FALSE)</f>
        <v>-</v>
      </c>
      <c r="E761" s="75">
        <f>SUMIFS(Jan!$H$5:$H$605,Jan!$R$5:$R$605,"Despesa",Jan!$F$5:$F$605,CPagar!$D761,Jan!$I$5:$I$605,"Não Pago")</f>
        <v>0</v>
      </c>
      <c r="F761" s="75">
        <f>SUMIFS(Fev!$H$5:$H$605,Fev!$R$5:$R$605,"Despesa",Fev!$F$5:$F$605,CPagar!$D761,Fev!$I$5:$I$605,"Não Pago")</f>
        <v>0</v>
      </c>
      <c r="G761" s="75">
        <f>SUMIFS(Mar!$H$5:$H$605,Mar!$R$5:$R$605,"Despesa",Mar!$F$5:$F$605,CPagar!$D761,Mar!$I$5:$I$605,"Não Pago")</f>
        <v>0</v>
      </c>
      <c r="H761" s="75">
        <f>SUMIFS(Abr!$H$5:$H$605,Abr!$R$5:$R$605,"Despesa",Abr!$F$5:$F$605,CPagar!$D761,Abr!$I$5:$I$605,"Não Pago")</f>
        <v>0</v>
      </c>
      <c r="I761" s="75">
        <f>SUMIFS(Mai!$H$5:$H$605,Mai!$R$5:$R$605,"Despesa",Mai!$F$5:$F$605,CPagar!$D761,Mai!$I$5:$I$605,"Não Pago")</f>
        <v>0</v>
      </c>
      <c r="J761" s="75">
        <f>SUMIFS(Jun!$H$5:$H$605,Jun!$R$5:$R$605,"Despesa",Jun!$F$5:$F$605,CPagar!$D761,Jun!$I$5:$I$605,"Não Pago")</f>
        <v>0</v>
      </c>
      <c r="K761" s="75">
        <f>SUMIFS(Jul!$H$5:$H$605,Jul!$R$5:$R$605,"Despesa",Jul!$F$5:$F$605,CPagar!$D761,Jul!$I$5:$I$605,"Não Pago")</f>
        <v>0</v>
      </c>
      <c r="L761" s="75">
        <f>SUMIFS(Ago!$H$5:$H$605,Ago!$R$5:$R$605,"Despesa",Ago!$F$5:$F$605,CPagar!$D761,Ago!$I$5:$I$605,"Não Pago")</f>
        <v>0</v>
      </c>
      <c r="M761" s="75">
        <f>SUMIFS(Set!$H$5:$H$605,Set!$R$5:$R$605,"Despesa",Set!$F$5:$F$605,CPagar!$D761,Set!$I$5:$I$605,"Não Pago")</f>
        <v>0</v>
      </c>
      <c r="N761" s="75">
        <f>SUMIFS(Out!$H$5:$H$605,Out!$R$5:$R$605,"Despesa",Out!$F$5:$F$605,CPagar!$D761,Out!$I$5:$I$605,"Não Pago")</f>
        <v>0</v>
      </c>
      <c r="O761" s="75">
        <f>SUMIFS(Nov!$H$5:$H$605,Nov!$R$5:$R$605,"Despesa",Nov!$F$5:$F$605,CPagar!$D761,Nov!$I$5:$I$605,"Não Pago")</f>
        <v>0</v>
      </c>
      <c r="P761" s="75">
        <f>SUMIFS(Dez!$H$5:$H$605,Dez!$R$5:$R$605,"Despesa",Dez!$F$5:$F$605,CPagar!$D761,Dez!$I$5:$I$605,"Não Pago")</f>
        <v>0</v>
      </c>
      <c r="Q761" s="49">
        <f t="shared" si="23"/>
        <v>0</v>
      </c>
    </row>
    <row r="762" spans="3:17" ht="28.5" customHeight="1" thickTop="1" thickBot="1">
      <c r="C762" s="65" t="str">
        <f>'PC Despesas'!X58</f>
        <v>5.8.54</v>
      </c>
      <c r="D762" s="66" t="str">
        <f>VLOOKUP(C762,'PC Despesas'!$X$5:$Y$103,2,FALSE)</f>
        <v>-</v>
      </c>
      <c r="E762" s="75">
        <f>SUMIFS(Jan!$H$5:$H$605,Jan!$R$5:$R$605,"Despesa",Jan!$F$5:$F$605,CPagar!$D762,Jan!$I$5:$I$605,"Não Pago")</f>
        <v>0</v>
      </c>
      <c r="F762" s="75">
        <f>SUMIFS(Fev!$H$5:$H$605,Fev!$R$5:$R$605,"Despesa",Fev!$F$5:$F$605,CPagar!$D762,Fev!$I$5:$I$605,"Não Pago")</f>
        <v>0</v>
      </c>
      <c r="G762" s="75">
        <f>SUMIFS(Mar!$H$5:$H$605,Mar!$R$5:$R$605,"Despesa",Mar!$F$5:$F$605,CPagar!$D762,Mar!$I$5:$I$605,"Não Pago")</f>
        <v>0</v>
      </c>
      <c r="H762" s="75">
        <f>SUMIFS(Abr!$H$5:$H$605,Abr!$R$5:$R$605,"Despesa",Abr!$F$5:$F$605,CPagar!$D762,Abr!$I$5:$I$605,"Não Pago")</f>
        <v>0</v>
      </c>
      <c r="I762" s="75">
        <f>SUMIFS(Mai!$H$5:$H$605,Mai!$R$5:$R$605,"Despesa",Mai!$F$5:$F$605,CPagar!$D762,Mai!$I$5:$I$605,"Não Pago")</f>
        <v>0</v>
      </c>
      <c r="J762" s="75">
        <f>SUMIFS(Jun!$H$5:$H$605,Jun!$R$5:$R$605,"Despesa",Jun!$F$5:$F$605,CPagar!$D762,Jun!$I$5:$I$605,"Não Pago")</f>
        <v>0</v>
      </c>
      <c r="K762" s="75">
        <f>SUMIFS(Jul!$H$5:$H$605,Jul!$R$5:$R$605,"Despesa",Jul!$F$5:$F$605,CPagar!$D762,Jul!$I$5:$I$605,"Não Pago")</f>
        <v>0</v>
      </c>
      <c r="L762" s="75">
        <f>SUMIFS(Ago!$H$5:$H$605,Ago!$R$5:$R$605,"Despesa",Ago!$F$5:$F$605,CPagar!$D762,Ago!$I$5:$I$605,"Não Pago")</f>
        <v>0</v>
      </c>
      <c r="M762" s="75">
        <f>SUMIFS(Set!$H$5:$H$605,Set!$R$5:$R$605,"Despesa",Set!$F$5:$F$605,CPagar!$D762,Set!$I$5:$I$605,"Não Pago")</f>
        <v>0</v>
      </c>
      <c r="N762" s="75">
        <f>SUMIFS(Out!$H$5:$H$605,Out!$R$5:$R$605,"Despesa",Out!$F$5:$F$605,CPagar!$D762,Out!$I$5:$I$605,"Não Pago")</f>
        <v>0</v>
      </c>
      <c r="O762" s="75">
        <f>SUMIFS(Nov!$H$5:$H$605,Nov!$R$5:$R$605,"Despesa",Nov!$F$5:$F$605,CPagar!$D762,Nov!$I$5:$I$605,"Não Pago")</f>
        <v>0</v>
      </c>
      <c r="P762" s="75">
        <f>SUMIFS(Dez!$H$5:$H$605,Dez!$R$5:$R$605,"Despesa",Dez!$F$5:$F$605,CPagar!$D762,Dez!$I$5:$I$605,"Não Pago")</f>
        <v>0</v>
      </c>
      <c r="Q762" s="49">
        <f t="shared" si="23"/>
        <v>0</v>
      </c>
    </row>
    <row r="763" spans="3:17" ht="28.5" customHeight="1" thickTop="1" thickBot="1">
      <c r="C763" s="65" t="str">
        <f>'PC Despesas'!X59</f>
        <v>5.8.55</v>
      </c>
      <c r="D763" s="66" t="str">
        <f>VLOOKUP(C763,'PC Despesas'!$X$5:$Y$103,2,FALSE)</f>
        <v>-</v>
      </c>
      <c r="E763" s="75">
        <f>SUMIFS(Jan!$H$5:$H$605,Jan!$R$5:$R$605,"Despesa",Jan!$F$5:$F$605,CPagar!$D763,Jan!$I$5:$I$605,"Não Pago")</f>
        <v>0</v>
      </c>
      <c r="F763" s="75">
        <f>SUMIFS(Fev!$H$5:$H$605,Fev!$R$5:$R$605,"Despesa",Fev!$F$5:$F$605,CPagar!$D763,Fev!$I$5:$I$605,"Não Pago")</f>
        <v>0</v>
      </c>
      <c r="G763" s="75">
        <f>SUMIFS(Mar!$H$5:$H$605,Mar!$R$5:$R$605,"Despesa",Mar!$F$5:$F$605,CPagar!$D763,Mar!$I$5:$I$605,"Não Pago")</f>
        <v>0</v>
      </c>
      <c r="H763" s="75">
        <f>SUMIFS(Abr!$H$5:$H$605,Abr!$R$5:$R$605,"Despesa",Abr!$F$5:$F$605,CPagar!$D763,Abr!$I$5:$I$605,"Não Pago")</f>
        <v>0</v>
      </c>
      <c r="I763" s="75">
        <f>SUMIFS(Mai!$H$5:$H$605,Mai!$R$5:$R$605,"Despesa",Mai!$F$5:$F$605,CPagar!$D763,Mai!$I$5:$I$605,"Não Pago")</f>
        <v>0</v>
      </c>
      <c r="J763" s="75">
        <f>SUMIFS(Jun!$H$5:$H$605,Jun!$R$5:$R$605,"Despesa",Jun!$F$5:$F$605,CPagar!$D763,Jun!$I$5:$I$605,"Não Pago")</f>
        <v>0</v>
      </c>
      <c r="K763" s="75">
        <f>SUMIFS(Jul!$H$5:$H$605,Jul!$R$5:$R$605,"Despesa",Jul!$F$5:$F$605,CPagar!$D763,Jul!$I$5:$I$605,"Não Pago")</f>
        <v>0</v>
      </c>
      <c r="L763" s="75">
        <f>SUMIFS(Ago!$H$5:$H$605,Ago!$R$5:$R$605,"Despesa",Ago!$F$5:$F$605,CPagar!$D763,Ago!$I$5:$I$605,"Não Pago")</f>
        <v>0</v>
      </c>
      <c r="M763" s="75">
        <f>SUMIFS(Set!$H$5:$H$605,Set!$R$5:$R$605,"Despesa",Set!$F$5:$F$605,CPagar!$D763,Set!$I$5:$I$605,"Não Pago")</f>
        <v>0</v>
      </c>
      <c r="N763" s="75">
        <f>SUMIFS(Out!$H$5:$H$605,Out!$R$5:$R$605,"Despesa",Out!$F$5:$F$605,CPagar!$D763,Out!$I$5:$I$605,"Não Pago")</f>
        <v>0</v>
      </c>
      <c r="O763" s="75">
        <f>SUMIFS(Nov!$H$5:$H$605,Nov!$R$5:$R$605,"Despesa",Nov!$F$5:$F$605,CPagar!$D763,Nov!$I$5:$I$605,"Não Pago")</f>
        <v>0</v>
      </c>
      <c r="P763" s="75">
        <f>SUMIFS(Dez!$H$5:$H$605,Dez!$R$5:$R$605,"Despesa",Dez!$F$5:$F$605,CPagar!$D763,Dez!$I$5:$I$605,"Não Pago")</f>
        <v>0</v>
      </c>
      <c r="Q763" s="49">
        <f t="shared" si="23"/>
        <v>0</v>
      </c>
    </row>
    <row r="764" spans="3:17" ht="28.5" customHeight="1" thickTop="1" thickBot="1">
      <c r="C764" s="65" t="str">
        <f>'PC Despesas'!X60</f>
        <v>5.8.56</v>
      </c>
      <c r="D764" s="66" t="str">
        <f>VLOOKUP(C764,'PC Despesas'!$X$5:$Y$103,2,FALSE)</f>
        <v>-</v>
      </c>
      <c r="E764" s="75">
        <f>SUMIFS(Jan!$H$5:$H$605,Jan!$R$5:$R$605,"Despesa",Jan!$F$5:$F$605,CPagar!$D764,Jan!$I$5:$I$605,"Não Pago")</f>
        <v>0</v>
      </c>
      <c r="F764" s="75">
        <f>SUMIFS(Fev!$H$5:$H$605,Fev!$R$5:$R$605,"Despesa",Fev!$F$5:$F$605,CPagar!$D764,Fev!$I$5:$I$605,"Não Pago")</f>
        <v>0</v>
      </c>
      <c r="G764" s="75">
        <f>SUMIFS(Mar!$H$5:$H$605,Mar!$R$5:$R$605,"Despesa",Mar!$F$5:$F$605,CPagar!$D764,Mar!$I$5:$I$605,"Não Pago")</f>
        <v>0</v>
      </c>
      <c r="H764" s="75">
        <f>SUMIFS(Abr!$H$5:$H$605,Abr!$R$5:$R$605,"Despesa",Abr!$F$5:$F$605,CPagar!$D764,Abr!$I$5:$I$605,"Não Pago")</f>
        <v>0</v>
      </c>
      <c r="I764" s="75">
        <f>SUMIFS(Mai!$H$5:$H$605,Mai!$R$5:$R$605,"Despesa",Mai!$F$5:$F$605,CPagar!$D764,Mai!$I$5:$I$605,"Não Pago")</f>
        <v>0</v>
      </c>
      <c r="J764" s="75">
        <f>SUMIFS(Jun!$H$5:$H$605,Jun!$R$5:$R$605,"Despesa",Jun!$F$5:$F$605,CPagar!$D764,Jun!$I$5:$I$605,"Não Pago")</f>
        <v>0</v>
      </c>
      <c r="K764" s="75">
        <f>SUMIFS(Jul!$H$5:$H$605,Jul!$R$5:$R$605,"Despesa",Jul!$F$5:$F$605,CPagar!$D764,Jul!$I$5:$I$605,"Não Pago")</f>
        <v>0</v>
      </c>
      <c r="L764" s="75">
        <f>SUMIFS(Ago!$H$5:$H$605,Ago!$R$5:$R$605,"Despesa",Ago!$F$5:$F$605,CPagar!$D764,Ago!$I$5:$I$605,"Não Pago")</f>
        <v>0</v>
      </c>
      <c r="M764" s="75">
        <f>SUMIFS(Set!$H$5:$H$605,Set!$R$5:$R$605,"Despesa",Set!$F$5:$F$605,CPagar!$D764,Set!$I$5:$I$605,"Não Pago")</f>
        <v>0</v>
      </c>
      <c r="N764" s="75">
        <f>SUMIFS(Out!$H$5:$H$605,Out!$R$5:$R$605,"Despesa",Out!$F$5:$F$605,CPagar!$D764,Out!$I$5:$I$605,"Não Pago")</f>
        <v>0</v>
      </c>
      <c r="O764" s="75">
        <f>SUMIFS(Nov!$H$5:$H$605,Nov!$R$5:$R$605,"Despesa",Nov!$F$5:$F$605,CPagar!$D764,Nov!$I$5:$I$605,"Não Pago")</f>
        <v>0</v>
      </c>
      <c r="P764" s="75">
        <f>SUMIFS(Dez!$H$5:$H$605,Dez!$R$5:$R$605,"Despesa",Dez!$F$5:$F$605,CPagar!$D764,Dez!$I$5:$I$605,"Não Pago")</f>
        <v>0</v>
      </c>
      <c r="Q764" s="49">
        <f t="shared" si="23"/>
        <v>0</v>
      </c>
    </row>
    <row r="765" spans="3:17" ht="28.5" customHeight="1" thickTop="1" thickBot="1">
      <c r="C765" s="65" t="str">
        <f>'PC Despesas'!X61</f>
        <v>5.8.57</v>
      </c>
      <c r="D765" s="66" t="str">
        <f>VLOOKUP(C765,'PC Despesas'!$X$5:$Y$103,2,FALSE)</f>
        <v>-</v>
      </c>
      <c r="E765" s="75">
        <f>SUMIFS(Jan!$H$5:$H$605,Jan!$R$5:$R$605,"Despesa",Jan!$F$5:$F$605,CPagar!$D765,Jan!$I$5:$I$605,"Não Pago")</f>
        <v>0</v>
      </c>
      <c r="F765" s="75">
        <f>SUMIFS(Fev!$H$5:$H$605,Fev!$R$5:$R$605,"Despesa",Fev!$F$5:$F$605,CPagar!$D765,Fev!$I$5:$I$605,"Não Pago")</f>
        <v>0</v>
      </c>
      <c r="G765" s="75">
        <f>SUMIFS(Mar!$H$5:$H$605,Mar!$R$5:$R$605,"Despesa",Mar!$F$5:$F$605,CPagar!$D765,Mar!$I$5:$I$605,"Não Pago")</f>
        <v>0</v>
      </c>
      <c r="H765" s="75">
        <f>SUMIFS(Abr!$H$5:$H$605,Abr!$R$5:$R$605,"Despesa",Abr!$F$5:$F$605,CPagar!$D765,Abr!$I$5:$I$605,"Não Pago")</f>
        <v>0</v>
      </c>
      <c r="I765" s="75">
        <f>SUMIFS(Mai!$H$5:$H$605,Mai!$R$5:$R$605,"Despesa",Mai!$F$5:$F$605,CPagar!$D765,Mai!$I$5:$I$605,"Não Pago")</f>
        <v>0</v>
      </c>
      <c r="J765" s="75">
        <f>SUMIFS(Jun!$H$5:$H$605,Jun!$R$5:$R$605,"Despesa",Jun!$F$5:$F$605,CPagar!$D765,Jun!$I$5:$I$605,"Não Pago")</f>
        <v>0</v>
      </c>
      <c r="K765" s="75">
        <f>SUMIFS(Jul!$H$5:$H$605,Jul!$R$5:$R$605,"Despesa",Jul!$F$5:$F$605,CPagar!$D765,Jul!$I$5:$I$605,"Não Pago")</f>
        <v>0</v>
      </c>
      <c r="L765" s="75">
        <f>SUMIFS(Ago!$H$5:$H$605,Ago!$R$5:$R$605,"Despesa",Ago!$F$5:$F$605,CPagar!$D765,Ago!$I$5:$I$605,"Não Pago")</f>
        <v>0</v>
      </c>
      <c r="M765" s="75">
        <f>SUMIFS(Set!$H$5:$H$605,Set!$R$5:$R$605,"Despesa",Set!$F$5:$F$605,CPagar!$D765,Set!$I$5:$I$605,"Não Pago")</f>
        <v>0</v>
      </c>
      <c r="N765" s="75">
        <f>SUMIFS(Out!$H$5:$H$605,Out!$R$5:$R$605,"Despesa",Out!$F$5:$F$605,CPagar!$D765,Out!$I$5:$I$605,"Não Pago")</f>
        <v>0</v>
      </c>
      <c r="O765" s="75">
        <f>SUMIFS(Nov!$H$5:$H$605,Nov!$R$5:$R$605,"Despesa",Nov!$F$5:$F$605,CPagar!$D765,Nov!$I$5:$I$605,"Não Pago")</f>
        <v>0</v>
      </c>
      <c r="P765" s="75">
        <f>SUMIFS(Dez!$H$5:$H$605,Dez!$R$5:$R$605,"Despesa",Dez!$F$5:$F$605,CPagar!$D765,Dez!$I$5:$I$605,"Não Pago")</f>
        <v>0</v>
      </c>
      <c r="Q765" s="49">
        <f t="shared" si="23"/>
        <v>0</v>
      </c>
    </row>
    <row r="766" spans="3:17" ht="28.5" customHeight="1" thickTop="1" thickBot="1">
      <c r="C766" s="65" t="str">
        <f>'PC Despesas'!X62</f>
        <v>5.8.58</v>
      </c>
      <c r="D766" s="66" t="str">
        <f>VLOOKUP(C766,'PC Despesas'!$X$5:$Y$103,2,FALSE)</f>
        <v>-</v>
      </c>
      <c r="E766" s="75">
        <f>SUMIFS(Jan!$H$5:$H$605,Jan!$R$5:$R$605,"Despesa",Jan!$F$5:$F$605,CPagar!$D766,Jan!$I$5:$I$605,"Não Pago")</f>
        <v>0</v>
      </c>
      <c r="F766" s="75">
        <f>SUMIFS(Fev!$H$5:$H$605,Fev!$R$5:$R$605,"Despesa",Fev!$F$5:$F$605,CPagar!$D766,Fev!$I$5:$I$605,"Não Pago")</f>
        <v>0</v>
      </c>
      <c r="G766" s="75">
        <f>SUMIFS(Mar!$H$5:$H$605,Mar!$R$5:$R$605,"Despesa",Mar!$F$5:$F$605,CPagar!$D766,Mar!$I$5:$I$605,"Não Pago")</f>
        <v>0</v>
      </c>
      <c r="H766" s="75">
        <f>SUMIFS(Abr!$H$5:$H$605,Abr!$R$5:$R$605,"Despesa",Abr!$F$5:$F$605,CPagar!$D766,Abr!$I$5:$I$605,"Não Pago")</f>
        <v>0</v>
      </c>
      <c r="I766" s="75">
        <f>SUMIFS(Mai!$H$5:$H$605,Mai!$R$5:$R$605,"Despesa",Mai!$F$5:$F$605,CPagar!$D766,Mai!$I$5:$I$605,"Não Pago")</f>
        <v>0</v>
      </c>
      <c r="J766" s="75">
        <f>SUMIFS(Jun!$H$5:$H$605,Jun!$R$5:$R$605,"Despesa",Jun!$F$5:$F$605,CPagar!$D766,Jun!$I$5:$I$605,"Não Pago")</f>
        <v>0</v>
      </c>
      <c r="K766" s="75">
        <f>SUMIFS(Jul!$H$5:$H$605,Jul!$R$5:$R$605,"Despesa",Jul!$F$5:$F$605,CPagar!$D766,Jul!$I$5:$I$605,"Não Pago")</f>
        <v>0</v>
      </c>
      <c r="L766" s="75">
        <f>SUMIFS(Ago!$H$5:$H$605,Ago!$R$5:$R$605,"Despesa",Ago!$F$5:$F$605,CPagar!$D766,Ago!$I$5:$I$605,"Não Pago")</f>
        <v>0</v>
      </c>
      <c r="M766" s="75">
        <f>SUMIFS(Set!$H$5:$H$605,Set!$R$5:$R$605,"Despesa",Set!$F$5:$F$605,CPagar!$D766,Set!$I$5:$I$605,"Não Pago")</f>
        <v>0</v>
      </c>
      <c r="N766" s="75">
        <f>SUMIFS(Out!$H$5:$H$605,Out!$R$5:$R$605,"Despesa",Out!$F$5:$F$605,CPagar!$D766,Out!$I$5:$I$605,"Não Pago")</f>
        <v>0</v>
      </c>
      <c r="O766" s="75">
        <f>SUMIFS(Nov!$H$5:$H$605,Nov!$R$5:$R$605,"Despesa",Nov!$F$5:$F$605,CPagar!$D766,Nov!$I$5:$I$605,"Não Pago")</f>
        <v>0</v>
      </c>
      <c r="P766" s="75">
        <f>SUMIFS(Dez!$H$5:$H$605,Dez!$R$5:$R$605,"Despesa",Dez!$F$5:$F$605,CPagar!$D766,Dez!$I$5:$I$605,"Não Pago")</f>
        <v>0</v>
      </c>
      <c r="Q766" s="49">
        <f t="shared" si="23"/>
        <v>0</v>
      </c>
    </row>
    <row r="767" spans="3:17" ht="28.5" customHeight="1" thickTop="1" thickBot="1">
      <c r="C767" s="65" t="str">
        <f>'PC Despesas'!X63</f>
        <v>5.8.59</v>
      </c>
      <c r="D767" s="66" t="str">
        <f>VLOOKUP(C767,'PC Despesas'!$X$5:$Y$103,2,FALSE)</f>
        <v>-</v>
      </c>
      <c r="E767" s="75">
        <f>SUMIFS(Jan!$H$5:$H$605,Jan!$R$5:$R$605,"Despesa",Jan!$F$5:$F$605,CPagar!$D767,Jan!$I$5:$I$605,"Não Pago")</f>
        <v>0</v>
      </c>
      <c r="F767" s="75">
        <f>SUMIFS(Fev!$H$5:$H$605,Fev!$R$5:$R$605,"Despesa",Fev!$F$5:$F$605,CPagar!$D767,Fev!$I$5:$I$605,"Não Pago")</f>
        <v>0</v>
      </c>
      <c r="G767" s="75">
        <f>SUMIFS(Mar!$H$5:$H$605,Mar!$R$5:$R$605,"Despesa",Mar!$F$5:$F$605,CPagar!$D767,Mar!$I$5:$I$605,"Não Pago")</f>
        <v>0</v>
      </c>
      <c r="H767" s="75">
        <f>SUMIFS(Abr!$H$5:$H$605,Abr!$R$5:$R$605,"Despesa",Abr!$F$5:$F$605,CPagar!$D767,Abr!$I$5:$I$605,"Não Pago")</f>
        <v>0</v>
      </c>
      <c r="I767" s="75">
        <f>SUMIFS(Mai!$H$5:$H$605,Mai!$R$5:$R$605,"Despesa",Mai!$F$5:$F$605,CPagar!$D767,Mai!$I$5:$I$605,"Não Pago")</f>
        <v>0</v>
      </c>
      <c r="J767" s="75">
        <f>SUMIFS(Jun!$H$5:$H$605,Jun!$R$5:$R$605,"Despesa",Jun!$F$5:$F$605,CPagar!$D767,Jun!$I$5:$I$605,"Não Pago")</f>
        <v>0</v>
      </c>
      <c r="K767" s="75">
        <f>SUMIFS(Jul!$H$5:$H$605,Jul!$R$5:$R$605,"Despesa",Jul!$F$5:$F$605,CPagar!$D767,Jul!$I$5:$I$605,"Não Pago")</f>
        <v>0</v>
      </c>
      <c r="L767" s="75">
        <f>SUMIFS(Ago!$H$5:$H$605,Ago!$R$5:$R$605,"Despesa",Ago!$F$5:$F$605,CPagar!$D767,Ago!$I$5:$I$605,"Não Pago")</f>
        <v>0</v>
      </c>
      <c r="M767" s="75">
        <f>SUMIFS(Set!$H$5:$H$605,Set!$R$5:$R$605,"Despesa",Set!$F$5:$F$605,CPagar!$D767,Set!$I$5:$I$605,"Não Pago")</f>
        <v>0</v>
      </c>
      <c r="N767" s="75">
        <f>SUMIFS(Out!$H$5:$H$605,Out!$R$5:$R$605,"Despesa",Out!$F$5:$F$605,CPagar!$D767,Out!$I$5:$I$605,"Não Pago")</f>
        <v>0</v>
      </c>
      <c r="O767" s="75">
        <f>SUMIFS(Nov!$H$5:$H$605,Nov!$R$5:$R$605,"Despesa",Nov!$F$5:$F$605,CPagar!$D767,Nov!$I$5:$I$605,"Não Pago")</f>
        <v>0</v>
      </c>
      <c r="P767" s="75">
        <f>SUMIFS(Dez!$H$5:$H$605,Dez!$R$5:$R$605,"Despesa",Dez!$F$5:$F$605,CPagar!$D767,Dez!$I$5:$I$605,"Não Pago")</f>
        <v>0</v>
      </c>
      <c r="Q767" s="49">
        <f t="shared" si="23"/>
        <v>0</v>
      </c>
    </row>
    <row r="768" spans="3:17" ht="28.5" customHeight="1" thickTop="1" thickBot="1">
      <c r="C768" s="65" t="str">
        <f>'PC Despesas'!X64</f>
        <v>5.8.60</v>
      </c>
      <c r="D768" s="66" t="str">
        <f>VLOOKUP(C768,'PC Despesas'!$X$5:$Y$103,2,FALSE)</f>
        <v>-</v>
      </c>
      <c r="E768" s="75">
        <f>SUMIFS(Jan!$H$5:$H$605,Jan!$R$5:$R$605,"Despesa",Jan!$F$5:$F$605,CPagar!$D768,Jan!$I$5:$I$605,"Não Pago")</f>
        <v>0</v>
      </c>
      <c r="F768" s="75">
        <f>SUMIFS(Fev!$H$5:$H$605,Fev!$R$5:$R$605,"Despesa",Fev!$F$5:$F$605,CPagar!$D768,Fev!$I$5:$I$605,"Não Pago")</f>
        <v>0</v>
      </c>
      <c r="G768" s="75">
        <f>SUMIFS(Mar!$H$5:$H$605,Mar!$R$5:$R$605,"Despesa",Mar!$F$5:$F$605,CPagar!$D768,Mar!$I$5:$I$605,"Não Pago")</f>
        <v>0</v>
      </c>
      <c r="H768" s="75">
        <f>SUMIFS(Abr!$H$5:$H$605,Abr!$R$5:$R$605,"Despesa",Abr!$F$5:$F$605,CPagar!$D768,Abr!$I$5:$I$605,"Não Pago")</f>
        <v>0</v>
      </c>
      <c r="I768" s="75">
        <f>SUMIFS(Mai!$H$5:$H$605,Mai!$R$5:$R$605,"Despesa",Mai!$F$5:$F$605,CPagar!$D768,Mai!$I$5:$I$605,"Não Pago")</f>
        <v>0</v>
      </c>
      <c r="J768" s="75">
        <f>SUMIFS(Jun!$H$5:$H$605,Jun!$R$5:$R$605,"Despesa",Jun!$F$5:$F$605,CPagar!$D768,Jun!$I$5:$I$605,"Não Pago")</f>
        <v>0</v>
      </c>
      <c r="K768" s="75">
        <f>SUMIFS(Jul!$H$5:$H$605,Jul!$R$5:$R$605,"Despesa",Jul!$F$5:$F$605,CPagar!$D768,Jul!$I$5:$I$605,"Não Pago")</f>
        <v>0</v>
      </c>
      <c r="L768" s="75">
        <f>SUMIFS(Ago!$H$5:$H$605,Ago!$R$5:$R$605,"Despesa",Ago!$F$5:$F$605,CPagar!$D768,Ago!$I$5:$I$605,"Não Pago")</f>
        <v>0</v>
      </c>
      <c r="M768" s="75">
        <f>SUMIFS(Set!$H$5:$H$605,Set!$R$5:$R$605,"Despesa",Set!$F$5:$F$605,CPagar!$D768,Set!$I$5:$I$605,"Não Pago")</f>
        <v>0</v>
      </c>
      <c r="N768" s="75">
        <f>SUMIFS(Out!$H$5:$H$605,Out!$R$5:$R$605,"Despesa",Out!$F$5:$F$605,CPagar!$D768,Out!$I$5:$I$605,"Não Pago")</f>
        <v>0</v>
      </c>
      <c r="O768" s="75">
        <f>SUMIFS(Nov!$H$5:$H$605,Nov!$R$5:$R$605,"Despesa",Nov!$F$5:$F$605,CPagar!$D768,Nov!$I$5:$I$605,"Não Pago")</f>
        <v>0</v>
      </c>
      <c r="P768" s="75">
        <f>SUMIFS(Dez!$H$5:$H$605,Dez!$R$5:$R$605,"Despesa",Dez!$F$5:$F$605,CPagar!$D768,Dez!$I$5:$I$605,"Não Pago")</f>
        <v>0</v>
      </c>
      <c r="Q768" s="49">
        <f t="shared" si="23"/>
        <v>0</v>
      </c>
    </row>
    <row r="769" spans="3:17" ht="28.5" customHeight="1" thickTop="1" thickBot="1">
      <c r="C769" s="65" t="str">
        <f>'PC Despesas'!X65</f>
        <v>5.8.61</v>
      </c>
      <c r="D769" s="66" t="str">
        <f>VLOOKUP(C769,'PC Despesas'!$X$5:$Y$103,2,FALSE)</f>
        <v>-</v>
      </c>
      <c r="E769" s="75">
        <f>SUMIFS(Jan!$H$5:$H$605,Jan!$R$5:$R$605,"Despesa",Jan!$F$5:$F$605,CPagar!$D769,Jan!$I$5:$I$605,"Não Pago")</f>
        <v>0</v>
      </c>
      <c r="F769" s="75">
        <f>SUMIFS(Fev!$H$5:$H$605,Fev!$R$5:$R$605,"Despesa",Fev!$F$5:$F$605,CPagar!$D769,Fev!$I$5:$I$605,"Não Pago")</f>
        <v>0</v>
      </c>
      <c r="G769" s="75">
        <f>SUMIFS(Mar!$H$5:$H$605,Mar!$R$5:$R$605,"Despesa",Mar!$F$5:$F$605,CPagar!$D769,Mar!$I$5:$I$605,"Não Pago")</f>
        <v>0</v>
      </c>
      <c r="H769" s="75">
        <f>SUMIFS(Abr!$H$5:$H$605,Abr!$R$5:$R$605,"Despesa",Abr!$F$5:$F$605,CPagar!$D769,Abr!$I$5:$I$605,"Não Pago")</f>
        <v>0</v>
      </c>
      <c r="I769" s="75">
        <f>SUMIFS(Mai!$H$5:$H$605,Mai!$R$5:$R$605,"Despesa",Mai!$F$5:$F$605,CPagar!$D769,Mai!$I$5:$I$605,"Não Pago")</f>
        <v>0</v>
      </c>
      <c r="J769" s="75">
        <f>SUMIFS(Jun!$H$5:$H$605,Jun!$R$5:$R$605,"Despesa",Jun!$F$5:$F$605,CPagar!$D769,Jun!$I$5:$I$605,"Não Pago")</f>
        <v>0</v>
      </c>
      <c r="K769" s="75">
        <f>SUMIFS(Jul!$H$5:$H$605,Jul!$R$5:$R$605,"Despesa",Jul!$F$5:$F$605,CPagar!$D769,Jul!$I$5:$I$605,"Não Pago")</f>
        <v>0</v>
      </c>
      <c r="L769" s="75">
        <f>SUMIFS(Ago!$H$5:$H$605,Ago!$R$5:$R$605,"Despesa",Ago!$F$5:$F$605,CPagar!$D769,Ago!$I$5:$I$605,"Não Pago")</f>
        <v>0</v>
      </c>
      <c r="M769" s="75">
        <f>SUMIFS(Set!$H$5:$H$605,Set!$R$5:$R$605,"Despesa",Set!$F$5:$F$605,CPagar!$D769,Set!$I$5:$I$605,"Não Pago")</f>
        <v>0</v>
      </c>
      <c r="N769" s="75">
        <f>SUMIFS(Out!$H$5:$H$605,Out!$R$5:$R$605,"Despesa",Out!$F$5:$F$605,CPagar!$D769,Out!$I$5:$I$605,"Não Pago")</f>
        <v>0</v>
      </c>
      <c r="O769" s="75">
        <f>SUMIFS(Nov!$H$5:$H$605,Nov!$R$5:$R$605,"Despesa",Nov!$F$5:$F$605,CPagar!$D769,Nov!$I$5:$I$605,"Não Pago")</f>
        <v>0</v>
      </c>
      <c r="P769" s="75">
        <f>SUMIFS(Dez!$H$5:$H$605,Dez!$R$5:$R$605,"Despesa",Dez!$F$5:$F$605,CPagar!$D769,Dez!$I$5:$I$605,"Não Pago")</f>
        <v>0</v>
      </c>
      <c r="Q769" s="49">
        <f t="shared" si="23"/>
        <v>0</v>
      </c>
    </row>
    <row r="770" spans="3:17" ht="28.5" customHeight="1" thickTop="1" thickBot="1">
      <c r="C770" s="65" t="str">
        <f>'PC Despesas'!X66</f>
        <v>5.8.62</v>
      </c>
      <c r="D770" s="66" t="str">
        <f>VLOOKUP(C770,'PC Despesas'!$X$5:$Y$103,2,FALSE)</f>
        <v>-</v>
      </c>
      <c r="E770" s="75">
        <f>SUMIFS(Jan!$H$5:$H$605,Jan!$R$5:$R$605,"Despesa",Jan!$F$5:$F$605,CPagar!$D770,Jan!$I$5:$I$605,"Não Pago")</f>
        <v>0</v>
      </c>
      <c r="F770" s="75">
        <f>SUMIFS(Fev!$H$5:$H$605,Fev!$R$5:$R$605,"Despesa",Fev!$F$5:$F$605,CPagar!$D770,Fev!$I$5:$I$605,"Não Pago")</f>
        <v>0</v>
      </c>
      <c r="G770" s="75">
        <f>SUMIFS(Mar!$H$5:$H$605,Mar!$R$5:$R$605,"Despesa",Mar!$F$5:$F$605,CPagar!$D770,Mar!$I$5:$I$605,"Não Pago")</f>
        <v>0</v>
      </c>
      <c r="H770" s="75">
        <f>SUMIFS(Abr!$H$5:$H$605,Abr!$R$5:$R$605,"Despesa",Abr!$F$5:$F$605,CPagar!$D770,Abr!$I$5:$I$605,"Não Pago")</f>
        <v>0</v>
      </c>
      <c r="I770" s="75">
        <f>SUMIFS(Mai!$H$5:$H$605,Mai!$R$5:$R$605,"Despesa",Mai!$F$5:$F$605,CPagar!$D770,Mai!$I$5:$I$605,"Não Pago")</f>
        <v>0</v>
      </c>
      <c r="J770" s="75">
        <f>SUMIFS(Jun!$H$5:$H$605,Jun!$R$5:$R$605,"Despesa",Jun!$F$5:$F$605,CPagar!$D770,Jun!$I$5:$I$605,"Não Pago")</f>
        <v>0</v>
      </c>
      <c r="K770" s="75">
        <f>SUMIFS(Jul!$H$5:$H$605,Jul!$R$5:$R$605,"Despesa",Jul!$F$5:$F$605,CPagar!$D770,Jul!$I$5:$I$605,"Não Pago")</f>
        <v>0</v>
      </c>
      <c r="L770" s="75">
        <f>SUMIFS(Ago!$H$5:$H$605,Ago!$R$5:$R$605,"Despesa",Ago!$F$5:$F$605,CPagar!$D770,Ago!$I$5:$I$605,"Não Pago")</f>
        <v>0</v>
      </c>
      <c r="M770" s="75">
        <f>SUMIFS(Set!$H$5:$H$605,Set!$R$5:$R$605,"Despesa",Set!$F$5:$F$605,CPagar!$D770,Set!$I$5:$I$605,"Não Pago")</f>
        <v>0</v>
      </c>
      <c r="N770" s="75">
        <f>SUMIFS(Out!$H$5:$H$605,Out!$R$5:$R$605,"Despesa",Out!$F$5:$F$605,CPagar!$D770,Out!$I$5:$I$605,"Não Pago")</f>
        <v>0</v>
      </c>
      <c r="O770" s="75">
        <f>SUMIFS(Nov!$H$5:$H$605,Nov!$R$5:$R$605,"Despesa",Nov!$F$5:$F$605,CPagar!$D770,Nov!$I$5:$I$605,"Não Pago")</f>
        <v>0</v>
      </c>
      <c r="P770" s="75">
        <f>SUMIFS(Dez!$H$5:$H$605,Dez!$R$5:$R$605,"Despesa",Dez!$F$5:$F$605,CPagar!$D770,Dez!$I$5:$I$605,"Não Pago")</f>
        <v>0</v>
      </c>
      <c r="Q770" s="49">
        <f t="shared" si="23"/>
        <v>0</v>
      </c>
    </row>
    <row r="771" spans="3:17" ht="28.5" customHeight="1" thickTop="1" thickBot="1">
      <c r="C771" s="65" t="str">
        <f>'PC Despesas'!X67</f>
        <v>5.8.63</v>
      </c>
      <c r="D771" s="66" t="str">
        <f>VLOOKUP(C771,'PC Despesas'!$X$5:$Y$103,2,FALSE)</f>
        <v>-</v>
      </c>
      <c r="E771" s="75">
        <f>SUMIFS(Jan!$H$5:$H$605,Jan!$R$5:$R$605,"Despesa",Jan!$F$5:$F$605,CPagar!$D771,Jan!$I$5:$I$605,"Não Pago")</f>
        <v>0</v>
      </c>
      <c r="F771" s="75">
        <f>SUMIFS(Fev!$H$5:$H$605,Fev!$R$5:$R$605,"Despesa",Fev!$F$5:$F$605,CPagar!$D771,Fev!$I$5:$I$605,"Não Pago")</f>
        <v>0</v>
      </c>
      <c r="G771" s="75">
        <f>SUMIFS(Mar!$H$5:$H$605,Mar!$R$5:$R$605,"Despesa",Mar!$F$5:$F$605,CPagar!$D771,Mar!$I$5:$I$605,"Não Pago")</f>
        <v>0</v>
      </c>
      <c r="H771" s="75">
        <f>SUMIFS(Abr!$H$5:$H$605,Abr!$R$5:$R$605,"Despesa",Abr!$F$5:$F$605,CPagar!$D771,Abr!$I$5:$I$605,"Não Pago")</f>
        <v>0</v>
      </c>
      <c r="I771" s="75">
        <f>SUMIFS(Mai!$H$5:$H$605,Mai!$R$5:$R$605,"Despesa",Mai!$F$5:$F$605,CPagar!$D771,Mai!$I$5:$I$605,"Não Pago")</f>
        <v>0</v>
      </c>
      <c r="J771" s="75">
        <f>SUMIFS(Jun!$H$5:$H$605,Jun!$R$5:$R$605,"Despesa",Jun!$F$5:$F$605,CPagar!$D771,Jun!$I$5:$I$605,"Não Pago")</f>
        <v>0</v>
      </c>
      <c r="K771" s="75">
        <f>SUMIFS(Jul!$H$5:$H$605,Jul!$R$5:$R$605,"Despesa",Jul!$F$5:$F$605,CPagar!$D771,Jul!$I$5:$I$605,"Não Pago")</f>
        <v>0</v>
      </c>
      <c r="L771" s="75">
        <f>SUMIFS(Ago!$H$5:$H$605,Ago!$R$5:$R$605,"Despesa",Ago!$F$5:$F$605,CPagar!$D771,Ago!$I$5:$I$605,"Não Pago")</f>
        <v>0</v>
      </c>
      <c r="M771" s="75">
        <f>SUMIFS(Set!$H$5:$H$605,Set!$R$5:$R$605,"Despesa",Set!$F$5:$F$605,CPagar!$D771,Set!$I$5:$I$605,"Não Pago")</f>
        <v>0</v>
      </c>
      <c r="N771" s="75">
        <f>SUMIFS(Out!$H$5:$H$605,Out!$R$5:$R$605,"Despesa",Out!$F$5:$F$605,CPagar!$D771,Out!$I$5:$I$605,"Não Pago")</f>
        <v>0</v>
      </c>
      <c r="O771" s="75">
        <f>SUMIFS(Nov!$H$5:$H$605,Nov!$R$5:$R$605,"Despesa",Nov!$F$5:$F$605,CPagar!$D771,Nov!$I$5:$I$605,"Não Pago")</f>
        <v>0</v>
      </c>
      <c r="P771" s="75">
        <f>SUMIFS(Dez!$H$5:$H$605,Dez!$R$5:$R$605,"Despesa",Dez!$F$5:$F$605,CPagar!$D771,Dez!$I$5:$I$605,"Não Pago")</f>
        <v>0</v>
      </c>
      <c r="Q771" s="49">
        <f t="shared" si="23"/>
        <v>0</v>
      </c>
    </row>
    <row r="772" spans="3:17" ht="28.5" customHeight="1" thickTop="1" thickBot="1">
      <c r="C772" s="65" t="str">
        <f>'PC Despesas'!X68</f>
        <v>5.8.64</v>
      </c>
      <c r="D772" s="66" t="str">
        <f>VLOOKUP(C772,'PC Despesas'!$X$5:$Y$103,2,FALSE)</f>
        <v>-</v>
      </c>
      <c r="E772" s="75">
        <f>SUMIFS(Jan!$H$5:$H$605,Jan!$R$5:$R$605,"Despesa",Jan!$F$5:$F$605,CPagar!$D772,Jan!$I$5:$I$605,"Não Pago")</f>
        <v>0</v>
      </c>
      <c r="F772" s="75">
        <f>SUMIFS(Fev!$H$5:$H$605,Fev!$R$5:$R$605,"Despesa",Fev!$F$5:$F$605,CPagar!$D772,Fev!$I$5:$I$605,"Não Pago")</f>
        <v>0</v>
      </c>
      <c r="G772" s="75">
        <f>SUMIFS(Mar!$H$5:$H$605,Mar!$R$5:$R$605,"Despesa",Mar!$F$5:$F$605,CPagar!$D772,Mar!$I$5:$I$605,"Não Pago")</f>
        <v>0</v>
      </c>
      <c r="H772" s="75">
        <f>SUMIFS(Abr!$H$5:$H$605,Abr!$R$5:$R$605,"Despesa",Abr!$F$5:$F$605,CPagar!$D772,Abr!$I$5:$I$605,"Não Pago")</f>
        <v>0</v>
      </c>
      <c r="I772" s="75">
        <f>SUMIFS(Mai!$H$5:$H$605,Mai!$R$5:$R$605,"Despesa",Mai!$F$5:$F$605,CPagar!$D772,Mai!$I$5:$I$605,"Não Pago")</f>
        <v>0</v>
      </c>
      <c r="J772" s="75">
        <f>SUMIFS(Jun!$H$5:$H$605,Jun!$R$5:$R$605,"Despesa",Jun!$F$5:$F$605,CPagar!$D772,Jun!$I$5:$I$605,"Não Pago")</f>
        <v>0</v>
      </c>
      <c r="K772" s="75">
        <f>SUMIFS(Jul!$H$5:$H$605,Jul!$R$5:$R$605,"Despesa",Jul!$F$5:$F$605,CPagar!$D772,Jul!$I$5:$I$605,"Não Pago")</f>
        <v>0</v>
      </c>
      <c r="L772" s="75">
        <f>SUMIFS(Ago!$H$5:$H$605,Ago!$R$5:$R$605,"Despesa",Ago!$F$5:$F$605,CPagar!$D772,Ago!$I$5:$I$605,"Não Pago")</f>
        <v>0</v>
      </c>
      <c r="M772" s="75">
        <f>SUMIFS(Set!$H$5:$H$605,Set!$R$5:$R$605,"Despesa",Set!$F$5:$F$605,CPagar!$D772,Set!$I$5:$I$605,"Não Pago")</f>
        <v>0</v>
      </c>
      <c r="N772" s="75">
        <f>SUMIFS(Out!$H$5:$H$605,Out!$R$5:$R$605,"Despesa",Out!$F$5:$F$605,CPagar!$D772,Out!$I$5:$I$605,"Não Pago")</f>
        <v>0</v>
      </c>
      <c r="O772" s="75">
        <f>SUMIFS(Nov!$H$5:$H$605,Nov!$R$5:$R$605,"Despesa",Nov!$F$5:$F$605,CPagar!$D772,Nov!$I$5:$I$605,"Não Pago")</f>
        <v>0</v>
      </c>
      <c r="P772" s="75">
        <f>SUMIFS(Dez!$H$5:$H$605,Dez!$R$5:$R$605,"Despesa",Dez!$F$5:$F$605,CPagar!$D772,Dez!$I$5:$I$605,"Não Pago")</f>
        <v>0</v>
      </c>
      <c r="Q772" s="49">
        <f t="shared" si="23"/>
        <v>0</v>
      </c>
    </row>
    <row r="773" spans="3:17" ht="28.5" customHeight="1" thickTop="1" thickBot="1">
      <c r="C773" s="65" t="str">
        <f>'PC Despesas'!X69</f>
        <v>5.8.65</v>
      </c>
      <c r="D773" s="66" t="str">
        <f>VLOOKUP(C773,'PC Despesas'!$X$5:$Y$103,2,FALSE)</f>
        <v>-</v>
      </c>
      <c r="E773" s="75">
        <f>SUMIFS(Jan!$H$5:$H$605,Jan!$R$5:$R$605,"Despesa",Jan!$F$5:$F$605,CPagar!$D773,Jan!$I$5:$I$605,"Não Pago")</f>
        <v>0</v>
      </c>
      <c r="F773" s="75">
        <f>SUMIFS(Fev!$H$5:$H$605,Fev!$R$5:$R$605,"Despesa",Fev!$F$5:$F$605,CPagar!$D773,Fev!$I$5:$I$605,"Não Pago")</f>
        <v>0</v>
      </c>
      <c r="G773" s="75">
        <f>SUMIFS(Mar!$H$5:$H$605,Mar!$R$5:$R$605,"Despesa",Mar!$F$5:$F$605,CPagar!$D773,Mar!$I$5:$I$605,"Não Pago")</f>
        <v>0</v>
      </c>
      <c r="H773" s="75">
        <f>SUMIFS(Abr!$H$5:$H$605,Abr!$R$5:$R$605,"Despesa",Abr!$F$5:$F$605,CPagar!$D773,Abr!$I$5:$I$605,"Não Pago")</f>
        <v>0</v>
      </c>
      <c r="I773" s="75">
        <f>SUMIFS(Mai!$H$5:$H$605,Mai!$R$5:$R$605,"Despesa",Mai!$F$5:$F$605,CPagar!$D773,Mai!$I$5:$I$605,"Não Pago")</f>
        <v>0</v>
      </c>
      <c r="J773" s="75">
        <f>SUMIFS(Jun!$H$5:$H$605,Jun!$R$5:$R$605,"Despesa",Jun!$F$5:$F$605,CPagar!$D773,Jun!$I$5:$I$605,"Não Pago")</f>
        <v>0</v>
      </c>
      <c r="K773" s="75">
        <f>SUMIFS(Jul!$H$5:$H$605,Jul!$R$5:$R$605,"Despesa",Jul!$F$5:$F$605,CPagar!$D773,Jul!$I$5:$I$605,"Não Pago")</f>
        <v>0</v>
      </c>
      <c r="L773" s="75">
        <f>SUMIFS(Ago!$H$5:$H$605,Ago!$R$5:$R$605,"Despesa",Ago!$F$5:$F$605,CPagar!$D773,Ago!$I$5:$I$605,"Não Pago")</f>
        <v>0</v>
      </c>
      <c r="M773" s="75">
        <f>SUMIFS(Set!$H$5:$H$605,Set!$R$5:$R$605,"Despesa",Set!$F$5:$F$605,CPagar!$D773,Set!$I$5:$I$605,"Não Pago")</f>
        <v>0</v>
      </c>
      <c r="N773" s="75">
        <f>SUMIFS(Out!$H$5:$H$605,Out!$R$5:$R$605,"Despesa",Out!$F$5:$F$605,CPagar!$D773,Out!$I$5:$I$605,"Não Pago")</f>
        <v>0</v>
      </c>
      <c r="O773" s="75">
        <f>SUMIFS(Nov!$H$5:$H$605,Nov!$R$5:$R$605,"Despesa",Nov!$F$5:$F$605,CPagar!$D773,Nov!$I$5:$I$605,"Não Pago")</f>
        <v>0</v>
      </c>
      <c r="P773" s="75">
        <f>SUMIFS(Dez!$H$5:$H$605,Dez!$R$5:$R$605,"Despesa",Dez!$F$5:$F$605,CPagar!$D773,Dez!$I$5:$I$605,"Não Pago")</f>
        <v>0</v>
      </c>
      <c r="Q773" s="49">
        <f t="shared" si="23"/>
        <v>0</v>
      </c>
    </row>
    <row r="774" spans="3:17" ht="28.5" customHeight="1" thickTop="1" thickBot="1">
      <c r="C774" s="65" t="str">
        <f>'PC Despesas'!X70</f>
        <v>5.8.66</v>
      </c>
      <c r="D774" s="66" t="str">
        <f>VLOOKUP(C774,'PC Despesas'!$X$5:$Y$103,2,FALSE)</f>
        <v>-</v>
      </c>
      <c r="E774" s="75">
        <f>SUMIFS(Jan!$H$5:$H$605,Jan!$R$5:$R$605,"Despesa",Jan!$F$5:$F$605,CPagar!$D774,Jan!$I$5:$I$605,"Não Pago")</f>
        <v>0</v>
      </c>
      <c r="F774" s="75">
        <f>SUMIFS(Fev!$H$5:$H$605,Fev!$R$5:$R$605,"Despesa",Fev!$F$5:$F$605,CPagar!$D774,Fev!$I$5:$I$605,"Não Pago")</f>
        <v>0</v>
      </c>
      <c r="G774" s="75">
        <f>SUMIFS(Mar!$H$5:$H$605,Mar!$R$5:$R$605,"Despesa",Mar!$F$5:$F$605,CPagar!$D774,Mar!$I$5:$I$605,"Não Pago")</f>
        <v>0</v>
      </c>
      <c r="H774" s="75">
        <f>SUMIFS(Abr!$H$5:$H$605,Abr!$R$5:$R$605,"Despesa",Abr!$F$5:$F$605,CPagar!$D774,Abr!$I$5:$I$605,"Não Pago")</f>
        <v>0</v>
      </c>
      <c r="I774" s="75">
        <f>SUMIFS(Mai!$H$5:$H$605,Mai!$R$5:$R$605,"Despesa",Mai!$F$5:$F$605,CPagar!$D774,Mai!$I$5:$I$605,"Não Pago")</f>
        <v>0</v>
      </c>
      <c r="J774" s="75">
        <f>SUMIFS(Jun!$H$5:$H$605,Jun!$R$5:$R$605,"Despesa",Jun!$F$5:$F$605,CPagar!$D774,Jun!$I$5:$I$605,"Não Pago")</f>
        <v>0</v>
      </c>
      <c r="K774" s="75">
        <f>SUMIFS(Jul!$H$5:$H$605,Jul!$R$5:$R$605,"Despesa",Jul!$F$5:$F$605,CPagar!$D774,Jul!$I$5:$I$605,"Não Pago")</f>
        <v>0</v>
      </c>
      <c r="L774" s="75">
        <f>SUMIFS(Ago!$H$5:$H$605,Ago!$R$5:$R$605,"Despesa",Ago!$F$5:$F$605,CPagar!$D774,Ago!$I$5:$I$605,"Não Pago")</f>
        <v>0</v>
      </c>
      <c r="M774" s="75">
        <f>SUMIFS(Set!$H$5:$H$605,Set!$R$5:$R$605,"Despesa",Set!$F$5:$F$605,CPagar!$D774,Set!$I$5:$I$605,"Não Pago")</f>
        <v>0</v>
      </c>
      <c r="N774" s="75">
        <f>SUMIFS(Out!$H$5:$H$605,Out!$R$5:$R$605,"Despesa",Out!$F$5:$F$605,CPagar!$D774,Out!$I$5:$I$605,"Não Pago")</f>
        <v>0</v>
      </c>
      <c r="O774" s="75">
        <f>SUMIFS(Nov!$H$5:$H$605,Nov!$R$5:$R$605,"Despesa",Nov!$F$5:$F$605,CPagar!$D774,Nov!$I$5:$I$605,"Não Pago")</f>
        <v>0</v>
      </c>
      <c r="P774" s="75">
        <f>SUMIFS(Dez!$H$5:$H$605,Dez!$R$5:$R$605,"Despesa",Dez!$F$5:$F$605,CPagar!$D774,Dez!$I$5:$I$605,"Não Pago")</f>
        <v>0</v>
      </c>
      <c r="Q774" s="49">
        <f t="shared" ref="Q774:Q807" si="24">SUM(E774:P774)</f>
        <v>0</v>
      </c>
    </row>
    <row r="775" spans="3:17" ht="28.5" customHeight="1" thickTop="1" thickBot="1">
      <c r="C775" s="65" t="str">
        <f>'PC Despesas'!X71</f>
        <v>5.8.67</v>
      </c>
      <c r="D775" s="66" t="str">
        <f>VLOOKUP(C775,'PC Despesas'!$X$5:$Y$103,2,FALSE)</f>
        <v>-</v>
      </c>
      <c r="E775" s="75">
        <f>SUMIFS(Jan!$H$5:$H$605,Jan!$R$5:$R$605,"Despesa",Jan!$F$5:$F$605,CPagar!$D775,Jan!$I$5:$I$605,"Não Pago")</f>
        <v>0</v>
      </c>
      <c r="F775" s="75">
        <f>SUMIFS(Fev!$H$5:$H$605,Fev!$R$5:$R$605,"Despesa",Fev!$F$5:$F$605,CPagar!$D775,Fev!$I$5:$I$605,"Não Pago")</f>
        <v>0</v>
      </c>
      <c r="G775" s="75">
        <f>SUMIFS(Mar!$H$5:$H$605,Mar!$R$5:$R$605,"Despesa",Mar!$F$5:$F$605,CPagar!$D775,Mar!$I$5:$I$605,"Não Pago")</f>
        <v>0</v>
      </c>
      <c r="H775" s="75">
        <f>SUMIFS(Abr!$H$5:$H$605,Abr!$R$5:$R$605,"Despesa",Abr!$F$5:$F$605,CPagar!$D775,Abr!$I$5:$I$605,"Não Pago")</f>
        <v>0</v>
      </c>
      <c r="I775" s="75">
        <f>SUMIFS(Mai!$H$5:$H$605,Mai!$R$5:$R$605,"Despesa",Mai!$F$5:$F$605,CPagar!$D775,Mai!$I$5:$I$605,"Não Pago")</f>
        <v>0</v>
      </c>
      <c r="J775" s="75">
        <f>SUMIFS(Jun!$H$5:$H$605,Jun!$R$5:$R$605,"Despesa",Jun!$F$5:$F$605,CPagar!$D775,Jun!$I$5:$I$605,"Não Pago")</f>
        <v>0</v>
      </c>
      <c r="K775" s="75">
        <f>SUMIFS(Jul!$H$5:$H$605,Jul!$R$5:$R$605,"Despesa",Jul!$F$5:$F$605,CPagar!$D775,Jul!$I$5:$I$605,"Não Pago")</f>
        <v>0</v>
      </c>
      <c r="L775" s="75">
        <f>SUMIFS(Ago!$H$5:$H$605,Ago!$R$5:$R$605,"Despesa",Ago!$F$5:$F$605,CPagar!$D775,Ago!$I$5:$I$605,"Não Pago")</f>
        <v>0</v>
      </c>
      <c r="M775" s="75">
        <f>SUMIFS(Set!$H$5:$H$605,Set!$R$5:$R$605,"Despesa",Set!$F$5:$F$605,CPagar!$D775,Set!$I$5:$I$605,"Não Pago")</f>
        <v>0</v>
      </c>
      <c r="N775" s="75">
        <f>SUMIFS(Out!$H$5:$H$605,Out!$R$5:$R$605,"Despesa",Out!$F$5:$F$605,CPagar!$D775,Out!$I$5:$I$605,"Não Pago")</f>
        <v>0</v>
      </c>
      <c r="O775" s="75">
        <f>SUMIFS(Nov!$H$5:$H$605,Nov!$R$5:$R$605,"Despesa",Nov!$F$5:$F$605,CPagar!$D775,Nov!$I$5:$I$605,"Não Pago")</f>
        <v>0</v>
      </c>
      <c r="P775" s="75">
        <f>SUMIFS(Dez!$H$5:$H$605,Dez!$R$5:$R$605,"Despesa",Dez!$F$5:$F$605,CPagar!$D775,Dez!$I$5:$I$605,"Não Pago")</f>
        <v>0</v>
      </c>
      <c r="Q775" s="49">
        <f t="shared" si="24"/>
        <v>0</v>
      </c>
    </row>
    <row r="776" spans="3:17" ht="28.5" customHeight="1" thickTop="1" thickBot="1">
      <c r="C776" s="65" t="str">
        <f>'PC Despesas'!X72</f>
        <v>5.8.68</v>
      </c>
      <c r="D776" s="66" t="str">
        <f>VLOOKUP(C776,'PC Despesas'!$X$5:$Y$103,2,FALSE)</f>
        <v>-</v>
      </c>
      <c r="E776" s="75">
        <f>SUMIFS(Jan!$H$5:$H$605,Jan!$R$5:$R$605,"Despesa",Jan!$F$5:$F$605,CPagar!$D776,Jan!$I$5:$I$605,"Não Pago")</f>
        <v>0</v>
      </c>
      <c r="F776" s="75">
        <f>SUMIFS(Fev!$H$5:$H$605,Fev!$R$5:$R$605,"Despesa",Fev!$F$5:$F$605,CPagar!$D776,Fev!$I$5:$I$605,"Não Pago")</f>
        <v>0</v>
      </c>
      <c r="G776" s="75">
        <f>SUMIFS(Mar!$H$5:$H$605,Mar!$R$5:$R$605,"Despesa",Mar!$F$5:$F$605,CPagar!$D776,Mar!$I$5:$I$605,"Não Pago")</f>
        <v>0</v>
      </c>
      <c r="H776" s="75">
        <f>SUMIFS(Abr!$H$5:$H$605,Abr!$R$5:$R$605,"Despesa",Abr!$F$5:$F$605,CPagar!$D776,Abr!$I$5:$I$605,"Não Pago")</f>
        <v>0</v>
      </c>
      <c r="I776" s="75">
        <f>SUMIFS(Mai!$H$5:$H$605,Mai!$R$5:$R$605,"Despesa",Mai!$F$5:$F$605,CPagar!$D776,Mai!$I$5:$I$605,"Não Pago")</f>
        <v>0</v>
      </c>
      <c r="J776" s="75">
        <f>SUMIFS(Jun!$H$5:$H$605,Jun!$R$5:$R$605,"Despesa",Jun!$F$5:$F$605,CPagar!$D776,Jun!$I$5:$I$605,"Não Pago")</f>
        <v>0</v>
      </c>
      <c r="K776" s="75">
        <f>SUMIFS(Jul!$H$5:$H$605,Jul!$R$5:$R$605,"Despesa",Jul!$F$5:$F$605,CPagar!$D776,Jul!$I$5:$I$605,"Não Pago")</f>
        <v>0</v>
      </c>
      <c r="L776" s="75">
        <f>SUMIFS(Ago!$H$5:$H$605,Ago!$R$5:$R$605,"Despesa",Ago!$F$5:$F$605,CPagar!$D776,Ago!$I$5:$I$605,"Não Pago")</f>
        <v>0</v>
      </c>
      <c r="M776" s="75">
        <f>SUMIFS(Set!$H$5:$H$605,Set!$R$5:$R$605,"Despesa",Set!$F$5:$F$605,CPagar!$D776,Set!$I$5:$I$605,"Não Pago")</f>
        <v>0</v>
      </c>
      <c r="N776" s="75">
        <f>SUMIFS(Out!$H$5:$H$605,Out!$R$5:$R$605,"Despesa",Out!$F$5:$F$605,CPagar!$D776,Out!$I$5:$I$605,"Não Pago")</f>
        <v>0</v>
      </c>
      <c r="O776" s="75">
        <f>SUMIFS(Nov!$H$5:$H$605,Nov!$R$5:$R$605,"Despesa",Nov!$F$5:$F$605,CPagar!$D776,Nov!$I$5:$I$605,"Não Pago")</f>
        <v>0</v>
      </c>
      <c r="P776" s="75">
        <f>SUMIFS(Dez!$H$5:$H$605,Dez!$R$5:$R$605,"Despesa",Dez!$F$5:$F$605,CPagar!$D776,Dez!$I$5:$I$605,"Não Pago")</f>
        <v>0</v>
      </c>
      <c r="Q776" s="49">
        <f t="shared" si="24"/>
        <v>0</v>
      </c>
    </row>
    <row r="777" spans="3:17" ht="28.5" customHeight="1" thickTop="1" thickBot="1">
      <c r="C777" s="65" t="str">
        <f>'PC Despesas'!X73</f>
        <v>5.8.69</v>
      </c>
      <c r="D777" s="66" t="str">
        <f>VLOOKUP(C777,'PC Despesas'!$X$5:$Y$103,2,FALSE)</f>
        <v>-</v>
      </c>
      <c r="E777" s="75">
        <f>SUMIFS(Jan!$H$5:$H$605,Jan!$R$5:$R$605,"Despesa",Jan!$F$5:$F$605,CPagar!$D777,Jan!$I$5:$I$605,"Não Pago")</f>
        <v>0</v>
      </c>
      <c r="F777" s="75">
        <f>SUMIFS(Fev!$H$5:$H$605,Fev!$R$5:$R$605,"Despesa",Fev!$F$5:$F$605,CPagar!$D777,Fev!$I$5:$I$605,"Não Pago")</f>
        <v>0</v>
      </c>
      <c r="G777" s="75">
        <f>SUMIFS(Mar!$H$5:$H$605,Mar!$R$5:$R$605,"Despesa",Mar!$F$5:$F$605,CPagar!$D777,Mar!$I$5:$I$605,"Não Pago")</f>
        <v>0</v>
      </c>
      <c r="H777" s="75">
        <f>SUMIFS(Abr!$H$5:$H$605,Abr!$R$5:$R$605,"Despesa",Abr!$F$5:$F$605,CPagar!$D777,Abr!$I$5:$I$605,"Não Pago")</f>
        <v>0</v>
      </c>
      <c r="I777" s="75">
        <f>SUMIFS(Mai!$H$5:$H$605,Mai!$R$5:$R$605,"Despesa",Mai!$F$5:$F$605,CPagar!$D777,Mai!$I$5:$I$605,"Não Pago")</f>
        <v>0</v>
      </c>
      <c r="J777" s="75">
        <f>SUMIFS(Jun!$H$5:$H$605,Jun!$R$5:$R$605,"Despesa",Jun!$F$5:$F$605,CPagar!$D777,Jun!$I$5:$I$605,"Não Pago")</f>
        <v>0</v>
      </c>
      <c r="K777" s="75">
        <f>SUMIFS(Jul!$H$5:$H$605,Jul!$R$5:$R$605,"Despesa",Jul!$F$5:$F$605,CPagar!$D777,Jul!$I$5:$I$605,"Não Pago")</f>
        <v>0</v>
      </c>
      <c r="L777" s="75">
        <f>SUMIFS(Ago!$H$5:$H$605,Ago!$R$5:$R$605,"Despesa",Ago!$F$5:$F$605,CPagar!$D777,Ago!$I$5:$I$605,"Não Pago")</f>
        <v>0</v>
      </c>
      <c r="M777" s="75">
        <f>SUMIFS(Set!$H$5:$H$605,Set!$R$5:$R$605,"Despesa",Set!$F$5:$F$605,CPagar!$D777,Set!$I$5:$I$605,"Não Pago")</f>
        <v>0</v>
      </c>
      <c r="N777" s="75">
        <f>SUMIFS(Out!$H$5:$H$605,Out!$R$5:$R$605,"Despesa",Out!$F$5:$F$605,CPagar!$D777,Out!$I$5:$I$605,"Não Pago")</f>
        <v>0</v>
      </c>
      <c r="O777" s="75">
        <f>SUMIFS(Nov!$H$5:$H$605,Nov!$R$5:$R$605,"Despesa",Nov!$F$5:$F$605,CPagar!$D777,Nov!$I$5:$I$605,"Não Pago")</f>
        <v>0</v>
      </c>
      <c r="P777" s="75">
        <f>SUMIFS(Dez!$H$5:$H$605,Dez!$R$5:$R$605,"Despesa",Dez!$F$5:$F$605,CPagar!$D777,Dez!$I$5:$I$605,"Não Pago")</f>
        <v>0</v>
      </c>
      <c r="Q777" s="49">
        <f t="shared" si="24"/>
        <v>0</v>
      </c>
    </row>
    <row r="778" spans="3:17" ht="28.5" customHeight="1" thickTop="1" thickBot="1">
      <c r="C778" s="65" t="str">
        <f>'PC Despesas'!X74</f>
        <v>5.8.70</v>
      </c>
      <c r="D778" s="66" t="str">
        <f>VLOOKUP(C778,'PC Despesas'!$X$5:$Y$103,2,FALSE)</f>
        <v>-</v>
      </c>
      <c r="E778" s="75">
        <f>SUMIFS(Jan!$H$5:$H$605,Jan!$R$5:$R$605,"Despesa",Jan!$F$5:$F$605,CPagar!$D778,Jan!$I$5:$I$605,"Não Pago")</f>
        <v>0</v>
      </c>
      <c r="F778" s="75">
        <f>SUMIFS(Fev!$H$5:$H$605,Fev!$R$5:$R$605,"Despesa",Fev!$F$5:$F$605,CPagar!$D778,Fev!$I$5:$I$605,"Não Pago")</f>
        <v>0</v>
      </c>
      <c r="G778" s="75">
        <f>SUMIFS(Mar!$H$5:$H$605,Mar!$R$5:$R$605,"Despesa",Mar!$F$5:$F$605,CPagar!$D778,Mar!$I$5:$I$605,"Não Pago")</f>
        <v>0</v>
      </c>
      <c r="H778" s="75">
        <f>SUMIFS(Abr!$H$5:$H$605,Abr!$R$5:$R$605,"Despesa",Abr!$F$5:$F$605,CPagar!$D778,Abr!$I$5:$I$605,"Não Pago")</f>
        <v>0</v>
      </c>
      <c r="I778" s="75">
        <f>SUMIFS(Mai!$H$5:$H$605,Mai!$R$5:$R$605,"Despesa",Mai!$F$5:$F$605,CPagar!$D778,Mai!$I$5:$I$605,"Não Pago")</f>
        <v>0</v>
      </c>
      <c r="J778" s="75">
        <f>SUMIFS(Jun!$H$5:$H$605,Jun!$R$5:$R$605,"Despesa",Jun!$F$5:$F$605,CPagar!$D778,Jun!$I$5:$I$605,"Não Pago")</f>
        <v>0</v>
      </c>
      <c r="K778" s="75">
        <f>SUMIFS(Jul!$H$5:$H$605,Jul!$R$5:$R$605,"Despesa",Jul!$F$5:$F$605,CPagar!$D778,Jul!$I$5:$I$605,"Não Pago")</f>
        <v>0</v>
      </c>
      <c r="L778" s="75">
        <f>SUMIFS(Ago!$H$5:$H$605,Ago!$R$5:$R$605,"Despesa",Ago!$F$5:$F$605,CPagar!$D778,Ago!$I$5:$I$605,"Não Pago")</f>
        <v>0</v>
      </c>
      <c r="M778" s="75">
        <f>SUMIFS(Set!$H$5:$H$605,Set!$R$5:$R$605,"Despesa",Set!$F$5:$F$605,CPagar!$D778,Set!$I$5:$I$605,"Não Pago")</f>
        <v>0</v>
      </c>
      <c r="N778" s="75">
        <f>SUMIFS(Out!$H$5:$H$605,Out!$R$5:$R$605,"Despesa",Out!$F$5:$F$605,CPagar!$D778,Out!$I$5:$I$605,"Não Pago")</f>
        <v>0</v>
      </c>
      <c r="O778" s="75">
        <f>SUMIFS(Nov!$H$5:$H$605,Nov!$R$5:$R$605,"Despesa",Nov!$F$5:$F$605,CPagar!$D778,Nov!$I$5:$I$605,"Não Pago")</f>
        <v>0</v>
      </c>
      <c r="P778" s="75">
        <f>SUMIFS(Dez!$H$5:$H$605,Dez!$R$5:$R$605,"Despesa",Dez!$F$5:$F$605,CPagar!$D778,Dez!$I$5:$I$605,"Não Pago")</f>
        <v>0</v>
      </c>
      <c r="Q778" s="49">
        <f t="shared" si="24"/>
        <v>0</v>
      </c>
    </row>
    <row r="779" spans="3:17" ht="28.5" customHeight="1" thickTop="1" thickBot="1">
      <c r="C779" s="65" t="str">
        <f>'PC Despesas'!X75</f>
        <v>5.8.71</v>
      </c>
      <c r="D779" s="66" t="str">
        <f>VLOOKUP(C779,'PC Despesas'!$X$5:$Y$103,2,FALSE)</f>
        <v>-</v>
      </c>
      <c r="E779" s="75">
        <f>SUMIFS(Jan!$H$5:$H$605,Jan!$R$5:$R$605,"Despesa",Jan!$F$5:$F$605,CPagar!$D779,Jan!$I$5:$I$605,"Não Pago")</f>
        <v>0</v>
      </c>
      <c r="F779" s="75">
        <f>SUMIFS(Fev!$H$5:$H$605,Fev!$R$5:$R$605,"Despesa",Fev!$F$5:$F$605,CPagar!$D779,Fev!$I$5:$I$605,"Não Pago")</f>
        <v>0</v>
      </c>
      <c r="G779" s="75">
        <f>SUMIFS(Mar!$H$5:$H$605,Mar!$R$5:$R$605,"Despesa",Mar!$F$5:$F$605,CPagar!$D779,Mar!$I$5:$I$605,"Não Pago")</f>
        <v>0</v>
      </c>
      <c r="H779" s="75">
        <f>SUMIFS(Abr!$H$5:$H$605,Abr!$R$5:$R$605,"Despesa",Abr!$F$5:$F$605,CPagar!$D779,Abr!$I$5:$I$605,"Não Pago")</f>
        <v>0</v>
      </c>
      <c r="I779" s="75">
        <f>SUMIFS(Mai!$H$5:$H$605,Mai!$R$5:$R$605,"Despesa",Mai!$F$5:$F$605,CPagar!$D779,Mai!$I$5:$I$605,"Não Pago")</f>
        <v>0</v>
      </c>
      <c r="J779" s="75">
        <f>SUMIFS(Jun!$H$5:$H$605,Jun!$R$5:$R$605,"Despesa",Jun!$F$5:$F$605,CPagar!$D779,Jun!$I$5:$I$605,"Não Pago")</f>
        <v>0</v>
      </c>
      <c r="K779" s="75">
        <f>SUMIFS(Jul!$H$5:$H$605,Jul!$R$5:$R$605,"Despesa",Jul!$F$5:$F$605,CPagar!$D779,Jul!$I$5:$I$605,"Não Pago")</f>
        <v>0</v>
      </c>
      <c r="L779" s="75">
        <f>SUMIFS(Ago!$H$5:$H$605,Ago!$R$5:$R$605,"Despesa",Ago!$F$5:$F$605,CPagar!$D779,Ago!$I$5:$I$605,"Não Pago")</f>
        <v>0</v>
      </c>
      <c r="M779" s="75">
        <f>SUMIFS(Set!$H$5:$H$605,Set!$R$5:$R$605,"Despesa",Set!$F$5:$F$605,CPagar!$D779,Set!$I$5:$I$605,"Não Pago")</f>
        <v>0</v>
      </c>
      <c r="N779" s="75">
        <f>SUMIFS(Out!$H$5:$H$605,Out!$R$5:$R$605,"Despesa",Out!$F$5:$F$605,CPagar!$D779,Out!$I$5:$I$605,"Não Pago")</f>
        <v>0</v>
      </c>
      <c r="O779" s="75">
        <f>SUMIFS(Nov!$H$5:$H$605,Nov!$R$5:$R$605,"Despesa",Nov!$F$5:$F$605,CPagar!$D779,Nov!$I$5:$I$605,"Não Pago")</f>
        <v>0</v>
      </c>
      <c r="P779" s="75">
        <f>SUMIFS(Dez!$H$5:$H$605,Dez!$R$5:$R$605,"Despesa",Dez!$F$5:$F$605,CPagar!$D779,Dez!$I$5:$I$605,"Não Pago")</f>
        <v>0</v>
      </c>
      <c r="Q779" s="49">
        <f t="shared" si="24"/>
        <v>0</v>
      </c>
    </row>
    <row r="780" spans="3:17" ht="28.5" customHeight="1" thickTop="1" thickBot="1">
      <c r="C780" s="65" t="str">
        <f>'PC Despesas'!X76</f>
        <v>5.8.72</v>
      </c>
      <c r="D780" s="66" t="str">
        <f>VLOOKUP(C780,'PC Despesas'!$X$5:$Y$103,2,FALSE)</f>
        <v>-</v>
      </c>
      <c r="E780" s="75">
        <f>SUMIFS(Jan!$H$5:$H$605,Jan!$R$5:$R$605,"Despesa",Jan!$F$5:$F$605,CPagar!$D780,Jan!$I$5:$I$605,"Não Pago")</f>
        <v>0</v>
      </c>
      <c r="F780" s="75">
        <f>SUMIFS(Fev!$H$5:$H$605,Fev!$R$5:$R$605,"Despesa",Fev!$F$5:$F$605,CPagar!$D780,Fev!$I$5:$I$605,"Não Pago")</f>
        <v>0</v>
      </c>
      <c r="G780" s="75">
        <f>SUMIFS(Mar!$H$5:$H$605,Mar!$R$5:$R$605,"Despesa",Mar!$F$5:$F$605,CPagar!$D780,Mar!$I$5:$I$605,"Não Pago")</f>
        <v>0</v>
      </c>
      <c r="H780" s="75">
        <f>SUMIFS(Abr!$H$5:$H$605,Abr!$R$5:$R$605,"Despesa",Abr!$F$5:$F$605,CPagar!$D780,Abr!$I$5:$I$605,"Não Pago")</f>
        <v>0</v>
      </c>
      <c r="I780" s="75">
        <f>SUMIFS(Mai!$H$5:$H$605,Mai!$R$5:$R$605,"Despesa",Mai!$F$5:$F$605,CPagar!$D780,Mai!$I$5:$I$605,"Não Pago")</f>
        <v>0</v>
      </c>
      <c r="J780" s="75">
        <f>SUMIFS(Jun!$H$5:$H$605,Jun!$R$5:$R$605,"Despesa",Jun!$F$5:$F$605,CPagar!$D780,Jun!$I$5:$I$605,"Não Pago")</f>
        <v>0</v>
      </c>
      <c r="K780" s="75">
        <f>SUMIFS(Jul!$H$5:$H$605,Jul!$R$5:$R$605,"Despesa",Jul!$F$5:$F$605,CPagar!$D780,Jul!$I$5:$I$605,"Não Pago")</f>
        <v>0</v>
      </c>
      <c r="L780" s="75">
        <f>SUMIFS(Ago!$H$5:$H$605,Ago!$R$5:$R$605,"Despesa",Ago!$F$5:$F$605,CPagar!$D780,Ago!$I$5:$I$605,"Não Pago")</f>
        <v>0</v>
      </c>
      <c r="M780" s="75">
        <f>SUMIFS(Set!$H$5:$H$605,Set!$R$5:$R$605,"Despesa",Set!$F$5:$F$605,CPagar!$D780,Set!$I$5:$I$605,"Não Pago")</f>
        <v>0</v>
      </c>
      <c r="N780" s="75">
        <f>SUMIFS(Out!$H$5:$H$605,Out!$R$5:$R$605,"Despesa",Out!$F$5:$F$605,CPagar!$D780,Out!$I$5:$I$605,"Não Pago")</f>
        <v>0</v>
      </c>
      <c r="O780" s="75">
        <f>SUMIFS(Nov!$H$5:$H$605,Nov!$R$5:$R$605,"Despesa",Nov!$F$5:$F$605,CPagar!$D780,Nov!$I$5:$I$605,"Não Pago")</f>
        <v>0</v>
      </c>
      <c r="P780" s="75">
        <f>SUMIFS(Dez!$H$5:$H$605,Dez!$R$5:$R$605,"Despesa",Dez!$F$5:$F$605,CPagar!$D780,Dez!$I$5:$I$605,"Não Pago")</f>
        <v>0</v>
      </c>
      <c r="Q780" s="49">
        <f t="shared" si="24"/>
        <v>0</v>
      </c>
    </row>
    <row r="781" spans="3:17" ht="28.5" customHeight="1" thickTop="1" thickBot="1">
      <c r="C781" s="65" t="str">
        <f>'PC Despesas'!X77</f>
        <v>5.8.73</v>
      </c>
      <c r="D781" s="66" t="str">
        <f>VLOOKUP(C781,'PC Despesas'!$X$5:$Y$103,2,FALSE)</f>
        <v>-</v>
      </c>
      <c r="E781" s="75">
        <f>SUMIFS(Jan!$H$5:$H$605,Jan!$R$5:$R$605,"Despesa",Jan!$F$5:$F$605,CPagar!$D781,Jan!$I$5:$I$605,"Não Pago")</f>
        <v>0</v>
      </c>
      <c r="F781" s="75">
        <f>SUMIFS(Fev!$H$5:$H$605,Fev!$R$5:$R$605,"Despesa",Fev!$F$5:$F$605,CPagar!$D781,Fev!$I$5:$I$605,"Não Pago")</f>
        <v>0</v>
      </c>
      <c r="G781" s="75">
        <f>SUMIFS(Mar!$H$5:$H$605,Mar!$R$5:$R$605,"Despesa",Mar!$F$5:$F$605,CPagar!$D781,Mar!$I$5:$I$605,"Não Pago")</f>
        <v>0</v>
      </c>
      <c r="H781" s="75">
        <f>SUMIFS(Abr!$H$5:$H$605,Abr!$R$5:$R$605,"Despesa",Abr!$F$5:$F$605,CPagar!$D781,Abr!$I$5:$I$605,"Não Pago")</f>
        <v>0</v>
      </c>
      <c r="I781" s="75">
        <f>SUMIFS(Mai!$H$5:$H$605,Mai!$R$5:$R$605,"Despesa",Mai!$F$5:$F$605,CPagar!$D781,Mai!$I$5:$I$605,"Não Pago")</f>
        <v>0</v>
      </c>
      <c r="J781" s="75">
        <f>SUMIFS(Jun!$H$5:$H$605,Jun!$R$5:$R$605,"Despesa",Jun!$F$5:$F$605,CPagar!$D781,Jun!$I$5:$I$605,"Não Pago")</f>
        <v>0</v>
      </c>
      <c r="K781" s="75">
        <f>SUMIFS(Jul!$H$5:$H$605,Jul!$R$5:$R$605,"Despesa",Jul!$F$5:$F$605,CPagar!$D781,Jul!$I$5:$I$605,"Não Pago")</f>
        <v>0</v>
      </c>
      <c r="L781" s="75">
        <f>SUMIFS(Ago!$H$5:$H$605,Ago!$R$5:$R$605,"Despesa",Ago!$F$5:$F$605,CPagar!$D781,Ago!$I$5:$I$605,"Não Pago")</f>
        <v>0</v>
      </c>
      <c r="M781" s="75">
        <f>SUMIFS(Set!$H$5:$H$605,Set!$R$5:$R$605,"Despesa",Set!$F$5:$F$605,CPagar!$D781,Set!$I$5:$I$605,"Não Pago")</f>
        <v>0</v>
      </c>
      <c r="N781" s="75">
        <f>SUMIFS(Out!$H$5:$H$605,Out!$R$5:$R$605,"Despesa",Out!$F$5:$F$605,CPagar!$D781,Out!$I$5:$I$605,"Não Pago")</f>
        <v>0</v>
      </c>
      <c r="O781" s="75">
        <f>SUMIFS(Nov!$H$5:$H$605,Nov!$R$5:$R$605,"Despesa",Nov!$F$5:$F$605,CPagar!$D781,Nov!$I$5:$I$605,"Não Pago")</f>
        <v>0</v>
      </c>
      <c r="P781" s="75">
        <f>SUMIFS(Dez!$H$5:$H$605,Dez!$R$5:$R$605,"Despesa",Dez!$F$5:$F$605,CPagar!$D781,Dez!$I$5:$I$605,"Não Pago")</f>
        <v>0</v>
      </c>
      <c r="Q781" s="49">
        <f t="shared" si="24"/>
        <v>0</v>
      </c>
    </row>
    <row r="782" spans="3:17" ht="28.5" customHeight="1" thickTop="1" thickBot="1">
      <c r="C782" s="65" t="str">
        <f>'PC Despesas'!X78</f>
        <v>5.8.74</v>
      </c>
      <c r="D782" s="66" t="str">
        <f>VLOOKUP(C782,'PC Despesas'!$X$5:$Y$103,2,FALSE)</f>
        <v>-</v>
      </c>
      <c r="E782" s="75">
        <f>SUMIFS(Jan!$H$5:$H$605,Jan!$R$5:$R$605,"Despesa",Jan!$F$5:$F$605,CPagar!$D782,Jan!$I$5:$I$605,"Não Pago")</f>
        <v>0</v>
      </c>
      <c r="F782" s="75">
        <f>SUMIFS(Fev!$H$5:$H$605,Fev!$R$5:$R$605,"Despesa",Fev!$F$5:$F$605,CPagar!$D782,Fev!$I$5:$I$605,"Não Pago")</f>
        <v>0</v>
      </c>
      <c r="G782" s="75">
        <f>SUMIFS(Mar!$H$5:$H$605,Mar!$R$5:$R$605,"Despesa",Mar!$F$5:$F$605,CPagar!$D782,Mar!$I$5:$I$605,"Não Pago")</f>
        <v>0</v>
      </c>
      <c r="H782" s="75">
        <f>SUMIFS(Abr!$H$5:$H$605,Abr!$R$5:$R$605,"Despesa",Abr!$F$5:$F$605,CPagar!$D782,Abr!$I$5:$I$605,"Não Pago")</f>
        <v>0</v>
      </c>
      <c r="I782" s="75">
        <f>SUMIFS(Mai!$H$5:$H$605,Mai!$R$5:$R$605,"Despesa",Mai!$F$5:$F$605,CPagar!$D782,Mai!$I$5:$I$605,"Não Pago")</f>
        <v>0</v>
      </c>
      <c r="J782" s="75">
        <f>SUMIFS(Jun!$H$5:$H$605,Jun!$R$5:$R$605,"Despesa",Jun!$F$5:$F$605,CPagar!$D782,Jun!$I$5:$I$605,"Não Pago")</f>
        <v>0</v>
      </c>
      <c r="K782" s="75">
        <f>SUMIFS(Jul!$H$5:$H$605,Jul!$R$5:$R$605,"Despesa",Jul!$F$5:$F$605,CPagar!$D782,Jul!$I$5:$I$605,"Não Pago")</f>
        <v>0</v>
      </c>
      <c r="L782" s="75">
        <f>SUMIFS(Ago!$H$5:$H$605,Ago!$R$5:$R$605,"Despesa",Ago!$F$5:$F$605,CPagar!$D782,Ago!$I$5:$I$605,"Não Pago")</f>
        <v>0</v>
      </c>
      <c r="M782" s="75">
        <f>SUMIFS(Set!$H$5:$H$605,Set!$R$5:$R$605,"Despesa",Set!$F$5:$F$605,CPagar!$D782,Set!$I$5:$I$605,"Não Pago")</f>
        <v>0</v>
      </c>
      <c r="N782" s="75">
        <f>SUMIFS(Out!$H$5:$H$605,Out!$R$5:$R$605,"Despesa",Out!$F$5:$F$605,CPagar!$D782,Out!$I$5:$I$605,"Não Pago")</f>
        <v>0</v>
      </c>
      <c r="O782" s="75">
        <f>SUMIFS(Nov!$H$5:$H$605,Nov!$R$5:$R$605,"Despesa",Nov!$F$5:$F$605,CPagar!$D782,Nov!$I$5:$I$605,"Não Pago")</f>
        <v>0</v>
      </c>
      <c r="P782" s="75">
        <f>SUMIFS(Dez!$H$5:$H$605,Dez!$R$5:$R$605,"Despesa",Dez!$F$5:$F$605,CPagar!$D782,Dez!$I$5:$I$605,"Não Pago")</f>
        <v>0</v>
      </c>
      <c r="Q782" s="49">
        <f t="shared" si="24"/>
        <v>0</v>
      </c>
    </row>
    <row r="783" spans="3:17" ht="28.5" customHeight="1" thickTop="1" thickBot="1">
      <c r="C783" s="65" t="str">
        <f>'PC Despesas'!X79</f>
        <v>5.8.75</v>
      </c>
      <c r="D783" s="66" t="str">
        <f>VLOOKUP(C783,'PC Despesas'!$X$5:$Y$103,2,FALSE)</f>
        <v>-</v>
      </c>
      <c r="E783" s="75">
        <f>SUMIFS(Jan!$H$5:$H$605,Jan!$R$5:$R$605,"Despesa",Jan!$F$5:$F$605,CPagar!$D783,Jan!$I$5:$I$605,"Não Pago")</f>
        <v>0</v>
      </c>
      <c r="F783" s="75">
        <f>SUMIFS(Fev!$H$5:$H$605,Fev!$R$5:$R$605,"Despesa",Fev!$F$5:$F$605,CPagar!$D783,Fev!$I$5:$I$605,"Não Pago")</f>
        <v>0</v>
      </c>
      <c r="G783" s="75">
        <f>SUMIFS(Mar!$H$5:$H$605,Mar!$R$5:$R$605,"Despesa",Mar!$F$5:$F$605,CPagar!$D783,Mar!$I$5:$I$605,"Não Pago")</f>
        <v>0</v>
      </c>
      <c r="H783" s="75">
        <f>SUMIFS(Abr!$H$5:$H$605,Abr!$R$5:$R$605,"Despesa",Abr!$F$5:$F$605,CPagar!$D783,Abr!$I$5:$I$605,"Não Pago")</f>
        <v>0</v>
      </c>
      <c r="I783" s="75">
        <f>SUMIFS(Mai!$H$5:$H$605,Mai!$R$5:$R$605,"Despesa",Mai!$F$5:$F$605,CPagar!$D783,Mai!$I$5:$I$605,"Não Pago")</f>
        <v>0</v>
      </c>
      <c r="J783" s="75">
        <f>SUMIFS(Jun!$H$5:$H$605,Jun!$R$5:$R$605,"Despesa",Jun!$F$5:$F$605,CPagar!$D783,Jun!$I$5:$I$605,"Não Pago")</f>
        <v>0</v>
      </c>
      <c r="K783" s="75">
        <f>SUMIFS(Jul!$H$5:$H$605,Jul!$R$5:$R$605,"Despesa",Jul!$F$5:$F$605,CPagar!$D783,Jul!$I$5:$I$605,"Não Pago")</f>
        <v>0</v>
      </c>
      <c r="L783" s="75">
        <f>SUMIFS(Ago!$H$5:$H$605,Ago!$R$5:$R$605,"Despesa",Ago!$F$5:$F$605,CPagar!$D783,Ago!$I$5:$I$605,"Não Pago")</f>
        <v>0</v>
      </c>
      <c r="M783" s="75">
        <f>SUMIFS(Set!$H$5:$H$605,Set!$R$5:$R$605,"Despesa",Set!$F$5:$F$605,CPagar!$D783,Set!$I$5:$I$605,"Não Pago")</f>
        <v>0</v>
      </c>
      <c r="N783" s="75">
        <f>SUMIFS(Out!$H$5:$H$605,Out!$R$5:$R$605,"Despesa",Out!$F$5:$F$605,CPagar!$D783,Out!$I$5:$I$605,"Não Pago")</f>
        <v>0</v>
      </c>
      <c r="O783" s="75">
        <f>SUMIFS(Nov!$H$5:$H$605,Nov!$R$5:$R$605,"Despesa",Nov!$F$5:$F$605,CPagar!$D783,Nov!$I$5:$I$605,"Não Pago")</f>
        <v>0</v>
      </c>
      <c r="P783" s="75">
        <f>SUMIFS(Dez!$H$5:$H$605,Dez!$R$5:$R$605,"Despesa",Dez!$F$5:$F$605,CPagar!$D783,Dez!$I$5:$I$605,"Não Pago")</f>
        <v>0</v>
      </c>
      <c r="Q783" s="49">
        <f t="shared" si="24"/>
        <v>0</v>
      </c>
    </row>
    <row r="784" spans="3:17" ht="28.5" customHeight="1" thickTop="1" thickBot="1">
      <c r="C784" s="65" t="str">
        <f>'PC Despesas'!X80</f>
        <v>5.8.76</v>
      </c>
      <c r="D784" s="66" t="str">
        <f>VLOOKUP(C784,'PC Despesas'!$X$5:$Y$103,2,FALSE)</f>
        <v>-</v>
      </c>
      <c r="E784" s="75">
        <f>SUMIFS(Jan!$H$5:$H$605,Jan!$R$5:$R$605,"Despesa",Jan!$F$5:$F$605,CPagar!$D784,Jan!$I$5:$I$605,"Não Pago")</f>
        <v>0</v>
      </c>
      <c r="F784" s="75">
        <f>SUMIFS(Fev!$H$5:$H$605,Fev!$R$5:$R$605,"Despesa",Fev!$F$5:$F$605,CPagar!$D784,Fev!$I$5:$I$605,"Não Pago")</f>
        <v>0</v>
      </c>
      <c r="G784" s="75">
        <f>SUMIFS(Mar!$H$5:$H$605,Mar!$R$5:$R$605,"Despesa",Mar!$F$5:$F$605,CPagar!$D784,Mar!$I$5:$I$605,"Não Pago")</f>
        <v>0</v>
      </c>
      <c r="H784" s="75">
        <f>SUMIFS(Abr!$H$5:$H$605,Abr!$R$5:$R$605,"Despesa",Abr!$F$5:$F$605,CPagar!$D784,Abr!$I$5:$I$605,"Não Pago")</f>
        <v>0</v>
      </c>
      <c r="I784" s="75">
        <f>SUMIFS(Mai!$H$5:$H$605,Mai!$R$5:$R$605,"Despesa",Mai!$F$5:$F$605,CPagar!$D784,Mai!$I$5:$I$605,"Não Pago")</f>
        <v>0</v>
      </c>
      <c r="J784" s="75">
        <f>SUMIFS(Jun!$H$5:$H$605,Jun!$R$5:$R$605,"Despesa",Jun!$F$5:$F$605,CPagar!$D784,Jun!$I$5:$I$605,"Não Pago")</f>
        <v>0</v>
      </c>
      <c r="K784" s="75">
        <f>SUMIFS(Jul!$H$5:$H$605,Jul!$R$5:$R$605,"Despesa",Jul!$F$5:$F$605,CPagar!$D784,Jul!$I$5:$I$605,"Não Pago")</f>
        <v>0</v>
      </c>
      <c r="L784" s="75">
        <f>SUMIFS(Ago!$H$5:$H$605,Ago!$R$5:$R$605,"Despesa",Ago!$F$5:$F$605,CPagar!$D784,Ago!$I$5:$I$605,"Não Pago")</f>
        <v>0</v>
      </c>
      <c r="M784" s="75">
        <f>SUMIFS(Set!$H$5:$H$605,Set!$R$5:$R$605,"Despesa",Set!$F$5:$F$605,CPagar!$D784,Set!$I$5:$I$605,"Não Pago")</f>
        <v>0</v>
      </c>
      <c r="N784" s="75">
        <f>SUMIFS(Out!$H$5:$H$605,Out!$R$5:$R$605,"Despesa",Out!$F$5:$F$605,CPagar!$D784,Out!$I$5:$I$605,"Não Pago")</f>
        <v>0</v>
      </c>
      <c r="O784" s="75">
        <f>SUMIFS(Nov!$H$5:$H$605,Nov!$R$5:$R$605,"Despesa",Nov!$F$5:$F$605,CPagar!$D784,Nov!$I$5:$I$605,"Não Pago")</f>
        <v>0</v>
      </c>
      <c r="P784" s="75">
        <f>SUMIFS(Dez!$H$5:$H$605,Dez!$R$5:$R$605,"Despesa",Dez!$F$5:$F$605,CPagar!$D784,Dez!$I$5:$I$605,"Não Pago")</f>
        <v>0</v>
      </c>
      <c r="Q784" s="49">
        <f t="shared" si="24"/>
        <v>0</v>
      </c>
    </row>
    <row r="785" spans="3:17" ht="28.5" customHeight="1" thickTop="1" thickBot="1">
      <c r="C785" s="65" t="str">
        <f>'PC Despesas'!X81</f>
        <v>5.8.77</v>
      </c>
      <c r="D785" s="66" t="str">
        <f>VLOOKUP(C785,'PC Despesas'!$X$5:$Y$103,2,FALSE)</f>
        <v>-</v>
      </c>
      <c r="E785" s="75">
        <f>SUMIFS(Jan!$H$5:$H$605,Jan!$R$5:$R$605,"Despesa",Jan!$F$5:$F$605,CPagar!$D785,Jan!$I$5:$I$605,"Não Pago")</f>
        <v>0</v>
      </c>
      <c r="F785" s="75">
        <f>SUMIFS(Fev!$H$5:$H$605,Fev!$R$5:$R$605,"Despesa",Fev!$F$5:$F$605,CPagar!$D785,Fev!$I$5:$I$605,"Não Pago")</f>
        <v>0</v>
      </c>
      <c r="G785" s="75">
        <f>SUMIFS(Mar!$H$5:$H$605,Mar!$R$5:$R$605,"Despesa",Mar!$F$5:$F$605,CPagar!$D785,Mar!$I$5:$I$605,"Não Pago")</f>
        <v>0</v>
      </c>
      <c r="H785" s="75">
        <f>SUMIFS(Abr!$H$5:$H$605,Abr!$R$5:$R$605,"Despesa",Abr!$F$5:$F$605,CPagar!$D785,Abr!$I$5:$I$605,"Não Pago")</f>
        <v>0</v>
      </c>
      <c r="I785" s="75">
        <f>SUMIFS(Mai!$H$5:$H$605,Mai!$R$5:$R$605,"Despesa",Mai!$F$5:$F$605,CPagar!$D785,Mai!$I$5:$I$605,"Não Pago")</f>
        <v>0</v>
      </c>
      <c r="J785" s="75">
        <f>SUMIFS(Jun!$H$5:$H$605,Jun!$R$5:$R$605,"Despesa",Jun!$F$5:$F$605,CPagar!$D785,Jun!$I$5:$I$605,"Não Pago")</f>
        <v>0</v>
      </c>
      <c r="K785" s="75">
        <f>SUMIFS(Jul!$H$5:$H$605,Jul!$R$5:$R$605,"Despesa",Jul!$F$5:$F$605,CPagar!$D785,Jul!$I$5:$I$605,"Não Pago")</f>
        <v>0</v>
      </c>
      <c r="L785" s="75">
        <f>SUMIFS(Ago!$H$5:$H$605,Ago!$R$5:$R$605,"Despesa",Ago!$F$5:$F$605,CPagar!$D785,Ago!$I$5:$I$605,"Não Pago")</f>
        <v>0</v>
      </c>
      <c r="M785" s="75">
        <f>SUMIFS(Set!$H$5:$H$605,Set!$R$5:$R$605,"Despesa",Set!$F$5:$F$605,CPagar!$D785,Set!$I$5:$I$605,"Não Pago")</f>
        <v>0</v>
      </c>
      <c r="N785" s="75">
        <f>SUMIFS(Out!$H$5:$H$605,Out!$R$5:$R$605,"Despesa",Out!$F$5:$F$605,CPagar!$D785,Out!$I$5:$I$605,"Não Pago")</f>
        <v>0</v>
      </c>
      <c r="O785" s="75">
        <f>SUMIFS(Nov!$H$5:$H$605,Nov!$R$5:$R$605,"Despesa",Nov!$F$5:$F$605,CPagar!$D785,Nov!$I$5:$I$605,"Não Pago")</f>
        <v>0</v>
      </c>
      <c r="P785" s="75">
        <f>SUMIFS(Dez!$H$5:$H$605,Dez!$R$5:$R$605,"Despesa",Dez!$F$5:$F$605,CPagar!$D785,Dez!$I$5:$I$605,"Não Pago")</f>
        <v>0</v>
      </c>
      <c r="Q785" s="49">
        <f t="shared" si="24"/>
        <v>0</v>
      </c>
    </row>
    <row r="786" spans="3:17" ht="28.5" customHeight="1" thickTop="1" thickBot="1">
      <c r="C786" s="65" t="str">
        <f>'PC Despesas'!X82</f>
        <v>5.8.78</v>
      </c>
      <c r="D786" s="66" t="str">
        <f>VLOOKUP(C786,'PC Despesas'!$X$5:$Y$103,2,FALSE)</f>
        <v>-</v>
      </c>
      <c r="E786" s="75">
        <f>SUMIFS(Jan!$H$5:$H$605,Jan!$R$5:$R$605,"Despesa",Jan!$F$5:$F$605,CPagar!$D786,Jan!$I$5:$I$605,"Não Pago")</f>
        <v>0</v>
      </c>
      <c r="F786" s="75">
        <f>SUMIFS(Fev!$H$5:$H$605,Fev!$R$5:$R$605,"Despesa",Fev!$F$5:$F$605,CPagar!$D786,Fev!$I$5:$I$605,"Não Pago")</f>
        <v>0</v>
      </c>
      <c r="G786" s="75">
        <f>SUMIFS(Mar!$H$5:$H$605,Mar!$R$5:$R$605,"Despesa",Mar!$F$5:$F$605,CPagar!$D786,Mar!$I$5:$I$605,"Não Pago")</f>
        <v>0</v>
      </c>
      <c r="H786" s="75">
        <f>SUMIFS(Abr!$H$5:$H$605,Abr!$R$5:$R$605,"Despesa",Abr!$F$5:$F$605,CPagar!$D786,Abr!$I$5:$I$605,"Não Pago")</f>
        <v>0</v>
      </c>
      <c r="I786" s="75">
        <f>SUMIFS(Mai!$H$5:$H$605,Mai!$R$5:$R$605,"Despesa",Mai!$F$5:$F$605,CPagar!$D786,Mai!$I$5:$I$605,"Não Pago")</f>
        <v>0</v>
      </c>
      <c r="J786" s="75">
        <f>SUMIFS(Jun!$H$5:$H$605,Jun!$R$5:$R$605,"Despesa",Jun!$F$5:$F$605,CPagar!$D786,Jun!$I$5:$I$605,"Não Pago")</f>
        <v>0</v>
      </c>
      <c r="K786" s="75">
        <f>SUMIFS(Jul!$H$5:$H$605,Jul!$R$5:$R$605,"Despesa",Jul!$F$5:$F$605,CPagar!$D786,Jul!$I$5:$I$605,"Não Pago")</f>
        <v>0</v>
      </c>
      <c r="L786" s="75">
        <f>SUMIFS(Ago!$H$5:$H$605,Ago!$R$5:$R$605,"Despesa",Ago!$F$5:$F$605,CPagar!$D786,Ago!$I$5:$I$605,"Não Pago")</f>
        <v>0</v>
      </c>
      <c r="M786" s="75">
        <f>SUMIFS(Set!$H$5:$H$605,Set!$R$5:$R$605,"Despesa",Set!$F$5:$F$605,CPagar!$D786,Set!$I$5:$I$605,"Não Pago")</f>
        <v>0</v>
      </c>
      <c r="N786" s="75">
        <f>SUMIFS(Out!$H$5:$H$605,Out!$R$5:$R$605,"Despesa",Out!$F$5:$F$605,CPagar!$D786,Out!$I$5:$I$605,"Não Pago")</f>
        <v>0</v>
      </c>
      <c r="O786" s="75">
        <f>SUMIFS(Nov!$H$5:$H$605,Nov!$R$5:$R$605,"Despesa",Nov!$F$5:$F$605,CPagar!$D786,Nov!$I$5:$I$605,"Não Pago")</f>
        <v>0</v>
      </c>
      <c r="P786" s="75">
        <f>SUMIFS(Dez!$H$5:$H$605,Dez!$R$5:$R$605,"Despesa",Dez!$F$5:$F$605,CPagar!$D786,Dez!$I$5:$I$605,"Não Pago")</f>
        <v>0</v>
      </c>
      <c r="Q786" s="49">
        <f t="shared" si="24"/>
        <v>0</v>
      </c>
    </row>
    <row r="787" spans="3:17" ht="28.5" customHeight="1" thickTop="1" thickBot="1">
      <c r="C787" s="65" t="str">
        <f>'PC Despesas'!X83</f>
        <v>5.8.79</v>
      </c>
      <c r="D787" s="66" t="str">
        <f>VLOOKUP(C787,'PC Despesas'!$X$5:$Y$103,2,FALSE)</f>
        <v>-</v>
      </c>
      <c r="E787" s="75">
        <f>SUMIFS(Jan!$H$5:$H$605,Jan!$R$5:$R$605,"Despesa",Jan!$F$5:$F$605,CPagar!$D787,Jan!$I$5:$I$605,"Não Pago")</f>
        <v>0</v>
      </c>
      <c r="F787" s="75">
        <f>SUMIFS(Fev!$H$5:$H$605,Fev!$R$5:$R$605,"Despesa",Fev!$F$5:$F$605,CPagar!$D787,Fev!$I$5:$I$605,"Não Pago")</f>
        <v>0</v>
      </c>
      <c r="G787" s="75">
        <f>SUMIFS(Mar!$H$5:$H$605,Mar!$R$5:$R$605,"Despesa",Mar!$F$5:$F$605,CPagar!$D787,Mar!$I$5:$I$605,"Não Pago")</f>
        <v>0</v>
      </c>
      <c r="H787" s="75">
        <f>SUMIFS(Abr!$H$5:$H$605,Abr!$R$5:$R$605,"Despesa",Abr!$F$5:$F$605,CPagar!$D787,Abr!$I$5:$I$605,"Não Pago")</f>
        <v>0</v>
      </c>
      <c r="I787" s="75">
        <f>SUMIFS(Mai!$H$5:$H$605,Mai!$R$5:$R$605,"Despesa",Mai!$F$5:$F$605,CPagar!$D787,Mai!$I$5:$I$605,"Não Pago")</f>
        <v>0</v>
      </c>
      <c r="J787" s="75">
        <f>SUMIFS(Jun!$H$5:$H$605,Jun!$R$5:$R$605,"Despesa",Jun!$F$5:$F$605,CPagar!$D787,Jun!$I$5:$I$605,"Não Pago")</f>
        <v>0</v>
      </c>
      <c r="K787" s="75">
        <f>SUMIFS(Jul!$H$5:$H$605,Jul!$R$5:$R$605,"Despesa",Jul!$F$5:$F$605,CPagar!$D787,Jul!$I$5:$I$605,"Não Pago")</f>
        <v>0</v>
      </c>
      <c r="L787" s="75">
        <f>SUMIFS(Ago!$H$5:$H$605,Ago!$R$5:$R$605,"Despesa",Ago!$F$5:$F$605,CPagar!$D787,Ago!$I$5:$I$605,"Não Pago")</f>
        <v>0</v>
      </c>
      <c r="M787" s="75">
        <f>SUMIFS(Set!$H$5:$H$605,Set!$R$5:$R$605,"Despesa",Set!$F$5:$F$605,CPagar!$D787,Set!$I$5:$I$605,"Não Pago")</f>
        <v>0</v>
      </c>
      <c r="N787" s="75">
        <f>SUMIFS(Out!$H$5:$H$605,Out!$R$5:$R$605,"Despesa",Out!$F$5:$F$605,CPagar!$D787,Out!$I$5:$I$605,"Não Pago")</f>
        <v>0</v>
      </c>
      <c r="O787" s="75">
        <f>SUMIFS(Nov!$H$5:$H$605,Nov!$R$5:$R$605,"Despesa",Nov!$F$5:$F$605,CPagar!$D787,Nov!$I$5:$I$605,"Não Pago")</f>
        <v>0</v>
      </c>
      <c r="P787" s="75">
        <f>SUMIFS(Dez!$H$5:$H$605,Dez!$R$5:$R$605,"Despesa",Dez!$F$5:$F$605,CPagar!$D787,Dez!$I$5:$I$605,"Não Pago")</f>
        <v>0</v>
      </c>
      <c r="Q787" s="49">
        <f t="shared" si="24"/>
        <v>0</v>
      </c>
    </row>
    <row r="788" spans="3:17" ht="28.5" customHeight="1" thickTop="1" thickBot="1">
      <c r="C788" s="65" t="str">
        <f>'PC Despesas'!X84</f>
        <v>5.8.80</v>
      </c>
      <c r="D788" s="66" t="str">
        <f>VLOOKUP(C788,'PC Despesas'!$X$5:$Y$103,2,FALSE)</f>
        <v>-</v>
      </c>
      <c r="E788" s="75">
        <f>SUMIFS(Jan!$H$5:$H$605,Jan!$R$5:$R$605,"Despesa",Jan!$F$5:$F$605,CPagar!$D788,Jan!$I$5:$I$605,"Não Pago")</f>
        <v>0</v>
      </c>
      <c r="F788" s="75">
        <f>SUMIFS(Fev!$H$5:$H$605,Fev!$R$5:$R$605,"Despesa",Fev!$F$5:$F$605,CPagar!$D788,Fev!$I$5:$I$605,"Não Pago")</f>
        <v>0</v>
      </c>
      <c r="G788" s="75">
        <f>SUMIFS(Mar!$H$5:$H$605,Mar!$R$5:$R$605,"Despesa",Mar!$F$5:$F$605,CPagar!$D788,Mar!$I$5:$I$605,"Não Pago")</f>
        <v>0</v>
      </c>
      <c r="H788" s="75">
        <f>SUMIFS(Abr!$H$5:$H$605,Abr!$R$5:$R$605,"Despesa",Abr!$F$5:$F$605,CPagar!$D788,Abr!$I$5:$I$605,"Não Pago")</f>
        <v>0</v>
      </c>
      <c r="I788" s="75">
        <f>SUMIFS(Mai!$H$5:$H$605,Mai!$R$5:$R$605,"Despesa",Mai!$F$5:$F$605,CPagar!$D788,Mai!$I$5:$I$605,"Não Pago")</f>
        <v>0</v>
      </c>
      <c r="J788" s="75">
        <f>SUMIFS(Jun!$H$5:$H$605,Jun!$R$5:$R$605,"Despesa",Jun!$F$5:$F$605,CPagar!$D788,Jun!$I$5:$I$605,"Não Pago")</f>
        <v>0</v>
      </c>
      <c r="K788" s="75">
        <f>SUMIFS(Jul!$H$5:$H$605,Jul!$R$5:$R$605,"Despesa",Jul!$F$5:$F$605,CPagar!$D788,Jul!$I$5:$I$605,"Não Pago")</f>
        <v>0</v>
      </c>
      <c r="L788" s="75">
        <f>SUMIFS(Ago!$H$5:$H$605,Ago!$R$5:$R$605,"Despesa",Ago!$F$5:$F$605,CPagar!$D788,Ago!$I$5:$I$605,"Não Pago")</f>
        <v>0</v>
      </c>
      <c r="M788" s="75">
        <f>SUMIFS(Set!$H$5:$H$605,Set!$R$5:$R$605,"Despesa",Set!$F$5:$F$605,CPagar!$D788,Set!$I$5:$I$605,"Não Pago")</f>
        <v>0</v>
      </c>
      <c r="N788" s="75">
        <f>SUMIFS(Out!$H$5:$H$605,Out!$R$5:$R$605,"Despesa",Out!$F$5:$F$605,CPagar!$D788,Out!$I$5:$I$605,"Não Pago")</f>
        <v>0</v>
      </c>
      <c r="O788" s="75">
        <f>SUMIFS(Nov!$H$5:$H$605,Nov!$R$5:$R$605,"Despesa",Nov!$F$5:$F$605,CPagar!$D788,Nov!$I$5:$I$605,"Não Pago")</f>
        <v>0</v>
      </c>
      <c r="P788" s="75">
        <f>SUMIFS(Dez!$H$5:$H$605,Dez!$R$5:$R$605,"Despesa",Dez!$F$5:$F$605,CPagar!$D788,Dez!$I$5:$I$605,"Não Pago")</f>
        <v>0</v>
      </c>
      <c r="Q788" s="49">
        <f t="shared" si="24"/>
        <v>0</v>
      </c>
    </row>
    <row r="789" spans="3:17" ht="28.5" customHeight="1" thickTop="1" thickBot="1">
      <c r="C789" s="65" t="str">
        <f>'PC Despesas'!X85</f>
        <v>5.8.81</v>
      </c>
      <c r="D789" s="66" t="str">
        <f>VLOOKUP(C789,'PC Despesas'!$X$5:$Y$103,2,FALSE)</f>
        <v>-</v>
      </c>
      <c r="E789" s="75">
        <f>SUMIFS(Jan!$H$5:$H$605,Jan!$R$5:$R$605,"Despesa",Jan!$F$5:$F$605,CPagar!$D789,Jan!$I$5:$I$605,"Não Pago")</f>
        <v>0</v>
      </c>
      <c r="F789" s="75">
        <f>SUMIFS(Fev!$H$5:$H$605,Fev!$R$5:$R$605,"Despesa",Fev!$F$5:$F$605,CPagar!$D789,Fev!$I$5:$I$605,"Não Pago")</f>
        <v>0</v>
      </c>
      <c r="G789" s="75">
        <f>SUMIFS(Mar!$H$5:$H$605,Mar!$R$5:$R$605,"Despesa",Mar!$F$5:$F$605,CPagar!$D789,Mar!$I$5:$I$605,"Não Pago")</f>
        <v>0</v>
      </c>
      <c r="H789" s="75">
        <f>SUMIFS(Abr!$H$5:$H$605,Abr!$R$5:$R$605,"Despesa",Abr!$F$5:$F$605,CPagar!$D789,Abr!$I$5:$I$605,"Não Pago")</f>
        <v>0</v>
      </c>
      <c r="I789" s="75">
        <f>SUMIFS(Mai!$H$5:$H$605,Mai!$R$5:$R$605,"Despesa",Mai!$F$5:$F$605,CPagar!$D789,Mai!$I$5:$I$605,"Não Pago")</f>
        <v>0</v>
      </c>
      <c r="J789" s="75">
        <f>SUMIFS(Jun!$H$5:$H$605,Jun!$R$5:$R$605,"Despesa",Jun!$F$5:$F$605,CPagar!$D789,Jun!$I$5:$I$605,"Não Pago")</f>
        <v>0</v>
      </c>
      <c r="K789" s="75">
        <f>SUMIFS(Jul!$H$5:$H$605,Jul!$R$5:$R$605,"Despesa",Jul!$F$5:$F$605,CPagar!$D789,Jul!$I$5:$I$605,"Não Pago")</f>
        <v>0</v>
      </c>
      <c r="L789" s="75">
        <f>SUMIFS(Ago!$H$5:$H$605,Ago!$R$5:$R$605,"Despesa",Ago!$F$5:$F$605,CPagar!$D789,Ago!$I$5:$I$605,"Não Pago")</f>
        <v>0</v>
      </c>
      <c r="M789" s="75">
        <f>SUMIFS(Set!$H$5:$H$605,Set!$R$5:$R$605,"Despesa",Set!$F$5:$F$605,CPagar!$D789,Set!$I$5:$I$605,"Não Pago")</f>
        <v>0</v>
      </c>
      <c r="N789" s="75">
        <f>SUMIFS(Out!$H$5:$H$605,Out!$R$5:$R$605,"Despesa",Out!$F$5:$F$605,CPagar!$D789,Out!$I$5:$I$605,"Não Pago")</f>
        <v>0</v>
      </c>
      <c r="O789" s="75">
        <f>SUMIFS(Nov!$H$5:$H$605,Nov!$R$5:$R$605,"Despesa",Nov!$F$5:$F$605,CPagar!$D789,Nov!$I$5:$I$605,"Não Pago")</f>
        <v>0</v>
      </c>
      <c r="P789" s="75">
        <f>SUMIFS(Dez!$H$5:$H$605,Dez!$R$5:$R$605,"Despesa",Dez!$F$5:$F$605,CPagar!$D789,Dez!$I$5:$I$605,"Não Pago")</f>
        <v>0</v>
      </c>
      <c r="Q789" s="49">
        <f t="shared" si="24"/>
        <v>0</v>
      </c>
    </row>
    <row r="790" spans="3:17" ht="28.5" customHeight="1" thickTop="1" thickBot="1">
      <c r="C790" s="65" t="str">
        <f>'PC Despesas'!X86</f>
        <v>5.8.82</v>
      </c>
      <c r="D790" s="66" t="str">
        <f>VLOOKUP(C790,'PC Despesas'!$X$5:$Y$103,2,FALSE)</f>
        <v>-</v>
      </c>
      <c r="E790" s="75">
        <f>SUMIFS(Jan!$H$5:$H$605,Jan!$R$5:$R$605,"Despesa",Jan!$F$5:$F$605,CPagar!$D790,Jan!$I$5:$I$605,"Não Pago")</f>
        <v>0</v>
      </c>
      <c r="F790" s="75">
        <f>SUMIFS(Fev!$H$5:$H$605,Fev!$R$5:$R$605,"Despesa",Fev!$F$5:$F$605,CPagar!$D790,Fev!$I$5:$I$605,"Não Pago")</f>
        <v>0</v>
      </c>
      <c r="G790" s="75">
        <f>SUMIFS(Mar!$H$5:$H$605,Mar!$R$5:$R$605,"Despesa",Mar!$F$5:$F$605,CPagar!$D790,Mar!$I$5:$I$605,"Não Pago")</f>
        <v>0</v>
      </c>
      <c r="H790" s="75">
        <f>SUMIFS(Abr!$H$5:$H$605,Abr!$R$5:$R$605,"Despesa",Abr!$F$5:$F$605,CPagar!$D790,Abr!$I$5:$I$605,"Não Pago")</f>
        <v>0</v>
      </c>
      <c r="I790" s="75">
        <f>SUMIFS(Mai!$H$5:$H$605,Mai!$R$5:$R$605,"Despesa",Mai!$F$5:$F$605,CPagar!$D790,Mai!$I$5:$I$605,"Não Pago")</f>
        <v>0</v>
      </c>
      <c r="J790" s="75">
        <f>SUMIFS(Jun!$H$5:$H$605,Jun!$R$5:$R$605,"Despesa",Jun!$F$5:$F$605,CPagar!$D790,Jun!$I$5:$I$605,"Não Pago")</f>
        <v>0</v>
      </c>
      <c r="K790" s="75">
        <f>SUMIFS(Jul!$H$5:$H$605,Jul!$R$5:$R$605,"Despesa",Jul!$F$5:$F$605,CPagar!$D790,Jul!$I$5:$I$605,"Não Pago")</f>
        <v>0</v>
      </c>
      <c r="L790" s="75">
        <f>SUMIFS(Ago!$H$5:$H$605,Ago!$R$5:$R$605,"Despesa",Ago!$F$5:$F$605,CPagar!$D790,Ago!$I$5:$I$605,"Não Pago")</f>
        <v>0</v>
      </c>
      <c r="M790" s="75">
        <f>SUMIFS(Set!$H$5:$H$605,Set!$R$5:$R$605,"Despesa",Set!$F$5:$F$605,CPagar!$D790,Set!$I$5:$I$605,"Não Pago")</f>
        <v>0</v>
      </c>
      <c r="N790" s="75">
        <f>SUMIFS(Out!$H$5:$H$605,Out!$R$5:$R$605,"Despesa",Out!$F$5:$F$605,CPagar!$D790,Out!$I$5:$I$605,"Não Pago")</f>
        <v>0</v>
      </c>
      <c r="O790" s="75">
        <f>SUMIFS(Nov!$H$5:$H$605,Nov!$R$5:$R$605,"Despesa",Nov!$F$5:$F$605,CPagar!$D790,Nov!$I$5:$I$605,"Não Pago")</f>
        <v>0</v>
      </c>
      <c r="P790" s="75">
        <f>SUMIFS(Dez!$H$5:$H$605,Dez!$R$5:$R$605,"Despesa",Dez!$F$5:$F$605,CPagar!$D790,Dez!$I$5:$I$605,"Não Pago")</f>
        <v>0</v>
      </c>
      <c r="Q790" s="49">
        <f t="shared" si="24"/>
        <v>0</v>
      </c>
    </row>
    <row r="791" spans="3:17" ht="28.5" customHeight="1" thickTop="1" thickBot="1">
      <c r="C791" s="65" t="str">
        <f>'PC Despesas'!X87</f>
        <v>5.8.83</v>
      </c>
      <c r="D791" s="66" t="str">
        <f>VLOOKUP(C791,'PC Despesas'!$X$5:$Y$103,2,FALSE)</f>
        <v>-</v>
      </c>
      <c r="E791" s="75">
        <f>SUMIFS(Jan!$H$5:$H$605,Jan!$R$5:$R$605,"Despesa",Jan!$F$5:$F$605,CPagar!$D791,Jan!$I$5:$I$605,"Não Pago")</f>
        <v>0</v>
      </c>
      <c r="F791" s="75">
        <f>SUMIFS(Fev!$H$5:$H$605,Fev!$R$5:$R$605,"Despesa",Fev!$F$5:$F$605,CPagar!$D791,Fev!$I$5:$I$605,"Não Pago")</f>
        <v>0</v>
      </c>
      <c r="G791" s="75">
        <f>SUMIFS(Mar!$H$5:$H$605,Mar!$R$5:$R$605,"Despesa",Mar!$F$5:$F$605,CPagar!$D791,Mar!$I$5:$I$605,"Não Pago")</f>
        <v>0</v>
      </c>
      <c r="H791" s="75">
        <f>SUMIFS(Abr!$H$5:$H$605,Abr!$R$5:$R$605,"Despesa",Abr!$F$5:$F$605,CPagar!$D791,Abr!$I$5:$I$605,"Não Pago")</f>
        <v>0</v>
      </c>
      <c r="I791" s="75">
        <f>SUMIFS(Mai!$H$5:$H$605,Mai!$R$5:$R$605,"Despesa",Mai!$F$5:$F$605,CPagar!$D791,Mai!$I$5:$I$605,"Não Pago")</f>
        <v>0</v>
      </c>
      <c r="J791" s="75">
        <f>SUMIFS(Jun!$H$5:$H$605,Jun!$R$5:$R$605,"Despesa",Jun!$F$5:$F$605,CPagar!$D791,Jun!$I$5:$I$605,"Não Pago")</f>
        <v>0</v>
      </c>
      <c r="K791" s="75">
        <f>SUMIFS(Jul!$H$5:$H$605,Jul!$R$5:$R$605,"Despesa",Jul!$F$5:$F$605,CPagar!$D791,Jul!$I$5:$I$605,"Não Pago")</f>
        <v>0</v>
      </c>
      <c r="L791" s="75">
        <f>SUMIFS(Ago!$H$5:$H$605,Ago!$R$5:$R$605,"Despesa",Ago!$F$5:$F$605,CPagar!$D791,Ago!$I$5:$I$605,"Não Pago")</f>
        <v>0</v>
      </c>
      <c r="M791" s="75">
        <f>SUMIFS(Set!$H$5:$H$605,Set!$R$5:$R$605,"Despesa",Set!$F$5:$F$605,CPagar!$D791,Set!$I$5:$I$605,"Não Pago")</f>
        <v>0</v>
      </c>
      <c r="N791" s="75">
        <f>SUMIFS(Out!$H$5:$H$605,Out!$R$5:$R$605,"Despesa",Out!$F$5:$F$605,CPagar!$D791,Out!$I$5:$I$605,"Não Pago")</f>
        <v>0</v>
      </c>
      <c r="O791" s="75">
        <f>SUMIFS(Nov!$H$5:$H$605,Nov!$R$5:$R$605,"Despesa",Nov!$F$5:$F$605,CPagar!$D791,Nov!$I$5:$I$605,"Não Pago")</f>
        <v>0</v>
      </c>
      <c r="P791" s="75">
        <f>SUMIFS(Dez!$H$5:$H$605,Dez!$R$5:$R$605,"Despesa",Dez!$F$5:$F$605,CPagar!$D791,Dez!$I$5:$I$605,"Não Pago")</f>
        <v>0</v>
      </c>
      <c r="Q791" s="49">
        <f t="shared" si="24"/>
        <v>0</v>
      </c>
    </row>
    <row r="792" spans="3:17" ht="28.5" customHeight="1" thickTop="1" thickBot="1">
      <c r="C792" s="65" t="str">
        <f>'PC Despesas'!X88</f>
        <v>5.8.84</v>
      </c>
      <c r="D792" s="66" t="str">
        <f>VLOOKUP(C792,'PC Despesas'!$X$5:$Y$103,2,FALSE)</f>
        <v>-</v>
      </c>
      <c r="E792" s="75">
        <f>SUMIFS(Jan!$H$5:$H$605,Jan!$R$5:$R$605,"Despesa",Jan!$F$5:$F$605,CPagar!$D792,Jan!$I$5:$I$605,"Não Pago")</f>
        <v>0</v>
      </c>
      <c r="F792" s="75">
        <f>SUMIFS(Fev!$H$5:$H$605,Fev!$R$5:$R$605,"Despesa",Fev!$F$5:$F$605,CPagar!$D792,Fev!$I$5:$I$605,"Não Pago")</f>
        <v>0</v>
      </c>
      <c r="G792" s="75">
        <f>SUMIFS(Mar!$H$5:$H$605,Mar!$R$5:$R$605,"Despesa",Mar!$F$5:$F$605,CPagar!$D792,Mar!$I$5:$I$605,"Não Pago")</f>
        <v>0</v>
      </c>
      <c r="H792" s="75">
        <f>SUMIFS(Abr!$H$5:$H$605,Abr!$R$5:$R$605,"Despesa",Abr!$F$5:$F$605,CPagar!$D792,Abr!$I$5:$I$605,"Não Pago")</f>
        <v>0</v>
      </c>
      <c r="I792" s="75">
        <f>SUMIFS(Mai!$H$5:$H$605,Mai!$R$5:$R$605,"Despesa",Mai!$F$5:$F$605,CPagar!$D792,Mai!$I$5:$I$605,"Não Pago")</f>
        <v>0</v>
      </c>
      <c r="J792" s="75">
        <f>SUMIFS(Jun!$H$5:$H$605,Jun!$R$5:$R$605,"Despesa",Jun!$F$5:$F$605,CPagar!$D792,Jun!$I$5:$I$605,"Não Pago")</f>
        <v>0</v>
      </c>
      <c r="K792" s="75">
        <f>SUMIFS(Jul!$H$5:$H$605,Jul!$R$5:$R$605,"Despesa",Jul!$F$5:$F$605,CPagar!$D792,Jul!$I$5:$I$605,"Não Pago")</f>
        <v>0</v>
      </c>
      <c r="L792" s="75">
        <f>SUMIFS(Ago!$H$5:$H$605,Ago!$R$5:$R$605,"Despesa",Ago!$F$5:$F$605,CPagar!$D792,Ago!$I$5:$I$605,"Não Pago")</f>
        <v>0</v>
      </c>
      <c r="M792" s="75">
        <f>SUMIFS(Set!$H$5:$H$605,Set!$R$5:$R$605,"Despesa",Set!$F$5:$F$605,CPagar!$D792,Set!$I$5:$I$605,"Não Pago")</f>
        <v>0</v>
      </c>
      <c r="N792" s="75">
        <f>SUMIFS(Out!$H$5:$H$605,Out!$R$5:$R$605,"Despesa",Out!$F$5:$F$605,CPagar!$D792,Out!$I$5:$I$605,"Não Pago")</f>
        <v>0</v>
      </c>
      <c r="O792" s="75">
        <f>SUMIFS(Nov!$H$5:$H$605,Nov!$R$5:$R$605,"Despesa",Nov!$F$5:$F$605,CPagar!$D792,Nov!$I$5:$I$605,"Não Pago")</f>
        <v>0</v>
      </c>
      <c r="P792" s="75">
        <f>SUMIFS(Dez!$H$5:$H$605,Dez!$R$5:$R$605,"Despesa",Dez!$F$5:$F$605,CPagar!$D792,Dez!$I$5:$I$605,"Não Pago")</f>
        <v>0</v>
      </c>
      <c r="Q792" s="49">
        <f t="shared" si="24"/>
        <v>0</v>
      </c>
    </row>
    <row r="793" spans="3:17" ht="28.5" customHeight="1" thickTop="1" thickBot="1">
      <c r="C793" s="65" t="str">
        <f>'PC Despesas'!X89</f>
        <v>5.8.85</v>
      </c>
      <c r="D793" s="66" t="str">
        <f>VLOOKUP(C793,'PC Despesas'!$X$5:$Y$103,2,FALSE)</f>
        <v>-</v>
      </c>
      <c r="E793" s="75">
        <f>SUMIFS(Jan!$H$5:$H$605,Jan!$R$5:$R$605,"Despesa",Jan!$F$5:$F$605,CPagar!$D793,Jan!$I$5:$I$605,"Não Pago")</f>
        <v>0</v>
      </c>
      <c r="F793" s="75">
        <f>SUMIFS(Fev!$H$5:$H$605,Fev!$R$5:$R$605,"Despesa",Fev!$F$5:$F$605,CPagar!$D793,Fev!$I$5:$I$605,"Não Pago")</f>
        <v>0</v>
      </c>
      <c r="G793" s="75">
        <f>SUMIFS(Mar!$H$5:$H$605,Mar!$R$5:$R$605,"Despesa",Mar!$F$5:$F$605,CPagar!$D793,Mar!$I$5:$I$605,"Não Pago")</f>
        <v>0</v>
      </c>
      <c r="H793" s="75">
        <f>SUMIFS(Abr!$H$5:$H$605,Abr!$R$5:$R$605,"Despesa",Abr!$F$5:$F$605,CPagar!$D793,Abr!$I$5:$I$605,"Não Pago")</f>
        <v>0</v>
      </c>
      <c r="I793" s="75">
        <f>SUMIFS(Mai!$H$5:$H$605,Mai!$R$5:$R$605,"Despesa",Mai!$F$5:$F$605,CPagar!$D793,Mai!$I$5:$I$605,"Não Pago")</f>
        <v>0</v>
      </c>
      <c r="J793" s="75">
        <f>SUMIFS(Jun!$H$5:$H$605,Jun!$R$5:$R$605,"Despesa",Jun!$F$5:$F$605,CPagar!$D793,Jun!$I$5:$I$605,"Não Pago")</f>
        <v>0</v>
      </c>
      <c r="K793" s="75">
        <f>SUMIFS(Jul!$H$5:$H$605,Jul!$R$5:$R$605,"Despesa",Jul!$F$5:$F$605,CPagar!$D793,Jul!$I$5:$I$605,"Não Pago")</f>
        <v>0</v>
      </c>
      <c r="L793" s="75">
        <f>SUMIFS(Ago!$H$5:$H$605,Ago!$R$5:$R$605,"Despesa",Ago!$F$5:$F$605,CPagar!$D793,Ago!$I$5:$I$605,"Não Pago")</f>
        <v>0</v>
      </c>
      <c r="M793" s="75">
        <f>SUMIFS(Set!$H$5:$H$605,Set!$R$5:$R$605,"Despesa",Set!$F$5:$F$605,CPagar!$D793,Set!$I$5:$I$605,"Não Pago")</f>
        <v>0</v>
      </c>
      <c r="N793" s="75">
        <f>SUMIFS(Out!$H$5:$H$605,Out!$R$5:$R$605,"Despesa",Out!$F$5:$F$605,CPagar!$D793,Out!$I$5:$I$605,"Não Pago")</f>
        <v>0</v>
      </c>
      <c r="O793" s="75">
        <f>SUMIFS(Nov!$H$5:$H$605,Nov!$R$5:$R$605,"Despesa",Nov!$F$5:$F$605,CPagar!$D793,Nov!$I$5:$I$605,"Não Pago")</f>
        <v>0</v>
      </c>
      <c r="P793" s="75">
        <f>SUMIFS(Dez!$H$5:$H$605,Dez!$R$5:$R$605,"Despesa",Dez!$F$5:$F$605,CPagar!$D793,Dez!$I$5:$I$605,"Não Pago")</f>
        <v>0</v>
      </c>
      <c r="Q793" s="49">
        <f t="shared" si="24"/>
        <v>0</v>
      </c>
    </row>
    <row r="794" spans="3:17" ht="29.25" customHeight="1" thickTop="1" thickBot="1">
      <c r="C794" s="65" t="str">
        <f>'PC Despesas'!X90</f>
        <v>5.8.86</v>
      </c>
      <c r="D794" s="66" t="str">
        <f>VLOOKUP(C794,'PC Despesas'!$X$5:$Y$103,2,FALSE)</f>
        <v>-</v>
      </c>
      <c r="E794" s="75">
        <f>SUMIFS(Jan!$H$5:$H$605,Jan!$R$5:$R$605,"Despesa",Jan!$F$5:$F$605,CPagar!$D794,Jan!$I$5:$I$605,"Não Pago")</f>
        <v>0</v>
      </c>
      <c r="F794" s="75">
        <f>SUMIFS(Fev!$H$5:$H$605,Fev!$R$5:$R$605,"Despesa",Fev!$F$5:$F$605,CPagar!$D794,Fev!$I$5:$I$605,"Não Pago")</f>
        <v>0</v>
      </c>
      <c r="G794" s="75">
        <f>SUMIFS(Mar!$H$5:$H$605,Mar!$R$5:$R$605,"Despesa",Mar!$F$5:$F$605,CPagar!$D794,Mar!$I$5:$I$605,"Não Pago")</f>
        <v>0</v>
      </c>
      <c r="H794" s="75">
        <f>SUMIFS(Abr!$H$5:$H$605,Abr!$R$5:$R$605,"Despesa",Abr!$F$5:$F$605,CPagar!$D794,Abr!$I$5:$I$605,"Não Pago")</f>
        <v>0</v>
      </c>
      <c r="I794" s="75">
        <f>SUMIFS(Mai!$H$5:$H$605,Mai!$R$5:$R$605,"Despesa",Mai!$F$5:$F$605,CPagar!$D794,Mai!$I$5:$I$605,"Não Pago")</f>
        <v>0</v>
      </c>
      <c r="J794" s="75">
        <f>SUMIFS(Jun!$H$5:$H$605,Jun!$R$5:$R$605,"Despesa",Jun!$F$5:$F$605,CPagar!$D794,Jun!$I$5:$I$605,"Não Pago")</f>
        <v>0</v>
      </c>
      <c r="K794" s="75">
        <f>SUMIFS(Jul!$H$5:$H$605,Jul!$R$5:$R$605,"Despesa",Jul!$F$5:$F$605,CPagar!$D794,Jul!$I$5:$I$605,"Não Pago")</f>
        <v>0</v>
      </c>
      <c r="L794" s="75">
        <f>SUMIFS(Ago!$H$5:$H$605,Ago!$R$5:$R$605,"Despesa",Ago!$F$5:$F$605,CPagar!$D794,Ago!$I$5:$I$605,"Não Pago")</f>
        <v>0</v>
      </c>
      <c r="M794" s="75">
        <f>SUMIFS(Set!$H$5:$H$605,Set!$R$5:$R$605,"Despesa",Set!$F$5:$F$605,CPagar!$D794,Set!$I$5:$I$605,"Não Pago")</f>
        <v>0</v>
      </c>
      <c r="N794" s="75">
        <f>SUMIFS(Out!$H$5:$H$605,Out!$R$5:$R$605,"Despesa",Out!$F$5:$F$605,CPagar!$D794,Out!$I$5:$I$605,"Não Pago")</f>
        <v>0</v>
      </c>
      <c r="O794" s="75">
        <f>SUMIFS(Nov!$H$5:$H$605,Nov!$R$5:$R$605,"Despesa",Nov!$F$5:$F$605,CPagar!$D794,Nov!$I$5:$I$605,"Não Pago")</f>
        <v>0</v>
      </c>
      <c r="P794" s="75">
        <f>SUMIFS(Dez!$H$5:$H$605,Dez!$R$5:$R$605,"Despesa",Dez!$F$5:$F$605,CPagar!$D794,Dez!$I$5:$I$605,"Não Pago")</f>
        <v>0</v>
      </c>
      <c r="Q794" s="49">
        <f t="shared" si="24"/>
        <v>0</v>
      </c>
    </row>
    <row r="795" spans="3:17" ht="29.25" customHeight="1" thickTop="1" thickBot="1">
      <c r="C795" s="65" t="str">
        <f>'PC Despesas'!X91</f>
        <v>5.8.87</v>
      </c>
      <c r="D795" s="66" t="str">
        <f>VLOOKUP(C795,'PC Despesas'!$X$5:$Y$103,2,FALSE)</f>
        <v>-</v>
      </c>
      <c r="E795" s="75">
        <f>SUMIFS(Jan!$H$5:$H$605,Jan!$R$5:$R$605,"Despesa",Jan!$F$5:$F$605,CPagar!$D795,Jan!$I$5:$I$605,"Não Pago")</f>
        <v>0</v>
      </c>
      <c r="F795" s="75">
        <f>SUMIFS(Fev!$H$5:$H$605,Fev!$R$5:$R$605,"Despesa",Fev!$F$5:$F$605,CPagar!$D795,Fev!$I$5:$I$605,"Não Pago")</f>
        <v>0</v>
      </c>
      <c r="G795" s="75">
        <f>SUMIFS(Mar!$H$5:$H$605,Mar!$R$5:$R$605,"Despesa",Mar!$F$5:$F$605,CPagar!$D795,Mar!$I$5:$I$605,"Não Pago")</f>
        <v>0</v>
      </c>
      <c r="H795" s="75">
        <f>SUMIFS(Abr!$H$5:$H$605,Abr!$R$5:$R$605,"Despesa",Abr!$F$5:$F$605,CPagar!$D795,Abr!$I$5:$I$605,"Não Pago")</f>
        <v>0</v>
      </c>
      <c r="I795" s="75">
        <f>SUMIFS(Mai!$H$5:$H$605,Mai!$R$5:$R$605,"Despesa",Mai!$F$5:$F$605,CPagar!$D795,Mai!$I$5:$I$605,"Não Pago")</f>
        <v>0</v>
      </c>
      <c r="J795" s="75">
        <f>SUMIFS(Jun!$H$5:$H$605,Jun!$R$5:$R$605,"Despesa",Jun!$F$5:$F$605,CPagar!$D795,Jun!$I$5:$I$605,"Não Pago")</f>
        <v>0</v>
      </c>
      <c r="K795" s="75">
        <f>SUMIFS(Jul!$H$5:$H$605,Jul!$R$5:$R$605,"Despesa",Jul!$F$5:$F$605,CPagar!$D795,Jul!$I$5:$I$605,"Não Pago")</f>
        <v>0</v>
      </c>
      <c r="L795" s="75">
        <f>SUMIFS(Ago!$H$5:$H$605,Ago!$R$5:$R$605,"Despesa",Ago!$F$5:$F$605,CPagar!$D795,Ago!$I$5:$I$605,"Não Pago")</f>
        <v>0</v>
      </c>
      <c r="M795" s="75">
        <f>SUMIFS(Set!$H$5:$H$605,Set!$R$5:$R$605,"Despesa",Set!$F$5:$F$605,CPagar!$D795,Set!$I$5:$I$605,"Não Pago")</f>
        <v>0</v>
      </c>
      <c r="N795" s="75">
        <f>SUMIFS(Out!$H$5:$H$605,Out!$R$5:$R$605,"Despesa",Out!$F$5:$F$605,CPagar!$D795,Out!$I$5:$I$605,"Não Pago")</f>
        <v>0</v>
      </c>
      <c r="O795" s="75">
        <f>SUMIFS(Nov!$H$5:$H$605,Nov!$R$5:$R$605,"Despesa",Nov!$F$5:$F$605,CPagar!$D795,Nov!$I$5:$I$605,"Não Pago")</f>
        <v>0</v>
      </c>
      <c r="P795" s="75">
        <f>SUMIFS(Dez!$H$5:$H$605,Dez!$R$5:$R$605,"Despesa",Dez!$F$5:$F$605,CPagar!$D795,Dez!$I$5:$I$605,"Não Pago")</f>
        <v>0</v>
      </c>
      <c r="Q795" s="49">
        <f t="shared" si="24"/>
        <v>0</v>
      </c>
    </row>
    <row r="796" spans="3:17" ht="29.25" customHeight="1" thickTop="1" thickBot="1">
      <c r="C796" s="65" t="str">
        <f>'PC Despesas'!X92</f>
        <v>5.8.88</v>
      </c>
      <c r="D796" s="66" t="str">
        <f>VLOOKUP(C796,'PC Despesas'!$X$5:$Y$103,2,FALSE)</f>
        <v>-</v>
      </c>
      <c r="E796" s="75">
        <f>SUMIFS(Jan!$H$5:$H$605,Jan!$R$5:$R$605,"Despesa",Jan!$F$5:$F$605,CPagar!$D796,Jan!$I$5:$I$605,"Não Pago")</f>
        <v>0</v>
      </c>
      <c r="F796" s="75">
        <f>SUMIFS(Fev!$H$5:$H$605,Fev!$R$5:$R$605,"Despesa",Fev!$F$5:$F$605,CPagar!$D796,Fev!$I$5:$I$605,"Não Pago")</f>
        <v>0</v>
      </c>
      <c r="G796" s="75">
        <f>SUMIFS(Mar!$H$5:$H$605,Mar!$R$5:$R$605,"Despesa",Mar!$F$5:$F$605,CPagar!$D796,Mar!$I$5:$I$605,"Não Pago")</f>
        <v>0</v>
      </c>
      <c r="H796" s="75">
        <f>SUMIFS(Abr!$H$5:$H$605,Abr!$R$5:$R$605,"Despesa",Abr!$F$5:$F$605,CPagar!$D796,Abr!$I$5:$I$605,"Não Pago")</f>
        <v>0</v>
      </c>
      <c r="I796" s="75">
        <f>SUMIFS(Mai!$H$5:$H$605,Mai!$R$5:$R$605,"Despesa",Mai!$F$5:$F$605,CPagar!$D796,Mai!$I$5:$I$605,"Não Pago")</f>
        <v>0</v>
      </c>
      <c r="J796" s="75">
        <f>SUMIFS(Jun!$H$5:$H$605,Jun!$R$5:$R$605,"Despesa",Jun!$F$5:$F$605,CPagar!$D796,Jun!$I$5:$I$605,"Não Pago")</f>
        <v>0</v>
      </c>
      <c r="K796" s="75">
        <f>SUMIFS(Jul!$H$5:$H$605,Jul!$R$5:$R$605,"Despesa",Jul!$F$5:$F$605,CPagar!$D796,Jul!$I$5:$I$605,"Não Pago")</f>
        <v>0</v>
      </c>
      <c r="L796" s="75">
        <f>SUMIFS(Ago!$H$5:$H$605,Ago!$R$5:$R$605,"Despesa",Ago!$F$5:$F$605,CPagar!$D796,Ago!$I$5:$I$605,"Não Pago")</f>
        <v>0</v>
      </c>
      <c r="M796" s="75">
        <f>SUMIFS(Set!$H$5:$H$605,Set!$R$5:$R$605,"Despesa",Set!$F$5:$F$605,CPagar!$D796,Set!$I$5:$I$605,"Não Pago")</f>
        <v>0</v>
      </c>
      <c r="N796" s="75">
        <f>SUMIFS(Out!$H$5:$H$605,Out!$R$5:$R$605,"Despesa",Out!$F$5:$F$605,CPagar!$D796,Out!$I$5:$I$605,"Não Pago")</f>
        <v>0</v>
      </c>
      <c r="O796" s="75">
        <f>SUMIFS(Nov!$H$5:$H$605,Nov!$R$5:$R$605,"Despesa",Nov!$F$5:$F$605,CPagar!$D796,Nov!$I$5:$I$605,"Não Pago")</f>
        <v>0</v>
      </c>
      <c r="P796" s="75">
        <f>SUMIFS(Dez!$H$5:$H$605,Dez!$R$5:$R$605,"Despesa",Dez!$F$5:$F$605,CPagar!$D796,Dez!$I$5:$I$605,"Não Pago")</f>
        <v>0</v>
      </c>
      <c r="Q796" s="49">
        <f t="shared" si="24"/>
        <v>0</v>
      </c>
    </row>
    <row r="797" spans="3:17" ht="29.25" customHeight="1" thickTop="1" thickBot="1">
      <c r="C797" s="65" t="str">
        <f>'PC Despesas'!X93</f>
        <v>5.8.89</v>
      </c>
      <c r="D797" s="66" t="str">
        <f>VLOOKUP(C797,'PC Despesas'!$X$5:$Y$103,2,FALSE)</f>
        <v>-</v>
      </c>
      <c r="E797" s="75">
        <f>SUMIFS(Jan!$H$5:$H$605,Jan!$R$5:$R$605,"Despesa",Jan!$F$5:$F$605,CPagar!$D797,Jan!$I$5:$I$605,"Não Pago")</f>
        <v>0</v>
      </c>
      <c r="F797" s="75">
        <f>SUMIFS(Fev!$H$5:$H$605,Fev!$R$5:$R$605,"Despesa",Fev!$F$5:$F$605,CPagar!$D797,Fev!$I$5:$I$605,"Não Pago")</f>
        <v>0</v>
      </c>
      <c r="G797" s="75">
        <f>SUMIFS(Mar!$H$5:$H$605,Mar!$R$5:$R$605,"Despesa",Mar!$F$5:$F$605,CPagar!$D797,Mar!$I$5:$I$605,"Não Pago")</f>
        <v>0</v>
      </c>
      <c r="H797" s="75">
        <f>SUMIFS(Abr!$H$5:$H$605,Abr!$R$5:$R$605,"Despesa",Abr!$F$5:$F$605,CPagar!$D797,Abr!$I$5:$I$605,"Não Pago")</f>
        <v>0</v>
      </c>
      <c r="I797" s="75">
        <f>SUMIFS(Mai!$H$5:$H$605,Mai!$R$5:$R$605,"Despesa",Mai!$F$5:$F$605,CPagar!$D797,Mai!$I$5:$I$605,"Não Pago")</f>
        <v>0</v>
      </c>
      <c r="J797" s="75">
        <f>SUMIFS(Jun!$H$5:$H$605,Jun!$R$5:$R$605,"Despesa",Jun!$F$5:$F$605,CPagar!$D797,Jun!$I$5:$I$605,"Não Pago")</f>
        <v>0</v>
      </c>
      <c r="K797" s="75">
        <f>SUMIFS(Jul!$H$5:$H$605,Jul!$R$5:$R$605,"Despesa",Jul!$F$5:$F$605,CPagar!$D797,Jul!$I$5:$I$605,"Não Pago")</f>
        <v>0</v>
      </c>
      <c r="L797" s="75">
        <f>SUMIFS(Ago!$H$5:$H$605,Ago!$R$5:$R$605,"Despesa",Ago!$F$5:$F$605,CPagar!$D797,Ago!$I$5:$I$605,"Não Pago")</f>
        <v>0</v>
      </c>
      <c r="M797" s="75">
        <f>SUMIFS(Set!$H$5:$H$605,Set!$R$5:$R$605,"Despesa",Set!$F$5:$F$605,CPagar!$D797,Set!$I$5:$I$605,"Não Pago")</f>
        <v>0</v>
      </c>
      <c r="N797" s="75">
        <f>SUMIFS(Out!$H$5:$H$605,Out!$R$5:$R$605,"Despesa",Out!$F$5:$F$605,CPagar!$D797,Out!$I$5:$I$605,"Não Pago")</f>
        <v>0</v>
      </c>
      <c r="O797" s="75">
        <f>SUMIFS(Nov!$H$5:$H$605,Nov!$R$5:$R$605,"Despesa",Nov!$F$5:$F$605,CPagar!$D797,Nov!$I$5:$I$605,"Não Pago")</f>
        <v>0</v>
      </c>
      <c r="P797" s="75">
        <f>SUMIFS(Dez!$H$5:$H$605,Dez!$R$5:$R$605,"Despesa",Dez!$F$5:$F$605,CPagar!$D797,Dez!$I$5:$I$605,"Não Pago")</f>
        <v>0</v>
      </c>
      <c r="Q797" s="49">
        <f t="shared" si="24"/>
        <v>0</v>
      </c>
    </row>
    <row r="798" spans="3:17" ht="29.25" customHeight="1" thickTop="1" thickBot="1">
      <c r="C798" s="65" t="str">
        <f>'PC Despesas'!X94</f>
        <v>5.8.90</v>
      </c>
      <c r="D798" s="66" t="str">
        <f>VLOOKUP(C798,'PC Despesas'!$X$5:$Y$103,2,FALSE)</f>
        <v>-</v>
      </c>
      <c r="E798" s="75">
        <f>SUMIFS(Jan!$H$5:$H$605,Jan!$R$5:$R$605,"Despesa",Jan!$F$5:$F$605,CPagar!$D798,Jan!$I$5:$I$605,"Não Pago")</f>
        <v>0</v>
      </c>
      <c r="F798" s="75">
        <f>SUMIFS(Fev!$H$5:$H$605,Fev!$R$5:$R$605,"Despesa",Fev!$F$5:$F$605,CPagar!$D798,Fev!$I$5:$I$605,"Não Pago")</f>
        <v>0</v>
      </c>
      <c r="G798" s="75">
        <f>SUMIFS(Mar!$H$5:$H$605,Mar!$R$5:$R$605,"Despesa",Mar!$F$5:$F$605,CPagar!$D798,Mar!$I$5:$I$605,"Não Pago")</f>
        <v>0</v>
      </c>
      <c r="H798" s="75">
        <f>SUMIFS(Abr!$H$5:$H$605,Abr!$R$5:$R$605,"Despesa",Abr!$F$5:$F$605,CPagar!$D798,Abr!$I$5:$I$605,"Não Pago")</f>
        <v>0</v>
      </c>
      <c r="I798" s="75">
        <f>SUMIFS(Mai!$H$5:$H$605,Mai!$R$5:$R$605,"Despesa",Mai!$F$5:$F$605,CPagar!$D798,Mai!$I$5:$I$605,"Não Pago")</f>
        <v>0</v>
      </c>
      <c r="J798" s="75">
        <f>SUMIFS(Jun!$H$5:$H$605,Jun!$R$5:$R$605,"Despesa",Jun!$F$5:$F$605,CPagar!$D798,Jun!$I$5:$I$605,"Não Pago")</f>
        <v>0</v>
      </c>
      <c r="K798" s="75">
        <f>SUMIFS(Jul!$H$5:$H$605,Jul!$R$5:$R$605,"Despesa",Jul!$F$5:$F$605,CPagar!$D798,Jul!$I$5:$I$605,"Não Pago")</f>
        <v>0</v>
      </c>
      <c r="L798" s="75">
        <f>SUMIFS(Ago!$H$5:$H$605,Ago!$R$5:$R$605,"Despesa",Ago!$F$5:$F$605,CPagar!$D798,Ago!$I$5:$I$605,"Não Pago")</f>
        <v>0</v>
      </c>
      <c r="M798" s="75">
        <f>SUMIFS(Set!$H$5:$H$605,Set!$R$5:$R$605,"Despesa",Set!$F$5:$F$605,CPagar!$D798,Set!$I$5:$I$605,"Não Pago")</f>
        <v>0</v>
      </c>
      <c r="N798" s="75">
        <f>SUMIFS(Out!$H$5:$H$605,Out!$R$5:$R$605,"Despesa",Out!$F$5:$F$605,CPagar!$D798,Out!$I$5:$I$605,"Não Pago")</f>
        <v>0</v>
      </c>
      <c r="O798" s="75">
        <f>SUMIFS(Nov!$H$5:$H$605,Nov!$R$5:$R$605,"Despesa",Nov!$F$5:$F$605,CPagar!$D798,Nov!$I$5:$I$605,"Não Pago")</f>
        <v>0</v>
      </c>
      <c r="P798" s="75">
        <f>SUMIFS(Dez!$H$5:$H$605,Dez!$R$5:$R$605,"Despesa",Dez!$F$5:$F$605,CPagar!$D798,Dez!$I$5:$I$605,"Não Pago")</f>
        <v>0</v>
      </c>
      <c r="Q798" s="49">
        <f t="shared" si="24"/>
        <v>0</v>
      </c>
    </row>
    <row r="799" spans="3:17" ht="29.25" customHeight="1" thickTop="1" thickBot="1">
      <c r="C799" s="65" t="str">
        <f>'PC Despesas'!X95</f>
        <v>5.8.91</v>
      </c>
      <c r="D799" s="66" t="str">
        <f>VLOOKUP(C799,'PC Despesas'!$X$5:$Y$103,2,FALSE)</f>
        <v>-</v>
      </c>
      <c r="E799" s="75">
        <f>SUMIFS(Jan!$H$5:$H$605,Jan!$R$5:$R$605,"Despesa",Jan!$F$5:$F$605,CPagar!$D799,Jan!$I$5:$I$605,"Não Pago")</f>
        <v>0</v>
      </c>
      <c r="F799" s="75">
        <f>SUMIFS(Fev!$H$5:$H$605,Fev!$R$5:$R$605,"Despesa",Fev!$F$5:$F$605,CPagar!$D799,Fev!$I$5:$I$605,"Não Pago")</f>
        <v>0</v>
      </c>
      <c r="G799" s="75">
        <f>SUMIFS(Mar!$H$5:$H$605,Mar!$R$5:$R$605,"Despesa",Mar!$F$5:$F$605,CPagar!$D799,Mar!$I$5:$I$605,"Não Pago")</f>
        <v>0</v>
      </c>
      <c r="H799" s="75">
        <f>SUMIFS(Abr!$H$5:$H$605,Abr!$R$5:$R$605,"Despesa",Abr!$F$5:$F$605,CPagar!$D799,Abr!$I$5:$I$605,"Não Pago")</f>
        <v>0</v>
      </c>
      <c r="I799" s="75">
        <f>SUMIFS(Mai!$H$5:$H$605,Mai!$R$5:$R$605,"Despesa",Mai!$F$5:$F$605,CPagar!$D799,Mai!$I$5:$I$605,"Não Pago")</f>
        <v>0</v>
      </c>
      <c r="J799" s="75">
        <f>SUMIFS(Jun!$H$5:$H$605,Jun!$R$5:$R$605,"Despesa",Jun!$F$5:$F$605,CPagar!$D799,Jun!$I$5:$I$605,"Não Pago")</f>
        <v>0</v>
      </c>
      <c r="K799" s="75">
        <f>SUMIFS(Jul!$H$5:$H$605,Jul!$R$5:$R$605,"Despesa",Jul!$F$5:$F$605,CPagar!$D799,Jul!$I$5:$I$605,"Não Pago")</f>
        <v>0</v>
      </c>
      <c r="L799" s="75">
        <f>SUMIFS(Ago!$H$5:$H$605,Ago!$R$5:$R$605,"Despesa",Ago!$F$5:$F$605,CPagar!$D799,Ago!$I$5:$I$605,"Não Pago")</f>
        <v>0</v>
      </c>
      <c r="M799" s="75">
        <f>SUMIFS(Set!$H$5:$H$605,Set!$R$5:$R$605,"Despesa",Set!$F$5:$F$605,CPagar!$D799,Set!$I$5:$I$605,"Não Pago")</f>
        <v>0</v>
      </c>
      <c r="N799" s="75">
        <f>SUMIFS(Out!$H$5:$H$605,Out!$R$5:$R$605,"Despesa",Out!$F$5:$F$605,CPagar!$D799,Out!$I$5:$I$605,"Não Pago")</f>
        <v>0</v>
      </c>
      <c r="O799" s="75">
        <f>SUMIFS(Nov!$H$5:$H$605,Nov!$R$5:$R$605,"Despesa",Nov!$F$5:$F$605,CPagar!$D799,Nov!$I$5:$I$605,"Não Pago")</f>
        <v>0</v>
      </c>
      <c r="P799" s="75">
        <f>SUMIFS(Dez!$H$5:$H$605,Dez!$R$5:$R$605,"Despesa",Dez!$F$5:$F$605,CPagar!$D799,Dez!$I$5:$I$605,"Não Pago")</f>
        <v>0</v>
      </c>
      <c r="Q799" s="49">
        <f t="shared" si="24"/>
        <v>0</v>
      </c>
    </row>
    <row r="800" spans="3:17" ht="29.25" customHeight="1" thickTop="1" thickBot="1">
      <c r="C800" s="65" t="str">
        <f>'PC Despesas'!X96</f>
        <v>5.8.92</v>
      </c>
      <c r="D800" s="66" t="str">
        <f>VLOOKUP(C800,'PC Despesas'!$X$5:$Y$103,2,FALSE)</f>
        <v>-</v>
      </c>
      <c r="E800" s="75">
        <f>SUMIFS(Jan!$H$5:$H$605,Jan!$R$5:$R$605,"Despesa",Jan!$F$5:$F$605,CPagar!$D800,Jan!$I$5:$I$605,"Não Pago")</f>
        <v>0</v>
      </c>
      <c r="F800" s="75">
        <f>SUMIFS(Fev!$H$5:$H$605,Fev!$R$5:$R$605,"Despesa",Fev!$F$5:$F$605,CPagar!$D800,Fev!$I$5:$I$605,"Não Pago")</f>
        <v>0</v>
      </c>
      <c r="G800" s="75">
        <f>SUMIFS(Mar!$H$5:$H$605,Mar!$R$5:$R$605,"Despesa",Mar!$F$5:$F$605,CPagar!$D800,Mar!$I$5:$I$605,"Não Pago")</f>
        <v>0</v>
      </c>
      <c r="H800" s="75">
        <f>SUMIFS(Abr!$H$5:$H$605,Abr!$R$5:$R$605,"Despesa",Abr!$F$5:$F$605,CPagar!$D800,Abr!$I$5:$I$605,"Não Pago")</f>
        <v>0</v>
      </c>
      <c r="I800" s="75">
        <f>SUMIFS(Mai!$H$5:$H$605,Mai!$R$5:$R$605,"Despesa",Mai!$F$5:$F$605,CPagar!$D800,Mai!$I$5:$I$605,"Não Pago")</f>
        <v>0</v>
      </c>
      <c r="J800" s="75">
        <f>SUMIFS(Jun!$H$5:$H$605,Jun!$R$5:$R$605,"Despesa",Jun!$F$5:$F$605,CPagar!$D800,Jun!$I$5:$I$605,"Não Pago")</f>
        <v>0</v>
      </c>
      <c r="K800" s="75">
        <f>SUMIFS(Jul!$H$5:$H$605,Jul!$R$5:$R$605,"Despesa",Jul!$F$5:$F$605,CPagar!$D800,Jul!$I$5:$I$605,"Não Pago")</f>
        <v>0</v>
      </c>
      <c r="L800" s="75">
        <f>SUMIFS(Ago!$H$5:$H$605,Ago!$R$5:$R$605,"Despesa",Ago!$F$5:$F$605,CPagar!$D800,Ago!$I$5:$I$605,"Não Pago")</f>
        <v>0</v>
      </c>
      <c r="M800" s="75">
        <f>SUMIFS(Set!$H$5:$H$605,Set!$R$5:$R$605,"Despesa",Set!$F$5:$F$605,CPagar!$D800,Set!$I$5:$I$605,"Não Pago")</f>
        <v>0</v>
      </c>
      <c r="N800" s="75">
        <f>SUMIFS(Out!$H$5:$H$605,Out!$R$5:$R$605,"Despesa",Out!$F$5:$F$605,CPagar!$D800,Out!$I$5:$I$605,"Não Pago")</f>
        <v>0</v>
      </c>
      <c r="O800" s="75">
        <f>SUMIFS(Nov!$H$5:$H$605,Nov!$R$5:$R$605,"Despesa",Nov!$F$5:$F$605,CPagar!$D800,Nov!$I$5:$I$605,"Não Pago")</f>
        <v>0</v>
      </c>
      <c r="P800" s="75">
        <f>SUMIFS(Dez!$H$5:$H$605,Dez!$R$5:$R$605,"Despesa",Dez!$F$5:$F$605,CPagar!$D800,Dez!$I$5:$I$605,"Não Pago")</f>
        <v>0</v>
      </c>
      <c r="Q800" s="49">
        <f t="shared" si="24"/>
        <v>0</v>
      </c>
    </row>
    <row r="801" spans="3:17" ht="29.25" customHeight="1" thickTop="1" thickBot="1">
      <c r="C801" s="65" t="str">
        <f>'PC Despesas'!X97</f>
        <v>5.8.93</v>
      </c>
      <c r="D801" s="66" t="str">
        <f>VLOOKUP(C801,'PC Despesas'!$X$5:$Y$103,2,FALSE)</f>
        <v>-</v>
      </c>
      <c r="E801" s="75">
        <f>SUMIFS(Jan!$H$5:$H$605,Jan!$R$5:$R$605,"Despesa",Jan!$F$5:$F$605,CPagar!$D801,Jan!$I$5:$I$605,"Não Pago")</f>
        <v>0</v>
      </c>
      <c r="F801" s="75">
        <f>SUMIFS(Fev!$H$5:$H$605,Fev!$R$5:$R$605,"Despesa",Fev!$F$5:$F$605,CPagar!$D801,Fev!$I$5:$I$605,"Não Pago")</f>
        <v>0</v>
      </c>
      <c r="G801" s="75">
        <f>SUMIFS(Mar!$H$5:$H$605,Mar!$R$5:$R$605,"Despesa",Mar!$F$5:$F$605,CPagar!$D801,Mar!$I$5:$I$605,"Não Pago")</f>
        <v>0</v>
      </c>
      <c r="H801" s="75">
        <f>SUMIFS(Abr!$H$5:$H$605,Abr!$R$5:$R$605,"Despesa",Abr!$F$5:$F$605,CPagar!$D801,Abr!$I$5:$I$605,"Não Pago")</f>
        <v>0</v>
      </c>
      <c r="I801" s="75">
        <f>SUMIFS(Mai!$H$5:$H$605,Mai!$R$5:$R$605,"Despesa",Mai!$F$5:$F$605,CPagar!$D801,Mai!$I$5:$I$605,"Não Pago")</f>
        <v>0</v>
      </c>
      <c r="J801" s="75">
        <f>SUMIFS(Jun!$H$5:$H$605,Jun!$R$5:$R$605,"Despesa",Jun!$F$5:$F$605,CPagar!$D801,Jun!$I$5:$I$605,"Não Pago")</f>
        <v>0</v>
      </c>
      <c r="K801" s="75">
        <f>SUMIFS(Jul!$H$5:$H$605,Jul!$R$5:$R$605,"Despesa",Jul!$F$5:$F$605,CPagar!$D801,Jul!$I$5:$I$605,"Não Pago")</f>
        <v>0</v>
      </c>
      <c r="L801" s="75">
        <f>SUMIFS(Ago!$H$5:$H$605,Ago!$R$5:$R$605,"Despesa",Ago!$F$5:$F$605,CPagar!$D801,Ago!$I$5:$I$605,"Não Pago")</f>
        <v>0</v>
      </c>
      <c r="M801" s="75">
        <f>SUMIFS(Set!$H$5:$H$605,Set!$R$5:$R$605,"Despesa",Set!$F$5:$F$605,CPagar!$D801,Set!$I$5:$I$605,"Não Pago")</f>
        <v>0</v>
      </c>
      <c r="N801" s="75">
        <f>SUMIFS(Out!$H$5:$H$605,Out!$R$5:$R$605,"Despesa",Out!$F$5:$F$605,CPagar!$D801,Out!$I$5:$I$605,"Não Pago")</f>
        <v>0</v>
      </c>
      <c r="O801" s="75">
        <f>SUMIFS(Nov!$H$5:$H$605,Nov!$R$5:$R$605,"Despesa",Nov!$F$5:$F$605,CPagar!$D801,Nov!$I$5:$I$605,"Não Pago")</f>
        <v>0</v>
      </c>
      <c r="P801" s="75">
        <f>SUMIFS(Dez!$H$5:$H$605,Dez!$R$5:$R$605,"Despesa",Dez!$F$5:$F$605,CPagar!$D801,Dez!$I$5:$I$605,"Não Pago")</f>
        <v>0</v>
      </c>
      <c r="Q801" s="49">
        <f t="shared" si="24"/>
        <v>0</v>
      </c>
    </row>
    <row r="802" spans="3:17" ht="29.25" customHeight="1" thickTop="1" thickBot="1">
      <c r="C802" s="65" t="str">
        <f>'PC Despesas'!X98</f>
        <v>5.8.94</v>
      </c>
      <c r="D802" s="66" t="str">
        <f>VLOOKUP(C802,'PC Despesas'!$X$5:$Y$103,2,FALSE)</f>
        <v>-</v>
      </c>
      <c r="E802" s="75">
        <f>SUMIFS(Jan!$H$5:$H$605,Jan!$R$5:$R$605,"Despesa",Jan!$F$5:$F$605,CPagar!$D802,Jan!$I$5:$I$605,"Não Pago")</f>
        <v>0</v>
      </c>
      <c r="F802" s="75">
        <f>SUMIFS(Fev!$H$5:$H$605,Fev!$R$5:$R$605,"Despesa",Fev!$F$5:$F$605,CPagar!$D802,Fev!$I$5:$I$605,"Não Pago")</f>
        <v>0</v>
      </c>
      <c r="G802" s="75">
        <f>SUMIFS(Mar!$H$5:$H$605,Mar!$R$5:$R$605,"Despesa",Mar!$F$5:$F$605,CPagar!$D802,Mar!$I$5:$I$605,"Não Pago")</f>
        <v>0</v>
      </c>
      <c r="H802" s="75">
        <f>SUMIFS(Abr!$H$5:$H$605,Abr!$R$5:$R$605,"Despesa",Abr!$F$5:$F$605,CPagar!$D802,Abr!$I$5:$I$605,"Não Pago")</f>
        <v>0</v>
      </c>
      <c r="I802" s="75">
        <f>SUMIFS(Mai!$H$5:$H$605,Mai!$R$5:$R$605,"Despesa",Mai!$F$5:$F$605,CPagar!$D802,Mai!$I$5:$I$605,"Não Pago")</f>
        <v>0</v>
      </c>
      <c r="J802" s="75">
        <f>SUMIFS(Jun!$H$5:$H$605,Jun!$R$5:$R$605,"Despesa",Jun!$F$5:$F$605,CPagar!$D802,Jun!$I$5:$I$605,"Não Pago")</f>
        <v>0</v>
      </c>
      <c r="K802" s="75">
        <f>SUMIFS(Jul!$H$5:$H$605,Jul!$R$5:$R$605,"Despesa",Jul!$F$5:$F$605,CPagar!$D802,Jul!$I$5:$I$605,"Não Pago")</f>
        <v>0</v>
      </c>
      <c r="L802" s="75">
        <f>SUMIFS(Ago!$H$5:$H$605,Ago!$R$5:$R$605,"Despesa",Ago!$F$5:$F$605,CPagar!$D802,Ago!$I$5:$I$605,"Não Pago")</f>
        <v>0</v>
      </c>
      <c r="M802" s="75">
        <f>SUMIFS(Set!$H$5:$H$605,Set!$R$5:$R$605,"Despesa",Set!$F$5:$F$605,CPagar!$D802,Set!$I$5:$I$605,"Não Pago")</f>
        <v>0</v>
      </c>
      <c r="N802" s="75">
        <f>SUMIFS(Out!$H$5:$H$605,Out!$R$5:$R$605,"Despesa",Out!$F$5:$F$605,CPagar!$D802,Out!$I$5:$I$605,"Não Pago")</f>
        <v>0</v>
      </c>
      <c r="O802" s="75">
        <f>SUMIFS(Nov!$H$5:$H$605,Nov!$R$5:$R$605,"Despesa",Nov!$F$5:$F$605,CPagar!$D802,Nov!$I$5:$I$605,"Não Pago")</f>
        <v>0</v>
      </c>
      <c r="P802" s="75">
        <f>SUMIFS(Dez!$H$5:$H$605,Dez!$R$5:$R$605,"Despesa",Dez!$F$5:$F$605,CPagar!$D802,Dez!$I$5:$I$605,"Não Pago")</f>
        <v>0</v>
      </c>
      <c r="Q802" s="49">
        <f t="shared" si="24"/>
        <v>0</v>
      </c>
    </row>
    <row r="803" spans="3:17" ht="29.25" customHeight="1" thickTop="1" thickBot="1">
      <c r="C803" s="65" t="str">
        <f>'PC Despesas'!X99</f>
        <v>5.8.95</v>
      </c>
      <c r="D803" s="66" t="str">
        <f>VLOOKUP(C803,'PC Despesas'!$X$5:$Y$103,2,FALSE)</f>
        <v>-</v>
      </c>
      <c r="E803" s="75">
        <f>SUMIFS(Jan!$H$5:$H$605,Jan!$R$5:$R$605,"Despesa",Jan!$F$5:$F$605,CPagar!$D803,Jan!$I$5:$I$605,"Não Pago")</f>
        <v>0</v>
      </c>
      <c r="F803" s="75">
        <f>SUMIFS(Fev!$H$5:$H$605,Fev!$R$5:$R$605,"Despesa",Fev!$F$5:$F$605,CPagar!$D803,Fev!$I$5:$I$605,"Não Pago")</f>
        <v>0</v>
      </c>
      <c r="G803" s="75">
        <f>SUMIFS(Mar!$H$5:$H$605,Mar!$R$5:$R$605,"Despesa",Mar!$F$5:$F$605,CPagar!$D803,Mar!$I$5:$I$605,"Não Pago")</f>
        <v>0</v>
      </c>
      <c r="H803" s="75">
        <f>SUMIFS(Abr!$H$5:$H$605,Abr!$R$5:$R$605,"Despesa",Abr!$F$5:$F$605,CPagar!$D803,Abr!$I$5:$I$605,"Não Pago")</f>
        <v>0</v>
      </c>
      <c r="I803" s="75">
        <f>SUMIFS(Mai!$H$5:$H$605,Mai!$R$5:$R$605,"Despesa",Mai!$F$5:$F$605,CPagar!$D803,Mai!$I$5:$I$605,"Não Pago")</f>
        <v>0</v>
      </c>
      <c r="J803" s="75">
        <f>SUMIFS(Jun!$H$5:$H$605,Jun!$R$5:$R$605,"Despesa",Jun!$F$5:$F$605,CPagar!$D803,Jun!$I$5:$I$605,"Não Pago")</f>
        <v>0</v>
      </c>
      <c r="K803" s="75">
        <f>SUMIFS(Jul!$H$5:$H$605,Jul!$R$5:$R$605,"Despesa",Jul!$F$5:$F$605,CPagar!$D803,Jul!$I$5:$I$605,"Não Pago")</f>
        <v>0</v>
      </c>
      <c r="L803" s="75">
        <f>SUMIFS(Ago!$H$5:$H$605,Ago!$R$5:$R$605,"Despesa",Ago!$F$5:$F$605,CPagar!$D803,Ago!$I$5:$I$605,"Não Pago")</f>
        <v>0</v>
      </c>
      <c r="M803" s="75">
        <f>SUMIFS(Set!$H$5:$H$605,Set!$R$5:$R$605,"Despesa",Set!$F$5:$F$605,CPagar!$D803,Set!$I$5:$I$605,"Não Pago")</f>
        <v>0</v>
      </c>
      <c r="N803" s="75">
        <f>SUMIFS(Out!$H$5:$H$605,Out!$R$5:$R$605,"Despesa",Out!$F$5:$F$605,CPagar!$D803,Out!$I$5:$I$605,"Não Pago")</f>
        <v>0</v>
      </c>
      <c r="O803" s="75">
        <f>SUMIFS(Nov!$H$5:$H$605,Nov!$R$5:$R$605,"Despesa",Nov!$F$5:$F$605,CPagar!$D803,Nov!$I$5:$I$605,"Não Pago")</f>
        <v>0</v>
      </c>
      <c r="P803" s="75">
        <f>SUMIFS(Dez!$H$5:$H$605,Dez!$R$5:$R$605,"Despesa",Dez!$F$5:$F$605,CPagar!$D803,Dez!$I$5:$I$605,"Não Pago")</f>
        <v>0</v>
      </c>
      <c r="Q803" s="49">
        <f t="shared" si="24"/>
        <v>0</v>
      </c>
    </row>
    <row r="804" spans="3:17" ht="29.25" customHeight="1" thickTop="1" thickBot="1">
      <c r="C804" s="65" t="str">
        <f>'PC Despesas'!X100</f>
        <v>5.8.96</v>
      </c>
      <c r="D804" s="66" t="str">
        <f>VLOOKUP(C804,'PC Despesas'!$X$5:$Y$103,2,FALSE)</f>
        <v>-</v>
      </c>
      <c r="E804" s="75">
        <f>SUMIFS(Jan!$H$5:$H$605,Jan!$R$5:$R$605,"Despesa",Jan!$F$5:$F$605,CPagar!$D804,Jan!$I$5:$I$605,"Não Pago")</f>
        <v>0</v>
      </c>
      <c r="F804" s="75">
        <f>SUMIFS(Fev!$H$5:$H$605,Fev!$R$5:$R$605,"Despesa",Fev!$F$5:$F$605,CPagar!$D804,Fev!$I$5:$I$605,"Não Pago")</f>
        <v>0</v>
      </c>
      <c r="G804" s="75">
        <f>SUMIFS(Mar!$H$5:$H$605,Mar!$R$5:$R$605,"Despesa",Mar!$F$5:$F$605,CPagar!$D804,Mar!$I$5:$I$605,"Não Pago")</f>
        <v>0</v>
      </c>
      <c r="H804" s="75">
        <f>SUMIFS(Abr!$H$5:$H$605,Abr!$R$5:$R$605,"Despesa",Abr!$F$5:$F$605,CPagar!$D804,Abr!$I$5:$I$605,"Não Pago")</f>
        <v>0</v>
      </c>
      <c r="I804" s="75">
        <f>SUMIFS(Mai!$H$5:$H$605,Mai!$R$5:$R$605,"Despesa",Mai!$F$5:$F$605,CPagar!$D804,Mai!$I$5:$I$605,"Não Pago")</f>
        <v>0</v>
      </c>
      <c r="J804" s="75">
        <f>SUMIFS(Jun!$H$5:$H$605,Jun!$R$5:$R$605,"Despesa",Jun!$F$5:$F$605,CPagar!$D804,Jun!$I$5:$I$605,"Não Pago")</f>
        <v>0</v>
      </c>
      <c r="K804" s="75">
        <f>SUMIFS(Jul!$H$5:$H$605,Jul!$R$5:$R$605,"Despesa",Jul!$F$5:$F$605,CPagar!$D804,Jul!$I$5:$I$605,"Não Pago")</f>
        <v>0</v>
      </c>
      <c r="L804" s="75">
        <f>SUMIFS(Ago!$H$5:$H$605,Ago!$R$5:$R$605,"Despesa",Ago!$F$5:$F$605,CPagar!$D804,Ago!$I$5:$I$605,"Não Pago")</f>
        <v>0</v>
      </c>
      <c r="M804" s="75">
        <f>SUMIFS(Set!$H$5:$H$605,Set!$R$5:$R$605,"Despesa",Set!$F$5:$F$605,CPagar!$D804,Set!$I$5:$I$605,"Não Pago")</f>
        <v>0</v>
      </c>
      <c r="N804" s="75">
        <f>SUMIFS(Out!$H$5:$H$605,Out!$R$5:$R$605,"Despesa",Out!$F$5:$F$605,CPagar!$D804,Out!$I$5:$I$605,"Não Pago")</f>
        <v>0</v>
      </c>
      <c r="O804" s="75">
        <f>SUMIFS(Nov!$H$5:$H$605,Nov!$R$5:$R$605,"Despesa",Nov!$F$5:$F$605,CPagar!$D804,Nov!$I$5:$I$605,"Não Pago")</f>
        <v>0</v>
      </c>
      <c r="P804" s="75">
        <f>SUMIFS(Dez!$H$5:$H$605,Dez!$R$5:$R$605,"Despesa",Dez!$F$5:$F$605,CPagar!$D804,Dez!$I$5:$I$605,"Não Pago")</f>
        <v>0</v>
      </c>
      <c r="Q804" s="49">
        <f t="shared" si="24"/>
        <v>0</v>
      </c>
    </row>
    <row r="805" spans="3:17" ht="29.25" customHeight="1" thickTop="1" thickBot="1">
      <c r="C805" s="65" t="str">
        <f>'PC Despesas'!X101</f>
        <v>5.8.97</v>
      </c>
      <c r="D805" s="66" t="str">
        <f>VLOOKUP(C805,'PC Despesas'!$X$5:$Y$103,2,FALSE)</f>
        <v>-</v>
      </c>
      <c r="E805" s="75">
        <f>SUMIFS(Jan!$H$5:$H$605,Jan!$R$5:$R$605,"Despesa",Jan!$F$5:$F$605,CPagar!$D805,Jan!$I$5:$I$605,"Não Pago")</f>
        <v>0</v>
      </c>
      <c r="F805" s="75">
        <f>SUMIFS(Fev!$H$5:$H$605,Fev!$R$5:$R$605,"Despesa",Fev!$F$5:$F$605,CPagar!$D805,Fev!$I$5:$I$605,"Não Pago")</f>
        <v>0</v>
      </c>
      <c r="G805" s="75">
        <f>SUMIFS(Mar!$H$5:$H$605,Mar!$R$5:$R$605,"Despesa",Mar!$F$5:$F$605,CPagar!$D805,Mar!$I$5:$I$605,"Não Pago")</f>
        <v>0</v>
      </c>
      <c r="H805" s="75">
        <f>SUMIFS(Abr!$H$5:$H$605,Abr!$R$5:$R$605,"Despesa",Abr!$F$5:$F$605,CPagar!$D805,Abr!$I$5:$I$605,"Não Pago")</f>
        <v>0</v>
      </c>
      <c r="I805" s="75">
        <f>SUMIFS(Mai!$H$5:$H$605,Mai!$R$5:$R$605,"Despesa",Mai!$F$5:$F$605,CPagar!$D805,Mai!$I$5:$I$605,"Não Pago")</f>
        <v>0</v>
      </c>
      <c r="J805" s="75">
        <f>SUMIFS(Jun!$H$5:$H$605,Jun!$R$5:$R$605,"Despesa",Jun!$F$5:$F$605,CPagar!$D805,Jun!$I$5:$I$605,"Não Pago")</f>
        <v>0</v>
      </c>
      <c r="K805" s="75">
        <f>SUMIFS(Jul!$H$5:$H$605,Jul!$R$5:$R$605,"Despesa",Jul!$F$5:$F$605,CPagar!$D805,Jul!$I$5:$I$605,"Não Pago")</f>
        <v>0</v>
      </c>
      <c r="L805" s="75">
        <f>SUMIFS(Ago!$H$5:$H$605,Ago!$R$5:$R$605,"Despesa",Ago!$F$5:$F$605,CPagar!$D805,Ago!$I$5:$I$605,"Não Pago")</f>
        <v>0</v>
      </c>
      <c r="M805" s="75">
        <f>SUMIFS(Set!$H$5:$H$605,Set!$R$5:$R$605,"Despesa",Set!$F$5:$F$605,CPagar!$D805,Set!$I$5:$I$605,"Não Pago")</f>
        <v>0</v>
      </c>
      <c r="N805" s="75">
        <f>SUMIFS(Out!$H$5:$H$605,Out!$R$5:$R$605,"Despesa",Out!$F$5:$F$605,CPagar!$D805,Out!$I$5:$I$605,"Não Pago")</f>
        <v>0</v>
      </c>
      <c r="O805" s="75">
        <f>SUMIFS(Nov!$H$5:$H$605,Nov!$R$5:$R$605,"Despesa",Nov!$F$5:$F$605,CPagar!$D805,Nov!$I$5:$I$605,"Não Pago")</f>
        <v>0</v>
      </c>
      <c r="P805" s="75">
        <f>SUMIFS(Dez!$H$5:$H$605,Dez!$R$5:$R$605,"Despesa",Dez!$F$5:$F$605,CPagar!$D805,Dez!$I$5:$I$605,"Não Pago")</f>
        <v>0</v>
      </c>
      <c r="Q805" s="49">
        <f t="shared" si="24"/>
        <v>0</v>
      </c>
    </row>
    <row r="806" spans="3:17" ht="29.25" customHeight="1" thickTop="1" thickBot="1">
      <c r="C806" s="65" t="str">
        <f>'PC Despesas'!X102</f>
        <v>5.8.98</v>
      </c>
      <c r="D806" s="66" t="str">
        <f>VLOOKUP(C806,'PC Despesas'!$X$5:$Y$103,2,FALSE)</f>
        <v>-</v>
      </c>
      <c r="E806" s="75">
        <f>SUMIFS(Jan!$H$5:$H$605,Jan!$R$5:$R$605,"Despesa",Jan!$F$5:$F$605,CPagar!$D806,Jan!$I$5:$I$605,"Não Pago")</f>
        <v>0</v>
      </c>
      <c r="F806" s="75">
        <f>SUMIFS(Fev!$H$5:$H$605,Fev!$R$5:$R$605,"Despesa",Fev!$F$5:$F$605,CPagar!$D806,Fev!$I$5:$I$605,"Não Pago")</f>
        <v>0</v>
      </c>
      <c r="G806" s="75">
        <f>SUMIFS(Mar!$H$5:$H$605,Mar!$R$5:$R$605,"Despesa",Mar!$F$5:$F$605,CPagar!$D806,Mar!$I$5:$I$605,"Não Pago")</f>
        <v>0</v>
      </c>
      <c r="H806" s="75">
        <f>SUMIFS(Abr!$H$5:$H$605,Abr!$R$5:$R$605,"Despesa",Abr!$F$5:$F$605,CPagar!$D806,Abr!$I$5:$I$605,"Não Pago")</f>
        <v>0</v>
      </c>
      <c r="I806" s="75">
        <f>SUMIFS(Mai!$H$5:$H$605,Mai!$R$5:$R$605,"Despesa",Mai!$F$5:$F$605,CPagar!$D806,Mai!$I$5:$I$605,"Não Pago")</f>
        <v>0</v>
      </c>
      <c r="J806" s="75">
        <f>SUMIFS(Jun!$H$5:$H$605,Jun!$R$5:$R$605,"Despesa",Jun!$F$5:$F$605,CPagar!$D806,Jun!$I$5:$I$605,"Não Pago")</f>
        <v>0</v>
      </c>
      <c r="K806" s="75">
        <f>SUMIFS(Jul!$H$5:$H$605,Jul!$R$5:$R$605,"Despesa",Jul!$F$5:$F$605,CPagar!$D806,Jul!$I$5:$I$605,"Não Pago")</f>
        <v>0</v>
      </c>
      <c r="L806" s="75">
        <f>SUMIFS(Ago!$H$5:$H$605,Ago!$R$5:$R$605,"Despesa",Ago!$F$5:$F$605,CPagar!$D806,Ago!$I$5:$I$605,"Não Pago")</f>
        <v>0</v>
      </c>
      <c r="M806" s="75">
        <f>SUMIFS(Set!$H$5:$H$605,Set!$R$5:$R$605,"Despesa",Set!$F$5:$F$605,CPagar!$D806,Set!$I$5:$I$605,"Não Pago")</f>
        <v>0</v>
      </c>
      <c r="N806" s="75">
        <f>SUMIFS(Out!$H$5:$H$605,Out!$R$5:$R$605,"Despesa",Out!$F$5:$F$605,CPagar!$D806,Out!$I$5:$I$605,"Não Pago")</f>
        <v>0</v>
      </c>
      <c r="O806" s="75">
        <f>SUMIFS(Nov!$H$5:$H$605,Nov!$R$5:$R$605,"Despesa",Nov!$F$5:$F$605,CPagar!$D806,Nov!$I$5:$I$605,"Não Pago")</f>
        <v>0</v>
      </c>
      <c r="P806" s="75">
        <f>SUMIFS(Dez!$H$5:$H$605,Dez!$R$5:$R$605,"Despesa",Dez!$F$5:$F$605,CPagar!$D806,Dez!$I$5:$I$605,"Não Pago")</f>
        <v>0</v>
      </c>
      <c r="Q806" s="49">
        <f t="shared" si="24"/>
        <v>0</v>
      </c>
    </row>
    <row r="807" spans="3:17" ht="29.25" customHeight="1" thickTop="1" thickBot="1">
      <c r="C807" s="65" t="str">
        <f>'PC Despesas'!X103</f>
        <v>5.8.99</v>
      </c>
      <c r="D807" s="66" t="str">
        <f>VLOOKUP(C807,'PC Despesas'!$X$5:$Y$103,2,FALSE)</f>
        <v>Outros Investimentos</v>
      </c>
      <c r="E807" s="75">
        <f>SUMIFS(Jan!$H$5:$H$605,Jan!$R$5:$R$605,"Despesa",Jan!$F$5:$F$605,CPagar!$D807,Jan!$I$5:$I$605,"Não Pago")</f>
        <v>0</v>
      </c>
      <c r="F807" s="75">
        <f>SUMIFS(Fev!$H$5:$H$605,Fev!$R$5:$R$605,"Despesa",Fev!$F$5:$F$605,CPagar!$D807,Fev!$I$5:$I$605,"Não Pago")</f>
        <v>0</v>
      </c>
      <c r="G807" s="75">
        <f>SUMIFS(Mar!$H$5:$H$605,Mar!$R$5:$R$605,"Despesa",Mar!$F$5:$F$605,CPagar!$D807,Mar!$I$5:$I$605,"Não Pago")</f>
        <v>0</v>
      </c>
      <c r="H807" s="75">
        <f>SUMIFS(Abr!$H$5:$H$605,Abr!$R$5:$R$605,"Despesa",Abr!$F$5:$F$605,CPagar!$D807,Abr!$I$5:$I$605,"Não Pago")</f>
        <v>0</v>
      </c>
      <c r="I807" s="75">
        <f>SUMIFS(Mai!$H$5:$H$605,Mai!$R$5:$R$605,"Despesa",Mai!$F$5:$F$605,CPagar!$D807,Mai!$I$5:$I$605,"Não Pago")</f>
        <v>0</v>
      </c>
      <c r="J807" s="75">
        <f>SUMIFS(Jun!$H$5:$H$605,Jun!$R$5:$R$605,"Despesa",Jun!$F$5:$F$605,CPagar!$D807,Jun!$I$5:$I$605,"Não Pago")</f>
        <v>0</v>
      </c>
      <c r="K807" s="75">
        <f>SUMIFS(Jul!$H$5:$H$605,Jul!$R$5:$R$605,"Despesa",Jul!$F$5:$F$605,CPagar!$D807,Jul!$I$5:$I$605,"Não Pago")</f>
        <v>0</v>
      </c>
      <c r="L807" s="75">
        <f>SUMIFS(Ago!$H$5:$H$605,Ago!$R$5:$R$605,"Despesa",Ago!$F$5:$F$605,CPagar!$D807,Ago!$I$5:$I$605,"Não Pago")</f>
        <v>0</v>
      </c>
      <c r="M807" s="75">
        <f>SUMIFS(Set!$H$5:$H$605,Set!$R$5:$R$605,"Despesa",Set!$F$5:$F$605,CPagar!$D807,Set!$I$5:$I$605,"Não Pago")</f>
        <v>0</v>
      </c>
      <c r="N807" s="75">
        <f>SUMIFS(Out!$H$5:$H$605,Out!$R$5:$R$605,"Despesa",Out!$F$5:$F$605,CPagar!$D807,Out!$I$5:$I$605,"Não Pago")</f>
        <v>0</v>
      </c>
      <c r="O807" s="75">
        <f>SUMIFS(Nov!$H$5:$H$605,Nov!$R$5:$R$605,"Despesa",Nov!$F$5:$F$605,CPagar!$D807,Nov!$I$5:$I$605,"Não Pago")</f>
        <v>0</v>
      </c>
      <c r="P807" s="75">
        <f>SUMIFS(Dez!$H$5:$H$605,Dez!$R$5:$R$605,"Despesa",Dez!$F$5:$F$605,CPagar!$D807,Dez!$I$5:$I$605,"Não Pago")</f>
        <v>0</v>
      </c>
      <c r="Q807" s="49">
        <f t="shared" si="24"/>
        <v>0</v>
      </c>
    </row>
    <row r="808" spans="3:17" ht="15.75" thickTop="1"/>
    <row r="809" spans="3:17"/>
    <row r="810" spans="3:17"/>
    <row r="811" spans="3:17"/>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sheetPr codeName="Plan22" enableFormatConditionsCalculation="0"/>
  <dimension ref="A1:Z318"/>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142"/>
      <c r="C1" s="223" t="s">
        <v>1294</v>
      </c>
      <c r="D1" s="223"/>
      <c r="E1" s="223"/>
      <c r="F1" s="223"/>
      <c r="G1" s="223"/>
      <c r="H1" s="223"/>
      <c r="I1" s="223"/>
      <c r="J1" s="223"/>
      <c r="K1" s="223"/>
    </row>
    <row r="2" spans="1:17" s="32" customFormat="1" ht="37.5" customHeight="1">
      <c r="A2" s="142"/>
      <c r="C2" s="35"/>
      <c r="D2" s="35"/>
      <c r="E2" s="35"/>
      <c r="F2" s="35"/>
      <c r="G2" s="35"/>
      <c r="H2" s="35"/>
      <c r="I2" s="35"/>
      <c r="J2" s="35"/>
      <c r="K2" s="35"/>
      <c r="L2" s="35"/>
      <c r="M2" s="35"/>
      <c r="N2" s="35"/>
      <c r="O2" s="35"/>
      <c r="P2" s="35"/>
    </row>
    <row r="3" spans="1:17" ht="29.25" customHeight="1" thickBot="1">
      <c r="G3" s="42"/>
    </row>
    <row r="4" spans="1:17" ht="25.5" customHeight="1" thickTop="1" thickBot="1">
      <c r="C4" s="241" t="s">
        <v>1288</v>
      </c>
      <c r="D4" s="241"/>
      <c r="E4" s="124" t="s">
        <v>1296</v>
      </c>
      <c r="F4" s="124" t="s">
        <v>1297</v>
      </c>
      <c r="G4" s="124" t="s">
        <v>1298</v>
      </c>
      <c r="H4" s="124" t="s">
        <v>1299</v>
      </c>
      <c r="I4" s="124" t="s">
        <v>1300</v>
      </c>
      <c r="J4" s="124" t="s">
        <v>1301</v>
      </c>
      <c r="K4" s="124" t="s">
        <v>1302</v>
      </c>
      <c r="L4" s="124" t="s">
        <v>1303</v>
      </c>
      <c r="M4" s="124" t="s">
        <v>1304</v>
      </c>
      <c r="N4" s="124" t="s">
        <v>1305</v>
      </c>
      <c r="O4" s="124" t="s">
        <v>1306</v>
      </c>
      <c r="P4" s="124" t="s">
        <v>1307</v>
      </c>
      <c r="Q4" s="124" t="s">
        <v>1308</v>
      </c>
    </row>
    <row r="5" spans="1:17" ht="6" customHeight="1" thickTop="1" thickBot="1">
      <c r="C5" s="56"/>
      <c r="D5" s="44"/>
      <c r="E5" s="24"/>
      <c r="F5" s="44"/>
      <c r="G5" s="44"/>
      <c r="H5" s="44"/>
      <c r="I5" s="44"/>
      <c r="J5" s="24"/>
      <c r="K5" s="24"/>
      <c r="L5" s="24"/>
      <c r="M5" s="24"/>
      <c r="N5" s="24"/>
      <c r="O5" s="24"/>
      <c r="P5" s="24"/>
      <c r="Q5" s="24"/>
    </row>
    <row r="6" spans="1:17" ht="30" customHeight="1" thickTop="1" thickBot="1">
      <c r="C6" s="241" t="s">
        <v>1331</v>
      </c>
      <c r="D6" s="241"/>
      <c r="E6" s="78">
        <f>E8+E108+E208</f>
        <v>0</v>
      </c>
      <c r="F6" s="78">
        <f t="shared" ref="F6:Q6" si="0">F8+F108+F208</f>
        <v>0</v>
      </c>
      <c r="G6" s="78">
        <f t="shared" si="0"/>
        <v>0</v>
      </c>
      <c r="H6" s="78">
        <f t="shared" si="0"/>
        <v>0</v>
      </c>
      <c r="I6" s="78">
        <f t="shared" si="0"/>
        <v>0</v>
      </c>
      <c r="J6" s="78">
        <f t="shared" si="0"/>
        <v>0</v>
      </c>
      <c r="K6" s="78">
        <f t="shared" si="0"/>
        <v>0</v>
      </c>
      <c r="L6" s="78">
        <f t="shared" si="0"/>
        <v>0</v>
      </c>
      <c r="M6" s="78">
        <f t="shared" si="0"/>
        <v>0</v>
      </c>
      <c r="N6" s="78">
        <f t="shared" si="0"/>
        <v>0</v>
      </c>
      <c r="O6" s="78">
        <f t="shared" si="0"/>
        <v>0</v>
      </c>
      <c r="P6" s="78">
        <f t="shared" si="0"/>
        <v>0</v>
      </c>
      <c r="Q6" s="78">
        <f t="shared" si="0"/>
        <v>0</v>
      </c>
    </row>
    <row r="7" spans="1:17" ht="17.25" customHeight="1" thickTop="1" thickBot="1">
      <c r="C7" s="242"/>
      <c r="D7" s="242"/>
      <c r="E7" s="79"/>
      <c r="F7" s="79"/>
      <c r="G7" s="79"/>
      <c r="H7" s="79"/>
      <c r="I7" s="79"/>
      <c r="J7" s="79"/>
      <c r="K7" s="79"/>
      <c r="L7" s="79"/>
      <c r="M7" s="79"/>
      <c r="N7" s="79"/>
      <c r="O7" s="79"/>
      <c r="P7" s="79"/>
      <c r="Q7" s="79"/>
    </row>
    <row r="8" spans="1:17" ht="33.75" customHeight="1" thickTop="1" thickBot="1">
      <c r="C8" s="126" t="str">
        <f>'PC Receitas'!C4</f>
        <v>4.1</v>
      </c>
      <c r="D8" s="80" t="str">
        <f>VLOOKUP(C8,'PC Receitas'!C4:D103,2,FALSE)</f>
        <v>RECEITAS COM PRODUTOS</v>
      </c>
      <c r="E8" s="81">
        <f>SUM(E9:E107)</f>
        <v>0</v>
      </c>
      <c r="F8" s="81">
        <f t="shared" ref="F8:P8" si="1">SUM(F9:F107)</f>
        <v>0</v>
      </c>
      <c r="G8" s="81">
        <f t="shared" si="1"/>
        <v>0</v>
      </c>
      <c r="H8" s="81">
        <f t="shared" si="1"/>
        <v>0</v>
      </c>
      <c r="I8" s="81">
        <f t="shared" si="1"/>
        <v>0</v>
      </c>
      <c r="J8" s="81">
        <f t="shared" si="1"/>
        <v>0</v>
      </c>
      <c r="K8" s="81">
        <f t="shared" si="1"/>
        <v>0</v>
      </c>
      <c r="L8" s="81">
        <f t="shared" si="1"/>
        <v>0</v>
      </c>
      <c r="M8" s="81">
        <f t="shared" si="1"/>
        <v>0</v>
      </c>
      <c r="N8" s="81">
        <f t="shared" si="1"/>
        <v>0</v>
      </c>
      <c r="O8" s="81">
        <f t="shared" si="1"/>
        <v>0</v>
      </c>
      <c r="P8" s="81">
        <f t="shared" si="1"/>
        <v>0</v>
      </c>
      <c r="Q8" s="81">
        <f>SUM(E8:P8)</f>
        <v>0</v>
      </c>
    </row>
    <row r="9" spans="1:17" ht="28.5" customHeight="1" thickTop="1" thickBot="1">
      <c r="C9" s="65" t="str">
        <f>'PC Receitas'!C5</f>
        <v>4.1.1</v>
      </c>
      <c r="D9" s="66" t="str">
        <f>VLOOKUP(C9,'PC Receitas'!$C$4:$D$103,2,FALSE)</f>
        <v>-</v>
      </c>
      <c r="E9" s="75">
        <f>SUMIFS(Jan!$H$5:$H$605,Jan!$Q$5:$Q$605,"Receita",Jan!$F$5:$F$605,CReceber!$D9,Jan!$I$5:$I$605,"Não Pago")</f>
        <v>0</v>
      </c>
      <c r="F9" s="75">
        <f>SUMIFS(Fev!$H$5:$H$605,Fev!$Q$5:$Q$605,"Receita",Fev!$F$5:$F$605,CReceber!$D9,Fev!$I$5:$I$605,"Não Pago")</f>
        <v>0</v>
      </c>
      <c r="G9" s="75">
        <f>SUMIFS(Mar!$H$5:$H$605,Mar!$Q$5:$Q$605,"Receita",Mar!$F$5:$F$605,CReceber!$D9,Mar!$I$5:$I$605,"Não Pago")</f>
        <v>0</v>
      </c>
      <c r="H9" s="75">
        <f>SUMIFS(Abr!$H$5:$H$605,Abr!$Q$5:$Q$605,"Receita",Abr!$F$5:$F$605,CReceber!$D9,Abr!$I$5:$I$605,"Não Pago")</f>
        <v>0</v>
      </c>
      <c r="I9" s="75">
        <f>SUMIFS(Mai!$H$5:$H$605,Mai!$Q$5:$Q$605,"Receita",Mai!$F$5:$F$605,CReceber!$D9,Mai!$I$5:$I$605,"Não Pago")</f>
        <v>0</v>
      </c>
      <c r="J9" s="75">
        <f>SUMIFS(Jun!$H$5:$H$605,Jun!$Q$5:$Q$605,"Receita",Jun!$F$5:$F$605,CReceber!$D9,Jun!$I$5:$I$605,"Não Pago")</f>
        <v>0</v>
      </c>
      <c r="K9" s="75">
        <f>SUMIFS(Jul!$H$5:$H$605,Jul!$Q$5:$Q$605,"Receita",Jul!$F$5:$F$605,CReceber!$D9,Jul!$I$5:$I$605,"Não Pago")</f>
        <v>0</v>
      </c>
      <c r="L9" s="75">
        <f>SUMIFS(Ago!$H$5:$H$605,Ago!$Q$5:$Q$605,"Receita",Ago!$F$5:$F$605,CReceber!$D9,Ago!$I$5:$I$605,"Não Pago")</f>
        <v>0</v>
      </c>
      <c r="M9" s="75">
        <f>SUMIFS(Set!$H$5:$H$605,Set!$Q$5:$Q$605,"Receita",Set!$F$5:$F$605,CReceber!$D9,Set!$I$5:$I$605,"Não Pago")</f>
        <v>0</v>
      </c>
      <c r="N9" s="75">
        <f>SUMIFS(Out!$H$5:$H$605,Out!$Q$5:$Q$605,"Receita",Out!$F$5:$F$605,CReceber!$D9,Out!$I$5:$I$605,"Não Pago")</f>
        <v>0</v>
      </c>
      <c r="O9" s="75">
        <f>SUMIFS(Nov!$H$5:$H$605,Nov!$Q$5:$Q$605,"Receita",Nov!$F$5:$F$605,CReceber!$D9,Nov!$I$5:$I$605,"Não Pago")</f>
        <v>0</v>
      </c>
      <c r="P9" s="75">
        <f>SUMIFS(Dez!$H$5:$H$605,Dez!$Q$5:$Q$605,"Receita",Dez!$F$5:$F$605,CReceber!$D9,Dez!$I$5:$I$605,"Não Pago")</f>
        <v>0</v>
      </c>
      <c r="Q9" s="49">
        <f>SUM(E9:P9)</f>
        <v>0</v>
      </c>
    </row>
    <row r="10" spans="1:17" ht="28.5" customHeight="1" thickTop="1" thickBot="1">
      <c r="C10" s="65" t="str">
        <f>'PC Receitas'!C6</f>
        <v>4.1.2</v>
      </c>
      <c r="D10" s="66" t="str">
        <f>VLOOKUP(C10,'PC Receitas'!$C$4:$D$103,2,FALSE)</f>
        <v>-</v>
      </c>
      <c r="E10" s="75">
        <f>SUMIFS(Jan!$H$5:$H$605,Jan!$Q$5:$Q$605,"Receita",Jan!$F$5:$F$605,CReceber!$D10,Jan!$I$5:$I$605,"Não Pago")</f>
        <v>0</v>
      </c>
      <c r="F10" s="75">
        <f>SUMIFS(Fev!$H$5:$H$605,Fev!$Q$5:$Q$605,"Receita",Fev!$F$5:$F$605,CReceber!$D10,Fev!$I$5:$I$605,"Não Pago")</f>
        <v>0</v>
      </c>
      <c r="G10" s="75">
        <f>SUMIFS(Mar!$H$5:$H$605,Mar!$Q$5:$Q$605,"Receita",Mar!$F$5:$F$605,CReceber!$D10,Mar!$I$5:$I$605,"Não Pago")</f>
        <v>0</v>
      </c>
      <c r="H10" s="75">
        <f>SUMIFS(Abr!$H$5:$H$605,Abr!$Q$5:$Q$605,"Receita",Abr!$F$5:$F$605,CReceber!$D10,Abr!$I$5:$I$605,"Não Pago")</f>
        <v>0</v>
      </c>
      <c r="I10" s="75">
        <f>SUMIFS(Mai!$H$5:$H$605,Mai!$Q$5:$Q$605,"Receita",Mai!$F$5:$F$605,CReceber!$D10,Mai!$I$5:$I$605,"Não Pago")</f>
        <v>0</v>
      </c>
      <c r="J10" s="75">
        <f>SUMIFS(Jun!$H$5:$H$605,Jun!$Q$5:$Q$605,"Receita",Jun!$F$5:$F$605,CReceber!$D10,Jun!$I$5:$I$605,"Não Pago")</f>
        <v>0</v>
      </c>
      <c r="K10" s="75">
        <f>SUMIFS(Jul!$H$5:$H$605,Jul!$Q$5:$Q$605,"Receita",Jul!$F$5:$F$605,CReceber!$D10,Jul!$I$5:$I$605,"Não Pago")</f>
        <v>0</v>
      </c>
      <c r="L10" s="75">
        <f>SUMIFS(Ago!$H$5:$H$605,Ago!$Q$5:$Q$605,"Receita",Ago!$F$5:$F$605,CReceber!$D10,Ago!$I$5:$I$605,"Não Pago")</f>
        <v>0</v>
      </c>
      <c r="M10" s="75">
        <f>SUMIFS(Set!$H$5:$H$605,Set!$Q$5:$Q$605,"Receita",Set!$F$5:$F$605,CReceber!$D10,Set!$I$5:$I$605,"Não Pago")</f>
        <v>0</v>
      </c>
      <c r="N10" s="75">
        <f>SUMIFS(Out!$H$5:$H$605,Out!$Q$5:$Q$605,"Receita",Out!$F$5:$F$605,CReceber!$D10,Out!$I$5:$I$605,"Não Pago")</f>
        <v>0</v>
      </c>
      <c r="O10" s="75">
        <f>SUMIFS(Nov!$H$5:$H$605,Nov!$Q$5:$Q$605,"Receita",Nov!$F$5:$F$605,CReceber!$D10,Nov!$I$5:$I$605,"Não Pago")</f>
        <v>0</v>
      </c>
      <c r="P10" s="75">
        <f>SUMIFS(Dez!$H$5:$H$605,Dez!$Q$5:$Q$605,"Receita",Dez!$F$5:$F$605,CReceber!$D10,Dez!$I$5:$I$605,"Não Pago")</f>
        <v>0</v>
      </c>
      <c r="Q10" s="49">
        <f t="shared" ref="Q10:Q73" si="2">SUM(E10:P10)</f>
        <v>0</v>
      </c>
    </row>
    <row r="11" spans="1:17" ht="28.5" customHeight="1" thickTop="1" thickBot="1">
      <c r="C11" s="65" t="str">
        <f>'PC Receitas'!C7</f>
        <v>4.1.3</v>
      </c>
      <c r="D11" s="66" t="str">
        <f>VLOOKUP(C11,'PC Receitas'!$C$4:$D$103,2,FALSE)</f>
        <v>-</v>
      </c>
      <c r="E11" s="75">
        <f>SUMIFS(Jan!$H$5:$H$605,Jan!$Q$5:$Q$605,"Receita",Jan!$F$5:$F$605,CReceber!$D11,Jan!$I$5:$I$605,"Não Pago")</f>
        <v>0</v>
      </c>
      <c r="F11" s="75">
        <f>SUMIFS(Fev!$H$5:$H$605,Fev!$Q$5:$Q$605,"Receita",Fev!$F$5:$F$605,CReceber!$D11,Fev!$I$5:$I$605,"Não Pago")</f>
        <v>0</v>
      </c>
      <c r="G11" s="75">
        <f>SUMIFS(Mar!$H$5:$H$605,Mar!$Q$5:$Q$605,"Receita",Mar!$F$5:$F$605,CReceber!$D11,Mar!$I$5:$I$605,"Não Pago")</f>
        <v>0</v>
      </c>
      <c r="H11" s="75">
        <f>SUMIFS(Abr!$H$5:$H$605,Abr!$Q$5:$Q$605,"Receita",Abr!$F$5:$F$605,CReceber!$D11,Abr!$I$5:$I$605,"Não Pago")</f>
        <v>0</v>
      </c>
      <c r="I11" s="75">
        <f>SUMIFS(Mai!$H$5:$H$605,Mai!$Q$5:$Q$605,"Receita",Mai!$F$5:$F$605,CReceber!$D11,Mai!$I$5:$I$605,"Não Pago")</f>
        <v>0</v>
      </c>
      <c r="J11" s="75">
        <f>SUMIFS(Jun!$H$5:$H$605,Jun!$Q$5:$Q$605,"Receita",Jun!$F$5:$F$605,CReceber!$D11,Jun!$I$5:$I$605,"Não Pago")</f>
        <v>0</v>
      </c>
      <c r="K11" s="75">
        <f>SUMIFS(Jul!$H$5:$H$605,Jul!$Q$5:$Q$605,"Receita",Jul!$F$5:$F$605,CReceber!$D11,Jul!$I$5:$I$605,"Não Pago")</f>
        <v>0</v>
      </c>
      <c r="L11" s="75">
        <f>SUMIFS(Ago!$H$5:$H$605,Ago!$Q$5:$Q$605,"Receita",Ago!$F$5:$F$605,CReceber!$D11,Ago!$I$5:$I$605,"Não Pago")</f>
        <v>0</v>
      </c>
      <c r="M11" s="75">
        <f>SUMIFS(Set!$H$5:$H$605,Set!$Q$5:$Q$605,"Receita",Set!$F$5:$F$605,CReceber!$D11,Set!$I$5:$I$605,"Não Pago")</f>
        <v>0</v>
      </c>
      <c r="N11" s="75">
        <f>SUMIFS(Out!$H$5:$H$605,Out!$Q$5:$Q$605,"Receita",Out!$F$5:$F$605,CReceber!$D11,Out!$I$5:$I$605,"Não Pago")</f>
        <v>0</v>
      </c>
      <c r="O11" s="75">
        <f>SUMIFS(Nov!$H$5:$H$605,Nov!$Q$5:$Q$605,"Receita",Nov!$F$5:$F$605,CReceber!$D11,Nov!$I$5:$I$605,"Não Pago")</f>
        <v>0</v>
      </c>
      <c r="P11" s="75">
        <f>SUMIFS(Dez!$H$5:$H$605,Dez!$Q$5:$Q$605,"Receita",Dez!$F$5:$F$605,CReceber!$D11,Dez!$I$5:$I$605,"Não Pago")</f>
        <v>0</v>
      </c>
      <c r="Q11" s="49">
        <f t="shared" si="2"/>
        <v>0</v>
      </c>
    </row>
    <row r="12" spans="1:17" ht="28.5" customHeight="1" thickTop="1" thickBot="1">
      <c r="C12" s="65" t="str">
        <f>'PC Receitas'!C8</f>
        <v>4.1.4</v>
      </c>
      <c r="D12" s="66" t="str">
        <f>VLOOKUP(C12,'PC Receitas'!$C$4:$D$103,2,FALSE)</f>
        <v>-</v>
      </c>
      <c r="E12" s="75">
        <f>SUMIFS(Jan!$H$5:$H$605,Jan!$Q$5:$Q$605,"Receita",Jan!$F$5:$F$605,CReceber!$D12,Jan!$I$5:$I$605,"Não Pago")</f>
        <v>0</v>
      </c>
      <c r="F12" s="75">
        <f>SUMIFS(Fev!$H$5:$H$605,Fev!$Q$5:$Q$605,"Receita",Fev!$F$5:$F$605,CReceber!$D12,Fev!$I$5:$I$605,"Não Pago")</f>
        <v>0</v>
      </c>
      <c r="G12" s="75">
        <f>SUMIFS(Mar!$H$5:$H$605,Mar!$Q$5:$Q$605,"Receita",Mar!$F$5:$F$605,CReceber!$D12,Mar!$I$5:$I$605,"Não Pago")</f>
        <v>0</v>
      </c>
      <c r="H12" s="75">
        <f>SUMIFS(Abr!$H$5:$H$605,Abr!$Q$5:$Q$605,"Receita",Abr!$F$5:$F$605,CReceber!$D12,Abr!$I$5:$I$605,"Não Pago")</f>
        <v>0</v>
      </c>
      <c r="I12" s="75">
        <f>SUMIFS(Mai!$H$5:$H$605,Mai!$Q$5:$Q$605,"Receita",Mai!$F$5:$F$605,CReceber!$D12,Mai!$I$5:$I$605,"Não Pago")</f>
        <v>0</v>
      </c>
      <c r="J12" s="75">
        <f>SUMIFS(Jun!$H$5:$H$605,Jun!$Q$5:$Q$605,"Receita",Jun!$F$5:$F$605,CReceber!$D12,Jun!$I$5:$I$605,"Não Pago")</f>
        <v>0</v>
      </c>
      <c r="K12" s="75">
        <f>SUMIFS(Jul!$H$5:$H$605,Jul!$Q$5:$Q$605,"Receita",Jul!$F$5:$F$605,CReceber!$D12,Jul!$I$5:$I$605,"Não Pago")</f>
        <v>0</v>
      </c>
      <c r="L12" s="75">
        <f>SUMIFS(Ago!$H$5:$H$605,Ago!$Q$5:$Q$605,"Receita",Ago!$F$5:$F$605,CReceber!$D12,Ago!$I$5:$I$605,"Não Pago")</f>
        <v>0</v>
      </c>
      <c r="M12" s="75">
        <f>SUMIFS(Set!$H$5:$H$605,Set!$Q$5:$Q$605,"Receita",Set!$F$5:$F$605,CReceber!$D12,Set!$I$5:$I$605,"Não Pago")</f>
        <v>0</v>
      </c>
      <c r="N12" s="75">
        <f>SUMIFS(Out!$H$5:$H$605,Out!$Q$5:$Q$605,"Receita",Out!$F$5:$F$605,CReceber!$D12,Out!$I$5:$I$605,"Não Pago")</f>
        <v>0</v>
      </c>
      <c r="O12" s="75">
        <f>SUMIFS(Nov!$H$5:$H$605,Nov!$Q$5:$Q$605,"Receita",Nov!$F$5:$F$605,CReceber!$D12,Nov!$I$5:$I$605,"Não Pago")</f>
        <v>0</v>
      </c>
      <c r="P12" s="75">
        <f>SUMIFS(Dez!$H$5:$H$605,Dez!$Q$5:$Q$605,"Receita",Dez!$F$5:$F$605,CReceber!$D12,Dez!$I$5:$I$605,"Não Pago")</f>
        <v>0</v>
      </c>
      <c r="Q12" s="49">
        <f t="shared" si="2"/>
        <v>0</v>
      </c>
    </row>
    <row r="13" spans="1:17" ht="28.5" customHeight="1" thickTop="1" thickBot="1">
      <c r="C13" s="65" t="str">
        <f>'PC Receitas'!C9</f>
        <v>4.1.5</v>
      </c>
      <c r="D13" s="66" t="str">
        <f>VLOOKUP(C13,'PC Receitas'!$C$4:$D$103,2,FALSE)</f>
        <v>-</v>
      </c>
      <c r="E13" s="75">
        <f>SUMIFS(Jan!$H$5:$H$605,Jan!$Q$5:$Q$605,"Receita",Jan!$F$5:$F$605,CReceber!$D13,Jan!$I$5:$I$605,"Não Pago")</f>
        <v>0</v>
      </c>
      <c r="F13" s="75">
        <f>SUMIFS(Fev!$H$5:$H$605,Fev!$Q$5:$Q$605,"Receita",Fev!$F$5:$F$605,CReceber!$D13,Fev!$I$5:$I$605,"Não Pago")</f>
        <v>0</v>
      </c>
      <c r="G13" s="75">
        <f>SUMIFS(Mar!$H$5:$H$605,Mar!$Q$5:$Q$605,"Receita",Mar!$F$5:$F$605,CReceber!$D13,Mar!$I$5:$I$605,"Não Pago")</f>
        <v>0</v>
      </c>
      <c r="H13" s="75">
        <f>SUMIFS(Abr!$H$5:$H$605,Abr!$Q$5:$Q$605,"Receita",Abr!$F$5:$F$605,CReceber!$D13,Abr!$I$5:$I$605,"Não Pago")</f>
        <v>0</v>
      </c>
      <c r="I13" s="75">
        <f>SUMIFS(Mai!$H$5:$H$605,Mai!$Q$5:$Q$605,"Receita",Mai!$F$5:$F$605,CReceber!$D13,Mai!$I$5:$I$605,"Não Pago")</f>
        <v>0</v>
      </c>
      <c r="J13" s="75">
        <f>SUMIFS(Jun!$H$5:$H$605,Jun!$Q$5:$Q$605,"Receita",Jun!$F$5:$F$605,CReceber!$D13,Jun!$I$5:$I$605,"Não Pago")</f>
        <v>0</v>
      </c>
      <c r="K13" s="75">
        <f>SUMIFS(Jul!$H$5:$H$605,Jul!$Q$5:$Q$605,"Receita",Jul!$F$5:$F$605,CReceber!$D13,Jul!$I$5:$I$605,"Não Pago")</f>
        <v>0</v>
      </c>
      <c r="L13" s="75">
        <f>SUMIFS(Ago!$H$5:$H$605,Ago!$Q$5:$Q$605,"Receita",Ago!$F$5:$F$605,CReceber!$D13,Ago!$I$5:$I$605,"Não Pago")</f>
        <v>0</v>
      </c>
      <c r="M13" s="75">
        <f>SUMIFS(Set!$H$5:$H$605,Set!$Q$5:$Q$605,"Receita",Set!$F$5:$F$605,CReceber!$D13,Set!$I$5:$I$605,"Não Pago")</f>
        <v>0</v>
      </c>
      <c r="N13" s="75">
        <f>SUMIFS(Out!$H$5:$H$605,Out!$Q$5:$Q$605,"Receita",Out!$F$5:$F$605,CReceber!$D13,Out!$I$5:$I$605,"Não Pago")</f>
        <v>0</v>
      </c>
      <c r="O13" s="75">
        <f>SUMIFS(Nov!$H$5:$H$605,Nov!$Q$5:$Q$605,"Receita",Nov!$F$5:$F$605,CReceber!$D13,Nov!$I$5:$I$605,"Não Pago")</f>
        <v>0</v>
      </c>
      <c r="P13" s="75">
        <f>SUMIFS(Dez!$H$5:$H$605,Dez!$Q$5:$Q$605,"Receita",Dez!$F$5:$F$605,CReceber!$D13,Dez!$I$5:$I$605,"Não Pago")</f>
        <v>0</v>
      </c>
      <c r="Q13" s="49">
        <f t="shared" si="2"/>
        <v>0</v>
      </c>
    </row>
    <row r="14" spans="1:17" ht="28.5" customHeight="1" thickTop="1" thickBot="1">
      <c r="C14" s="65" t="str">
        <f>'PC Receitas'!C10</f>
        <v>4.1.6</v>
      </c>
      <c r="D14" s="66" t="str">
        <f>VLOOKUP(C14,'PC Receitas'!$C$4:$D$103,2,FALSE)</f>
        <v>-</v>
      </c>
      <c r="E14" s="75">
        <f>SUMIFS(Jan!$H$5:$H$605,Jan!$Q$5:$Q$605,"Receita",Jan!$F$5:$F$605,CReceber!$D14,Jan!$I$5:$I$605,"Não Pago")</f>
        <v>0</v>
      </c>
      <c r="F14" s="75">
        <f>SUMIFS(Fev!$H$5:$H$605,Fev!$Q$5:$Q$605,"Receita",Fev!$F$5:$F$605,CReceber!$D14,Fev!$I$5:$I$605,"Não Pago")</f>
        <v>0</v>
      </c>
      <c r="G14" s="75">
        <f>SUMIFS(Mar!$H$5:$H$605,Mar!$Q$5:$Q$605,"Receita",Mar!$F$5:$F$605,CReceber!$D14,Mar!$I$5:$I$605,"Não Pago")</f>
        <v>0</v>
      </c>
      <c r="H14" s="75">
        <f>SUMIFS(Abr!$H$5:$H$605,Abr!$Q$5:$Q$605,"Receita",Abr!$F$5:$F$605,CReceber!$D14,Abr!$I$5:$I$605,"Não Pago")</f>
        <v>0</v>
      </c>
      <c r="I14" s="75">
        <f>SUMIFS(Mai!$H$5:$H$605,Mai!$Q$5:$Q$605,"Receita",Mai!$F$5:$F$605,CReceber!$D14,Mai!$I$5:$I$605,"Não Pago")</f>
        <v>0</v>
      </c>
      <c r="J14" s="75">
        <f>SUMIFS(Jun!$H$5:$H$605,Jun!$Q$5:$Q$605,"Receita",Jun!$F$5:$F$605,CReceber!$D14,Jun!$I$5:$I$605,"Não Pago")</f>
        <v>0</v>
      </c>
      <c r="K14" s="75">
        <f>SUMIFS(Jul!$H$5:$H$605,Jul!$Q$5:$Q$605,"Receita",Jul!$F$5:$F$605,CReceber!$D14,Jul!$I$5:$I$605,"Não Pago")</f>
        <v>0</v>
      </c>
      <c r="L14" s="75">
        <f>SUMIFS(Ago!$H$5:$H$605,Ago!$Q$5:$Q$605,"Receita",Ago!$F$5:$F$605,CReceber!$D14,Ago!$I$5:$I$605,"Não Pago")</f>
        <v>0</v>
      </c>
      <c r="M14" s="75">
        <f>SUMIFS(Set!$H$5:$H$605,Set!$Q$5:$Q$605,"Receita",Set!$F$5:$F$605,CReceber!$D14,Set!$I$5:$I$605,"Não Pago")</f>
        <v>0</v>
      </c>
      <c r="N14" s="75">
        <f>SUMIFS(Out!$H$5:$H$605,Out!$Q$5:$Q$605,"Receita",Out!$F$5:$F$605,CReceber!$D14,Out!$I$5:$I$605,"Não Pago")</f>
        <v>0</v>
      </c>
      <c r="O14" s="75">
        <f>SUMIFS(Nov!$H$5:$H$605,Nov!$Q$5:$Q$605,"Receita",Nov!$F$5:$F$605,CReceber!$D14,Nov!$I$5:$I$605,"Não Pago")</f>
        <v>0</v>
      </c>
      <c r="P14" s="75">
        <f>SUMIFS(Dez!$H$5:$H$605,Dez!$Q$5:$Q$605,"Receita",Dez!$F$5:$F$605,CReceber!$D14,Dez!$I$5:$I$605,"Não Pago")</f>
        <v>0</v>
      </c>
      <c r="Q14" s="49">
        <f t="shared" si="2"/>
        <v>0</v>
      </c>
    </row>
    <row r="15" spans="1:17" ht="28.5" customHeight="1" thickTop="1" thickBot="1">
      <c r="C15" s="65" t="str">
        <f>'PC Receitas'!C11</f>
        <v>4.1.7</v>
      </c>
      <c r="D15" s="66" t="str">
        <f>VLOOKUP(C15,'PC Receitas'!$C$4:$D$103,2,FALSE)</f>
        <v>-</v>
      </c>
      <c r="E15" s="75">
        <f>SUMIFS(Jan!$H$5:$H$605,Jan!$Q$5:$Q$605,"Receita",Jan!$F$5:$F$605,CReceber!$D15,Jan!$I$5:$I$605,"Não Pago")</f>
        <v>0</v>
      </c>
      <c r="F15" s="75">
        <f>SUMIFS(Fev!$H$5:$H$605,Fev!$Q$5:$Q$605,"Receita",Fev!$F$5:$F$605,CReceber!$D15,Fev!$I$5:$I$605,"Não Pago")</f>
        <v>0</v>
      </c>
      <c r="G15" s="75">
        <f>SUMIFS(Mar!$H$5:$H$605,Mar!$Q$5:$Q$605,"Receita",Mar!$F$5:$F$605,CReceber!$D15,Mar!$I$5:$I$605,"Não Pago")</f>
        <v>0</v>
      </c>
      <c r="H15" s="75">
        <f>SUMIFS(Abr!$H$5:$H$605,Abr!$Q$5:$Q$605,"Receita",Abr!$F$5:$F$605,CReceber!$D15,Abr!$I$5:$I$605,"Não Pago")</f>
        <v>0</v>
      </c>
      <c r="I15" s="75">
        <f>SUMIFS(Mai!$H$5:$H$605,Mai!$Q$5:$Q$605,"Receita",Mai!$F$5:$F$605,CReceber!$D15,Mai!$I$5:$I$605,"Não Pago")</f>
        <v>0</v>
      </c>
      <c r="J15" s="75">
        <f>SUMIFS(Jun!$H$5:$H$605,Jun!$Q$5:$Q$605,"Receita",Jun!$F$5:$F$605,CReceber!$D15,Jun!$I$5:$I$605,"Não Pago")</f>
        <v>0</v>
      </c>
      <c r="K15" s="75">
        <f>SUMIFS(Jul!$H$5:$H$605,Jul!$Q$5:$Q$605,"Receita",Jul!$F$5:$F$605,CReceber!$D15,Jul!$I$5:$I$605,"Não Pago")</f>
        <v>0</v>
      </c>
      <c r="L15" s="75">
        <f>SUMIFS(Ago!$H$5:$H$605,Ago!$Q$5:$Q$605,"Receita",Ago!$F$5:$F$605,CReceber!$D15,Ago!$I$5:$I$605,"Não Pago")</f>
        <v>0</v>
      </c>
      <c r="M15" s="75">
        <f>SUMIFS(Set!$H$5:$H$605,Set!$Q$5:$Q$605,"Receita",Set!$F$5:$F$605,CReceber!$D15,Set!$I$5:$I$605,"Não Pago")</f>
        <v>0</v>
      </c>
      <c r="N15" s="75">
        <f>SUMIFS(Out!$H$5:$H$605,Out!$Q$5:$Q$605,"Receita",Out!$F$5:$F$605,CReceber!$D15,Out!$I$5:$I$605,"Não Pago")</f>
        <v>0</v>
      </c>
      <c r="O15" s="75">
        <f>SUMIFS(Nov!$H$5:$H$605,Nov!$Q$5:$Q$605,"Receita",Nov!$F$5:$F$605,CReceber!$D15,Nov!$I$5:$I$605,"Não Pago")</f>
        <v>0</v>
      </c>
      <c r="P15" s="75">
        <f>SUMIFS(Dez!$H$5:$H$605,Dez!$Q$5:$Q$605,"Receita",Dez!$F$5:$F$605,CReceber!$D15,Dez!$I$5:$I$605,"Não Pago")</f>
        <v>0</v>
      </c>
      <c r="Q15" s="49">
        <f t="shared" si="2"/>
        <v>0</v>
      </c>
    </row>
    <row r="16" spans="1:17" ht="28.5" customHeight="1" thickTop="1" thickBot="1">
      <c r="C16" s="65" t="str">
        <f>'PC Receitas'!C12</f>
        <v>4.1.8</v>
      </c>
      <c r="D16" s="66" t="str">
        <f>VLOOKUP(C16,'PC Receitas'!$C$4:$D$103,2,FALSE)</f>
        <v>-</v>
      </c>
      <c r="E16" s="75">
        <f>SUMIFS(Jan!$H$5:$H$605,Jan!$Q$5:$Q$605,"Receita",Jan!$F$5:$F$605,CReceber!$D16,Jan!$I$5:$I$605,"Não Pago")</f>
        <v>0</v>
      </c>
      <c r="F16" s="75">
        <f>SUMIFS(Fev!$H$5:$H$605,Fev!$Q$5:$Q$605,"Receita",Fev!$F$5:$F$605,CReceber!$D16,Fev!$I$5:$I$605,"Não Pago")</f>
        <v>0</v>
      </c>
      <c r="G16" s="75">
        <f>SUMIFS(Mar!$H$5:$H$605,Mar!$Q$5:$Q$605,"Receita",Mar!$F$5:$F$605,CReceber!$D16,Mar!$I$5:$I$605,"Não Pago")</f>
        <v>0</v>
      </c>
      <c r="H16" s="75">
        <f>SUMIFS(Abr!$H$5:$H$605,Abr!$Q$5:$Q$605,"Receita",Abr!$F$5:$F$605,CReceber!$D16,Abr!$I$5:$I$605,"Não Pago")</f>
        <v>0</v>
      </c>
      <c r="I16" s="75">
        <f>SUMIFS(Mai!$H$5:$H$605,Mai!$Q$5:$Q$605,"Receita",Mai!$F$5:$F$605,CReceber!$D16,Mai!$I$5:$I$605,"Não Pago")</f>
        <v>0</v>
      </c>
      <c r="J16" s="75">
        <f>SUMIFS(Jun!$H$5:$H$605,Jun!$Q$5:$Q$605,"Receita",Jun!$F$5:$F$605,CReceber!$D16,Jun!$I$5:$I$605,"Não Pago")</f>
        <v>0</v>
      </c>
      <c r="K16" s="75">
        <f>SUMIFS(Jul!$H$5:$H$605,Jul!$Q$5:$Q$605,"Receita",Jul!$F$5:$F$605,CReceber!$D16,Jul!$I$5:$I$605,"Não Pago")</f>
        <v>0</v>
      </c>
      <c r="L16" s="75">
        <f>SUMIFS(Ago!$H$5:$H$605,Ago!$Q$5:$Q$605,"Receita",Ago!$F$5:$F$605,CReceber!$D16,Ago!$I$5:$I$605,"Não Pago")</f>
        <v>0</v>
      </c>
      <c r="M16" s="75">
        <f>SUMIFS(Set!$H$5:$H$605,Set!$Q$5:$Q$605,"Receita",Set!$F$5:$F$605,CReceber!$D16,Set!$I$5:$I$605,"Não Pago")</f>
        <v>0</v>
      </c>
      <c r="N16" s="75">
        <f>SUMIFS(Out!$H$5:$H$605,Out!$Q$5:$Q$605,"Receita",Out!$F$5:$F$605,CReceber!$D16,Out!$I$5:$I$605,"Não Pago")</f>
        <v>0</v>
      </c>
      <c r="O16" s="75">
        <f>SUMIFS(Nov!$H$5:$H$605,Nov!$Q$5:$Q$605,"Receita",Nov!$F$5:$F$605,CReceber!$D16,Nov!$I$5:$I$605,"Não Pago")</f>
        <v>0</v>
      </c>
      <c r="P16" s="75">
        <f>SUMIFS(Dez!$H$5:$H$605,Dez!$Q$5:$Q$605,"Receita",Dez!$F$5:$F$605,CReceber!$D16,Dez!$I$5:$I$605,"Não Pago")</f>
        <v>0</v>
      </c>
      <c r="Q16" s="49">
        <f t="shared" si="2"/>
        <v>0</v>
      </c>
    </row>
    <row r="17" spans="3:17" ht="28.5" customHeight="1" thickTop="1" thickBot="1">
      <c r="C17" s="65" t="str">
        <f>'PC Receitas'!C13</f>
        <v>4.1.9</v>
      </c>
      <c r="D17" s="66" t="str">
        <f>VLOOKUP(C17,'PC Receitas'!$C$4:$D$103,2,FALSE)</f>
        <v>-</v>
      </c>
      <c r="E17" s="75">
        <f>SUMIFS(Jan!$H$5:$H$605,Jan!$Q$5:$Q$605,"Receita",Jan!$F$5:$F$605,CReceber!$D17,Jan!$I$5:$I$605,"Não Pago")</f>
        <v>0</v>
      </c>
      <c r="F17" s="75">
        <f>SUMIFS(Fev!$H$5:$H$605,Fev!$Q$5:$Q$605,"Receita",Fev!$F$5:$F$605,CReceber!$D17,Fev!$I$5:$I$605,"Não Pago")</f>
        <v>0</v>
      </c>
      <c r="G17" s="75">
        <f>SUMIFS(Mar!$H$5:$H$605,Mar!$Q$5:$Q$605,"Receita",Mar!$F$5:$F$605,CReceber!$D17,Mar!$I$5:$I$605,"Não Pago")</f>
        <v>0</v>
      </c>
      <c r="H17" s="75">
        <f>SUMIFS(Abr!$H$5:$H$605,Abr!$Q$5:$Q$605,"Receita",Abr!$F$5:$F$605,CReceber!$D17,Abr!$I$5:$I$605,"Não Pago")</f>
        <v>0</v>
      </c>
      <c r="I17" s="75">
        <f>SUMIFS(Mai!$H$5:$H$605,Mai!$Q$5:$Q$605,"Receita",Mai!$F$5:$F$605,CReceber!$D17,Mai!$I$5:$I$605,"Não Pago")</f>
        <v>0</v>
      </c>
      <c r="J17" s="75">
        <f>SUMIFS(Jun!$H$5:$H$605,Jun!$Q$5:$Q$605,"Receita",Jun!$F$5:$F$605,CReceber!$D17,Jun!$I$5:$I$605,"Não Pago")</f>
        <v>0</v>
      </c>
      <c r="K17" s="75">
        <f>SUMIFS(Jul!$H$5:$H$605,Jul!$Q$5:$Q$605,"Receita",Jul!$F$5:$F$605,CReceber!$D17,Jul!$I$5:$I$605,"Não Pago")</f>
        <v>0</v>
      </c>
      <c r="L17" s="75">
        <f>SUMIFS(Ago!$H$5:$H$605,Ago!$Q$5:$Q$605,"Receita",Ago!$F$5:$F$605,CReceber!$D17,Ago!$I$5:$I$605,"Não Pago")</f>
        <v>0</v>
      </c>
      <c r="M17" s="75">
        <f>SUMIFS(Set!$H$5:$H$605,Set!$Q$5:$Q$605,"Receita",Set!$F$5:$F$605,CReceber!$D17,Set!$I$5:$I$605,"Não Pago")</f>
        <v>0</v>
      </c>
      <c r="N17" s="75">
        <f>SUMIFS(Out!$H$5:$H$605,Out!$Q$5:$Q$605,"Receita",Out!$F$5:$F$605,CReceber!$D17,Out!$I$5:$I$605,"Não Pago")</f>
        <v>0</v>
      </c>
      <c r="O17" s="75">
        <f>SUMIFS(Nov!$H$5:$H$605,Nov!$Q$5:$Q$605,"Receita",Nov!$F$5:$F$605,CReceber!$D17,Nov!$I$5:$I$605,"Não Pago")</f>
        <v>0</v>
      </c>
      <c r="P17" s="75">
        <f>SUMIFS(Dez!$H$5:$H$605,Dez!$Q$5:$Q$605,"Receita",Dez!$F$5:$F$605,CReceber!$D17,Dez!$I$5:$I$605,"Não Pago")</f>
        <v>0</v>
      </c>
      <c r="Q17" s="49">
        <f t="shared" si="2"/>
        <v>0</v>
      </c>
    </row>
    <row r="18" spans="3:17" ht="28.5" customHeight="1" thickTop="1" thickBot="1">
      <c r="C18" s="65" t="str">
        <f>'PC Receitas'!C14</f>
        <v>4.1.10</v>
      </c>
      <c r="D18" s="66" t="str">
        <f>VLOOKUP(C18,'PC Receitas'!$C$4:$D$103,2,FALSE)</f>
        <v>-</v>
      </c>
      <c r="E18" s="75">
        <f>SUMIFS(Jan!$H$5:$H$605,Jan!$Q$5:$Q$605,"Receita",Jan!$F$5:$F$605,CReceber!$D18,Jan!$I$5:$I$605,"Não Pago")</f>
        <v>0</v>
      </c>
      <c r="F18" s="75">
        <f>SUMIFS(Fev!$H$5:$H$605,Fev!$Q$5:$Q$605,"Receita",Fev!$F$5:$F$605,CReceber!$D18,Fev!$I$5:$I$605,"Não Pago")</f>
        <v>0</v>
      </c>
      <c r="G18" s="75">
        <f>SUMIFS(Mar!$H$5:$H$605,Mar!$Q$5:$Q$605,"Receita",Mar!$F$5:$F$605,CReceber!$D18,Mar!$I$5:$I$605,"Não Pago")</f>
        <v>0</v>
      </c>
      <c r="H18" s="75">
        <f>SUMIFS(Abr!$H$5:$H$605,Abr!$Q$5:$Q$605,"Receita",Abr!$F$5:$F$605,CReceber!$D18,Abr!$I$5:$I$605,"Não Pago")</f>
        <v>0</v>
      </c>
      <c r="I18" s="75">
        <f>SUMIFS(Mai!$H$5:$H$605,Mai!$Q$5:$Q$605,"Receita",Mai!$F$5:$F$605,CReceber!$D18,Mai!$I$5:$I$605,"Não Pago")</f>
        <v>0</v>
      </c>
      <c r="J18" s="75">
        <f>SUMIFS(Jun!$H$5:$H$605,Jun!$Q$5:$Q$605,"Receita",Jun!$F$5:$F$605,CReceber!$D18,Jun!$I$5:$I$605,"Não Pago")</f>
        <v>0</v>
      </c>
      <c r="K18" s="75">
        <f>SUMIFS(Jul!$H$5:$H$605,Jul!$Q$5:$Q$605,"Receita",Jul!$F$5:$F$605,CReceber!$D18,Jul!$I$5:$I$605,"Não Pago")</f>
        <v>0</v>
      </c>
      <c r="L18" s="75">
        <f>SUMIFS(Ago!$H$5:$H$605,Ago!$Q$5:$Q$605,"Receita",Ago!$F$5:$F$605,CReceber!$D18,Ago!$I$5:$I$605,"Não Pago")</f>
        <v>0</v>
      </c>
      <c r="M18" s="75">
        <f>SUMIFS(Set!$H$5:$H$605,Set!$Q$5:$Q$605,"Receita",Set!$F$5:$F$605,CReceber!$D18,Set!$I$5:$I$605,"Não Pago")</f>
        <v>0</v>
      </c>
      <c r="N18" s="75">
        <f>SUMIFS(Out!$H$5:$H$605,Out!$Q$5:$Q$605,"Receita",Out!$F$5:$F$605,CReceber!$D18,Out!$I$5:$I$605,"Não Pago")</f>
        <v>0</v>
      </c>
      <c r="O18" s="75">
        <f>SUMIFS(Nov!$H$5:$H$605,Nov!$Q$5:$Q$605,"Receita",Nov!$F$5:$F$605,CReceber!$D18,Nov!$I$5:$I$605,"Não Pago")</f>
        <v>0</v>
      </c>
      <c r="P18" s="75">
        <f>SUMIFS(Dez!$H$5:$H$605,Dez!$Q$5:$Q$605,"Receita",Dez!$F$5:$F$605,CReceber!$D18,Dez!$I$5:$I$605,"Não Pago")</f>
        <v>0</v>
      </c>
      <c r="Q18" s="49">
        <f t="shared" si="2"/>
        <v>0</v>
      </c>
    </row>
    <row r="19" spans="3:17" ht="28.5" customHeight="1" thickTop="1" thickBot="1">
      <c r="C19" s="65" t="str">
        <f>'PC Receitas'!C15</f>
        <v>4.1.11</v>
      </c>
      <c r="D19" s="66" t="str">
        <f>VLOOKUP(C19,'PC Receitas'!$C$4:$D$103,2,FALSE)</f>
        <v>-</v>
      </c>
      <c r="E19" s="75">
        <f>SUMIFS(Jan!$H$5:$H$605,Jan!$Q$5:$Q$605,"Receita",Jan!$F$5:$F$605,CReceber!$D19,Jan!$I$5:$I$605,"Não Pago")</f>
        <v>0</v>
      </c>
      <c r="F19" s="75">
        <f>SUMIFS(Fev!$H$5:$H$605,Fev!$Q$5:$Q$605,"Receita",Fev!$F$5:$F$605,CReceber!$D19,Fev!$I$5:$I$605,"Não Pago")</f>
        <v>0</v>
      </c>
      <c r="G19" s="75">
        <f>SUMIFS(Mar!$H$5:$H$605,Mar!$Q$5:$Q$605,"Receita",Mar!$F$5:$F$605,CReceber!$D19,Mar!$I$5:$I$605,"Não Pago")</f>
        <v>0</v>
      </c>
      <c r="H19" s="75">
        <f>SUMIFS(Abr!$H$5:$H$605,Abr!$Q$5:$Q$605,"Receita",Abr!$F$5:$F$605,CReceber!$D19,Abr!$I$5:$I$605,"Não Pago")</f>
        <v>0</v>
      </c>
      <c r="I19" s="75">
        <f>SUMIFS(Mai!$H$5:$H$605,Mai!$Q$5:$Q$605,"Receita",Mai!$F$5:$F$605,CReceber!$D19,Mai!$I$5:$I$605,"Não Pago")</f>
        <v>0</v>
      </c>
      <c r="J19" s="75">
        <f>SUMIFS(Jun!$H$5:$H$605,Jun!$Q$5:$Q$605,"Receita",Jun!$F$5:$F$605,CReceber!$D19,Jun!$I$5:$I$605,"Não Pago")</f>
        <v>0</v>
      </c>
      <c r="K19" s="75">
        <f>SUMIFS(Jul!$H$5:$H$605,Jul!$Q$5:$Q$605,"Receita",Jul!$F$5:$F$605,CReceber!$D19,Jul!$I$5:$I$605,"Não Pago")</f>
        <v>0</v>
      </c>
      <c r="L19" s="75">
        <f>SUMIFS(Ago!$H$5:$H$605,Ago!$Q$5:$Q$605,"Receita",Ago!$F$5:$F$605,CReceber!$D19,Ago!$I$5:$I$605,"Não Pago")</f>
        <v>0</v>
      </c>
      <c r="M19" s="75">
        <f>SUMIFS(Set!$H$5:$H$605,Set!$Q$5:$Q$605,"Receita",Set!$F$5:$F$605,CReceber!$D19,Set!$I$5:$I$605,"Não Pago")</f>
        <v>0</v>
      </c>
      <c r="N19" s="75">
        <f>SUMIFS(Out!$H$5:$H$605,Out!$Q$5:$Q$605,"Receita",Out!$F$5:$F$605,CReceber!$D19,Out!$I$5:$I$605,"Não Pago")</f>
        <v>0</v>
      </c>
      <c r="O19" s="75">
        <f>SUMIFS(Nov!$H$5:$H$605,Nov!$Q$5:$Q$605,"Receita",Nov!$F$5:$F$605,CReceber!$D19,Nov!$I$5:$I$605,"Não Pago")</f>
        <v>0</v>
      </c>
      <c r="P19" s="75">
        <f>SUMIFS(Dez!$H$5:$H$605,Dez!$Q$5:$Q$605,"Receita",Dez!$F$5:$F$605,CReceber!$D19,Dez!$I$5:$I$605,"Não Pago")</f>
        <v>0</v>
      </c>
      <c r="Q19" s="49">
        <f t="shared" si="2"/>
        <v>0</v>
      </c>
    </row>
    <row r="20" spans="3:17" ht="28.5" customHeight="1" thickTop="1" thickBot="1">
      <c r="C20" s="65" t="str">
        <f>'PC Receitas'!C16</f>
        <v>4.1.12</v>
      </c>
      <c r="D20" s="66" t="str">
        <f>VLOOKUP(C20,'PC Receitas'!$C$4:$D$103,2,FALSE)</f>
        <v>-</v>
      </c>
      <c r="E20" s="75">
        <f>SUMIFS(Jan!$H$5:$H$605,Jan!$Q$5:$Q$605,"Receita",Jan!$F$5:$F$605,CReceber!$D20,Jan!$I$5:$I$605,"Não Pago")</f>
        <v>0</v>
      </c>
      <c r="F20" s="75">
        <f>SUMIFS(Fev!$H$5:$H$605,Fev!$Q$5:$Q$605,"Receita",Fev!$F$5:$F$605,CReceber!$D20,Fev!$I$5:$I$605,"Não Pago")</f>
        <v>0</v>
      </c>
      <c r="G20" s="75">
        <f>SUMIFS(Mar!$H$5:$H$605,Mar!$Q$5:$Q$605,"Receita",Mar!$F$5:$F$605,CReceber!$D20,Mar!$I$5:$I$605,"Não Pago")</f>
        <v>0</v>
      </c>
      <c r="H20" s="75">
        <f>SUMIFS(Abr!$H$5:$H$605,Abr!$Q$5:$Q$605,"Receita",Abr!$F$5:$F$605,CReceber!$D20,Abr!$I$5:$I$605,"Não Pago")</f>
        <v>0</v>
      </c>
      <c r="I20" s="75">
        <f>SUMIFS(Mai!$H$5:$H$605,Mai!$Q$5:$Q$605,"Receita",Mai!$F$5:$F$605,CReceber!$D20,Mai!$I$5:$I$605,"Não Pago")</f>
        <v>0</v>
      </c>
      <c r="J20" s="75">
        <f>SUMIFS(Jun!$H$5:$H$605,Jun!$Q$5:$Q$605,"Receita",Jun!$F$5:$F$605,CReceber!$D20,Jun!$I$5:$I$605,"Não Pago")</f>
        <v>0</v>
      </c>
      <c r="K20" s="75">
        <f>SUMIFS(Jul!$H$5:$H$605,Jul!$Q$5:$Q$605,"Receita",Jul!$F$5:$F$605,CReceber!$D20,Jul!$I$5:$I$605,"Não Pago")</f>
        <v>0</v>
      </c>
      <c r="L20" s="75">
        <f>SUMIFS(Ago!$H$5:$H$605,Ago!$Q$5:$Q$605,"Receita",Ago!$F$5:$F$605,CReceber!$D20,Ago!$I$5:$I$605,"Não Pago")</f>
        <v>0</v>
      </c>
      <c r="M20" s="75">
        <f>SUMIFS(Set!$H$5:$H$605,Set!$Q$5:$Q$605,"Receita",Set!$F$5:$F$605,CReceber!$D20,Set!$I$5:$I$605,"Não Pago")</f>
        <v>0</v>
      </c>
      <c r="N20" s="75">
        <f>SUMIFS(Out!$H$5:$H$605,Out!$Q$5:$Q$605,"Receita",Out!$F$5:$F$605,CReceber!$D20,Out!$I$5:$I$605,"Não Pago")</f>
        <v>0</v>
      </c>
      <c r="O20" s="75">
        <f>SUMIFS(Nov!$H$5:$H$605,Nov!$Q$5:$Q$605,"Receita",Nov!$F$5:$F$605,CReceber!$D20,Nov!$I$5:$I$605,"Não Pago")</f>
        <v>0</v>
      </c>
      <c r="P20" s="75">
        <f>SUMIFS(Dez!$H$5:$H$605,Dez!$Q$5:$Q$605,"Receita",Dez!$F$5:$F$605,CReceber!$D20,Dez!$I$5:$I$605,"Não Pago")</f>
        <v>0</v>
      </c>
      <c r="Q20" s="49">
        <f t="shared" si="2"/>
        <v>0</v>
      </c>
    </row>
    <row r="21" spans="3:17" ht="28.5" customHeight="1" thickTop="1" thickBot="1">
      <c r="C21" s="65" t="str">
        <f>'PC Receitas'!C17</f>
        <v>4.1.13</v>
      </c>
      <c r="D21" s="66" t="str">
        <f>VLOOKUP(C21,'PC Receitas'!$C$4:$D$103,2,FALSE)</f>
        <v>-</v>
      </c>
      <c r="E21" s="75">
        <f>SUMIFS(Jan!$H$5:$H$605,Jan!$Q$5:$Q$605,"Receita",Jan!$F$5:$F$605,CReceber!$D21,Jan!$I$5:$I$605,"Não Pago")</f>
        <v>0</v>
      </c>
      <c r="F21" s="75">
        <f>SUMIFS(Fev!$H$5:$H$605,Fev!$Q$5:$Q$605,"Receita",Fev!$F$5:$F$605,CReceber!$D21,Fev!$I$5:$I$605,"Não Pago")</f>
        <v>0</v>
      </c>
      <c r="G21" s="75">
        <f>SUMIFS(Mar!$H$5:$H$605,Mar!$Q$5:$Q$605,"Receita",Mar!$F$5:$F$605,CReceber!$D21,Mar!$I$5:$I$605,"Não Pago")</f>
        <v>0</v>
      </c>
      <c r="H21" s="75">
        <f>SUMIFS(Abr!$H$5:$H$605,Abr!$Q$5:$Q$605,"Receita",Abr!$F$5:$F$605,CReceber!$D21,Abr!$I$5:$I$605,"Não Pago")</f>
        <v>0</v>
      </c>
      <c r="I21" s="75">
        <f>SUMIFS(Mai!$H$5:$H$605,Mai!$Q$5:$Q$605,"Receita",Mai!$F$5:$F$605,CReceber!$D21,Mai!$I$5:$I$605,"Não Pago")</f>
        <v>0</v>
      </c>
      <c r="J21" s="75">
        <f>SUMIFS(Jun!$H$5:$H$605,Jun!$Q$5:$Q$605,"Receita",Jun!$F$5:$F$605,CReceber!$D21,Jun!$I$5:$I$605,"Não Pago")</f>
        <v>0</v>
      </c>
      <c r="K21" s="75">
        <f>SUMIFS(Jul!$H$5:$H$605,Jul!$Q$5:$Q$605,"Receita",Jul!$F$5:$F$605,CReceber!$D21,Jul!$I$5:$I$605,"Não Pago")</f>
        <v>0</v>
      </c>
      <c r="L21" s="75">
        <f>SUMIFS(Ago!$H$5:$H$605,Ago!$Q$5:$Q$605,"Receita",Ago!$F$5:$F$605,CReceber!$D21,Ago!$I$5:$I$605,"Não Pago")</f>
        <v>0</v>
      </c>
      <c r="M21" s="75">
        <f>SUMIFS(Set!$H$5:$H$605,Set!$Q$5:$Q$605,"Receita",Set!$F$5:$F$605,CReceber!$D21,Set!$I$5:$I$605,"Não Pago")</f>
        <v>0</v>
      </c>
      <c r="N21" s="75">
        <f>SUMIFS(Out!$H$5:$H$605,Out!$Q$5:$Q$605,"Receita",Out!$F$5:$F$605,CReceber!$D21,Out!$I$5:$I$605,"Não Pago")</f>
        <v>0</v>
      </c>
      <c r="O21" s="75">
        <f>SUMIFS(Nov!$H$5:$H$605,Nov!$Q$5:$Q$605,"Receita",Nov!$F$5:$F$605,CReceber!$D21,Nov!$I$5:$I$605,"Não Pago")</f>
        <v>0</v>
      </c>
      <c r="P21" s="75">
        <f>SUMIFS(Dez!$H$5:$H$605,Dez!$Q$5:$Q$605,"Receita",Dez!$F$5:$F$605,CReceber!$D21,Dez!$I$5:$I$605,"Não Pago")</f>
        <v>0</v>
      </c>
      <c r="Q21" s="49">
        <f t="shared" si="2"/>
        <v>0</v>
      </c>
    </row>
    <row r="22" spans="3:17" ht="28.5" customHeight="1" thickTop="1" thickBot="1">
      <c r="C22" s="65" t="str">
        <f>'PC Receitas'!C18</f>
        <v>4.1.14</v>
      </c>
      <c r="D22" s="66" t="str">
        <f>VLOOKUP(C22,'PC Receitas'!$C$4:$D$103,2,FALSE)</f>
        <v>-</v>
      </c>
      <c r="E22" s="75">
        <f>SUMIFS(Jan!$H$5:$H$605,Jan!$Q$5:$Q$605,"Receita",Jan!$F$5:$F$605,CReceber!$D22,Jan!$I$5:$I$605,"Não Pago")</f>
        <v>0</v>
      </c>
      <c r="F22" s="75">
        <f>SUMIFS(Fev!$H$5:$H$605,Fev!$Q$5:$Q$605,"Receita",Fev!$F$5:$F$605,CReceber!$D22,Fev!$I$5:$I$605,"Não Pago")</f>
        <v>0</v>
      </c>
      <c r="G22" s="75">
        <f>SUMIFS(Mar!$H$5:$H$605,Mar!$Q$5:$Q$605,"Receita",Mar!$F$5:$F$605,CReceber!$D22,Mar!$I$5:$I$605,"Não Pago")</f>
        <v>0</v>
      </c>
      <c r="H22" s="75">
        <f>SUMIFS(Abr!$H$5:$H$605,Abr!$Q$5:$Q$605,"Receita",Abr!$F$5:$F$605,CReceber!$D22,Abr!$I$5:$I$605,"Não Pago")</f>
        <v>0</v>
      </c>
      <c r="I22" s="75">
        <f>SUMIFS(Mai!$H$5:$H$605,Mai!$Q$5:$Q$605,"Receita",Mai!$F$5:$F$605,CReceber!$D22,Mai!$I$5:$I$605,"Não Pago")</f>
        <v>0</v>
      </c>
      <c r="J22" s="75">
        <f>SUMIFS(Jun!$H$5:$H$605,Jun!$Q$5:$Q$605,"Receita",Jun!$F$5:$F$605,CReceber!$D22,Jun!$I$5:$I$605,"Não Pago")</f>
        <v>0</v>
      </c>
      <c r="K22" s="75">
        <f>SUMIFS(Jul!$H$5:$H$605,Jul!$Q$5:$Q$605,"Receita",Jul!$F$5:$F$605,CReceber!$D22,Jul!$I$5:$I$605,"Não Pago")</f>
        <v>0</v>
      </c>
      <c r="L22" s="75">
        <f>SUMIFS(Ago!$H$5:$H$605,Ago!$Q$5:$Q$605,"Receita",Ago!$F$5:$F$605,CReceber!$D22,Ago!$I$5:$I$605,"Não Pago")</f>
        <v>0</v>
      </c>
      <c r="M22" s="75">
        <f>SUMIFS(Set!$H$5:$H$605,Set!$Q$5:$Q$605,"Receita",Set!$F$5:$F$605,CReceber!$D22,Set!$I$5:$I$605,"Não Pago")</f>
        <v>0</v>
      </c>
      <c r="N22" s="75">
        <f>SUMIFS(Out!$H$5:$H$605,Out!$Q$5:$Q$605,"Receita",Out!$F$5:$F$605,CReceber!$D22,Out!$I$5:$I$605,"Não Pago")</f>
        <v>0</v>
      </c>
      <c r="O22" s="75">
        <f>SUMIFS(Nov!$H$5:$H$605,Nov!$Q$5:$Q$605,"Receita",Nov!$F$5:$F$605,CReceber!$D22,Nov!$I$5:$I$605,"Não Pago")</f>
        <v>0</v>
      </c>
      <c r="P22" s="75">
        <f>SUMIFS(Dez!$H$5:$H$605,Dez!$Q$5:$Q$605,"Receita",Dez!$F$5:$F$605,CReceber!$D22,Dez!$I$5:$I$605,"Não Pago")</f>
        <v>0</v>
      </c>
      <c r="Q22" s="49">
        <f t="shared" si="2"/>
        <v>0</v>
      </c>
    </row>
    <row r="23" spans="3:17" ht="28.5" customHeight="1" thickTop="1" thickBot="1">
      <c r="C23" s="65" t="str">
        <f>'PC Receitas'!C19</f>
        <v>4.1.15</v>
      </c>
      <c r="D23" s="66" t="str">
        <f>VLOOKUP(C23,'PC Receitas'!$C$4:$D$103,2,FALSE)</f>
        <v>-</v>
      </c>
      <c r="E23" s="75">
        <f>SUMIFS(Jan!$H$5:$H$605,Jan!$Q$5:$Q$605,"Receita",Jan!$F$5:$F$605,CReceber!$D23,Jan!$I$5:$I$605,"Não Pago")</f>
        <v>0</v>
      </c>
      <c r="F23" s="75">
        <f>SUMIFS(Fev!$H$5:$H$605,Fev!$Q$5:$Q$605,"Receita",Fev!$F$5:$F$605,CReceber!$D23,Fev!$I$5:$I$605,"Não Pago")</f>
        <v>0</v>
      </c>
      <c r="G23" s="75">
        <f>SUMIFS(Mar!$H$5:$H$605,Mar!$Q$5:$Q$605,"Receita",Mar!$F$5:$F$605,CReceber!$D23,Mar!$I$5:$I$605,"Não Pago")</f>
        <v>0</v>
      </c>
      <c r="H23" s="75">
        <f>SUMIFS(Abr!$H$5:$H$605,Abr!$Q$5:$Q$605,"Receita",Abr!$F$5:$F$605,CReceber!$D23,Abr!$I$5:$I$605,"Não Pago")</f>
        <v>0</v>
      </c>
      <c r="I23" s="75">
        <f>SUMIFS(Mai!$H$5:$H$605,Mai!$Q$5:$Q$605,"Receita",Mai!$F$5:$F$605,CReceber!$D23,Mai!$I$5:$I$605,"Não Pago")</f>
        <v>0</v>
      </c>
      <c r="J23" s="75">
        <f>SUMIFS(Jun!$H$5:$H$605,Jun!$Q$5:$Q$605,"Receita",Jun!$F$5:$F$605,CReceber!$D23,Jun!$I$5:$I$605,"Não Pago")</f>
        <v>0</v>
      </c>
      <c r="K23" s="75">
        <f>SUMIFS(Jul!$H$5:$H$605,Jul!$Q$5:$Q$605,"Receita",Jul!$F$5:$F$605,CReceber!$D23,Jul!$I$5:$I$605,"Não Pago")</f>
        <v>0</v>
      </c>
      <c r="L23" s="75">
        <f>SUMIFS(Ago!$H$5:$H$605,Ago!$Q$5:$Q$605,"Receita",Ago!$F$5:$F$605,CReceber!$D23,Ago!$I$5:$I$605,"Não Pago")</f>
        <v>0</v>
      </c>
      <c r="M23" s="75">
        <f>SUMIFS(Set!$H$5:$H$605,Set!$Q$5:$Q$605,"Receita",Set!$F$5:$F$605,CReceber!$D23,Set!$I$5:$I$605,"Não Pago")</f>
        <v>0</v>
      </c>
      <c r="N23" s="75">
        <f>SUMIFS(Out!$H$5:$H$605,Out!$Q$5:$Q$605,"Receita",Out!$F$5:$F$605,CReceber!$D23,Out!$I$5:$I$605,"Não Pago")</f>
        <v>0</v>
      </c>
      <c r="O23" s="75">
        <f>SUMIFS(Nov!$H$5:$H$605,Nov!$Q$5:$Q$605,"Receita",Nov!$F$5:$F$605,CReceber!$D23,Nov!$I$5:$I$605,"Não Pago")</f>
        <v>0</v>
      </c>
      <c r="P23" s="75">
        <f>SUMIFS(Dez!$H$5:$H$605,Dez!$Q$5:$Q$605,"Receita",Dez!$F$5:$F$605,CReceber!$D23,Dez!$I$5:$I$605,"Não Pago")</f>
        <v>0</v>
      </c>
      <c r="Q23" s="49">
        <f t="shared" si="2"/>
        <v>0</v>
      </c>
    </row>
    <row r="24" spans="3:17" ht="28.5" customHeight="1" thickTop="1" thickBot="1">
      <c r="C24" s="65" t="str">
        <f>'PC Receitas'!C20</f>
        <v>4.1.16</v>
      </c>
      <c r="D24" s="66" t="str">
        <f>VLOOKUP(C24,'PC Receitas'!$C$4:$D$103,2,FALSE)</f>
        <v>-</v>
      </c>
      <c r="E24" s="75">
        <f>SUMIFS(Jan!$H$5:$H$605,Jan!$Q$5:$Q$605,"Receita",Jan!$F$5:$F$605,CReceber!$D24,Jan!$I$5:$I$605,"Não Pago")</f>
        <v>0</v>
      </c>
      <c r="F24" s="75">
        <f>SUMIFS(Fev!$H$5:$H$605,Fev!$Q$5:$Q$605,"Receita",Fev!$F$5:$F$605,CReceber!$D24,Fev!$I$5:$I$605,"Não Pago")</f>
        <v>0</v>
      </c>
      <c r="G24" s="75">
        <f>SUMIFS(Mar!$H$5:$H$605,Mar!$Q$5:$Q$605,"Receita",Mar!$F$5:$F$605,CReceber!$D24,Mar!$I$5:$I$605,"Não Pago")</f>
        <v>0</v>
      </c>
      <c r="H24" s="75">
        <f>SUMIFS(Abr!$H$5:$H$605,Abr!$Q$5:$Q$605,"Receita",Abr!$F$5:$F$605,CReceber!$D24,Abr!$I$5:$I$605,"Não Pago")</f>
        <v>0</v>
      </c>
      <c r="I24" s="75">
        <f>SUMIFS(Mai!$H$5:$H$605,Mai!$Q$5:$Q$605,"Receita",Mai!$F$5:$F$605,CReceber!$D24,Mai!$I$5:$I$605,"Não Pago")</f>
        <v>0</v>
      </c>
      <c r="J24" s="75">
        <f>SUMIFS(Jun!$H$5:$H$605,Jun!$Q$5:$Q$605,"Receita",Jun!$F$5:$F$605,CReceber!$D24,Jun!$I$5:$I$605,"Não Pago")</f>
        <v>0</v>
      </c>
      <c r="K24" s="75">
        <f>SUMIFS(Jul!$H$5:$H$605,Jul!$Q$5:$Q$605,"Receita",Jul!$F$5:$F$605,CReceber!$D24,Jul!$I$5:$I$605,"Não Pago")</f>
        <v>0</v>
      </c>
      <c r="L24" s="75">
        <f>SUMIFS(Ago!$H$5:$H$605,Ago!$Q$5:$Q$605,"Receita",Ago!$F$5:$F$605,CReceber!$D24,Ago!$I$5:$I$605,"Não Pago")</f>
        <v>0</v>
      </c>
      <c r="M24" s="75">
        <f>SUMIFS(Set!$H$5:$H$605,Set!$Q$5:$Q$605,"Receita",Set!$F$5:$F$605,CReceber!$D24,Set!$I$5:$I$605,"Não Pago")</f>
        <v>0</v>
      </c>
      <c r="N24" s="75">
        <f>SUMIFS(Out!$H$5:$H$605,Out!$Q$5:$Q$605,"Receita",Out!$F$5:$F$605,CReceber!$D24,Out!$I$5:$I$605,"Não Pago")</f>
        <v>0</v>
      </c>
      <c r="O24" s="75">
        <f>SUMIFS(Nov!$H$5:$H$605,Nov!$Q$5:$Q$605,"Receita",Nov!$F$5:$F$605,CReceber!$D24,Nov!$I$5:$I$605,"Não Pago")</f>
        <v>0</v>
      </c>
      <c r="P24" s="75">
        <f>SUMIFS(Dez!$H$5:$H$605,Dez!$Q$5:$Q$605,"Receita",Dez!$F$5:$F$605,CReceber!$D24,Dez!$I$5:$I$605,"Não Pago")</f>
        <v>0</v>
      </c>
      <c r="Q24" s="49">
        <f t="shared" si="2"/>
        <v>0</v>
      </c>
    </row>
    <row r="25" spans="3:17" ht="28.5" customHeight="1" thickTop="1" thickBot="1">
      <c r="C25" s="65" t="str">
        <f>'PC Receitas'!C21</f>
        <v>4.1.17</v>
      </c>
      <c r="D25" s="66" t="str">
        <f>VLOOKUP(C25,'PC Receitas'!$C$4:$D$103,2,FALSE)</f>
        <v>-</v>
      </c>
      <c r="E25" s="75">
        <f>SUMIFS(Jan!$H$5:$H$605,Jan!$Q$5:$Q$605,"Receita",Jan!$F$5:$F$605,CReceber!$D25,Jan!$I$5:$I$605,"Não Pago")</f>
        <v>0</v>
      </c>
      <c r="F25" s="75">
        <f>SUMIFS(Fev!$H$5:$H$605,Fev!$Q$5:$Q$605,"Receita",Fev!$F$5:$F$605,CReceber!$D25,Fev!$I$5:$I$605,"Não Pago")</f>
        <v>0</v>
      </c>
      <c r="G25" s="75">
        <f>SUMIFS(Mar!$H$5:$H$605,Mar!$Q$5:$Q$605,"Receita",Mar!$F$5:$F$605,CReceber!$D25,Mar!$I$5:$I$605,"Não Pago")</f>
        <v>0</v>
      </c>
      <c r="H25" s="75">
        <f>SUMIFS(Abr!$H$5:$H$605,Abr!$Q$5:$Q$605,"Receita",Abr!$F$5:$F$605,CReceber!$D25,Abr!$I$5:$I$605,"Não Pago")</f>
        <v>0</v>
      </c>
      <c r="I25" s="75">
        <f>SUMIFS(Mai!$H$5:$H$605,Mai!$Q$5:$Q$605,"Receita",Mai!$F$5:$F$605,CReceber!$D25,Mai!$I$5:$I$605,"Não Pago")</f>
        <v>0</v>
      </c>
      <c r="J25" s="75">
        <f>SUMIFS(Jun!$H$5:$H$605,Jun!$Q$5:$Q$605,"Receita",Jun!$F$5:$F$605,CReceber!$D25,Jun!$I$5:$I$605,"Não Pago")</f>
        <v>0</v>
      </c>
      <c r="K25" s="75">
        <f>SUMIFS(Jul!$H$5:$H$605,Jul!$Q$5:$Q$605,"Receita",Jul!$F$5:$F$605,CReceber!$D25,Jul!$I$5:$I$605,"Não Pago")</f>
        <v>0</v>
      </c>
      <c r="L25" s="75">
        <f>SUMIFS(Ago!$H$5:$H$605,Ago!$Q$5:$Q$605,"Receita",Ago!$F$5:$F$605,CReceber!$D25,Ago!$I$5:$I$605,"Não Pago")</f>
        <v>0</v>
      </c>
      <c r="M25" s="75">
        <f>SUMIFS(Set!$H$5:$H$605,Set!$Q$5:$Q$605,"Receita",Set!$F$5:$F$605,CReceber!$D25,Set!$I$5:$I$605,"Não Pago")</f>
        <v>0</v>
      </c>
      <c r="N25" s="75">
        <f>SUMIFS(Out!$H$5:$H$605,Out!$Q$5:$Q$605,"Receita",Out!$F$5:$F$605,CReceber!$D25,Out!$I$5:$I$605,"Não Pago")</f>
        <v>0</v>
      </c>
      <c r="O25" s="75">
        <f>SUMIFS(Nov!$H$5:$H$605,Nov!$Q$5:$Q$605,"Receita",Nov!$F$5:$F$605,CReceber!$D25,Nov!$I$5:$I$605,"Não Pago")</f>
        <v>0</v>
      </c>
      <c r="P25" s="75">
        <f>SUMIFS(Dez!$H$5:$H$605,Dez!$Q$5:$Q$605,"Receita",Dez!$F$5:$F$605,CReceber!$D25,Dez!$I$5:$I$605,"Não Pago")</f>
        <v>0</v>
      </c>
      <c r="Q25" s="49">
        <f t="shared" si="2"/>
        <v>0</v>
      </c>
    </row>
    <row r="26" spans="3:17" ht="28.5" customHeight="1" thickTop="1" thickBot="1">
      <c r="C26" s="65" t="str">
        <f>'PC Receitas'!C22</f>
        <v>4.1.18</v>
      </c>
      <c r="D26" s="66" t="str">
        <f>VLOOKUP(C26,'PC Receitas'!$C$4:$D$103,2,FALSE)</f>
        <v>-</v>
      </c>
      <c r="E26" s="75">
        <f>SUMIFS(Jan!$H$5:$H$605,Jan!$Q$5:$Q$605,"Receita",Jan!$F$5:$F$605,CReceber!$D26,Jan!$I$5:$I$605,"Não Pago")</f>
        <v>0</v>
      </c>
      <c r="F26" s="75">
        <f>SUMIFS(Fev!$H$5:$H$605,Fev!$Q$5:$Q$605,"Receita",Fev!$F$5:$F$605,CReceber!$D26,Fev!$I$5:$I$605,"Não Pago")</f>
        <v>0</v>
      </c>
      <c r="G26" s="75">
        <f>SUMIFS(Mar!$H$5:$H$605,Mar!$Q$5:$Q$605,"Receita",Mar!$F$5:$F$605,CReceber!$D26,Mar!$I$5:$I$605,"Não Pago")</f>
        <v>0</v>
      </c>
      <c r="H26" s="75">
        <f>SUMIFS(Abr!$H$5:$H$605,Abr!$Q$5:$Q$605,"Receita",Abr!$F$5:$F$605,CReceber!$D26,Abr!$I$5:$I$605,"Não Pago")</f>
        <v>0</v>
      </c>
      <c r="I26" s="75">
        <f>SUMIFS(Mai!$H$5:$H$605,Mai!$Q$5:$Q$605,"Receita",Mai!$F$5:$F$605,CReceber!$D26,Mai!$I$5:$I$605,"Não Pago")</f>
        <v>0</v>
      </c>
      <c r="J26" s="75">
        <f>SUMIFS(Jun!$H$5:$H$605,Jun!$Q$5:$Q$605,"Receita",Jun!$F$5:$F$605,CReceber!$D26,Jun!$I$5:$I$605,"Não Pago")</f>
        <v>0</v>
      </c>
      <c r="K26" s="75">
        <f>SUMIFS(Jul!$H$5:$H$605,Jul!$Q$5:$Q$605,"Receita",Jul!$F$5:$F$605,CReceber!$D26,Jul!$I$5:$I$605,"Não Pago")</f>
        <v>0</v>
      </c>
      <c r="L26" s="75">
        <f>SUMIFS(Ago!$H$5:$H$605,Ago!$Q$5:$Q$605,"Receita",Ago!$F$5:$F$605,CReceber!$D26,Ago!$I$5:$I$605,"Não Pago")</f>
        <v>0</v>
      </c>
      <c r="M26" s="75">
        <f>SUMIFS(Set!$H$5:$H$605,Set!$Q$5:$Q$605,"Receita",Set!$F$5:$F$605,CReceber!$D26,Set!$I$5:$I$605,"Não Pago")</f>
        <v>0</v>
      </c>
      <c r="N26" s="75">
        <f>SUMIFS(Out!$H$5:$H$605,Out!$Q$5:$Q$605,"Receita",Out!$F$5:$F$605,CReceber!$D26,Out!$I$5:$I$605,"Não Pago")</f>
        <v>0</v>
      </c>
      <c r="O26" s="75">
        <f>SUMIFS(Nov!$H$5:$H$605,Nov!$Q$5:$Q$605,"Receita",Nov!$F$5:$F$605,CReceber!$D26,Nov!$I$5:$I$605,"Não Pago")</f>
        <v>0</v>
      </c>
      <c r="P26" s="75">
        <f>SUMIFS(Dez!$H$5:$H$605,Dez!$Q$5:$Q$605,"Receita",Dez!$F$5:$F$605,CReceber!$D26,Dez!$I$5:$I$605,"Não Pago")</f>
        <v>0</v>
      </c>
      <c r="Q26" s="49">
        <f t="shared" si="2"/>
        <v>0</v>
      </c>
    </row>
    <row r="27" spans="3:17" ht="28.5" customHeight="1" thickTop="1" thickBot="1">
      <c r="C27" s="65" t="str">
        <f>'PC Receitas'!C23</f>
        <v>4.1.19</v>
      </c>
      <c r="D27" s="66" t="str">
        <f>VLOOKUP(C27,'PC Receitas'!$C$4:$D$103,2,FALSE)</f>
        <v>-</v>
      </c>
      <c r="E27" s="75">
        <f>SUMIFS(Jan!$H$5:$H$605,Jan!$Q$5:$Q$605,"Receita",Jan!$F$5:$F$605,CReceber!$D27,Jan!$I$5:$I$605,"Não Pago")</f>
        <v>0</v>
      </c>
      <c r="F27" s="75">
        <f>SUMIFS(Fev!$H$5:$H$605,Fev!$Q$5:$Q$605,"Receita",Fev!$F$5:$F$605,CReceber!$D27,Fev!$I$5:$I$605,"Não Pago")</f>
        <v>0</v>
      </c>
      <c r="G27" s="75">
        <f>SUMIFS(Mar!$H$5:$H$605,Mar!$Q$5:$Q$605,"Receita",Mar!$F$5:$F$605,CReceber!$D27,Mar!$I$5:$I$605,"Não Pago")</f>
        <v>0</v>
      </c>
      <c r="H27" s="75">
        <f>SUMIFS(Abr!$H$5:$H$605,Abr!$Q$5:$Q$605,"Receita",Abr!$F$5:$F$605,CReceber!$D27,Abr!$I$5:$I$605,"Não Pago")</f>
        <v>0</v>
      </c>
      <c r="I27" s="75">
        <f>SUMIFS(Mai!$H$5:$H$605,Mai!$Q$5:$Q$605,"Receita",Mai!$F$5:$F$605,CReceber!$D27,Mai!$I$5:$I$605,"Não Pago")</f>
        <v>0</v>
      </c>
      <c r="J27" s="75">
        <f>SUMIFS(Jun!$H$5:$H$605,Jun!$Q$5:$Q$605,"Receita",Jun!$F$5:$F$605,CReceber!$D27,Jun!$I$5:$I$605,"Não Pago")</f>
        <v>0</v>
      </c>
      <c r="K27" s="75">
        <f>SUMIFS(Jul!$H$5:$H$605,Jul!$Q$5:$Q$605,"Receita",Jul!$F$5:$F$605,CReceber!$D27,Jul!$I$5:$I$605,"Não Pago")</f>
        <v>0</v>
      </c>
      <c r="L27" s="75">
        <f>SUMIFS(Ago!$H$5:$H$605,Ago!$Q$5:$Q$605,"Receita",Ago!$F$5:$F$605,CReceber!$D27,Ago!$I$5:$I$605,"Não Pago")</f>
        <v>0</v>
      </c>
      <c r="M27" s="75">
        <f>SUMIFS(Set!$H$5:$H$605,Set!$Q$5:$Q$605,"Receita",Set!$F$5:$F$605,CReceber!$D27,Set!$I$5:$I$605,"Não Pago")</f>
        <v>0</v>
      </c>
      <c r="N27" s="75">
        <f>SUMIFS(Out!$H$5:$H$605,Out!$Q$5:$Q$605,"Receita",Out!$F$5:$F$605,CReceber!$D27,Out!$I$5:$I$605,"Não Pago")</f>
        <v>0</v>
      </c>
      <c r="O27" s="75">
        <f>SUMIFS(Nov!$H$5:$H$605,Nov!$Q$5:$Q$605,"Receita",Nov!$F$5:$F$605,CReceber!$D27,Nov!$I$5:$I$605,"Não Pago")</f>
        <v>0</v>
      </c>
      <c r="P27" s="75">
        <f>SUMIFS(Dez!$H$5:$H$605,Dez!$Q$5:$Q$605,"Receita",Dez!$F$5:$F$605,CReceber!$D27,Dez!$I$5:$I$605,"Não Pago")</f>
        <v>0</v>
      </c>
      <c r="Q27" s="49">
        <f t="shared" si="2"/>
        <v>0</v>
      </c>
    </row>
    <row r="28" spans="3:17" ht="28.5" customHeight="1" thickTop="1" thickBot="1">
      <c r="C28" s="65" t="str">
        <f>'PC Receitas'!C24</f>
        <v>4.1.20</v>
      </c>
      <c r="D28" s="66" t="str">
        <f>VLOOKUP(C28,'PC Receitas'!$C$4:$D$103,2,FALSE)</f>
        <v>-</v>
      </c>
      <c r="E28" s="75">
        <f>SUMIFS(Jan!$H$5:$H$605,Jan!$Q$5:$Q$605,"Receita",Jan!$F$5:$F$605,CReceber!$D28,Jan!$I$5:$I$605,"Não Pago")</f>
        <v>0</v>
      </c>
      <c r="F28" s="75">
        <f>SUMIFS(Fev!$H$5:$H$605,Fev!$Q$5:$Q$605,"Receita",Fev!$F$5:$F$605,CReceber!$D28,Fev!$I$5:$I$605,"Não Pago")</f>
        <v>0</v>
      </c>
      <c r="G28" s="75">
        <f>SUMIFS(Mar!$H$5:$H$605,Mar!$Q$5:$Q$605,"Receita",Mar!$F$5:$F$605,CReceber!$D28,Mar!$I$5:$I$605,"Não Pago")</f>
        <v>0</v>
      </c>
      <c r="H28" s="75">
        <f>SUMIFS(Abr!$H$5:$H$605,Abr!$Q$5:$Q$605,"Receita",Abr!$F$5:$F$605,CReceber!$D28,Abr!$I$5:$I$605,"Não Pago")</f>
        <v>0</v>
      </c>
      <c r="I28" s="75">
        <f>SUMIFS(Mai!$H$5:$H$605,Mai!$Q$5:$Q$605,"Receita",Mai!$F$5:$F$605,CReceber!$D28,Mai!$I$5:$I$605,"Não Pago")</f>
        <v>0</v>
      </c>
      <c r="J28" s="75">
        <f>SUMIFS(Jun!$H$5:$H$605,Jun!$Q$5:$Q$605,"Receita",Jun!$F$5:$F$605,CReceber!$D28,Jun!$I$5:$I$605,"Não Pago")</f>
        <v>0</v>
      </c>
      <c r="K28" s="75">
        <f>SUMIFS(Jul!$H$5:$H$605,Jul!$Q$5:$Q$605,"Receita",Jul!$F$5:$F$605,CReceber!$D28,Jul!$I$5:$I$605,"Não Pago")</f>
        <v>0</v>
      </c>
      <c r="L28" s="75">
        <f>SUMIFS(Ago!$H$5:$H$605,Ago!$Q$5:$Q$605,"Receita",Ago!$F$5:$F$605,CReceber!$D28,Ago!$I$5:$I$605,"Não Pago")</f>
        <v>0</v>
      </c>
      <c r="M28" s="75">
        <f>SUMIFS(Set!$H$5:$H$605,Set!$Q$5:$Q$605,"Receita",Set!$F$5:$F$605,CReceber!$D28,Set!$I$5:$I$605,"Não Pago")</f>
        <v>0</v>
      </c>
      <c r="N28" s="75">
        <f>SUMIFS(Out!$H$5:$H$605,Out!$Q$5:$Q$605,"Receita",Out!$F$5:$F$605,CReceber!$D28,Out!$I$5:$I$605,"Não Pago")</f>
        <v>0</v>
      </c>
      <c r="O28" s="75">
        <f>SUMIFS(Nov!$H$5:$H$605,Nov!$Q$5:$Q$605,"Receita",Nov!$F$5:$F$605,CReceber!$D28,Nov!$I$5:$I$605,"Não Pago")</f>
        <v>0</v>
      </c>
      <c r="P28" s="75">
        <f>SUMIFS(Dez!$H$5:$H$605,Dez!$Q$5:$Q$605,"Receita",Dez!$F$5:$F$605,CReceber!$D28,Dez!$I$5:$I$605,"Não Pago")</f>
        <v>0</v>
      </c>
      <c r="Q28" s="49">
        <f t="shared" si="2"/>
        <v>0</v>
      </c>
    </row>
    <row r="29" spans="3:17" ht="28.5" customHeight="1" thickTop="1" thickBot="1">
      <c r="C29" s="65" t="str">
        <f>'PC Receitas'!C25</f>
        <v>4.1.21</v>
      </c>
      <c r="D29" s="66" t="str">
        <f>VLOOKUP(C29,'PC Receitas'!$C$4:$D$103,2,FALSE)</f>
        <v>-</v>
      </c>
      <c r="E29" s="75">
        <f>SUMIFS(Jan!$H$5:$H$605,Jan!$Q$5:$Q$605,"Receita",Jan!$F$5:$F$605,CReceber!$D29,Jan!$I$5:$I$605,"Não Pago")</f>
        <v>0</v>
      </c>
      <c r="F29" s="75">
        <f>SUMIFS(Fev!$H$5:$H$605,Fev!$Q$5:$Q$605,"Receita",Fev!$F$5:$F$605,CReceber!$D29,Fev!$I$5:$I$605,"Não Pago")</f>
        <v>0</v>
      </c>
      <c r="G29" s="75">
        <f>SUMIFS(Mar!$H$5:$H$605,Mar!$Q$5:$Q$605,"Receita",Mar!$F$5:$F$605,CReceber!$D29,Mar!$I$5:$I$605,"Não Pago")</f>
        <v>0</v>
      </c>
      <c r="H29" s="75">
        <f>SUMIFS(Abr!$H$5:$H$605,Abr!$Q$5:$Q$605,"Receita",Abr!$F$5:$F$605,CReceber!$D29,Abr!$I$5:$I$605,"Não Pago")</f>
        <v>0</v>
      </c>
      <c r="I29" s="75">
        <f>SUMIFS(Mai!$H$5:$H$605,Mai!$Q$5:$Q$605,"Receita",Mai!$F$5:$F$605,CReceber!$D29,Mai!$I$5:$I$605,"Não Pago")</f>
        <v>0</v>
      </c>
      <c r="J29" s="75">
        <f>SUMIFS(Jun!$H$5:$H$605,Jun!$Q$5:$Q$605,"Receita",Jun!$F$5:$F$605,CReceber!$D29,Jun!$I$5:$I$605,"Não Pago")</f>
        <v>0</v>
      </c>
      <c r="K29" s="75">
        <f>SUMIFS(Jul!$H$5:$H$605,Jul!$Q$5:$Q$605,"Receita",Jul!$F$5:$F$605,CReceber!$D29,Jul!$I$5:$I$605,"Não Pago")</f>
        <v>0</v>
      </c>
      <c r="L29" s="75">
        <f>SUMIFS(Ago!$H$5:$H$605,Ago!$Q$5:$Q$605,"Receita",Ago!$F$5:$F$605,CReceber!$D29,Ago!$I$5:$I$605,"Não Pago")</f>
        <v>0</v>
      </c>
      <c r="M29" s="75">
        <f>SUMIFS(Set!$H$5:$H$605,Set!$Q$5:$Q$605,"Receita",Set!$F$5:$F$605,CReceber!$D29,Set!$I$5:$I$605,"Não Pago")</f>
        <v>0</v>
      </c>
      <c r="N29" s="75">
        <f>SUMIFS(Out!$H$5:$H$605,Out!$Q$5:$Q$605,"Receita",Out!$F$5:$F$605,CReceber!$D29,Out!$I$5:$I$605,"Não Pago")</f>
        <v>0</v>
      </c>
      <c r="O29" s="75">
        <f>SUMIFS(Nov!$H$5:$H$605,Nov!$Q$5:$Q$605,"Receita",Nov!$F$5:$F$605,CReceber!$D29,Nov!$I$5:$I$605,"Não Pago")</f>
        <v>0</v>
      </c>
      <c r="P29" s="75">
        <f>SUMIFS(Dez!$H$5:$H$605,Dez!$Q$5:$Q$605,"Receita",Dez!$F$5:$F$605,CReceber!$D29,Dez!$I$5:$I$605,"Não Pago")</f>
        <v>0</v>
      </c>
      <c r="Q29" s="49">
        <f t="shared" si="2"/>
        <v>0</v>
      </c>
    </row>
    <row r="30" spans="3:17" ht="28.5" customHeight="1" thickTop="1" thickBot="1">
      <c r="C30" s="65" t="str">
        <f>'PC Receitas'!C26</f>
        <v>4.1.22</v>
      </c>
      <c r="D30" s="66" t="str">
        <f>VLOOKUP(C30,'PC Receitas'!$C$4:$D$103,2,FALSE)</f>
        <v>-</v>
      </c>
      <c r="E30" s="75">
        <f>SUMIFS(Jan!$H$5:$H$605,Jan!$Q$5:$Q$605,"Receita",Jan!$F$5:$F$605,CReceber!$D30,Jan!$I$5:$I$605,"Não Pago")</f>
        <v>0</v>
      </c>
      <c r="F30" s="75">
        <f>SUMIFS(Fev!$H$5:$H$605,Fev!$Q$5:$Q$605,"Receita",Fev!$F$5:$F$605,CReceber!$D30,Fev!$I$5:$I$605,"Não Pago")</f>
        <v>0</v>
      </c>
      <c r="G30" s="75">
        <f>SUMIFS(Mar!$H$5:$H$605,Mar!$Q$5:$Q$605,"Receita",Mar!$F$5:$F$605,CReceber!$D30,Mar!$I$5:$I$605,"Não Pago")</f>
        <v>0</v>
      </c>
      <c r="H30" s="75">
        <f>SUMIFS(Abr!$H$5:$H$605,Abr!$Q$5:$Q$605,"Receita",Abr!$F$5:$F$605,CReceber!$D30,Abr!$I$5:$I$605,"Não Pago")</f>
        <v>0</v>
      </c>
      <c r="I30" s="75">
        <f>SUMIFS(Mai!$H$5:$H$605,Mai!$Q$5:$Q$605,"Receita",Mai!$F$5:$F$605,CReceber!$D30,Mai!$I$5:$I$605,"Não Pago")</f>
        <v>0</v>
      </c>
      <c r="J30" s="75">
        <f>SUMIFS(Jun!$H$5:$H$605,Jun!$Q$5:$Q$605,"Receita",Jun!$F$5:$F$605,CReceber!$D30,Jun!$I$5:$I$605,"Não Pago")</f>
        <v>0</v>
      </c>
      <c r="K30" s="75">
        <f>SUMIFS(Jul!$H$5:$H$605,Jul!$Q$5:$Q$605,"Receita",Jul!$F$5:$F$605,CReceber!$D30,Jul!$I$5:$I$605,"Não Pago")</f>
        <v>0</v>
      </c>
      <c r="L30" s="75">
        <f>SUMIFS(Ago!$H$5:$H$605,Ago!$Q$5:$Q$605,"Receita",Ago!$F$5:$F$605,CReceber!$D30,Ago!$I$5:$I$605,"Não Pago")</f>
        <v>0</v>
      </c>
      <c r="M30" s="75">
        <f>SUMIFS(Set!$H$5:$H$605,Set!$Q$5:$Q$605,"Receita",Set!$F$5:$F$605,CReceber!$D30,Set!$I$5:$I$605,"Não Pago")</f>
        <v>0</v>
      </c>
      <c r="N30" s="75">
        <f>SUMIFS(Out!$H$5:$H$605,Out!$Q$5:$Q$605,"Receita",Out!$F$5:$F$605,CReceber!$D30,Out!$I$5:$I$605,"Não Pago")</f>
        <v>0</v>
      </c>
      <c r="O30" s="75">
        <f>SUMIFS(Nov!$H$5:$H$605,Nov!$Q$5:$Q$605,"Receita",Nov!$F$5:$F$605,CReceber!$D30,Nov!$I$5:$I$605,"Não Pago")</f>
        <v>0</v>
      </c>
      <c r="P30" s="75">
        <f>SUMIFS(Dez!$H$5:$H$605,Dez!$Q$5:$Q$605,"Receita",Dez!$F$5:$F$605,CReceber!$D30,Dez!$I$5:$I$605,"Não Pago")</f>
        <v>0</v>
      </c>
      <c r="Q30" s="49">
        <f t="shared" si="2"/>
        <v>0</v>
      </c>
    </row>
    <row r="31" spans="3:17" ht="28.5" customHeight="1" thickTop="1" thickBot="1">
      <c r="C31" s="65" t="str">
        <f>'PC Receitas'!C27</f>
        <v>4.1.23</v>
      </c>
      <c r="D31" s="66" t="str">
        <f>VLOOKUP(C31,'PC Receitas'!$C$4:$D$103,2,FALSE)</f>
        <v>-</v>
      </c>
      <c r="E31" s="75">
        <f>SUMIFS(Jan!$H$5:$H$605,Jan!$Q$5:$Q$605,"Receita",Jan!$F$5:$F$605,CReceber!$D31,Jan!$I$5:$I$605,"Não Pago")</f>
        <v>0</v>
      </c>
      <c r="F31" s="75">
        <f>SUMIFS(Fev!$H$5:$H$605,Fev!$Q$5:$Q$605,"Receita",Fev!$F$5:$F$605,CReceber!$D31,Fev!$I$5:$I$605,"Não Pago")</f>
        <v>0</v>
      </c>
      <c r="G31" s="75">
        <f>SUMIFS(Mar!$H$5:$H$605,Mar!$Q$5:$Q$605,"Receita",Mar!$F$5:$F$605,CReceber!$D31,Mar!$I$5:$I$605,"Não Pago")</f>
        <v>0</v>
      </c>
      <c r="H31" s="75">
        <f>SUMIFS(Abr!$H$5:$H$605,Abr!$Q$5:$Q$605,"Receita",Abr!$F$5:$F$605,CReceber!$D31,Abr!$I$5:$I$605,"Não Pago")</f>
        <v>0</v>
      </c>
      <c r="I31" s="75">
        <f>SUMIFS(Mai!$H$5:$H$605,Mai!$Q$5:$Q$605,"Receita",Mai!$F$5:$F$605,CReceber!$D31,Mai!$I$5:$I$605,"Não Pago")</f>
        <v>0</v>
      </c>
      <c r="J31" s="75">
        <f>SUMIFS(Jun!$H$5:$H$605,Jun!$Q$5:$Q$605,"Receita",Jun!$F$5:$F$605,CReceber!$D31,Jun!$I$5:$I$605,"Não Pago")</f>
        <v>0</v>
      </c>
      <c r="K31" s="75">
        <f>SUMIFS(Jul!$H$5:$H$605,Jul!$Q$5:$Q$605,"Receita",Jul!$F$5:$F$605,CReceber!$D31,Jul!$I$5:$I$605,"Não Pago")</f>
        <v>0</v>
      </c>
      <c r="L31" s="75">
        <f>SUMIFS(Ago!$H$5:$H$605,Ago!$Q$5:$Q$605,"Receita",Ago!$F$5:$F$605,CReceber!$D31,Ago!$I$5:$I$605,"Não Pago")</f>
        <v>0</v>
      </c>
      <c r="M31" s="75">
        <f>SUMIFS(Set!$H$5:$H$605,Set!$Q$5:$Q$605,"Receita",Set!$F$5:$F$605,CReceber!$D31,Set!$I$5:$I$605,"Não Pago")</f>
        <v>0</v>
      </c>
      <c r="N31" s="75">
        <f>SUMIFS(Out!$H$5:$H$605,Out!$Q$5:$Q$605,"Receita",Out!$F$5:$F$605,CReceber!$D31,Out!$I$5:$I$605,"Não Pago")</f>
        <v>0</v>
      </c>
      <c r="O31" s="75">
        <f>SUMIFS(Nov!$H$5:$H$605,Nov!$Q$5:$Q$605,"Receita",Nov!$F$5:$F$605,CReceber!$D31,Nov!$I$5:$I$605,"Não Pago")</f>
        <v>0</v>
      </c>
      <c r="P31" s="75">
        <f>SUMIFS(Dez!$H$5:$H$605,Dez!$Q$5:$Q$605,"Receita",Dez!$F$5:$F$605,CReceber!$D31,Dez!$I$5:$I$605,"Não Pago")</f>
        <v>0</v>
      </c>
      <c r="Q31" s="49">
        <f t="shared" si="2"/>
        <v>0</v>
      </c>
    </row>
    <row r="32" spans="3:17" ht="28.5" customHeight="1" thickTop="1" thickBot="1">
      <c r="C32" s="65" t="str">
        <f>'PC Receitas'!C28</f>
        <v>4.1.24</v>
      </c>
      <c r="D32" s="66" t="str">
        <f>VLOOKUP(C32,'PC Receitas'!$C$4:$D$103,2,FALSE)</f>
        <v>-</v>
      </c>
      <c r="E32" s="75">
        <f>SUMIFS(Jan!$H$5:$H$605,Jan!$Q$5:$Q$605,"Receita",Jan!$F$5:$F$605,CReceber!$D32,Jan!$I$5:$I$605,"Não Pago")</f>
        <v>0</v>
      </c>
      <c r="F32" s="75">
        <f>SUMIFS(Fev!$H$5:$H$605,Fev!$Q$5:$Q$605,"Receita",Fev!$F$5:$F$605,CReceber!$D32,Fev!$I$5:$I$605,"Não Pago")</f>
        <v>0</v>
      </c>
      <c r="G32" s="75">
        <f>SUMIFS(Mar!$H$5:$H$605,Mar!$Q$5:$Q$605,"Receita",Mar!$F$5:$F$605,CReceber!$D32,Mar!$I$5:$I$605,"Não Pago")</f>
        <v>0</v>
      </c>
      <c r="H32" s="75">
        <f>SUMIFS(Abr!$H$5:$H$605,Abr!$Q$5:$Q$605,"Receita",Abr!$F$5:$F$605,CReceber!$D32,Abr!$I$5:$I$605,"Não Pago")</f>
        <v>0</v>
      </c>
      <c r="I32" s="75">
        <f>SUMIFS(Mai!$H$5:$H$605,Mai!$Q$5:$Q$605,"Receita",Mai!$F$5:$F$605,CReceber!$D32,Mai!$I$5:$I$605,"Não Pago")</f>
        <v>0</v>
      </c>
      <c r="J32" s="75">
        <f>SUMIFS(Jun!$H$5:$H$605,Jun!$Q$5:$Q$605,"Receita",Jun!$F$5:$F$605,CReceber!$D32,Jun!$I$5:$I$605,"Não Pago")</f>
        <v>0</v>
      </c>
      <c r="K32" s="75">
        <f>SUMIFS(Jul!$H$5:$H$605,Jul!$Q$5:$Q$605,"Receita",Jul!$F$5:$F$605,CReceber!$D32,Jul!$I$5:$I$605,"Não Pago")</f>
        <v>0</v>
      </c>
      <c r="L32" s="75">
        <f>SUMIFS(Ago!$H$5:$H$605,Ago!$Q$5:$Q$605,"Receita",Ago!$F$5:$F$605,CReceber!$D32,Ago!$I$5:$I$605,"Não Pago")</f>
        <v>0</v>
      </c>
      <c r="M32" s="75">
        <f>SUMIFS(Set!$H$5:$H$605,Set!$Q$5:$Q$605,"Receita",Set!$F$5:$F$605,CReceber!$D32,Set!$I$5:$I$605,"Não Pago")</f>
        <v>0</v>
      </c>
      <c r="N32" s="75">
        <f>SUMIFS(Out!$H$5:$H$605,Out!$Q$5:$Q$605,"Receita",Out!$F$5:$F$605,CReceber!$D32,Out!$I$5:$I$605,"Não Pago")</f>
        <v>0</v>
      </c>
      <c r="O32" s="75">
        <f>SUMIFS(Nov!$H$5:$H$605,Nov!$Q$5:$Q$605,"Receita",Nov!$F$5:$F$605,CReceber!$D32,Nov!$I$5:$I$605,"Não Pago")</f>
        <v>0</v>
      </c>
      <c r="P32" s="75">
        <f>SUMIFS(Dez!$H$5:$H$605,Dez!$Q$5:$Q$605,"Receita",Dez!$F$5:$F$605,CReceber!$D32,Dez!$I$5:$I$605,"Não Pago")</f>
        <v>0</v>
      </c>
      <c r="Q32" s="49">
        <f t="shared" si="2"/>
        <v>0</v>
      </c>
    </row>
    <row r="33" spans="3:17" ht="28.5" customHeight="1" thickTop="1" thickBot="1">
      <c r="C33" s="65" t="str">
        <f>'PC Receitas'!C29</f>
        <v>4.1.25</v>
      </c>
      <c r="D33" s="66" t="str">
        <f>VLOOKUP(C33,'PC Receitas'!$C$4:$D$103,2,FALSE)</f>
        <v>-</v>
      </c>
      <c r="E33" s="75">
        <f>SUMIFS(Jan!$H$5:$H$605,Jan!$Q$5:$Q$605,"Receita",Jan!$F$5:$F$605,CReceber!$D33,Jan!$I$5:$I$605,"Não Pago")</f>
        <v>0</v>
      </c>
      <c r="F33" s="75">
        <f>SUMIFS(Fev!$H$5:$H$605,Fev!$Q$5:$Q$605,"Receita",Fev!$F$5:$F$605,CReceber!$D33,Fev!$I$5:$I$605,"Não Pago")</f>
        <v>0</v>
      </c>
      <c r="G33" s="75">
        <f>SUMIFS(Mar!$H$5:$H$605,Mar!$Q$5:$Q$605,"Receita",Mar!$F$5:$F$605,CReceber!$D33,Mar!$I$5:$I$605,"Não Pago")</f>
        <v>0</v>
      </c>
      <c r="H33" s="75">
        <f>SUMIFS(Abr!$H$5:$H$605,Abr!$Q$5:$Q$605,"Receita",Abr!$F$5:$F$605,CReceber!$D33,Abr!$I$5:$I$605,"Não Pago")</f>
        <v>0</v>
      </c>
      <c r="I33" s="75">
        <f>SUMIFS(Mai!$H$5:$H$605,Mai!$Q$5:$Q$605,"Receita",Mai!$F$5:$F$605,CReceber!$D33,Mai!$I$5:$I$605,"Não Pago")</f>
        <v>0</v>
      </c>
      <c r="J33" s="75">
        <f>SUMIFS(Jun!$H$5:$H$605,Jun!$Q$5:$Q$605,"Receita",Jun!$F$5:$F$605,CReceber!$D33,Jun!$I$5:$I$605,"Não Pago")</f>
        <v>0</v>
      </c>
      <c r="K33" s="75">
        <f>SUMIFS(Jul!$H$5:$H$605,Jul!$Q$5:$Q$605,"Receita",Jul!$F$5:$F$605,CReceber!$D33,Jul!$I$5:$I$605,"Não Pago")</f>
        <v>0</v>
      </c>
      <c r="L33" s="75">
        <f>SUMIFS(Ago!$H$5:$H$605,Ago!$Q$5:$Q$605,"Receita",Ago!$F$5:$F$605,CReceber!$D33,Ago!$I$5:$I$605,"Não Pago")</f>
        <v>0</v>
      </c>
      <c r="M33" s="75">
        <f>SUMIFS(Set!$H$5:$H$605,Set!$Q$5:$Q$605,"Receita",Set!$F$5:$F$605,CReceber!$D33,Set!$I$5:$I$605,"Não Pago")</f>
        <v>0</v>
      </c>
      <c r="N33" s="75">
        <f>SUMIFS(Out!$H$5:$H$605,Out!$Q$5:$Q$605,"Receita",Out!$F$5:$F$605,CReceber!$D33,Out!$I$5:$I$605,"Não Pago")</f>
        <v>0</v>
      </c>
      <c r="O33" s="75">
        <f>SUMIFS(Nov!$H$5:$H$605,Nov!$Q$5:$Q$605,"Receita",Nov!$F$5:$F$605,CReceber!$D33,Nov!$I$5:$I$605,"Não Pago")</f>
        <v>0</v>
      </c>
      <c r="P33" s="75">
        <f>SUMIFS(Dez!$H$5:$H$605,Dez!$Q$5:$Q$605,"Receita",Dez!$F$5:$F$605,CReceber!$D33,Dez!$I$5:$I$605,"Não Pago")</f>
        <v>0</v>
      </c>
      <c r="Q33" s="49">
        <f t="shared" si="2"/>
        <v>0</v>
      </c>
    </row>
    <row r="34" spans="3:17" ht="28.5" customHeight="1" thickTop="1" thickBot="1">
      <c r="C34" s="65" t="str">
        <f>'PC Receitas'!C30</f>
        <v>4.1.26</v>
      </c>
      <c r="D34" s="66" t="str">
        <f>VLOOKUP(C34,'PC Receitas'!$C$4:$D$103,2,FALSE)</f>
        <v>-</v>
      </c>
      <c r="E34" s="75">
        <f>SUMIFS(Jan!$H$5:$H$605,Jan!$Q$5:$Q$605,"Receita",Jan!$F$5:$F$605,CReceber!$D34,Jan!$I$5:$I$605,"Não Pago")</f>
        <v>0</v>
      </c>
      <c r="F34" s="75">
        <f>SUMIFS(Fev!$H$5:$H$605,Fev!$Q$5:$Q$605,"Receita",Fev!$F$5:$F$605,CReceber!$D34,Fev!$I$5:$I$605,"Não Pago")</f>
        <v>0</v>
      </c>
      <c r="G34" s="75">
        <f>SUMIFS(Mar!$H$5:$H$605,Mar!$Q$5:$Q$605,"Receita",Mar!$F$5:$F$605,CReceber!$D34,Mar!$I$5:$I$605,"Não Pago")</f>
        <v>0</v>
      </c>
      <c r="H34" s="75">
        <f>SUMIFS(Abr!$H$5:$H$605,Abr!$Q$5:$Q$605,"Receita",Abr!$F$5:$F$605,CReceber!$D34,Abr!$I$5:$I$605,"Não Pago")</f>
        <v>0</v>
      </c>
      <c r="I34" s="75">
        <f>SUMIFS(Mai!$H$5:$H$605,Mai!$Q$5:$Q$605,"Receita",Mai!$F$5:$F$605,CReceber!$D34,Mai!$I$5:$I$605,"Não Pago")</f>
        <v>0</v>
      </c>
      <c r="J34" s="75">
        <f>SUMIFS(Jun!$H$5:$H$605,Jun!$Q$5:$Q$605,"Receita",Jun!$F$5:$F$605,CReceber!$D34,Jun!$I$5:$I$605,"Não Pago")</f>
        <v>0</v>
      </c>
      <c r="K34" s="75">
        <f>SUMIFS(Jul!$H$5:$H$605,Jul!$Q$5:$Q$605,"Receita",Jul!$F$5:$F$605,CReceber!$D34,Jul!$I$5:$I$605,"Não Pago")</f>
        <v>0</v>
      </c>
      <c r="L34" s="75">
        <f>SUMIFS(Ago!$H$5:$H$605,Ago!$Q$5:$Q$605,"Receita",Ago!$F$5:$F$605,CReceber!$D34,Ago!$I$5:$I$605,"Não Pago")</f>
        <v>0</v>
      </c>
      <c r="M34" s="75">
        <f>SUMIFS(Set!$H$5:$H$605,Set!$Q$5:$Q$605,"Receita",Set!$F$5:$F$605,CReceber!$D34,Set!$I$5:$I$605,"Não Pago")</f>
        <v>0</v>
      </c>
      <c r="N34" s="75">
        <f>SUMIFS(Out!$H$5:$H$605,Out!$Q$5:$Q$605,"Receita",Out!$F$5:$F$605,CReceber!$D34,Out!$I$5:$I$605,"Não Pago")</f>
        <v>0</v>
      </c>
      <c r="O34" s="75">
        <f>SUMIFS(Nov!$H$5:$H$605,Nov!$Q$5:$Q$605,"Receita",Nov!$F$5:$F$605,CReceber!$D34,Nov!$I$5:$I$605,"Não Pago")</f>
        <v>0</v>
      </c>
      <c r="P34" s="75">
        <f>SUMIFS(Dez!$H$5:$H$605,Dez!$Q$5:$Q$605,"Receita",Dez!$F$5:$F$605,CReceber!$D34,Dez!$I$5:$I$605,"Não Pago")</f>
        <v>0</v>
      </c>
      <c r="Q34" s="49">
        <f t="shared" si="2"/>
        <v>0</v>
      </c>
    </row>
    <row r="35" spans="3:17" ht="28.5" customHeight="1" thickTop="1" thickBot="1">
      <c r="C35" s="65" t="str">
        <f>'PC Receitas'!C31</f>
        <v>4.1.27</v>
      </c>
      <c r="D35" s="66" t="str">
        <f>VLOOKUP(C35,'PC Receitas'!$C$4:$D$103,2,FALSE)</f>
        <v>-</v>
      </c>
      <c r="E35" s="75">
        <f>SUMIFS(Jan!$H$5:$H$605,Jan!$Q$5:$Q$605,"Receita",Jan!$F$5:$F$605,CReceber!$D35,Jan!$I$5:$I$605,"Não Pago")</f>
        <v>0</v>
      </c>
      <c r="F35" s="75">
        <f>SUMIFS(Fev!$H$5:$H$605,Fev!$Q$5:$Q$605,"Receita",Fev!$F$5:$F$605,CReceber!$D35,Fev!$I$5:$I$605,"Não Pago")</f>
        <v>0</v>
      </c>
      <c r="G35" s="75">
        <f>SUMIFS(Mar!$H$5:$H$605,Mar!$Q$5:$Q$605,"Receita",Mar!$F$5:$F$605,CReceber!$D35,Mar!$I$5:$I$605,"Não Pago")</f>
        <v>0</v>
      </c>
      <c r="H35" s="75">
        <f>SUMIFS(Abr!$H$5:$H$605,Abr!$Q$5:$Q$605,"Receita",Abr!$F$5:$F$605,CReceber!$D35,Abr!$I$5:$I$605,"Não Pago")</f>
        <v>0</v>
      </c>
      <c r="I35" s="75">
        <f>SUMIFS(Mai!$H$5:$H$605,Mai!$Q$5:$Q$605,"Receita",Mai!$F$5:$F$605,CReceber!$D35,Mai!$I$5:$I$605,"Não Pago")</f>
        <v>0</v>
      </c>
      <c r="J35" s="75">
        <f>SUMIFS(Jun!$H$5:$H$605,Jun!$Q$5:$Q$605,"Receita",Jun!$F$5:$F$605,CReceber!$D35,Jun!$I$5:$I$605,"Não Pago")</f>
        <v>0</v>
      </c>
      <c r="K35" s="75">
        <f>SUMIFS(Jul!$H$5:$H$605,Jul!$Q$5:$Q$605,"Receita",Jul!$F$5:$F$605,CReceber!$D35,Jul!$I$5:$I$605,"Não Pago")</f>
        <v>0</v>
      </c>
      <c r="L35" s="75">
        <f>SUMIFS(Ago!$H$5:$H$605,Ago!$Q$5:$Q$605,"Receita",Ago!$F$5:$F$605,CReceber!$D35,Ago!$I$5:$I$605,"Não Pago")</f>
        <v>0</v>
      </c>
      <c r="M35" s="75">
        <f>SUMIFS(Set!$H$5:$H$605,Set!$Q$5:$Q$605,"Receita",Set!$F$5:$F$605,CReceber!$D35,Set!$I$5:$I$605,"Não Pago")</f>
        <v>0</v>
      </c>
      <c r="N35" s="75">
        <f>SUMIFS(Out!$H$5:$H$605,Out!$Q$5:$Q$605,"Receita",Out!$F$5:$F$605,CReceber!$D35,Out!$I$5:$I$605,"Não Pago")</f>
        <v>0</v>
      </c>
      <c r="O35" s="75">
        <f>SUMIFS(Nov!$H$5:$H$605,Nov!$Q$5:$Q$605,"Receita",Nov!$F$5:$F$605,CReceber!$D35,Nov!$I$5:$I$605,"Não Pago")</f>
        <v>0</v>
      </c>
      <c r="P35" s="75">
        <f>SUMIFS(Dez!$H$5:$H$605,Dez!$Q$5:$Q$605,"Receita",Dez!$F$5:$F$605,CReceber!$D35,Dez!$I$5:$I$605,"Não Pago")</f>
        <v>0</v>
      </c>
      <c r="Q35" s="49">
        <f t="shared" si="2"/>
        <v>0</v>
      </c>
    </row>
    <row r="36" spans="3:17" ht="28.5" customHeight="1" thickTop="1" thickBot="1">
      <c r="C36" s="65" t="str">
        <f>'PC Receitas'!C32</f>
        <v>4.1.28</v>
      </c>
      <c r="D36" s="66" t="str">
        <f>VLOOKUP(C36,'PC Receitas'!$C$4:$D$103,2,FALSE)</f>
        <v>-</v>
      </c>
      <c r="E36" s="75">
        <f>SUMIFS(Jan!$H$5:$H$605,Jan!$Q$5:$Q$605,"Receita",Jan!$F$5:$F$605,CReceber!$D36,Jan!$I$5:$I$605,"Não Pago")</f>
        <v>0</v>
      </c>
      <c r="F36" s="75">
        <f>SUMIFS(Fev!$H$5:$H$605,Fev!$Q$5:$Q$605,"Receita",Fev!$F$5:$F$605,CReceber!$D36,Fev!$I$5:$I$605,"Não Pago")</f>
        <v>0</v>
      </c>
      <c r="G36" s="75">
        <f>SUMIFS(Mar!$H$5:$H$605,Mar!$Q$5:$Q$605,"Receita",Mar!$F$5:$F$605,CReceber!$D36,Mar!$I$5:$I$605,"Não Pago")</f>
        <v>0</v>
      </c>
      <c r="H36" s="75">
        <f>SUMIFS(Abr!$H$5:$H$605,Abr!$Q$5:$Q$605,"Receita",Abr!$F$5:$F$605,CReceber!$D36,Abr!$I$5:$I$605,"Não Pago")</f>
        <v>0</v>
      </c>
      <c r="I36" s="75">
        <f>SUMIFS(Mai!$H$5:$H$605,Mai!$Q$5:$Q$605,"Receita",Mai!$F$5:$F$605,CReceber!$D36,Mai!$I$5:$I$605,"Não Pago")</f>
        <v>0</v>
      </c>
      <c r="J36" s="75">
        <f>SUMIFS(Jun!$H$5:$H$605,Jun!$Q$5:$Q$605,"Receita",Jun!$F$5:$F$605,CReceber!$D36,Jun!$I$5:$I$605,"Não Pago")</f>
        <v>0</v>
      </c>
      <c r="K36" s="75">
        <f>SUMIFS(Jul!$H$5:$H$605,Jul!$Q$5:$Q$605,"Receita",Jul!$F$5:$F$605,CReceber!$D36,Jul!$I$5:$I$605,"Não Pago")</f>
        <v>0</v>
      </c>
      <c r="L36" s="75">
        <f>SUMIFS(Ago!$H$5:$H$605,Ago!$Q$5:$Q$605,"Receita",Ago!$F$5:$F$605,CReceber!$D36,Ago!$I$5:$I$605,"Não Pago")</f>
        <v>0</v>
      </c>
      <c r="M36" s="75">
        <f>SUMIFS(Set!$H$5:$H$605,Set!$Q$5:$Q$605,"Receita",Set!$F$5:$F$605,CReceber!$D36,Set!$I$5:$I$605,"Não Pago")</f>
        <v>0</v>
      </c>
      <c r="N36" s="75">
        <f>SUMIFS(Out!$H$5:$H$605,Out!$Q$5:$Q$605,"Receita",Out!$F$5:$F$605,CReceber!$D36,Out!$I$5:$I$605,"Não Pago")</f>
        <v>0</v>
      </c>
      <c r="O36" s="75">
        <f>SUMIFS(Nov!$H$5:$H$605,Nov!$Q$5:$Q$605,"Receita",Nov!$F$5:$F$605,CReceber!$D36,Nov!$I$5:$I$605,"Não Pago")</f>
        <v>0</v>
      </c>
      <c r="P36" s="75">
        <f>SUMIFS(Dez!$H$5:$H$605,Dez!$Q$5:$Q$605,"Receita",Dez!$F$5:$F$605,CReceber!$D36,Dez!$I$5:$I$605,"Não Pago")</f>
        <v>0</v>
      </c>
      <c r="Q36" s="49">
        <f t="shared" si="2"/>
        <v>0</v>
      </c>
    </row>
    <row r="37" spans="3:17" ht="28.5" customHeight="1" thickTop="1" thickBot="1">
      <c r="C37" s="65" t="str">
        <f>'PC Receitas'!C33</f>
        <v>4.1.29</v>
      </c>
      <c r="D37" s="66" t="str">
        <f>VLOOKUP(C37,'PC Receitas'!$C$4:$D$103,2,FALSE)</f>
        <v>-</v>
      </c>
      <c r="E37" s="75">
        <f>SUMIFS(Jan!$H$5:$H$605,Jan!$Q$5:$Q$605,"Receita",Jan!$F$5:$F$605,CReceber!$D37,Jan!$I$5:$I$605,"Não Pago")</f>
        <v>0</v>
      </c>
      <c r="F37" s="75">
        <f>SUMIFS(Fev!$H$5:$H$605,Fev!$Q$5:$Q$605,"Receita",Fev!$F$5:$F$605,CReceber!$D37,Fev!$I$5:$I$605,"Não Pago")</f>
        <v>0</v>
      </c>
      <c r="G37" s="75">
        <f>SUMIFS(Mar!$H$5:$H$605,Mar!$Q$5:$Q$605,"Receita",Mar!$F$5:$F$605,CReceber!$D37,Mar!$I$5:$I$605,"Não Pago")</f>
        <v>0</v>
      </c>
      <c r="H37" s="75">
        <f>SUMIFS(Abr!$H$5:$H$605,Abr!$Q$5:$Q$605,"Receita",Abr!$F$5:$F$605,CReceber!$D37,Abr!$I$5:$I$605,"Não Pago")</f>
        <v>0</v>
      </c>
      <c r="I37" s="75">
        <f>SUMIFS(Mai!$H$5:$H$605,Mai!$Q$5:$Q$605,"Receita",Mai!$F$5:$F$605,CReceber!$D37,Mai!$I$5:$I$605,"Não Pago")</f>
        <v>0</v>
      </c>
      <c r="J37" s="75">
        <f>SUMIFS(Jun!$H$5:$H$605,Jun!$Q$5:$Q$605,"Receita",Jun!$F$5:$F$605,CReceber!$D37,Jun!$I$5:$I$605,"Não Pago")</f>
        <v>0</v>
      </c>
      <c r="K37" s="75">
        <f>SUMIFS(Jul!$H$5:$H$605,Jul!$Q$5:$Q$605,"Receita",Jul!$F$5:$F$605,CReceber!$D37,Jul!$I$5:$I$605,"Não Pago")</f>
        <v>0</v>
      </c>
      <c r="L37" s="75">
        <f>SUMIFS(Ago!$H$5:$H$605,Ago!$Q$5:$Q$605,"Receita",Ago!$F$5:$F$605,CReceber!$D37,Ago!$I$5:$I$605,"Não Pago")</f>
        <v>0</v>
      </c>
      <c r="M37" s="75">
        <f>SUMIFS(Set!$H$5:$H$605,Set!$Q$5:$Q$605,"Receita",Set!$F$5:$F$605,CReceber!$D37,Set!$I$5:$I$605,"Não Pago")</f>
        <v>0</v>
      </c>
      <c r="N37" s="75">
        <f>SUMIFS(Out!$H$5:$H$605,Out!$Q$5:$Q$605,"Receita",Out!$F$5:$F$605,CReceber!$D37,Out!$I$5:$I$605,"Não Pago")</f>
        <v>0</v>
      </c>
      <c r="O37" s="75">
        <f>SUMIFS(Nov!$H$5:$H$605,Nov!$Q$5:$Q$605,"Receita",Nov!$F$5:$F$605,CReceber!$D37,Nov!$I$5:$I$605,"Não Pago")</f>
        <v>0</v>
      </c>
      <c r="P37" s="75">
        <f>SUMIFS(Dez!$H$5:$H$605,Dez!$Q$5:$Q$605,"Receita",Dez!$F$5:$F$605,CReceber!$D37,Dez!$I$5:$I$605,"Não Pago")</f>
        <v>0</v>
      </c>
      <c r="Q37" s="49">
        <f t="shared" si="2"/>
        <v>0</v>
      </c>
    </row>
    <row r="38" spans="3:17" ht="28.5" customHeight="1" thickTop="1" thickBot="1">
      <c r="C38" s="65" t="str">
        <f>'PC Receitas'!C34</f>
        <v>4.1.30</v>
      </c>
      <c r="D38" s="66" t="str">
        <f>VLOOKUP(C38,'PC Receitas'!$C$4:$D$103,2,FALSE)</f>
        <v>-</v>
      </c>
      <c r="E38" s="75">
        <f>SUMIFS(Jan!$H$5:$H$605,Jan!$Q$5:$Q$605,"Receita",Jan!$F$5:$F$605,CReceber!$D38,Jan!$I$5:$I$605,"Não Pago")</f>
        <v>0</v>
      </c>
      <c r="F38" s="75">
        <f>SUMIFS(Fev!$H$5:$H$605,Fev!$Q$5:$Q$605,"Receita",Fev!$F$5:$F$605,CReceber!$D38,Fev!$I$5:$I$605,"Não Pago")</f>
        <v>0</v>
      </c>
      <c r="G38" s="75">
        <f>SUMIFS(Mar!$H$5:$H$605,Mar!$Q$5:$Q$605,"Receita",Mar!$F$5:$F$605,CReceber!$D38,Mar!$I$5:$I$605,"Não Pago")</f>
        <v>0</v>
      </c>
      <c r="H38" s="75">
        <f>SUMIFS(Abr!$H$5:$H$605,Abr!$Q$5:$Q$605,"Receita",Abr!$F$5:$F$605,CReceber!$D38,Abr!$I$5:$I$605,"Não Pago")</f>
        <v>0</v>
      </c>
      <c r="I38" s="75">
        <f>SUMIFS(Mai!$H$5:$H$605,Mai!$Q$5:$Q$605,"Receita",Mai!$F$5:$F$605,CReceber!$D38,Mai!$I$5:$I$605,"Não Pago")</f>
        <v>0</v>
      </c>
      <c r="J38" s="75">
        <f>SUMIFS(Jun!$H$5:$H$605,Jun!$Q$5:$Q$605,"Receita",Jun!$F$5:$F$605,CReceber!$D38,Jun!$I$5:$I$605,"Não Pago")</f>
        <v>0</v>
      </c>
      <c r="K38" s="75">
        <f>SUMIFS(Jul!$H$5:$H$605,Jul!$Q$5:$Q$605,"Receita",Jul!$F$5:$F$605,CReceber!$D38,Jul!$I$5:$I$605,"Não Pago")</f>
        <v>0</v>
      </c>
      <c r="L38" s="75">
        <f>SUMIFS(Ago!$H$5:$H$605,Ago!$Q$5:$Q$605,"Receita",Ago!$F$5:$F$605,CReceber!$D38,Ago!$I$5:$I$605,"Não Pago")</f>
        <v>0</v>
      </c>
      <c r="M38" s="75">
        <f>SUMIFS(Set!$H$5:$H$605,Set!$Q$5:$Q$605,"Receita",Set!$F$5:$F$605,CReceber!$D38,Set!$I$5:$I$605,"Não Pago")</f>
        <v>0</v>
      </c>
      <c r="N38" s="75">
        <f>SUMIFS(Out!$H$5:$H$605,Out!$Q$5:$Q$605,"Receita",Out!$F$5:$F$605,CReceber!$D38,Out!$I$5:$I$605,"Não Pago")</f>
        <v>0</v>
      </c>
      <c r="O38" s="75">
        <f>SUMIFS(Nov!$H$5:$H$605,Nov!$Q$5:$Q$605,"Receita",Nov!$F$5:$F$605,CReceber!$D38,Nov!$I$5:$I$605,"Não Pago")</f>
        <v>0</v>
      </c>
      <c r="P38" s="75">
        <f>SUMIFS(Dez!$H$5:$H$605,Dez!$Q$5:$Q$605,"Receita",Dez!$F$5:$F$605,CReceber!$D38,Dez!$I$5:$I$605,"Não Pago")</f>
        <v>0</v>
      </c>
      <c r="Q38" s="49">
        <f t="shared" si="2"/>
        <v>0</v>
      </c>
    </row>
    <row r="39" spans="3:17" ht="28.5" customHeight="1" thickTop="1" thickBot="1">
      <c r="C39" s="65" t="str">
        <f>'PC Receitas'!C35</f>
        <v>4.1.31</v>
      </c>
      <c r="D39" s="66" t="str">
        <f>VLOOKUP(C39,'PC Receitas'!$C$4:$D$103,2,FALSE)</f>
        <v>-</v>
      </c>
      <c r="E39" s="75">
        <f>SUMIFS(Jan!$H$5:$H$605,Jan!$Q$5:$Q$605,"Receita",Jan!$F$5:$F$605,CReceber!$D39,Jan!$I$5:$I$605,"Não Pago")</f>
        <v>0</v>
      </c>
      <c r="F39" s="75">
        <f>SUMIFS(Fev!$H$5:$H$605,Fev!$Q$5:$Q$605,"Receita",Fev!$F$5:$F$605,CReceber!$D39,Fev!$I$5:$I$605,"Não Pago")</f>
        <v>0</v>
      </c>
      <c r="G39" s="75">
        <f>SUMIFS(Mar!$H$5:$H$605,Mar!$Q$5:$Q$605,"Receita",Mar!$F$5:$F$605,CReceber!$D39,Mar!$I$5:$I$605,"Não Pago")</f>
        <v>0</v>
      </c>
      <c r="H39" s="75">
        <f>SUMIFS(Abr!$H$5:$H$605,Abr!$Q$5:$Q$605,"Receita",Abr!$F$5:$F$605,CReceber!$D39,Abr!$I$5:$I$605,"Não Pago")</f>
        <v>0</v>
      </c>
      <c r="I39" s="75">
        <f>SUMIFS(Mai!$H$5:$H$605,Mai!$Q$5:$Q$605,"Receita",Mai!$F$5:$F$605,CReceber!$D39,Mai!$I$5:$I$605,"Não Pago")</f>
        <v>0</v>
      </c>
      <c r="J39" s="75">
        <f>SUMIFS(Jun!$H$5:$H$605,Jun!$Q$5:$Q$605,"Receita",Jun!$F$5:$F$605,CReceber!$D39,Jun!$I$5:$I$605,"Não Pago")</f>
        <v>0</v>
      </c>
      <c r="K39" s="75">
        <f>SUMIFS(Jul!$H$5:$H$605,Jul!$Q$5:$Q$605,"Receita",Jul!$F$5:$F$605,CReceber!$D39,Jul!$I$5:$I$605,"Não Pago")</f>
        <v>0</v>
      </c>
      <c r="L39" s="75">
        <f>SUMIFS(Ago!$H$5:$H$605,Ago!$Q$5:$Q$605,"Receita",Ago!$F$5:$F$605,CReceber!$D39,Ago!$I$5:$I$605,"Não Pago")</f>
        <v>0</v>
      </c>
      <c r="M39" s="75">
        <f>SUMIFS(Set!$H$5:$H$605,Set!$Q$5:$Q$605,"Receita",Set!$F$5:$F$605,CReceber!$D39,Set!$I$5:$I$605,"Não Pago")</f>
        <v>0</v>
      </c>
      <c r="N39" s="75">
        <f>SUMIFS(Out!$H$5:$H$605,Out!$Q$5:$Q$605,"Receita",Out!$F$5:$F$605,CReceber!$D39,Out!$I$5:$I$605,"Não Pago")</f>
        <v>0</v>
      </c>
      <c r="O39" s="75">
        <f>SUMIFS(Nov!$H$5:$H$605,Nov!$Q$5:$Q$605,"Receita",Nov!$F$5:$F$605,CReceber!$D39,Nov!$I$5:$I$605,"Não Pago")</f>
        <v>0</v>
      </c>
      <c r="P39" s="75">
        <f>SUMIFS(Dez!$H$5:$H$605,Dez!$Q$5:$Q$605,"Receita",Dez!$F$5:$F$605,CReceber!$D39,Dez!$I$5:$I$605,"Não Pago")</f>
        <v>0</v>
      </c>
      <c r="Q39" s="49">
        <f t="shared" si="2"/>
        <v>0</v>
      </c>
    </row>
    <row r="40" spans="3:17" ht="28.5" customHeight="1" thickTop="1" thickBot="1">
      <c r="C40" s="65" t="str">
        <f>'PC Receitas'!C36</f>
        <v>4.1.32</v>
      </c>
      <c r="D40" s="66" t="str">
        <f>VLOOKUP(C40,'PC Receitas'!$C$4:$D$103,2,FALSE)</f>
        <v>-</v>
      </c>
      <c r="E40" s="75">
        <f>SUMIFS(Jan!$H$5:$H$605,Jan!$Q$5:$Q$605,"Receita",Jan!$F$5:$F$605,CReceber!$D40,Jan!$I$5:$I$605,"Não Pago")</f>
        <v>0</v>
      </c>
      <c r="F40" s="75">
        <f>SUMIFS(Fev!$H$5:$H$605,Fev!$Q$5:$Q$605,"Receita",Fev!$F$5:$F$605,CReceber!$D40,Fev!$I$5:$I$605,"Não Pago")</f>
        <v>0</v>
      </c>
      <c r="G40" s="75">
        <f>SUMIFS(Mar!$H$5:$H$605,Mar!$Q$5:$Q$605,"Receita",Mar!$F$5:$F$605,CReceber!$D40,Mar!$I$5:$I$605,"Não Pago")</f>
        <v>0</v>
      </c>
      <c r="H40" s="75">
        <f>SUMIFS(Abr!$H$5:$H$605,Abr!$Q$5:$Q$605,"Receita",Abr!$F$5:$F$605,CReceber!$D40,Abr!$I$5:$I$605,"Não Pago")</f>
        <v>0</v>
      </c>
      <c r="I40" s="75">
        <f>SUMIFS(Mai!$H$5:$H$605,Mai!$Q$5:$Q$605,"Receita",Mai!$F$5:$F$605,CReceber!$D40,Mai!$I$5:$I$605,"Não Pago")</f>
        <v>0</v>
      </c>
      <c r="J40" s="75">
        <f>SUMIFS(Jun!$H$5:$H$605,Jun!$Q$5:$Q$605,"Receita",Jun!$F$5:$F$605,CReceber!$D40,Jun!$I$5:$I$605,"Não Pago")</f>
        <v>0</v>
      </c>
      <c r="K40" s="75">
        <f>SUMIFS(Jul!$H$5:$H$605,Jul!$Q$5:$Q$605,"Receita",Jul!$F$5:$F$605,CReceber!$D40,Jul!$I$5:$I$605,"Não Pago")</f>
        <v>0</v>
      </c>
      <c r="L40" s="75">
        <f>SUMIFS(Ago!$H$5:$H$605,Ago!$Q$5:$Q$605,"Receita",Ago!$F$5:$F$605,CReceber!$D40,Ago!$I$5:$I$605,"Não Pago")</f>
        <v>0</v>
      </c>
      <c r="M40" s="75">
        <f>SUMIFS(Set!$H$5:$H$605,Set!$Q$5:$Q$605,"Receita",Set!$F$5:$F$605,CReceber!$D40,Set!$I$5:$I$605,"Não Pago")</f>
        <v>0</v>
      </c>
      <c r="N40" s="75">
        <f>SUMIFS(Out!$H$5:$H$605,Out!$Q$5:$Q$605,"Receita",Out!$F$5:$F$605,CReceber!$D40,Out!$I$5:$I$605,"Não Pago")</f>
        <v>0</v>
      </c>
      <c r="O40" s="75">
        <f>SUMIFS(Nov!$H$5:$H$605,Nov!$Q$5:$Q$605,"Receita",Nov!$F$5:$F$605,CReceber!$D40,Nov!$I$5:$I$605,"Não Pago")</f>
        <v>0</v>
      </c>
      <c r="P40" s="75">
        <f>SUMIFS(Dez!$H$5:$H$605,Dez!$Q$5:$Q$605,"Receita",Dez!$F$5:$F$605,CReceber!$D40,Dez!$I$5:$I$605,"Não Pago")</f>
        <v>0</v>
      </c>
      <c r="Q40" s="49">
        <f t="shared" si="2"/>
        <v>0</v>
      </c>
    </row>
    <row r="41" spans="3:17" ht="28.5" customHeight="1" thickTop="1" thickBot="1">
      <c r="C41" s="65" t="str">
        <f>'PC Receitas'!C37</f>
        <v>4.1.33</v>
      </c>
      <c r="D41" s="66" t="str">
        <f>VLOOKUP(C41,'PC Receitas'!$C$4:$D$103,2,FALSE)</f>
        <v>-</v>
      </c>
      <c r="E41" s="75">
        <f>SUMIFS(Jan!$H$5:$H$605,Jan!$Q$5:$Q$605,"Receita",Jan!$F$5:$F$605,CReceber!$D41,Jan!$I$5:$I$605,"Não Pago")</f>
        <v>0</v>
      </c>
      <c r="F41" s="75">
        <f>SUMIFS(Fev!$H$5:$H$605,Fev!$Q$5:$Q$605,"Receita",Fev!$F$5:$F$605,CReceber!$D41,Fev!$I$5:$I$605,"Não Pago")</f>
        <v>0</v>
      </c>
      <c r="G41" s="75">
        <f>SUMIFS(Mar!$H$5:$H$605,Mar!$Q$5:$Q$605,"Receita",Mar!$F$5:$F$605,CReceber!$D41,Mar!$I$5:$I$605,"Não Pago")</f>
        <v>0</v>
      </c>
      <c r="H41" s="75">
        <f>SUMIFS(Abr!$H$5:$H$605,Abr!$Q$5:$Q$605,"Receita",Abr!$F$5:$F$605,CReceber!$D41,Abr!$I$5:$I$605,"Não Pago")</f>
        <v>0</v>
      </c>
      <c r="I41" s="75">
        <f>SUMIFS(Mai!$H$5:$H$605,Mai!$Q$5:$Q$605,"Receita",Mai!$F$5:$F$605,CReceber!$D41,Mai!$I$5:$I$605,"Não Pago")</f>
        <v>0</v>
      </c>
      <c r="J41" s="75">
        <f>SUMIFS(Jun!$H$5:$H$605,Jun!$Q$5:$Q$605,"Receita",Jun!$F$5:$F$605,CReceber!$D41,Jun!$I$5:$I$605,"Não Pago")</f>
        <v>0</v>
      </c>
      <c r="K41" s="75">
        <f>SUMIFS(Jul!$H$5:$H$605,Jul!$Q$5:$Q$605,"Receita",Jul!$F$5:$F$605,CReceber!$D41,Jul!$I$5:$I$605,"Não Pago")</f>
        <v>0</v>
      </c>
      <c r="L41" s="75">
        <f>SUMIFS(Ago!$H$5:$H$605,Ago!$Q$5:$Q$605,"Receita",Ago!$F$5:$F$605,CReceber!$D41,Ago!$I$5:$I$605,"Não Pago")</f>
        <v>0</v>
      </c>
      <c r="M41" s="75">
        <f>SUMIFS(Set!$H$5:$H$605,Set!$Q$5:$Q$605,"Receita",Set!$F$5:$F$605,CReceber!$D41,Set!$I$5:$I$605,"Não Pago")</f>
        <v>0</v>
      </c>
      <c r="N41" s="75">
        <f>SUMIFS(Out!$H$5:$H$605,Out!$Q$5:$Q$605,"Receita",Out!$F$5:$F$605,CReceber!$D41,Out!$I$5:$I$605,"Não Pago")</f>
        <v>0</v>
      </c>
      <c r="O41" s="75">
        <f>SUMIFS(Nov!$H$5:$H$605,Nov!$Q$5:$Q$605,"Receita",Nov!$F$5:$F$605,CReceber!$D41,Nov!$I$5:$I$605,"Não Pago")</f>
        <v>0</v>
      </c>
      <c r="P41" s="75">
        <f>SUMIFS(Dez!$H$5:$H$605,Dez!$Q$5:$Q$605,"Receita",Dez!$F$5:$F$605,CReceber!$D41,Dez!$I$5:$I$605,"Não Pago")</f>
        <v>0</v>
      </c>
      <c r="Q41" s="49">
        <f t="shared" si="2"/>
        <v>0</v>
      </c>
    </row>
    <row r="42" spans="3:17" ht="28.5" customHeight="1" thickTop="1" thickBot="1">
      <c r="C42" s="65" t="str">
        <f>'PC Receitas'!C38</f>
        <v>4.1.34</v>
      </c>
      <c r="D42" s="66" t="str">
        <f>VLOOKUP(C42,'PC Receitas'!$C$4:$D$103,2,FALSE)</f>
        <v>-</v>
      </c>
      <c r="E42" s="75">
        <f>SUMIFS(Jan!$H$5:$H$605,Jan!$Q$5:$Q$605,"Receita",Jan!$F$5:$F$605,CReceber!$D42,Jan!$I$5:$I$605,"Não Pago")</f>
        <v>0</v>
      </c>
      <c r="F42" s="75">
        <f>SUMIFS(Fev!$H$5:$H$605,Fev!$Q$5:$Q$605,"Receita",Fev!$F$5:$F$605,CReceber!$D42,Fev!$I$5:$I$605,"Não Pago")</f>
        <v>0</v>
      </c>
      <c r="G42" s="75">
        <f>SUMIFS(Mar!$H$5:$H$605,Mar!$Q$5:$Q$605,"Receita",Mar!$F$5:$F$605,CReceber!$D42,Mar!$I$5:$I$605,"Não Pago")</f>
        <v>0</v>
      </c>
      <c r="H42" s="75">
        <f>SUMIFS(Abr!$H$5:$H$605,Abr!$Q$5:$Q$605,"Receita",Abr!$F$5:$F$605,CReceber!$D42,Abr!$I$5:$I$605,"Não Pago")</f>
        <v>0</v>
      </c>
      <c r="I42" s="75">
        <f>SUMIFS(Mai!$H$5:$H$605,Mai!$Q$5:$Q$605,"Receita",Mai!$F$5:$F$605,CReceber!$D42,Mai!$I$5:$I$605,"Não Pago")</f>
        <v>0</v>
      </c>
      <c r="J42" s="75">
        <f>SUMIFS(Jun!$H$5:$H$605,Jun!$Q$5:$Q$605,"Receita",Jun!$F$5:$F$605,CReceber!$D42,Jun!$I$5:$I$605,"Não Pago")</f>
        <v>0</v>
      </c>
      <c r="K42" s="75">
        <f>SUMIFS(Jul!$H$5:$H$605,Jul!$Q$5:$Q$605,"Receita",Jul!$F$5:$F$605,CReceber!$D42,Jul!$I$5:$I$605,"Não Pago")</f>
        <v>0</v>
      </c>
      <c r="L42" s="75">
        <f>SUMIFS(Ago!$H$5:$H$605,Ago!$Q$5:$Q$605,"Receita",Ago!$F$5:$F$605,CReceber!$D42,Ago!$I$5:$I$605,"Não Pago")</f>
        <v>0</v>
      </c>
      <c r="M42" s="75">
        <f>SUMIFS(Set!$H$5:$H$605,Set!$Q$5:$Q$605,"Receita",Set!$F$5:$F$605,CReceber!$D42,Set!$I$5:$I$605,"Não Pago")</f>
        <v>0</v>
      </c>
      <c r="N42" s="75">
        <f>SUMIFS(Out!$H$5:$H$605,Out!$Q$5:$Q$605,"Receita",Out!$F$5:$F$605,CReceber!$D42,Out!$I$5:$I$605,"Não Pago")</f>
        <v>0</v>
      </c>
      <c r="O42" s="75">
        <f>SUMIFS(Nov!$H$5:$H$605,Nov!$Q$5:$Q$605,"Receita",Nov!$F$5:$F$605,CReceber!$D42,Nov!$I$5:$I$605,"Não Pago")</f>
        <v>0</v>
      </c>
      <c r="P42" s="75">
        <f>SUMIFS(Dez!$H$5:$H$605,Dez!$Q$5:$Q$605,"Receita",Dez!$F$5:$F$605,CReceber!$D42,Dez!$I$5:$I$605,"Não Pago")</f>
        <v>0</v>
      </c>
      <c r="Q42" s="49">
        <f t="shared" si="2"/>
        <v>0</v>
      </c>
    </row>
    <row r="43" spans="3:17" ht="28.5" customHeight="1" thickTop="1" thickBot="1">
      <c r="C43" s="65" t="str">
        <f>'PC Receitas'!C39</f>
        <v>4.1.35</v>
      </c>
      <c r="D43" s="66" t="str">
        <f>VLOOKUP(C43,'PC Receitas'!$C$4:$D$103,2,FALSE)</f>
        <v>-</v>
      </c>
      <c r="E43" s="75">
        <f>SUMIFS(Jan!$H$5:$H$605,Jan!$Q$5:$Q$605,"Receita",Jan!$F$5:$F$605,CReceber!$D43,Jan!$I$5:$I$605,"Não Pago")</f>
        <v>0</v>
      </c>
      <c r="F43" s="75">
        <f>SUMIFS(Fev!$H$5:$H$605,Fev!$Q$5:$Q$605,"Receita",Fev!$F$5:$F$605,CReceber!$D43,Fev!$I$5:$I$605,"Não Pago")</f>
        <v>0</v>
      </c>
      <c r="G43" s="75">
        <f>SUMIFS(Mar!$H$5:$H$605,Mar!$Q$5:$Q$605,"Receita",Mar!$F$5:$F$605,CReceber!$D43,Mar!$I$5:$I$605,"Não Pago")</f>
        <v>0</v>
      </c>
      <c r="H43" s="75">
        <f>SUMIFS(Abr!$H$5:$H$605,Abr!$Q$5:$Q$605,"Receita",Abr!$F$5:$F$605,CReceber!$D43,Abr!$I$5:$I$605,"Não Pago")</f>
        <v>0</v>
      </c>
      <c r="I43" s="75">
        <f>SUMIFS(Mai!$H$5:$H$605,Mai!$Q$5:$Q$605,"Receita",Mai!$F$5:$F$605,CReceber!$D43,Mai!$I$5:$I$605,"Não Pago")</f>
        <v>0</v>
      </c>
      <c r="J43" s="75">
        <f>SUMIFS(Jun!$H$5:$H$605,Jun!$Q$5:$Q$605,"Receita",Jun!$F$5:$F$605,CReceber!$D43,Jun!$I$5:$I$605,"Não Pago")</f>
        <v>0</v>
      </c>
      <c r="K43" s="75">
        <f>SUMIFS(Jul!$H$5:$H$605,Jul!$Q$5:$Q$605,"Receita",Jul!$F$5:$F$605,CReceber!$D43,Jul!$I$5:$I$605,"Não Pago")</f>
        <v>0</v>
      </c>
      <c r="L43" s="75">
        <f>SUMIFS(Ago!$H$5:$H$605,Ago!$Q$5:$Q$605,"Receita",Ago!$F$5:$F$605,CReceber!$D43,Ago!$I$5:$I$605,"Não Pago")</f>
        <v>0</v>
      </c>
      <c r="M43" s="75">
        <f>SUMIFS(Set!$H$5:$H$605,Set!$Q$5:$Q$605,"Receita",Set!$F$5:$F$605,CReceber!$D43,Set!$I$5:$I$605,"Não Pago")</f>
        <v>0</v>
      </c>
      <c r="N43" s="75">
        <f>SUMIFS(Out!$H$5:$H$605,Out!$Q$5:$Q$605,"Receita",Out!$F$5:$F$605,CReceber!$D43,Out!$I$5:$I$605,"Não Pago")</f>
        <v>0</v>
      </c>
      <c r="O43" s="75">
        <f>SUMIFS(Nov!$H$5:$H$605,Nov!$Q$5:$Q$605,"Receita",Nov!$F$5:$F$605,CReceber!$D43,Nov!$I$5:$I$605,"Não Pago")</f>
        <v>0</v>
      </c>
      <c r="P43" s="75">
        <f>SUMIFS(Dez!$H$5:$H$605,Dez!$Q$5:$Q$605,"Receita",Dez!$F$5:$F$605,CReceber!$D43,Dez!$I$5:$I$605,"Não Pago")</f>
        <v>0</v>
      </c>
      <c r="Q43" s="49">
        <f t="shared" si="2"/>
        <v>0</v>
      </c>
    </row>
    <row r="44" spans="3:17" ht="28.5" customHeight="1" thickTop="1" thickBot="1">
      <c r="C44" s="65" t="str">
        <f>'PC Receitas'!C40</f>
        <v>4.1.36</v>
      </c>
      <c r="D44" s="66" t="str">
        <f>VLOOKUP(C44,'PC Receitas'!$C$4:$D$103,2,FALSE)</f>
        <v>-</v>
      </c>
      <c r="E44" s="75">
        <f>SUMIFS(Jan!$H$5:$H$605,Jan!$Q$5:$Q$605,"Receita",Jan!$F$5:$F$605,CReceber!$D44,Jan!$I$5:$I$605,"Não Pago")</f>
        <v>0</v>
      </c>
      <c r="F44" s="75">
        <f>SUMIFS(Fev!$H$5:$H$605,Fev!$Q$5:$Q$605,"Receita",Fev!$F$5:$F$605,CReceber!$D44,Fev!$I$5:$I$605,"Não Pago")</f>
        <v>0</v>
      </c>
      <c r="G44" s="75">
        <f>SUMIFS(Mar!$H$5:$H$605,Mar!$Q$5:$Q$605,"Receita",Mar!$F$5:$F$605,CReceber!$D44,Mar!$I$5:$I$605,"Não Pago")</f>
        <v>0</v>
      </c>
      <c r="H44" s="75">
        <f>SUMIFS(Abr!$H$5:$H$605,Abr!$Q$5:$Q$605,"Receita",Abr!$F$5:$F$605,CReceber!$D44,Abr!$I$5:$I$605,"Não Pago")</f>
        <v>0</v>
      </c>
      <c r="I44" s="75">
        <f>SUMIFS(Mai!$H$5:$H$605,Mai!$Q$5:$Q$605,"Receita",Mai!$F$5:$F$605,CReceber!$D44,Mai!$I$5:$I$605,"Não Pago")</f>
        <v>0</v>
      </c>
      <c r="J44" s="75">
        <f>SUMIFS(Jun!$H$5:$H$605,Jun!$Q$5:$Q$605,"Receita",Jun!$F$5:$F$605,CReceber!$D44,Jun!$I$5:$I$605,"Não Pago")</f>
        <v>0</v>
      </c>
      <c r="K44" s="75">
        <f>SUMIFS(Jul!$H$5:$H$605,Jul!$Q$5:$Q$605,"Receita",Jul!$F$5:$F$605,CReceber!$D44,Jul!$I$5:$I$605,"Não Pago")</f>
        <v>0</v>
      </c>
      <c r="L44" s="75">
        <f>SUMIFS(Ago!$H$5:$H$605,Ago!$Q$5:$Q$605,"Receita",Ago!$F$5:$F$605,CReceber!$D44,Ago!$I$5:$I$605,"Não Pago")</f>
        <v>0</v>
      </c>
      <c r="M44" s="75">
        <f>SUMIFS(Set!$H$5:$H$605,Set!$Q$5:$Q$605,"Receita",Set!$F$5:$F$605,CReceber!$D44,Set!$I$5:$I$605,"Não Pago")</f>
        <v>0</v>
      </c>
      <c r="N44" s="75">
        <f>SUMIFS(Out!$H$5:$H$605,Out!$Q$5:$Q$605,"Receita",Out!$F$5:$F$605,CReceber!$D44,Out!$I$5:$I$605,"Não Pago")</f>
        <v>0</v>
      </c>
      <c r="O44" s="75">
        <f>SUMIFS(Nov!$H$5:$H$605,Nov!$Q$5:$Q$605,"Receita",Nov!$F$5:$F$605,CReceber!$D44,Nov!$I$5:$I$605,"Não Pago")</f>
        <v>0</v>
      </c>
      <c r="P44" s="75">
        <f>SUMIFS(Dez!$H$5:$H$605,Dez!$Q$5:$Q$605,"Receita",Dez!$F$5:$F$605,CReceber!$D44,Dez!$I$5:$I$605,"Não Pago")</f>
        <v>0</v>
      </c>
      <c r="Q44" s="49">
        <f t="shared" si="2"/>
        <v>0</v>
      </c>
    </row>
    <row r="45" spans="3:17" ht="28.5" customHeight="1" thickTop="1" thickBot="1">
      <c r="C45" s="65" t="str">
        <f>'PC Receitas'!C41</f>
        <v>4.1.37</v>
      </c>
      <c r="D45" s="66" t="str">
        <f>VLOOKUP(C45,'PC Receitas'!$C$4:$D$103,2,FALSE)</f>
        <v>-</v>
      </c>
      <c r="E45" s="75">
        <f>SUMIFS(Jan!$H$5:$H$605,Jan!$Q$5:$Q$605,"Receita",Jan!$F$5:$F$605,CReceber!$D45,Jan!$I$5:$I$605,"Não Pago")</f>
        <v>0</v>
      </c>
      <c r="F45" s="75">
        <f>SUMIFS(Fev!$H$5:$H$605,Fev!$Q$5:$Q$605,"Receita",Fev!$F$5:$F$605,CReceber!$D45,Fev!$I$5:$I$605,"Não Pago")</f>
        <v>0</v>
      </c>
      <c r="G45" s="75">
        <f>SUMIFS(Mar!$H$5:$H$605,Mar!$Q$5:$Q$605,"Receita",Mar!$F$5:$F$605,CReceber!$D45,Mar!$I$5:$I$605,"Não Pago")</f>
        <v>0</v>
      </c>
      <c r="H45" s="75">
        <f>SUMIFS(Abr!$H$5:$H$605,Abr!$Q$5:$Q$605,"Receita",Abr!$F$5:$F$605,CReceber!$D45,Abr!$I$5:$I$605,"Não Pago")</f>
        <v>0</v>
      </c>
      <c r="I45" s="75">
        <f>SUMIFS(Mai!$H$5:$H$605,Mai!$Q$5:$Q$605,"Receita",Mai!$F$5:$F$605,CReceber!$D45,Mai!$I$5:$I$605,"Não Pago")</f>
        <v>0</v>
      </c>
      <c r="J45" s="75">
        <f>SUMIFS(Jun!$H$5:$H$605,Jun!$Q$5:$Q$605,"Receita",Jun!$F$5:$F$605,CReceber!$D45,Jun!$I$5:$I$605,"Não Pago")</f>
        <v>0</v>
      </c>
      <c r="K45" s="75">
        <f>SUMIFS(Jul!$H$5:$H$605,Jul!$Q$5:$Q$605,"Receita",Jul!$F$5:$F$605,CReceber!$D45,Jul!$I$5:$I$605,"Não Pago")</f>
        <v>0</v>
      </c>
      <c r="L45" s="75">
        <f>SUMIFS(Ago!$H$5:$H$605,Ago!$Q$5:$Q$605,"Receita",Ago!$F$5:$F$605,CReceber!$D45,Ago!$I$5:$I$605,"Não Pago")</f>
        <v>0</v>
      </c>
      <c r="M45" s="75">
        <f>SUMIFS(Set!$H$5:$H$605,Set!$Q$5:$Q$605,"Receita",Set!$F$5:$F$605,CReceber!$D45,Set!$I$5:$I$605,"Não Pago")</f>
        <v>0</v>
      </c>
      <c r="N45" s="75">
        <f>SUMIFS(Out!$H$5:$H$605,Out!$Q$5:$Q$605,"Receita",Out!$F$5:$F$605,CReceber!$D45,Out!$I$5:$I$605,"Não Pago")</f>
        <v>0</v>
      </c>
      <c r="O45" s="75">
        <f>SUMIFS(Nov!$H$5:$H$605,Nov!$Q$5:$Q$605,"Receita",Nov!$F$5:$F$605,CReceber!$D45,Nov!$I$5:$I$605,"Não Pago")</f>
        <v>0</v>
      </c>
      <c r="P45" s="75">
        <f>SUMIFS(Dez!$H$5:$H$605,Dez!$Q$5:$Q$605,"Receita",Dez!$F$5:$F$605,CReceber!$D45,Dez!$I$5:$I$605,"Não Pago")</f>
        <v>0</v>
      </c>
      <c r="Q45" s="49">
        <f t="shared" si="2"/>
        <v>0</v>
      </c>
    </row>
    <row r="46" spans="3:17" ht="28.5" customHeight="1" thickTop="1" thickBot="1">
      <c r="C46" s="65" t="str">
        <f>'PC Receitas'!C42</f>
        <v>4.1.38</v>
      </c>
      <c r="D46" s="66" t="str">
        <f>VLOOKUP(C46,'PC Receitas'!$C$4:$D$103,2,FALSE)</f>
        <v>-</v>
      </c>
      <c r="E46" s="75">
        <f>SUMIFS(Jan!$H$5:$H$605,Jan!$Q$5:$Q$605,"Receita",Jan!$F$5:$F$605,CReceber!$D46,Jan!$I$5:$I$605,"Não Pago")</f>
        <v>0</v>
      </c>
      <c r="F46" s="75">
        <f>SUMIFS(Fev!$H$5:$H$605,Fev!$Q$5:$Q$605,"Receita",Fev!$F$5:$F$605,CReceber!$D46,Fev!$I$5:$I$605,"Não Pago")</f>
        <v>0</v>
      </c>
      <c r="G46" s="75">
        <f>SUMIFS(Mar!$H$5:$H$605,Mar!$Q$5:$Q$605,"Receita",Mar!$F$5:$F$605,CReceber!$D46,Mar!$I$5:$I$605,"Não Pago")</f>
        <v>0</v>
      </c>
      <c r="H46" s="75">
        <f>SUMIFS(Abr!$H$5:$H$605,Abr!$Q$5:$Q$605,"Receita",Abr!$F$5:$F$605,CReceber!$D46,Abr!$I$5:$I$605,"Não Pago")</f>
        <v>0</v>
      </c>
      <c r="I46" s="75">
        <f>SUMIFS(Mai!$H$5:$H$605,Mai!$Q$5:$Q$605,"Receita",Mai!$F$5:$F$605,CReceber!$D46,Mai!$I$5:$I$605,"Não Pago")</f>
        <v>0</v>
      </c>
      <c r="J46" s="75">
        <f>SUMIFS(Jun!$H$5:$H$605,Jun!$Q$5:$Q$605,"Receita",Jun!$F$5:$F$605,CReceber!$D46,Jun!$I$5:$I$605,"Não Pago")</f>
        <v>0</v>
      </c>
      <c r="K46" s="75">
        <f>SUMIFS(Jul!$H$5:$H$605,Jul!$Q$5:$Q$605,"Receita",Jul!$F$5:$F$605,CReceber!$D46,Jul!$I$5:$I$605,"Não Pago")</f>
        <v>0</v>
      </c>
      <c r="L46" s="75">
        <f>SUMIFS(Ago!$H$5:$H$605,Ago!$Q$5:$Q$605,"Receita",Ago!$F$5:$F$605,CReceber!$D46,Ago!$I$5:$I$605,"Não Pago")</f>
        <v>0</v>
      </c>
      <c r="M46" s="75">
        <f>SUMIFS(Set!$H$5:$H$605,Set!$Q$5:$Q$605,"Receita",Set!$F$5:$F$605,CReceber!$D46,Set!$I$5:$I$605,"Não Pago")</f>
        <v>0</v>
      </c>
      <c r="N46" s="75">
        <f>SUMIFS(Out!$H$5:$H$605,Out!$Q$5:$Q$605,"Receita",Out!$F$5:$F$605,CReceber!$D46,Out!$I$5:$I$605,"Não Pago")</f>
        <v>0</v>
      </c>
      <c r="O46" s="75">
        <f>SUMIFS(Nov!$H$5:$H$605,Nov!$Q$5:$Q$605,"Receita",Nov!$F$5:$F$605,CReceber!$D46,Nov!$I$5:$I$605,"Não Pago")</f>
        <v>0</v>
      </c>
      <c r="P46" s="75">
        <f>SUMIFS(Dez!$H$5:$H$605,Dez!$Q$5:$Q$605,"Receita",Dez!$F$5:$F$605,CReceber!$D46,Dez!$I$5:$I$605,"Não Pago")</f>
        <v>0</v>
      </c>
      <c r="Q46" s="49">
        <f t="shared" si="2"/>
        <v>0</v>
      </c>
    </row>
    <row r="47" spans="3:17" ht="28.5" customHeight="1" thickTop="1" thickBot="1">
      <c r="C47" s="65" t="str">
        <f>'PC Receitas'!C43</f>
        <v>4.1.39</v>
      </c>
      <c r="D47" s="66" t="str">
        <f>VLOOKUP(C47,'PC Receitas'!$C$4:$D$103,2,FALSE)</f>
        <v>-</v>
      </c>
      <c r="E47" s="75">
        <f>SUMIFS(Jan!$H$5:$H$605,Jan!$Q$5:$Q$605,"Receita",Jan!$F$5:$F$605,CReceber!$D47,Jan!$I$5:$I$605,"Não Pago")</f>
        <v>0</v>
      </c>
      <c r="F47" s="75">
        <f>SUMIFS(Fev!$H$5:$H$605,Fev!$Q$5:$Q$605,"Receita",Fev!$F$5:$F$605,CReceber!$D47,Fev!$I$5:$I$605,"Não Pago")</f>
        <v>0</v>
      </c>
      <c r="G47" s="75">
        <f>SUMIFS(Mar!$H$5:$H$605,Mar!$Q$5:$Q$605,"Receita",Mar!$F$5:$F$605,CReceber!$D47,Mar!$I$5:$I$605,"Não Pago")</f>
        <v>0</v>
      </c>
      <c r="H47" s="75">
        <f>SUMIFS(Abr!$H$5:$H$605,Abr!$Q$5:$Q$605,"Receita",Abr!$F$5:$F$605,CReceber!$D47,Abr!$I$5:$I$605,"Não Pago")</f>
        <v>0</v>
      </c>
      <c r="I47" s="75">
        <f>SUMIFS(Mai!$H$5:$H$605,Mai!$Q$5:$Q$605,"Receita",Mai!$F$5:$F$605,CReceber!$D47,Mai!$I$5:$I$605,"Não Pago")</f>
        <v>0</v>
      </c>
      <c r="J47" s="75">
        <f>SUMIFS(Jun!$H$5:$H$605,Jun!$Q$5:$Q$605,"Receita",Jun!$F$5:$F$605,CReceber!$D47,Jun!$I$5:$I$605,"Não Pago")</f>
        <v>0</v>
      </c>
      <c r="K47" s="75">
        <f>SUMIFS(Jul!$H$5:$H$605,Jul!$Q$5:$Q$605,"Receita",Jul!$F$5:$F$605,CReceber!$D47,Jul!$I$5:$I$605,"Não Pago")</f>
        <v>0</v>
      </c>
      <c r="L47" s="75">
        <f>SUMIFS(Ago!$H$5:$H$605,Ago!$Q$5:$Q$605,"Receita",Ago!$F$5:$F$605,CReceber!$D47,Ago!$I$5:$I$605,"Não Pago")</f>
        <v>0</v>
      </c>
      <c r="M47" s="75">
        <f>SUMIFS(Set!$H$5:$H$605,Set!$Q$5:$Q$605,"Receita",Set!$F$5:$F$605,CReceber!$D47,Set!$I$5:$I$605,"Não Pago")</f>
        <v>0</v>
      </c>
      <c r="N47" s="75">
        <f>SUMIFS(Out!$H$5:$H$605,Out!$Q$5:$Q$605,"Receita",Out!$F$5:$F$605,CReceber!$D47,Out!$I$5:$I$605,"Não Pago")</f>
        <v>0</v>
      </c>
      <c r="O47" s="75">
        <f>SUMIFS(Nov!$H$5:$H$605,Nov!$Q$5:$Q$605,"Receita",Nov!$F$5:$F$605,CReceber!$D47,Nov!$I$5:$I$605,"Não Pago")</f>
        <v>0</v>
      </c>
      <c r="P47" s="75">
        <f>SUMIFS(Dez!$H$5:$H$605,Dez!$Q$5:$Q$605,"Receita",Dez!$F$5:$F$605,CReceber!$D47,Dez!$I$5:$I$605,"Não Pago")</f>
        <v>0</v>
      </c>
      <c r="Q47" s="49">
        <f t="shared" si="2"/>
        <v>0</v>
      </c>
    </row>
    <row r="48" spans="3:17" ht="28.5" customHeight="1" thickTop="1" thickBot="1">
      <c r="C48" s="65" t="str">
        <f>'PC Receitas'!C44</f>
        <v>4.1.40</v>
      </c>
      <c r="D48" s="66" t="str">
        <f>VLOOKUP(C48,'PC Receitas'!$C$4:$D$103,2,FALSE)</f>
        <v>-</v>
      </c>
      <c r="E48" s="75">
        <f>SUMIFS(Jan!$H$5:$H$605,Jan!$Q$5:$Q$605,"Receita",Jan!$F$5:$F$605,CReceber!$D48,Jan!$I$5:$I$605,"Não Pago")</f>
        <v>0</v>
      </c>
      <c r="F48" s="75">
        <f>SUMIFS(Fev!$H$5:$H$605,Fev!$Q$5:$Q$605,"Receita",Fev!$F$5:$F$605,CReceber!$D48,Fev!$I$5:$I$605,"Não Pago")</f>
        <v>0</v>
      </c>
      <c r="G48" s="75">
        <f>SUMIFS(Mar!$H$5:$H$605,Mar!$Q$5:$Q$605,"Receita",Mar!$F$5:$F$605,CReceber!$D48,Mar!$I$5:$I$605,"Não Pago")</f>
        <v>0</v>
      </c>
      <c r="H48" s="75">
        <f>SUMIFS(Abr!$H$5:$H$605,Abr!$Q$5:$Q$605,"Receita",Abr!$F$5:$F$605,CReceber!$D48,Abr!$I$5:$I$605,"Não Pago")</f>
        <v>0</v>
      </c>
      <c r="I48" s="75">
        <f>SUMIFS(Mai!$H$5:$H$605,Mai!$Q$5:$Q$605,"Receita",Mai!$F$5:$F$605,CReceber!$D48,Mai!$I$5:$I$605,"Não Pago")</f>
        <v>0</v>
      </c>
      <c r="J48" s="75">
        <f>SUMIFS(Jun!$H$5:$H$605,Jun!$Q$5:$Q$605,"Receita",Jun!$F$5:$F$605,CReceber!$D48,Jun!$I$5:$I$605,"Não Pago")</f>
        <v>0</v>
      </c>
      <c r="K48" s="75">
        <f>SUMIFS(Jul!$H$5:$H$605,Jul!$Q$5:$Q$605,"Receita",Jul!$F$5:$F$605,CReceber!$D48,Jul!$I$5:$I$605,"Não Pago")</f>
        <v>0</v>
      </c>
      <c r="L48" s="75">
        <f>SUMIFS(Ago!$H$5:$H$605,Ago!$Q$5:$Q$605,"Receita",Ago!$F$5:$F$605,CReceber!$D48,Ago!$I$5:$I$605,"Não Pago")</f>
        <v>0</v>
      </c>
      <c r="M48" s="75">
        <f>SUMIFS(Set!$H$5:$H$605,Set!$Q$5:$Q$605,"Receita",Set!$F$5:$F$605,CReceber!$D48,Set!$I$5:$I$605,"Não Pago")</f>
        <v>0</v>
      </c>
      <c r="N48" s="75">
        <f>SUMIFS(Out!$H$5:$H$605,Out!$Q$5:$Q$605,"Receita",Out!$F$5:$F$605,CReceber!$D48,Out!$I$5:$I$605,"Não Pago")</f>
        <v>0</v>
      </c>
      <c r="O48" s="75">
        <f>SUMIFS(Nov!$H$5:$H$605,Nov!$Q$5:$Q$605,"Receita",Nov!$F$5:$F$605,CReceber!$D48,Nov!$I$5:$I$605,"Não Pago")</f>
        <v>0</v>
      </c>
      <c r="P48" s="75">
        <f>SUMIFS(Dez!$H$5:$H$605,Dez!$Q$5:$Q$605,"Receita",Dez!$F$5:$F$605,CReceber!$D48,Dez!$I$5:$I$605,"Não Pago")</f>
        <v>0</v>
      </c>
      <c r="Q48" s="49">
        <f t="shared" si="2"/>
        <v>0</v>
      </c>
    </row>
    <row r="49" spans="3:17" ht="28.5" customHeight="1" thickTop="1" thickBot="1">
      <c r="C49" s="65" t="str">
        <f>'PC Receitas'!C45</f>
        <v>4.1.41</v>
      </c>
      <c r="D49" s="66" t="str">
        <f>VLOOKUP(C49,'PC Receitas'!$C$4:$D$103,2,FALSE)</f>
        <v>-</v>
      </c>
      <c r="E49" s="75">
        <f>SUMIFS(Jan!$H$5:$H$605,Jan!$Q$5:$Q$605,"Receita",Jan!$F$5:$F$605,CReceber!$D49,Jan!$I$5:$I$605,"Não Pago")</f>
        <v>0</v>
      </c>
      <c r="F49" s="75">
        <f>SUMIFS(Fev!$H$5:$H$605,Fev!$Q$5:$Q$605,"Receita",Fev!$F$5:$F$605,CReceber!$D49,Fev!$I$5:$I$605,"Não Pago")</f>
        <v>0</v>
      </c>
      <c r="G49" s="75">
        <f>SUMIFS(Mar!$H$5:$H$605,Mar!$Q$5:$Q$605,"Receita",Mar!$F$5:$F$605,CReceber!$D49,Mar!$I$5:$I$605,"Não Pago")</f>
        <v>0</v>
      </c>
      <c r="H49" s="75">
        <f>SUMIFS(Abr!$H$5:$H$605,Abr!$Q$5:$Q$605,"Receita",Abr!$F$5:$F$605,CReceber!$D49,Abr!$I$5:$I$605,"Não Pago")</f>
        <v>0</v>
      </c>
      <c r="I49" s="75">
        <f>SUMIFS(Mai!$H$5:$H$605,Mai!$Q$5:$Q$605,"Receita",Mai!$F$5:$F$605,CReceber!$D49,Mai!$I$5:$I$605,"Não Pago")</f>
        <v>0</v>
      </c>
      <c r="J49" s="75">
        <f>SUMIFS(Jun!$H$5:$H$605,Jun!$Q$5:$Q$605,"Receita",Jun!$F$5:$F$605,CReceber!$D49,Jun!$I$5:$I$605,"Não Pago")</f>
        <v>0</v>
      </c>
      <c r="K49" s="75">
        <f>SUMIFS(Jul!$H$5:$H$605,Jul!$Q$5:$Q$605,"Receita",Jul!$F$5:$F$605,CReceber!$D49,Jul!$I$5:$I$605,"Não Pago")</f>
        <v>0</v>
      </c>
      <c r="L49" s="75">
        <f>SUMIFS(Ago!$H$5:$H$605,Ago!$Q$5:$Q$605,"Receita",Ago!$F$5:$F$605,CReceber!$D49,Ago!$I$5:$I$605,"Não Pago")</f>
        <v>0</v>
      </c>
      <c r="M49" s="75">
        <f>SUMIFS(Set!$H$5:$H$605,Set!$Q$5:$Q$605,"Receita",Set!$F$5:$F$605,CReceber!$D49,Set!$I$5:$I$605,"Não Pago")</f>
        <v>0</v>
      </c>
      <c r="N49" s="75">
        <f>SUMIFS(Out!$H$5:$H$605,Out!$Q$5:$Q$605,"Receita",Out!$F$5:$F$605,CReceber!$D49,Out!$I$5:$I$605,"Não Pago")</f>
        <v>0</v>
      </c>
      <c r="O49" s="75">
        <f>SUMIFS(Nov!$H$5:$H$605,Nov!$Q$5:$Q$605,"Receita",Nov!$F$5:$F$605,CReceber!$D49,Nov!$I$5:$I$605,"Não Pago")</f>
        <v>0</v>
      </c>
      <c r="P49" s="75">
        <f>SUMIFS(Dez!$H$5:$H$605,Dez!$Q$5:$Q$605,"Receita",Dez!$F$5:$F$605,CReceber!$D49,Dez!$I$5:$I$605,"Não Pago")</f>
        <v>0</v>
      </c>
      <c r="Q49" s="49">
        <f t="shared" si="2"/>
        <v>0</v>
      </c>
    </row>
    <row r="50" spans="3:17" ht="28.5" customHeight="1" thickTop="1" thickBot="1">
      <c r="C50" s="65" t="str">
        <f>'PC Receitas'!C46</f>
        <v>4.1.42</v>
      </c>
      <c r="D50" s="66" t="str">
        <f>VLOOKUP(C50,'PC Receitas'!$C$4:$D$103,2,FALSE)</f>
        <v>-</v>
      </c>
      <c r="E50" s="75">
        <f>SUMIFS(Jan!$H$5:$H$605,Jan!$Q$5:$Q$605,"Receita",Jan!$F$5:$F$605,CReceber!$D50,Jan!$I$5:$I$605,"Não Pago")</f>
        <v>0</v>
      </c>
      <c r="F50" s="75">
        <f>SUMIFS(Fev!$H$5:$H$605,Fev!$Q$5:$Q$605,"Receita",Fev!$F$5:$F$605,CReceber!$D50,Fev!$I$5:$I$605,"Não Pago")</f>
        <v>0</v>
      </c>
      <c r="G50" s="75">
        <f>SUMIFS(Mar!$H$5:$H$605,Mar!$Q$5:$Q$605,"Receita",Mar!$F$5:$F$605,CReceber!$D50,Mar!$I$5:$I$605,"Não Pago")</f>
        <v>0</v>
      </c>
      <c r="H50" s="75">
        <f>SUMIFS(Abr!$H$5:$H$605,Abr!$Q$5:$Q$605,"Receita",Abr!$F$5:$F$605,CReceber!$D50,Abr!$I$5:$I$605,"Não Pago")</f>
        <v>0</v>
      </c>
      <c r="I50" s="75">
        <f>SUMIFS(Mai!$H$5:$H$605,Mai!$Q$5:$Q$605,"Receita",Mai!$F$5:$F$605,CReceber!$D50,Mai!$I$5:$I$605,"Não Pago")</f>
        <v>0</v>
      </c>
      <c r="J50" s="75">
        <f>SUMIFS(Jun!$H$5:$H$605,Jun!$Q$5:$Q$605,"Receita",Jun!$F$5:$F$605,CReceber!$D50,Jun!$I$5:$I$605,"Não Pago")</f>
        <v>0</v>
      </c>
      <c r="K50" s="75">
        <f>SUMIFS(Jul!$H$5:$H$605,Jul!$Q$5:$Q$605,"Receita",Jul!$F$5:$F$605,CReceber!$D50,Jul!$I$5:$I$605,"Não Pago")</f>
        <v>0</v>
      </c>
      <c r="L50" s="75">
        <f>SUMIFS(Ago!$H$5:$H$605,Ago!$Q$5:$Q$605,"Receita",Ago!$F$5:$F$605,CReceber!$D50,Ago!$I$5:$I$605,"Não Pago")</f>
        <v>0</v>
      </c>
      <c r="M50" s="75">
        <f>SUMIFS(Set!$H$5:$H$605,Set!$Q$5:$Q$605,"Receita",Set!$F$5:$F$605,CReceber!$D50,Set!$I$5:$I$605,"Não Pago")</f>
        <v>0</v>
      </c>
      <c r="N50" s="75">
        <f>SUMIFS(Out!$H$5:$H$605,Out!$Q$5:$Q$605,"Receita",Out!$F$5:$F$605,CReceber!$D50,Out!$I$5:$I$605,"Não Pago")</f>
        <v>0</v>
      </c>
      <c r="O50" s="75">
        <f>SUMIFS(Nov!$H$5:$H$605,Nov!$Q$5:$Q$605,"Receita",Nov!$F$5:$F$605,CReceber!$D50,Nov!$I$5:$I$605,"Não Pago")</f>
        <v>0</v>
      </c>
      <c r="P50" s="75">
        <f>SUMIFS(Dez!$H$5:$H$605,Dez!$Q$5:$Q$605,"Receita",Dez!$F$5:$F$605,CReceber!$D50,Dez!$I$5:$I$605,"Não Pago")</f>
        <v>0</v>
      </c>
      <c r="Q50" s="49">
        <f t="shared" si="2"/>
        <v>0</v>
      </c>
    </row>
    <row r="51" spans="3:17" ht="28.5" customHeight="1" thickTop="1" thickBot="1">
      <c r="C51" s="65" t="str">
        <f>'PC Receitas'!C47</f>
        <v>4.1.43</v>
      </c>
      <c r="D51" s="66" t="str">
        <f>VLOOKUP(C51,'PC Receitas'!$C$4:$D$103,2,FALSE)</f>
        <v>-</v>
      </c>
      <c r="E51" s="75">
        <f>SUMIFS(Jan!$H$5:$H$605,Jan!$Q$5:$Q$605,"Receita",Jan!$F$5:$F$605,CReceber!$D51,Jan!$I$5:$I$605,"Não Pago")</f>
        <v>0</v>
      </c>
      <c r="F51" s="75">
        <f>SUMIFS(Fev!$H$5:$H$605,Fev!$Q$5:$Q$605,"Receita",Fev!$F$5:$F$605,CReceber!$D51,Fev!$I$5:$I$605,"Não Pago")</f>
        <v>0</v>
      </c>
      <c r="G51" s="75">
        <f>SUMIFS(Mar!$H$5:$H$605,Mar!$Q$5:$Q$605,"Receita",Mar!$F$5:$F$605,CReceber!$D51,Mar!$I$5:$I$605,"Não Pago")</f>
        <v>0</v>
      </c>
      <c r="H51" s="75">
        <f>SUMIFS(Abr!$H$5:$H$605,Abr!$Q$5:$Q$605,"Receita",Abr!$F$5:$F$605,CReceber!$D51,Abr!$I$5:$I$605,"Não Pago")</f>
        <v>0</v>
      </c>
      <c r="I51" s="75">
        <f>SUMIFS(Mai!$H$5:$H$605,Mai!$Q$5:$Q$605,"Receita",Mai!$F$5:$F$605,CReceber!$D51,Mai!$I$5:$I$605,"Não Pago")</f>
        <v>0</v>
      </c>
      <c r="J51" s="75">
        <f>SUMIFS(Jun!$H$5:$H$605,Jun!$Q$5:$Q$605,"Receita",Jun!$F$5:$F$605,CReceber!$D51,Jun!$I$5:$I$605,"Não Pago")</f>
        <v>0</v>
      </c>
      <c r="K51" s="75">
        <f>SUMIFS(Jul!$H$5:$H$605,Jul!$Q$5:$Q$605,"Receita",Jul!$F$5:$F$605,CReceber!$D51,Jul!$I$5:$I$605,"Não Pago")</f>
        <v>0</v>
      </c>
      <c r="L51" s="75">
        <f>SUMIFS(Ago!$H$5:$H$605,Ago!$Q$5:$Q$605,"Receita",Ago!$F$5:$F$605,CReceber!$D51,Ago!$I$5:$I$605,"Não Pago")</f>
        <v>0</v>
      </c>
      <c r="M51" s="75">
        <f>SUMIFS(Set!$H$5:$H$605,Set!$Q$5:$Q$605,"Receita",Set!$F$5:$F$605,CReceber!$D51,Set!$I$5:$I$605,"Não Pago")</f>
        <v>0</v>
      </c>
      <c r="N51" s="75">
        <f>SUMIFS(Out!$H$5:$H$605,Out!$Q$5:$Q$605,"Receita",Out!$F$5:$F$605,CReceber!$D51,Out!$I$5:$I$605,"Não Pago")</f>
        <v>0</v>
      </c>
      <c r="O51" s="75">
        <f>SUMIFS(Nov!$H$5:$H$605,Nov!$Q$5:$Q$605,"Receita",Nov!$F$5:$F$605,CReceber!$D51,Nov!$I$5:$I$605,"Não Pago")</f>
        <v>0</v>
      </c>
      <c r="P51" s="75">
        <f>SUMIFS(Dez!$H$5:$H$605,Dez!$Q$5:$Q$605,"Receita",Dez!$F$5:$F$605,CReceber!$D51,Dez!$I$5:$I$605,"Não Pago")</f>
        <v>0</v>
      </c>
      <c r="Q51" s="49">
        <f t="shared" si="2"/>
        <v>0</v>
      </c>
    </row>
    <row r="52" spans="3:17" ht="28.5" customHeight="1" thickTop="1" thickBot="1">
      <c r="C52" s="65" t="str">
        <f>'PC Receitas'!C48</f>
        <v>4.1.44</v>
      </c>
      <c r="D52" s="66" t="str">
        <f>VLOOKUP(C52,'PC Receitas'!$C$4:$D$103,2,FALSE)</f>
        <v>-</v>
      </c>
      <c r="E52" s="75">
        <f>SUMIFS(Jan!$H$5:$H$605,Jan!$Q$5:$Q$605,"Receita",Jan!$F$5:$F$605,CReceber!$D52,Jan!$I$5:$I$605,"Não Pago")</f>
        <v>0</v>
      </c>
      <c r="F52" s="75">
        <f>SUMIFS(Fev!$H$5:$H$605,Fev!$Q$5:$Q$605,"Receita",Fev!$F$5:$F$605,CReceber!$D52,Fev!$I$5:$I$605,"Não Pago")</f>
        <v>0</v>
      </c>
      <c r="G52" s="75">
        <f>SUMIFS(Mar!$H$5:$H$605,Mar!$Q$5:$Q$605,"Receita",Mar!$F$5:$F$605,CReceber!$D52,Mar!$I$5:$I$605,"Não Pago")</f>
        <v>0</v>
      </c>
      <c r="H52" s="75">
        <f>SUMIFS(Abr!$H$5:$H$605,Abr!$Q$5:$Q$605,"Receita",Abr!$F$5:$F$605,CReceber!$D52,Abr!$I$5:$I$605,"Não Pago")</f>
        <v>0</v>
      </c>
      <c r="I52" s="75">
        <f>SUMIFS(Mai!$H$5:$H$605,Mai!$Q$5:$Q$605,"Receita",Mai!$F$5:$F$605,CReceber!$D52,Mai!$I$5:$I$605,"Não Pago")</f>
        <v>0</v>
      </c>
      <c r="J52" s="75">
        <f>SUMIFS(Jun!$H$5:$H$605,Jun!$Q$5:$Q$605,"Receita",Jun!$F$5:$F$605,CReceber!$D52,Jun!$I$5:$I$605,"Não Pago")</f>
        <v>0</v>
      </c>
      <c r="K52" s="75">
        <f>SUMIFS(Jul!$H$5:$H$605,Jul!$Q$5:$Q$605,"Receita",Jul!$F$5:$F$605,CReceber!$D52,Jul!$I$5:$I$605,"Não Pago")</f>
        <v>0</v>
      </c>
      <c r="L52" s="75">
        <f>SUMIFS(Ago!$H$5:$H$605,Ago!$Q$5:$Q$605,"Receita",Ago!$F$5:$F$605,CReceber!$D52,Ago!$I$5:$I$605,"Não Pago")</f>
        <v>0</v>
      </c>
      <c r="M52" s="75">
        <f>SUMIFS(Set!$H$5:$H$605,Set!$Q$5:$Q$605,"Receita",Set!$F$5:$F$605,CReceber!$D52,Set!$I$5:$I$605,"Não Pago")</f>
        <v>0</v>
      </c>
      <c r="N52" s="75">
        <f>SUMIFS(Out!$H$5:$H$605,Out!$Q$5:$Q$605,"Receita",Out!$F$5:$F$605,CReceber!$D52,Out!$I$5:$I$605,"Não Pago")</f>
        <v>0</v>
      </c>
      <c r="O52" s="75">
        <f>SUMIFS(Nov!$H$5:$H$605,Nov!$Q$5:$Q$605,"Receita",Nov!$F$5:$F$605,CReceber!$D52,Nov!$I$5:$I$605,"Não Pago")</f>
        <v>0</v>
      </c>
      <c r="P52" s="75">
        <f>SUMIFS(Dez!$H$5:$H$605,Dez!$Q$5:$Q$605,"Receita",Dez!$F$5:$F$605,CReceber!$D52,Dez!$I$5:$I$605,"Não Pago")</f>
        <v>0</v>
      </c>
      <c r="Q52" s="49">
        <f t="shared" si="2"/>
        <v>0</v>
      </c>
    </row>
    <row r="53" spans="3:17" ht="28.5" customHeight="1" thickTop="1" thickBot="1">
      <c r="C53" s="65" t="str">
        <f>'PC Receitas'!C49</f>
        <v>4.1.45</v>
      </c>
      <c r="D53" s="66" t="str">
        <f>VLOOKUP(C53,'PC Receitas'!$C$4:$D$103,2,FALSE)</f>
        <v>-</v>
      </c>
      <c r="E53" s="75">
        <f>SUMIFS(Jan!$H$5:$H$605,Jan!$Q$5:$Q$605,"Receita",Jan!$F$5:$F$605,CReceber!$D53,Jan!$I$5:$I$605,"Não Pago")</f>
        <v>0</v>
      </c>
      <c r="F53" s="75">
        <f>SUMIFS(Fev!$H$5:$H$605,Fev!$Q$5:$Q$605,"Receita",Fev!$F$5:$F$605,CReceber!$D53,Fev!$I$5:$I$605,"Não Pago")</f>
        <v>0</v>
      </c>
      <c r="G53" s="75">
        <f>SUMIFS(Mar!$H$5:$H$605,Mar!$Q$5:$Q$605,"Receita",Mar!$F$5:$F$605,CReceber!$D53,Mar!$I$5:$I$605,"Não Pago")</f>
        <v>0</v>
      </c>
      <c r="H53" s="75">
        <f>SUMIFS(Abr!$H$5:$H$605,Abr!$Q$5:$Q$605,"Receita",Abr!$F$5:$F$605,CReceber!$D53,Abr!$I$5:$I$605,"Não Pago")</f>
        <v>0</v>
      </c>
      <c r="I53" s="75">
        <f>SUMIFS(Mai!$H$5:$H$605,Mai!$Q$5:$Q$605,"Receita",Mai!$F$5:$F$605,CReceber!$D53,Mai!$I$5:$I$605,"Não Pago")</f>
        <v>0</v>
      </c>
      <c r="J53" s="75">
        <f>SUMIFS(Jun!$H$5:$H$605,Jun!$Q$5:$Q$605,"Receita",Jun!$F$5:$F$605,CReceber!$D53,Jun!$I$5:$I$605,"Não Pago")</f>
        <v>0</v>
      </c>
      <c r="K53" s="75">
        <f>SUMIFS(Jul!$H$5:$H$605,Jul!$Q$5:$Q$605,"Receita",Jul!$F$5:$F$605,CReceber!$D53,Jul!$I$5:$I$605,"Não Pago")</f>
        <v>0</v>
      </c>
      <c r="L53" s="75">
        <f>SUMIFS(Ago!$H$5:$H$605,Ago!$Q$5:$Q$605,"Receita",Ago!$F$5:$F$605,CReceber!$D53,Ago!$I$5:$I$605,"Não Pago")</f>
        <v>0</v>
      </c>
      <c r="M53" s="75">
        <f>SUMIFS(Set!$H$5:$H$605,Set!$Q$5:$Q$605,"Receita",Set!$F$5:$F$605,CReceber!$D53,Set!$I$5:$I$605,"Não Pago")</f>
        <v>0</v>
      </c>
      <c r="N53" s="75">
        <f>SUMIFS(Out!$H$5:$H$605,Out!$Q$5:$Q$605,"Receita",Out!$F$5:$F$605,CReceber!$D53,Out!$I$5:$I$605,"Não Pago")</f>
        <v>0</v>
      </c>
      <c r="O53" s="75">
        <f>SUMIFS(Nov!$H$5:$H$605,Nov!$Q$5:$Q$605,"Receita",Nov!$F$5:$F$605,CReceber!$D53,Nov!$I$5:$I$605,"Não Pago")</f>
        <v>0</v>
      </c>
      <c r="P53" s="75">
        <f>SUMIFS(Dez!$H$5:$H$605,Dez!$Q$5:$Q$605,"Receita",Dez!$F$5:$F$605,CReceber!$D53,Dez!$I$5:$I$605,"Não Pago")</f>
        <v>0</v>
      </c>
      <c r="Q53" s="49">
        <f t="shared" si="2"/>
        <v>0</v>
      </c>
    </row>
    <row r="54" spans="3:17" ht="28.5" customHeight="1" thickTop="1" thickBot="1">
      <c r="C54" s="65" t="str">
        <f>'PC Receitas'!C50</f>
        <v>4.1.46</v>
      </c>
      <c r="D54" s="66" t="str">
        <f>VLOOKUP(C54,'PC Receitas'!$C$4:$D$103,2,FALSE)</f>
        <v>-</v>
      </c>
      <c r="E54" s="75">
        <f>SUMIFS(Jan!$H$5:$H$605,Jan!$Q$5:$Q$605,"Receita",Jan!$F$5:$F$605,CReceber!$D54,Jan!$I$5:$I$605,"Não Pago")</f>
        <v>0</v>
      </c>
      <c r="F54" s="75">
        <f>SUMIFS(Fev!$H$5:$H$605,Fev!$Q$5:$Q$605,"Receita",Fev!$F$5:$F$605,CReceber!$D54,Fev!$I$5:$I$605,"Não Pago")</f>
        <v>0</v>
      </c>
      <c r="G54" s="75">
        <f>SUMIFS(Mar!$H$5:$H$605,Mar!$Q$5:$Q$605,"Receita",Mar!$F$5:$F$605,CReceber!$D54,Mar!$I$5:$I$605,"Não Pago")</f>
        <v>0</v>
      </c>
      <c r="H54" s="75">
        <f>SUMIFS(Abr!$H$5:$H$605,Abr!$Q$5:$Q$605,"Receita",Abr!$F$5:$F$605,CReceber!$D54,Abr!$I$5:$I$605,"Não Pago")</f>
        <v>0</v>
      </c>
      <c r="I54" s="75">
        <f>SUMIFS(Mai!$H$5:$H$605,Mai!$Q$5:$Q$605,"Receita",Mai!$F$5:$F$605,CReceber!$D54,Mai!$I$5:$I$605,"Não Pago")</f>
        <v>0</v>
      </c>
      <c r="J54" s="75">
        <f>SUMIFS(Jun!$H$5:$H$605,Jun!$Q$5:$Q$605,"Receita",Jun!$F$5:$F$605,CReceber!$D54,Jun!$I$5:$I$605,"Não Pago")</f>
        <v>0</v>
      </c>
      <c r="K54" s="75">
        <f>SUMIFS(Jul!$H$5:$H$605,Jul!$Q$5:$Q$605,"Receita",Jul!$F$5:$F$605,CReceber!$D54,Jul!$I$5:$I$605,"Não Pago")</f>
        <v>0</v>
      </c>
      <c r="L54" s="75">
        <f>SUMIFS(Ago!$H$5:$H$605,Ago!$Q$5:$Q$605,"Receita",Ago!$F$5:$F$605,CReceber!$D54,Ago!$I$5:$I$605,"Não Pago")</f>
        <v>0</v>
      </c>
      <c r="M54" s="75">
        <f>SUMIFS(Set!$H$5:$H$605,Set!$Q$5:$Q$605,"Receita",Set!$F$5:$F$605,CReceber!$D54,Set!$I$5:$I$605,"Não Pago")</f>
        <v>0</v>
      </c>
      <c r="N54" s="75">
        <f>SUMIFS(Out!$H$5:$H$605,Out!$Q$5:$Q$605,"Receita",Out!$F$5:$F$605,CReceber!$D54,Out!$I$5:$I$605,"Não Pago")</f>
        <v>0</v>
      </c>
      <c r="O54" s="75">
        <f>SUMIFS(Nov!$H$5:$H$605,Nov!$Q$5:$Q$605,"Receita",Nov!$F$5:$F$605,CReceber!$D54,Nov!$I$5:$I$605,"Não Pago")</f>
        <v>0</v>
      </c>
      <c r="P54" s="75">
        <f>SUMIFS(Dez!$H$5:$H$605,Dez!$Q$5:$Q$605,"Receita",Dez!$F$5:$F$605,CReceber!$D54,Dez!$I$5:$I$605,"Não Pago")</f>
        <v>0</v>
      </c>
      <c r="Q54" s="49">
        <f t="shared" si="2"/>
        <v>0</v>
      </c>
    </row>
    <row r="55" spans="3:17" ht="28.5" customHeight="1" thickTop="1" thickBot="1">
      <c r="C55" s="65" t="str">
        <f>'PC Receitas'!C51</f>
        <v>4.1.47</v>
      </c>
      <c r="D55" s="66" t="str">
        <f>VLOOKUP(C55,'PC Receitas'!$C$4:$D$103,2,FALSE)</f>
        <v>-</v>
      </c>
      <c r="E55" s="75">
        <f>SUMIFS(Jan!$H$5:$H$605,Jan!$Q$5:$Q$605,"Receita",Jan!$F$5:$F$605,CReceber!$D55,Jan!$I$5:$I$605,"Não Pago")</f>
        <v>0</v>
      </c>
      <c r="F55" s="75">
        <f>SUMIFS(Fev!$H$5:$H$605,Fev!$Q$5:$Q$605,"Receita",Fev!$F$5:$F$605,CReceber!$D55,Fev!$I$5:$I$605,"Não Pago")</f>
        <v>0</v>
      </c>
      <c r="G55" s="75">
        <f>SUMIFS(Mar!$H$5:$H$605,Mar!$Q$5:$Q$605,"Receita",Mar!$F$5:$F$605,CReceber!$D55,Mar!$I$5:$I$605,"Não Pago")</f>
        <v>0</v>
      </c>
      <c r="H55" s="75">
        <f>SUMIFS(Abr!$H$5:$H$605,Abr!$Q$5:$Q$605,"Receita",Abr!$F$5:$F$605,CReceber!$D55,Abr!$I$5:$I$605,"Não Pago")</f>
        <v>0</v>
      </c>
      <c r="I55" s="75">
        <f>SUMIFS(Mai!$H$5:$H$605,Mai!$Q$5:$Q$605,"Receita",Mai!$F$5:$F$605,CReceber!$D55,Mai!$I$5:$I$605,"Não Pago")</f>
        <v>0</v>
      </c>
      <c r="J55" s="75">
        <f>SUMIFS(Jun!$H$5:$H$605,Jun!$Q$5:$Q$605,"Receita",Jun!$F$5:$F$605,CReceber!$D55,Jun!$I$5:$I$605,"Não Pago")</f>
        <v>0</v>
      </c>
      <c r="K55" s="75">
        <f>SUMIFS(Jul!$H$5:$H$605,Jul!$Q$5:$Q$605,"Receita",Jul!$F$5:$F$605,CReceber!$D55,Jul!$I$5:$I$605,"Não Pago")</f>
        <v>0</v>
      </c>
      <c r="L55" s="75">
        <f>SUMIFS(Ago!$H$5:$H$605,Ago!$Q$5:$Q$605,"Receita",Ago!$F$5:$F$605,CReceber!$D55,Ago!$I$5:$I$605,"Não Pago")</f>
        <v>0</v>
      </c>
      <c r="M55" s="75">
        <f>SUMIFS(Set!$H$5:$H$605,Set!$Q$5:$Q$605,"Receita",Set!$F$5:$F$605,CReceber!$D55,Set!$I$5:$I$605,"Não Pago")</f>
        <v>0</v>
      </c>
      <c r="N55" s="75">
        <f>SUMIFS(Out!$H$5:$H$605,Out!$Q$5:$Q$605,"Receita",Out!$F$5:$F$605,CReceber!$D55,Out!$I$5:$I$605,"Não Pago")</f>
        <v>0</v>
      </c>
      <c r="O55" s="75">
        <f>SUMIFS(Nov!$H$5:$H$605,Nov!$Q$5:$Q$605,"Receita",Nov!$F$5:$F$605,CReceber!$D55,Nov!$I$5:$I$605,"Não Pago")</f>
        <v>0</v>
      </c>
      <c r="P55" s="75">
        <f>SUMIFS(Dez!$H$5:$H$605,Dez!$Q$5:$Q$605,"Receita",Dez!$F$5:$F$605,CReceber!$D55,Dez!$I$5:$I$605,"Não Pago")</f>
        <v>0</v>
      </c>
      <c r="Q55" s="49">
        <f t="shared" si="2"/>
        <v>0</v>
      </c>
    </row>
    <row r="56" spans="3:17" ht="28.5" customHeight="1" thickTop="1" thickBot="1">
      <c r="C56" s="65" t="str">
        <f>'PC Receitas'!C52</f>
        <v>4.1.48</v>
      </c>
      <c r="D56" s="66" t="str">
        <f>VLOOKUP(C56,'PC Receitas'!$C$4:$D$103,2,FALSE)</f>
        <v>-</v>
      </c>
      <c r="E56" s="75">
        <f>SUMIFS(Jan!$H$5:$H$605,Jan!$Q$5:$Q$605,"Receita",Jan!$F$5:$F$605,CReceber!$D56,Jan!$I$5:$I$605,"Não Pago")</f>
        <v>0</v>
      </c>
      <c r="F56" s="75">
        <f>SUMIFS(Fev!$H$5:$H$605,Fev!$Q$5:$Q$605,"Receita",Fev!$F$5:$F$605,CReceber!$D56,Fev!$I$5:$I$605,"Não Pago")</f>
        <v>0</v>
      </c>
      <c r="G56" s="75">
        <f>SUMIFS(Mar!$H$5:$H$605,Mar!$Q$5:$Q$605,"Receita",Mar!$F$5:$F$605,CReceber!$D56,Mar!$I$5:$I$605,"Não Pago")</f>
        <v>0</v>
      </c>
      <c r="H56" s="75">
        <f>SUMIFS(Abr!$H$5:$H$605,Abr!$Q$5:$Q$605,"Receita",Abr!$F$5:$F$605,CReceber!$D56,Abr!$I$5:$I$605,"Não Pago")</f>
        <v>0</v>
      </c>
      <c r="I56" s="75">
        <f>SUMIFS(Mai!$H$5:$H$605,Mai!$Q$5:$Q$605,"Receita",Mai!$F$5:$F$605,CReceber!$D56,Mai!$I$5:$I$605,"Não Pago")</f>
        <v>0</v>
      </c>
      <c r="J56" s="75">
        <f>SUMIFS(Jun!$H$5:$H$605,Jun!$Q$5:$Q$605,"Receita",Jun!$F$5:$F$605,CReceber!$D56,Jun!$I$5:$I$605,"Não Pago")</f>
        <v>0</v>
      </c>
      <c r="K56" s="75">
        <f>SUMIFS(Jul!$H$5:$H$605,Jul!$Q$5:$Q$605,"Receita",Jul!$F$5:$F$605,CReceber!$D56,Jul!$I$5:$I$605,"Não Pago")</f>
        <v>0</v>
      </c>
      <c r="L56" s="75">
        <f>SUMIFS(Ago!$H$5:$H$605,Ago!$Q$5:$Q$605,"Receita",Ago!$F$5:$F$605,CReceber!$D56,Ago!$I$5:$I$605,"Não Pago")</f>
        <v>0</v>
      </c>
      <c r="M56" s="75">
        <f>SUMIFS(Set!$H$5:$H$605,Set!$Q$5:$Q$605,"Receita",Set!$F$5:$F$605,CReceber!$D56,Set!$I$5:$I$605,"Não Pago")</f>
        <v>0</v>
      </c>
      <c r="N56" s="75">
        <f>SUMIFS(Out!$H$5:$H$605,Out!$Q$5:$Q$605,"Receita",Out!$F$5:$F$605,CReceber!$D56,Out!$I$5:$I$605,"Não Pago")</f>
        <v>0</v>
      </c>
      <c r="O56" s="75">
        <f>SUMIFS(Nov!$H$5:$H$605,Nov!$Q$5:$Q$605,"Receita",Nov!$F$5:$F$605,CReceber!$D56,Nov!$I$5:$I$605,"Não Pago")</f>
        <v>0</v>
      </c>
      <c r="P56" s="75">
        <f>SUMIFS(Dez!$H$5:$H$605,Dez!$Q$5:$Q$605,"Receita",Dez!$F$5:$F$605,CReceber!$D56,Dez!$I$5:$I$605,"Não Pago")</f>
        <v>0</v>
      </c>
      <c r="Q56" s="49">
        <f t="shared" si="2"/>
        <v>0</v>
      </c>
    </row>
    <row r="57" spans="3:17" ht="28.5" customHeight="1" thickTop="1" thickBot="1">
      <c r="C57" s="65" t="str">
        <f>'PC Receitas'!C53</f>
        <v>4.1.49</v>
      </c>
      <c r="D57" s="66" t="str">
        <f>VLOOKUP(C57,'PC Receitas'!$C$4:$D$103,2,FALSE)</f>
        <v>-</v>
      </c>
      <c r="E57" s="75">
        <f>SUMIFS(Jan!$H$5:$H$605,Jan!$Q$5:$Q$605,"Receita",Jan!$F$5:$F$605,CReceber!$D57,Jan!$I$5:$I$605,"Não Pago")</f>
        <v>0</v>
      </c>
      <c r="F57" s="75">
        <f>SUMIFS(Fev!$H$5:$H$605,Fev!$Q$5:$Q$605,"Receita",Fev!$F$5:$F$605,CReceber!$D57,Fev!$I$5:$I$605,"Não Pago")</f>
        <v>0</v>
      </c>
      <c r="G57" s="75">
        <f>SUMIFS(Mar!$H$5:$H$605,Mar!$Q$5:$Q$605,"Receita",Mar!$F$5:$F$605,CReceber!$D57,Mar!$I$5:$I$605,"Não Pago")</f>
        <v>0</v>
      </c>
      <c r="H57" s="75">
        <f>SUMIFS(Abr!$H$5:$H$605,Abr!$Q$5:$Q$605,"Receita",Abr!$F$5:$F$605,CReceber!$D57,Abr!$I$5:$I$605,"Não Pago")</f>
        <v>0</v>
      </c>
      <c r="I57" s="75">
        <f>SUMIFS(Mai!$H$5:$H$605,Mai!$Q$5:$Q$605,"Receita",Mai!$F$5:$F$605,CReceber!$D57,Mai!$I$5:$I$605,"Não Pago")</f>
        <v>0</v>
      </c>
      <c r="J57" s="75">
        <f>SUMIFS(Jun!$H$5:$H$605,Jun!$Q$5:$Q$605,"Receita",Jun!$F$5:$F$605,CReceber!$D57,Jun!$I$5:$I$605,"Não Pago")</f>
        <v>0</v>
      </c>
      <c r="K57" s="75">
        <f>SUMIFS(Jul!$H$5:$H$605,Jul!$Q$5:$Q$605,"Receita",Jul!$F$5:$F$605,CReceber!$D57,Jul!$I$5:$I$605,"Não Pago")</f>
        <v>0</v>
      </c>
      <c r="L57" s="75">
        <f>SUMIFS(Ago!$H$5:$H$605,Ago!$Q$5:$Q$605,"Receita",Ago!$F$5:$F$605,CReceber!$D57,Ago!$I$5:$I$605,"Não Pago")</f>
        <v>0</v>
      </c>
      <c r="M57" s="75">
        <f>SUMIFS(Set!$H$5:$H$605,Set!$Q$5:$Q$605,"Receita",Set!$F$5:$F$605,CReceber!$D57,Set!$I$5:$I$605,"Não Pago")</f>
        <v>0</v>
      </c>
      <c r="N57" s="75">
        <f>SUMIFS(Out!$H$5:$H$605,Out!$Q$5:$Q$605,"Receita",Out!$F$5:$F$605,CReceber!$D57,Out!$I$5:$I$605,"Não Pago")</f>
        <v>0</v>
      </c>
      <c r="O57" s="75">
        <f>SUMIFS(Nov!$H$5:$H$605,Nov!$Q$5:$Q$605,"Receita",Nov!$F$5:$F$605,CReceber!$D57,Nov!$I$5:$I$605,"Não Pago")</f>
        <v>0</v>
      </c>
      <c r="P57" s="75">
        <f>SUMIFS(Dez!$H$5:$H$605,Dez!$Q$5:$Q$605,"Receita",Dez!$F$5:$F$605,CReceber!$D57,Dez!$I$5:$I$605,"Não Pago")</f>
        <v>0</v>
      </c>
      <c r="Q57" s="49">
        <f t="shared" si="2"/>
        <v>0</v>
      </c>
    </row>
    <row r="58" spans="3:17" ht="28.5" customHeight="1" thickTop="1" thickBot="1">
      <c r="C58" s="65" t="str">
        <f>'PC Receitas'!C54</f>
        <v>4.1.50</v>
      </c>
      <c r="D58" s="66" t="str">
        <f>VLOOKUP(C58,'PC Receitas'!$C$4:$D$103,2,FALSE)</f>
        <v>-</v>
      </c>
      <c r="E58" s="75">
        <f>SUMIFS(Jan!$H$5:$H$605,Jan!$Q$5:$Q$605,"Receita",Jan!$F$5:$F$605,CReceber!$D58,Jan!$I$5:$I$605,"Não Pago")</f>
        <v>0</v>
      </c>
      <c r="F58" s="75">
        <f>SUMIFS(Fev!$H$5:$H$605,Fev!$Q$5:$Q$605,"Receita",Fev!$F$5:$F$605,CReceber!$D58,Fev!$I$5:$I$605,"Não Pago")</f>
        <v>0</v>
      </c>
      <c r="G58" s="75">
        <f>SUMIFS(Mar!$H$5:$H$605,Mar!$Q$5:$Q$605,"Receita",Mar!$F$5:$F$605,CReceber!$D58,Mar!$I$5:$I$605,"Não Pago")</f>
        <v>0</v>
      </c>
      <c r="H58" s="75">
        <f>SUMIFS(Abr!$H$5:$H$605,Abr!$Q$5:$Q$605,"Receita",Abr!$F$5:$F$605,CReceber!$D58,Abr!$I$5:$I$605,"Não Pago")</f>
        <v>0</v>
      </c>
      <c r="I58" s="75">
        <f>SUMIFS(Mai!$H$5:$H$605,Mai!$Q$5:$Q$605,"Receita",Mai!$F$5:$F$605,CReceber!$D58,Mai!$I$5:$I$605,"Não Pago")</f>
        <v>0</v>
      </c>
      <c r="J58" s="75">
        <f>SUMIFS(Jun!$H$5:$H$605,Jun!$Q$5:$Q$605,"Receita",Jun!$F$5:$F$605,CReceber!$D58,Jun!$I$5:$I$605,"Não Pago")</f>
        <v>0</v>
      </c>
      <c r="K58" s="75">
        <f>SUMIFS(Jul!$H$5:$H$605,Jul!$Q$5:$Q$605,"Receita",Jul!$F$5:$F$605,CReceber!$D58,Jul!$I$5:$I$605,"Não Pago")</f>
        <v>0</v>
      </c>
      <c r="L58" s="75">
        <f>SUMIFS(Ago!$H$5:$H$605,Ago!$Q$5:$Q$605,"Receita",Ago!$F$5:$F$605,CReceber!$D58,Ago!$I$5:$I$605,"Não Pago")</f>
        <v>0</v>
      </c>
      <c r="M58" s="75">
        <f>SUMIFS(Set!$H$5:$H$605,Set!$Q$5:$Q$605,"Receita",Set!$F$5:$F$605,CReceber!$D58,Set!$I$5:$I$605,"Não Pago")</f>
        <v>0</v>
      </c>
      <c r="N58" s="75">
        <f>SUMIFS(Out!$H$5:$H$605,Out!$Q$5:$Q$605,"Receita",Out!$F$5:$F$605,CReceber!$D58,Out!$I$5:$I$605,"Não Pago")</f>
        <v>0</v>
      </c>
      <c r="O58" s="75">
        <f>SUMIFS(Nov!$H$5:$H$605,Nov!$Q$5:$Q$605,"Receita",Nov!$F$5:$F$605,CReceber!$D58,Nov!$I$5:$I$605,"Não Pago")</f>
        <v>0</v>
      </c>
      <c r="P58" s="75">
        <f>SUMIFS(Dez!$H$5:$H$605,Dez!$Q$5:$Q$605,"Receita",Dez!$F$5:$F$605,CReceber!$D58,Dez!$I$5:$I$605,"Não Pago")</f>
        <v>0</v>
      </c>
      <c r="Q58" s="49">
        <f t="shared" si="2"/>
        <v>0</v>
      </c>
    </row>
    <row r="59" spans="3:17" ht="28.5" customHeight="1" thickTop="1" thickBot="1">
      <c r="C59" s="65" t="str">
        <f>'PC Receitas'!C55</f>
        <v>4.1.51</v>
      </c>
      <c r="D59" s="66" t="str">
        <f>VLOOKUP(C59,'PC Receitas'!$C$4:$D$103,2,FALSE)</f>
        <v>-</v>
      </c>
      <c r="E59" s="75">
        <f>SUMIFS(Jan!$H$5:$H$605,Jan!$Q$5:$Q$605,"Receita",Jan!$F$5:$F$605,CReceber!$D59,Jan!$I$5:$I$605,"Não Pago")</f>
        <v>0</v>
      </c>
      <c r="F59" s="75">
        <f>SUMIFS(Fev!$H$5:$H$605,Fev!$Q$5:$Q$605,"Receita",Fev!$F$5:$F$605,CReceber!$D59,Fev!$I$5:$I$605,"Não Pago")</f>
        <v>0</v>
      </c>
      <c r="G59" s="75">
        <f>SUMIFS(Mar!$H$5:$H$605,Mar!$Q$5:$Q$605,"Receita",Mar!$F$5:$F$605,CReceber!$D59,Mar!$I$5:$I$605,"Não Pago")</f>
        <v>0</v>
      </c>
      <c r="H59" s="75">
        <f>SUMIFS(Abr!$H$5:$H$605,Abr!$Q$5:$Q$605,"Receita",Abr!$F$5:$F$605,CReceber!$D59,Abr!$I$5:$I$605,"Não Pago")</f>
        <v>0</v>
      </c>
      <c r="I59" s="75">
        <f>SUMIFS(Mai!$H$5:$H$605,Mai!$Q$5:$Q$605,"Receita",Mai!$F$5:$F$605,CReceber!$D59,Mai!$I$5:$I$605,"Não Pago")</f>
        <v>0</v>
      </c>
      <c r="J59" s="75">
        <f>SUMIFS(Jun!$H$5:$H$605,Jun!$Q$5:$Q$605,"Receita",Jun!$F$5:$F$605,CReceber!$D59,Jun!$I$5:$I$605,"Não Pago")</f>
        <v>0</v>
      </c>
      <c r="K59" s="75">
        <f>SUMIFS(Jul!$H$5:$H$605,Jul!$Q$5:$Q$605,"Receita",Jul!$F$5:$F$605,CReceber!$D59,Jul!$I$5:$I$605,"Não Pago")</f>
        <v>0</v>
      </c>
      <c r="L59" s="75">
        <f>SUMIFS(Ago!$H$5:$H$605,Ago!$Q$5:$Q$605,"Receita",Ago!$F$5:$F$605,CReceber!$D59,Ago!$I$5:$I$605,"Não Pago")</f>
        <v>0</v>
      </c>
      <c r="M59" s="75">
        <f>SUMIFS(Set!$H$5:$H$605,Set!$Q$5:$Q$605,"Receita",Set!$F$5:$F$605,CReceber!$D59,Set!$I$5:$I$605,"Não Pago")</f>
        <v>0</v>
      </c>
      <c r="N59" s="75">
        <f>SUMIFS(Out!$H$5:$H$605,Out!$Q$5:$Q$605,"Receita",Out!$F$5:$F$605,CReceber!$D59,Out!$I$5:$I$605,"Não Pago")</f>
        <v>0</v>
      </c>
      <c r="O59" s="75">
        <f>SUMIFS(Nov!$H$5:$H$605,Nov!$Q$5:$Q$605,"Receita",Nov!$F$5:$F$605,CReceber!$D59,Nov!$I$5:$I$605,"Não Pago")</f>
        <v>0</v>
      </c>
      <c r="P59" s="75">
        <f>SUMIFS(Dez!$H$5:$H$605,Dez!$Q$5:$Q$605,"Receita",Dez!$F$5:$F$605,CReceber!$D59,Dez!$I$5:$I$605,"Não Pago")</f>
        <v>0</v>
      </c>
      <c r="Q59" s="49">
        <f t="shared" si="2"/>
        <v>0</v>
      </c>
    </row>
    <row r="60" spans="3:17" ht="28.5" customHeight="1" thickTop="1" thickBot="1">
      <c r="C60" s="65" t="str">
        <f>'PC Receitas'!C56</f>
        <v>4.1.52</v>
      </c>
      <c r="D60" s="66" t="str">
        <f>VLOOKUP(C60,'PC Receitas'!$C$4:$D$103,2,FALSE)</f>
        <v>-</v>
      </c>
      <c r="E60" s="75">
        <f>SUMIFS(Jan!$H$5:$H$605,Jan!$Q$5:$Q$605,"Receita",Jan!$F$5:$F$605,CReceber!$D60,Jan!$I$5:$I$605,"Não Pago")</f>
        <v>0</v>
      </c>
      <c r="F60" s="75">
        <f>SUMIFS(Fev!$H$5:$H$605,Fev!$Q$5:$Q$605,"Receita",Fev!$F$5:$F$605,CReceber!$D60,Fev!$I$5:$I$605,"Não Pago")</f>
        <v>0</v>
      </c>
      <c r="G60" s="75">
        <f>SUMIFS(Mar!$H$5:$H$605,Mar!$Q$5:$Q$605,"Receita",Mar!$F$5:$F$605,CReceber!$D60,Mar!$I$5:$I$605,"Não Pago")</f>
        <v>0</v>
      </c>
      <c r="H60" s="75">
        <f>SUMIFS(Abr!$H$5:$H$605,Abr!$Q$5:$Q$605,"Receita",Abr!$F$5:$F$605,CReceber!$D60,Abr!$I$5:$I$605,"Não Pago")</f>
        <v>0</v>
      </c>
      <c r="I60" s="75">
        <f>SUMIFS(Mai!$H$5:$H$605,Mai!$Q$5:$Q$605,"Receita",Mai!$F$5:$F$605,CReceber!$D60,Mai!$I$5:$I$605,"Não Pago")</f>
        <v>0</v>
      </c>
      <c r="J60" s="75">
        <f>SUMIFS(Jun!$H$5:$H$605,Jun!$Q$5:$Q$605,"Receita",Jun!$F$5:$F$605,CReceber!$D60,Jun!$I$5:$I$605,"Não Pago")</f>
        <v>0</v>
      </c>
      <c r="K60" s="75">
        <f>SUMIFS(Jul!$H$5:$H$605,Jul!$Q$5:$Q$605,"Receita",Jul!$F$5:$F$605,CReceber!$D60,Jul!$I$5:$I$605,"Não Pago")</f>
        <v>0</v>
      </c>
      <c r="L60" s="75">
        <f>SUMIFS(Ago!$H$5:$H$605,Ago!$Q$5:$Q$605,"Receita",Ago!$F$5:$F$605,CReceber!$D60,Ago!$I$5:$I$605,"Não Pago")</f>
        <v>0</v>
      </c>
      <c r="M60" s="75">
        <f>SUMIFS(Set!$H$5:$H$605,Set!$Q$5:$Q$605,"Receita",Set!$F$5:$F$605,CReceber!$D60,Set!$I$5:$I$605,"Não Pago")</f>
        <v>0</v>
      </c>
      <c r="N60" s="75">
        <f>SUMIFS(Out!$H$5:$H$605,Out!$Q$5:$Q$605,"Receita",Out!$F$5:$F$605,CReceber!$D60,Out!$I$5:$I$605,"Não Pago")</f>
        <v>0</v>
      </c>
      <c r="O60" s="75">
        <f>SUMIFS(Nov!$H$5:$H$605,Nov!$Q$5:$Q$605,"Receita",Nov!$F$5:$F$605,CReceber!$D60,Nov!$I$5:$I$605,"Não Pago")</f>
        <v>0</v>
      </c>
      <c r="P60" s="75">
        <f>SUMIFS(Dez!$H$5:$H$605,Dez!$Q$5:$Q$605,"Receita",Dez!$F$5:$F$605,CReceber!$D60,Dez!$I$5:$I$605,"Não Pago")</f>
        <v>0</v>
      </c>
      <c r="Q60" s="49">
        <f t="shared" si="2"/>
        <v>0</v>
      </c>
    </row>
    <row r="61" spans="3:17" ht="28.5" customHeight="1" thickTop="1" thickBot="1">
      <c r="C61" s="65" t="str">
        <f>'PC Receitas'!C57</f>
        <v>4.1.53</v>
      </c>
      <c r="D61" s="66" t="str">
        <f>VLOOKUP(C61,'PC Receitas'!$C$4:$D$103,2,FALSE)</f>
        <v>-</v>
      </c>
      <c r="E61" s="75">
        <f>SUMIFS(Jan!$H$5:$H$605,Jan!$Q$5:$Q$605,"Receita",Jan!$F$5:$F$605,CReceber!$D61,Jan!$I$5:$I$605,"Não Pago")</f>
        <v>0</v>
      </c>
      <c r="F61" s="75">
        <f>SUMIFS(Fev!$H$5:$H$605,Fev!$Q$5:$Q$605,"Receita",Fev!$F$5:$F$605,CReceber!$D61,Fev!$I$5:$I$605,"Não Pago")</f>
        <v>0</v>
      </c>
      <c r="G61" s="75">
        <f>SUMIFS(Mar!$H$5:$H$605,Mar!$Q$5:$Q$605,"Receita",Mar!$F$5:$F$605,CReceber!$D61,Mar!$I$5:$I$605,"Não Pago")</f>
        <v>0</v>
      </c>
      <c r="H61" s="75">
        <f>SUMIFS(Abr!$H$5:$H$605,Abr!$Q$5:$Q$605,"Receita",Abr!$F$5:$F$605,CReceber!$D61,Abr!$I$5:$I$605,"Não Pago")</f>
        <v>0</v>
      </c>
      <c r="I61" s="75">
        <f>SUMIFS(Mai!$H$5:$H$605,Mai!$Q$5:$Q$605,"Receita",Mai!$F$5:$F$605,CReceber!$D61,Mai!$I$5:$I$605,"Não Pago")</f>
        <v>0</v>
      </c>
      <c r="J61" s="75">
        <f>SUMIFS(Jun!$H$5:$H$605,Jun!$Q$5:$Q$605,"Receita",Jun!$F$5:$F$605,CReceber!$D61,Jun!$I$5:$I$605,"Não Pago")</f>
        <v>0</v>
      </c>
      <c r="K61" s="75">
        <f>SUMIFS(Jul!$H$5:$H$605,Jul!$Q$5:$Q$605,"Receita",Jul!$F$5:$F$605,CReceber!$D61,Jul!$I$5:$I$605,"Não Pago")</f>
        <v>0</v>
      </c>
      <c r="L61" s="75">
        <f>SUMIFS(Ago!$H$5:$H$605,Ago!$Q$5:$Q$605,"Receita",Ago!$F$5:$F$605,CReceber!$D61,Ago!$I$5:$I$605,"Não Pago")</f>
        <v>0</v>
      </c>
      <c r="M61" s="75">
        <f>SUMIFS(Set!$H$5:$H$605,Set!$Q$5:$Q$605,"Receita",Set!$F$5:$F$605,CReceber!$D61,Set!$I$5:$I$605,"Não Pago")</f>
        <v>0</v>
      </c>
      <c r="N61" s="75">
        <f>SUMIFS(Out!$H$5:$H$605,Out!$Q$5:$Q$605,"Receita",Out!$F$5:$F$605,CReceber!$D61,Out!$I$5:$I$605,"Não Pago")</f>
        <v>0</v>
      </c>
      <c r="O61" s="75">
        <f>SUMIFS(Nov!$H$5:$H$605,Nov!$Q$5:$Q$605,"Receita",Nov!$F$5:$F$605,CReceber!$D61,Nov!$I$5:$I$605,"Não Pago")</f>
        <v>0</v>
      </c>
      <c r="P61" s="75">
        <f>SUMIFS(Dez!$H$5:$H$605,Dez!$Q$5:$Q$605,"Receita",Dez!$F$5:$F$605,CReceber!$D61,Dez!$I$5:$I$605,"Não Pago")</f>
        <v>0</v>
      </c>
      <c r="Q61" s="49">
        <f t="shared" si="2"/>
        <v>0</v>
      </c>
    </row>
    <row r="62" spans="3:17" ht="28.5" customHeight="1" thickTop="1" thickBot="1">
      <c r="C62" s="65" t="str">
        <f>'PC Receitas'!C58</f>
        <v>4.1.54</v>
      </c>
      <c r="D62" s="66" t="str">
        <f>VLOOKUP(C62,'PC Receitas'!$C$4:$D$103,2,FALSE)</f>
        <v>-</v>
      </c>
      <c r="E62" s="75">
        <f>SUMIFS(Jan!$H$5:$H$605,Jan!$Q$5:$Q$605,"Receita",Jan!$F$5:$F$605,CReceber!$D62,Jan!$I$5:$I$605,"Não Pago")</f>
        <v>0</v>
      </c>
      <c r="F62" s="75">
        <f>SUMIFS(Fev!$H$5:$H$605,Fev!$Q$5:$Q$605,"Receita",Fev!$F$5:$F$605,CReceber!$D62,Fev!$I$5:$I$605,"Não Pago")</f>
        <v>0</v>
      </c>
      <c r="G62" s="75">
        <f>SUMIFS(Mar!$H$5:$H$605,Mar!$Q$5:$Q$605,"Receita",Mar!$F$5:$F$605,CReceber!$D62,Mar!$I$5:$I$605,"Não Pago")</f>
        <v>0</v>
      </c>
      <c r="H62" s="75">
        <f>SUMIFS(Abr!$H$5:$H$605,Abr!$Q$5:$Q$605,"Receita",Abr!$F$5:$F$605,CReceber!$D62,Abr!$I$5:$I$605,"Não Pago")</f>
        <v>0</v>
      </c>
      <c r="I62" s="75">
        <f>SUMIFS(Mai!$H$5:$H$605,Mai!$Q$5:$Q$605,"Receita",Mai!$F$5:$F$605,CReceber!$D62,Mai!$I$5:$I$605,"Não Pago")</f>
        <v>0</v>
      </c>
      <c r="J62" s="75">
        <f>SUMIFS(Jun!$H$5:$H$605,Jun!$Q$5:$Q$605,"Receita",Jun!$F$5:$F$605,CReceber!$D62,Jun!$I$5:$I$605,"Não Pago")</f>
        <v>0</v>
      </c>
      <c r="K62" s="75">
        <f>SUMIFS(Jul!$H$5:$H$605,Jul!$Q$5:$Q$605,"Receita",Jul!$F$5:$F$605,CReceber!$D62,Jul!$I$5:$I$605,"Não Pago")</f>
        <v>0</v>
      </c>
      <c r="L62" s="75">
        <f>SUMIFS(Ago!$H$5:$H$605,Ago!$Q$5:$Q$605,"Receita",Ago!$F$5:$F$605,CReceber!$D62,Ago!$I$5:$I$605,"Não Pago")</f>
        <v>0</v>
      </c>
      <c r="M62" s="75">
        <f>SUMIFS(Set!$H$5:$H$605,Set!$Q$5:$Q$605,"Receita",Set!$F$5:$F$605,CReceber!$D62,Set!$I$5:$I$605,"Não Pago")</f>
        <v>0</v>
      </c>
      <c r="N62" s="75">
        <f>SUMIFS(Out!$H$5:$H$605,Out!$Q$5:$Q$605,"Receita",Out!$F$5:$F$605,CReceber!$D62,Out!$I$5:$I$605,"Não Pago")</f>
        <v>0</v>
      </c>
      <c r="O62" s="75">
        <f>SUMIFS(Nov!$H$5:$H$605,Nov!$Q$5:$Q$605,"Receita",Nov!$F$5:$F$605,CReceber!$D62,Nov!$I$5:$I$605,"Não Pago")</f>
        <v>0</v>
      </c>
      <c r="P62" s="75">
        <f>SUMIFS(Dez!$H$5:$H$605,Dez!$Q$5:$Q$605,"Receita",Dez!$F$5:$F$605,CReceber!$D62,Dez!$I$5:$I$605,"Não Pago")</f>
        <v>0</v>
      </c>
      <c r="Q62" s="49">
        <f t="shared" si="2"/>
        <v>0</v>
      </c>
    </row>
    <row r="63" spans="3:17" ht="28.5" customHeight="1" thickTop="1" thickBot="1">
      <c r="C63" s="65" t="str">
        <f>'PC Receitas'!C59</f>
        <v>4.1.55</v>
      </c>
      <c r="D63" s="66" t="str">
        <f>VLOOKUP(C63,'PC Receitas'!$C$4:$D$103,2,FALSE)</f>
        <v>-</v>
      </c>
      <c r="E63" s="75">
        <f>SUMIFS(Jan!$H$5:$H$605,Jan!$Q$5:$Q$605,"Receita",Jan!$F$5:$F$605,CReceber!$D63,Jan!$I$5:$I$605,"Não Pago")</f>
        <v>0</v>
      </c>
      <c r="F63" s="75">
        <f>SUMIFS(Fev!$H$5:$H$605,Fev!$Q$5:$Q$605,"Receita",Fev!$F$5:$F$605,CReceber!$D63,Fev!$I$5:$I$605,"Não Pago")</f>
        <v>0</v>
      </c>
      <c r="G63" s="75">
        <f>SUMIFS(Mar!$H$5:$H$605,Mar!$Q$5:$Q$605,"Receita",Mar!$F$5:$F$605,CReceber!$D63,Mar!$I$5:$I$605,"Não Pago")</f>
        <v>0</v>
      </c>
      <c r="H63" s="75">
        <f>SUMIFS(Abr!$H$5:$H$605,Abr!$Q$5:$Q$605,"Receita",Abr!$F$5:$F$605,CReceber!$D63,Abr!$I$5:$I$605,"Não Pago")</f>
        <v>0</v>
      </c>
      <c r="I63" s="75">
        <f>SUMIFS(Mai!$H$5:$H$605,Mai!$Q$5:$Q$605,"Receita",Mai!$F$5:$F$605,CReceber!$D63,Mai!$I$5:$I$605,"Não Pago")</f>
        <v>0</v>
      </c>
      <c r="J63" s="75">
        <f>SUMIFS(Jun!$H$5:$H$605,Jun!$Q$5:$Q$605,"Receita",Jun!$F$5:$F$605,CReceber!$D63,Jun!$I$5:$I$605,"Não Pago")</f>
        <v>0</v>
      </c>
      <c r="K63" s="75">
        <f>SUMIFS(Jul!$H$5:$H$605,Jul!$Q$5:$Q$605,"Receita",Jul!$F$5:$F$605,CReceber!$D63,Jul!$I$5:$I$605,"Não Pago")</f>
        <v>0</v>
      </c>
      <c r="L63" s="75">
        <f>SUMIFS(Ago!$H$5:$H$605,Ago!$Q$5:$Q$605,"Receita",Ago!$F$5:$F$605,CReceber!$D63,Ago!$I$5:$I$605,"Não Pago")</f>
        <v>0</v>
      </c>
      <c r="M63" s="75">
        <f>SUMIFS(Set!$H$5:$H$605,Set!$Q$5:$Q$605,"Receita",Set!$F$5:$F$605,CReceber!$D63,Set!$I$5:$I$605,"Não Pago")</f>
        <v>0</v>
      </c>
      <c r="N63" s="75">
        <f>SUMIFS(Out!$H$5:$H$605,Out!$Q$5:$Q$605,"Receita",Out!$F$5:$F$605,CReceber!$D63,Out!$I$5:$I$605,"Não Pago")</f>
        <v>0</v>
      </c>
      <c r="O63" s="75">
        <f>SUMIFS(Nov!$H$5:$H$605,Nov!$Q$5:$Q$605,"Receita",Nov!$F$5:$F$605,CReceber!$D63,Nov!$I$5:$I$605,"Não Pago")</f>
        <v>0</v>
      </c>
      <c r="P63" s="75">
        <f>SUMIFS(Dez!$H$5:$H$605,Dez!$Q$5:$Q$605,"Receita",Dez!$F$5:$F$605,CReceber!$D63,Dez!$I$5:$I$605,"Não Pago")</f>
        <v>0</v>
      </c>
      <c r="Q63" s="49">
        <f t="shared" si="2"/>
        <v>0</v>
      </c>
    </row>
    <row r="64" spans="3:17" ht="28.5" customHeight="1" thickTop="1" thickBot="1">
      <c r="C64" s="65" t="str">
        <f>'PC Receitas'!C60</f>
        <v>4.1.56</v>
      </c>
      <c r="D64" s="66" t="str">
        <f>VLOOKUP(C64,'PC Receitas'!$C$4:$D$103,2,FALSE)</f>
        <v>-</v>
      </c>
      <c r="E64" s="75">
        <f>SUMIFS(Jan!$H$5:$H$605,Jan!$Q$5:$Q$605,"Receita",Jan!$F$5:$F$605,CReceber!$D64,Jan!$I$5:$I$605,"Não Pago")</f>
        <v>0</v>
      </c>
      <c r="F64" s="75">
        <f>SUMIFS(Fev!$H$5:$H$605,Fev!$Q$5:$Q$605,"Receita",Fev!$F$5:$F$605,CReceber!$D64,Fev!$I$5:$I$605,"Não Pago")</f>
        <v>0</v>
      </c>
      <c r="G64" s="75">
        <f>SUMIFS(Mar!$H$5:$H$605,Mar!$Q$5:$Q$605,"Receita",Mar!$F$5:$F$605,CReceber!$D64,Mar!$I$5:$I$605,"Não Pago")</f>
        <v>0</v>
      </c>
      <c r="H64" s="75">
        <f>SUMIFS(Abr!$H$5:$H$605,Abr!$Q$5:$Q$605,"Receita",Abr!$F$5:$F$605,CReceber!$D64,Abr!$I$5:$I$605,"Não Pago")</f>
        <v>0</v>
      </c>
      <c r="I64" s="75">
        <f>SUMIFS(Mai!$H$5:$H$605,Mai!$Q$5:$Q$605,"Receita",Mai!$F$5:$F$605,CReceber!$D64,Mai!$I$5:$I$605,"Não Pago")</f>
        <v>0</v>
      </c>
      <c r="J64" s="75">
        <f>SUMIFS(Jun!$H$5:$H$605,Jun!$Q$5:$Q$605,"Receita",Jun!$F$5:$F$605,CReceber!$D64,Jun!$I$5:$I$605,"Não Pago")</f>
        <v>0</v>
      </c>
      <c r="K64" s="75">
        <f>SUMIFS(Jul!$H$5:$H$605,Jul!$Q$5:$Q$605,"Receita",Jul!$F$5:$F$605,CReceber!$D64,Jul!$I$5:$I$605,"Não Pago")</f>
        <v>0</v>
      </c>
      <c r="L64" s="75">
        <f>SUMIFS(Ago!$H$5:$H$605,Ago!$Q$5:$Q$605,"Receita",Ago!$F$5:$F$605,CReceber!$D64,Ago!$I$5:$I$605,"Não Pago")</f>
        <v>0</v>
      </c>
      <c r="M64" s="75">
        <f>SUMIFS(Set!$H$5:$H$605,Set!$Q$5:$Q$605,"Receita",Set!$F$5:$F$605,CReceber!$D64,Set!$I$5:$I$605,"Não Pago")</f>
        <v>0</v>
      </c>
      <c r="N64" s="75">
        <f>SUMIFS(Out!$H$5:$H$605,Out!$Q$5:$Q$605,"Receita",Out!$F$5:$F$605,CReceber!$D64,Out!$I$5:$I$605,"Não Pago")</f>
        <v>0</v>
      </c>
      <c r="O64" s="75">
        <f>SUMIFS(Nov!$H$5:$H$605,Nov!$Q$5:$Q$605,"Receita",Nov!$F$5:$F$605,CReceber!$D64,Nov!$I$5:$I$605,"Não Pago")</f>
        <v>0</v>
      </c>
      <c r="P64" s="75">
        <f>SUMIFS(Dez!$H$5:$H$605,Dez!$Q$5:$Q$605,"Receita",Dez!$F$5:$F$605,CReceber!$D64,Dez!$I$5:$I$605,"Não Pago")</f>
        <v>0</v>
      </c>
      <c r="Q64" s="49">
        <f t="shared" si="2"/>
        <v>0</v>
      </c>
    </row>
    <row r="65" spans="3:17" ht="28.5" customHeight="1" thickTop="1" thickBot="1">
      <c r="C65" s="65" t="str">
        <f>'PC Receitas'!C61</f>
        <v>4.1.57</v>
      </c>
      <c r="D65" s="66" t="str">
        <f>VLOOKUP(C65,'PC Receitas'!$C$4:$D$103,2,FALSE)</f>
        <v>-</v>
      </c>
      <c r="E65" s="75">
        <f>SUMIFS(Jan!$H$5:$H$605,Jan!$Q$5:$Q$605,"Receita",Jan!$F$5:$F$605,CReceber!$D65,Jan!$I$5:$I$605,"Não Pago")</f>
        <v>0</v>
      </c>
      <c r="F65" s="75">
        <f>SUMIFS(Fev!$H$5:$H$605,Fev!$Q$5:$Q$605,"Receita",Fev!$F$5:$F$605,CReceber!$D65,Fev!$I$5:$I$605,"Não Pago")</f>
        <v>0</v>
      </c>
      <c r="G65" s="75">
        <f>SUMIFS(Mar!$H$5:$H$605,Mar!$Q$5:$Q$605,"Receita",Mar!$F$5:$F$605,CReceber!$D65,Mar!$I$5:$I$605,"Não Pago")</f>
        <v>0</v>
      </c>
      <c r="H65" s="75">
        <f>SUMIFS(Abr!$H$5:$H$605,Abr!$Q$5:$Q$605,"Receita",Abr!$F$5:$F$605,CReceber!$D65,Abr!$I$5:$I$605,"Não Pago")</f>
        <v>0</v>
      </c>
      <c r="I65" s="75">
        <f>SUMIFS(Mai!$H$5:$H$605,Mai!$Q$5:$Q$605,"Receita",Mai!$F$5:$F$605,CReceber!$D65,Mai!$I$5:$I$605,"Não Pago")</f>
        <v>0</v>
      </c>
      <c r="J65" s="75">
        <f>SUMIFS(Jun!$H$5:$H$605,Jun!$Q$5:$Q$605,"Receita",Jun!$F$5:$F$605,CReceber!$D65,Jun!$I$5:$I$605,"Não Pago")</f>
        <v>0</v>
      </c>
      <c r="K65" s="75">
        <f>SUMIFS(Jul!$H$5:$H$605,Jul!$Q$5:$Q$605,"Receita",Jul!$F$5:$F$605,CReceber!$D65,Jul!$I$5:$I$605,"Não Pago")</f>
        <v>0</v>
      </c>
      <c r="L65" s="75">
        <f>SUMIFS(Ago!$H$5:$H$605,Ago!$Q$5:$Q$605,"Receita",Ago!$F$5:$F$605,CReceber!$D65,Ago!$I$5:$I$605,"Não Pago")</f>
        <v>0</v>
      </c>
      <c r="M65" s="75">
        <f>SUMIFS(Set!$H$5:$H$605,Set!$Q$5:$Q$605,"Receita",Set!$F$5:$F$605,CReceber!$D65,Set!$I$5:$I$605,"Não Pago")</f>
        <v>0</v>
      </c>
      <c r="N65" s="75">
        <f>SUMIFS(Out!$H$5:$H$605,Out!$Q$5:$Q$605,"Receita",Out!$F$5:$F$605,CReceber!$D65,Out!$I$5:$I$605,"Não Pago")</f>
        <v>0</v>
      </c>
      <c r="O65" s="75">
        <f>SUMIFS(Nov!$H$5:$H$605,Nov!$Q$5:$Q$605,"Receita",Nov!$F$5:$F$605,CReceber!$D65,Nov!$I$5:$I$605,"Não Pago")</f>
        <v>0</v>
      </c>
      <c r="P65" s="75">
        <f>SUMIFS(Dez!$H$5:$H$605,Dez!$Q$5:$Q$605,"Receita",Dez!$F$5:$F$605,CReceber!$D65,Dez!$I$5:$I$605,"Não Pago")</f>
        <v>0</v>
      </c>
      <c r="Q65" s="49">
        <f t="shared" si="2"/>
        <v>0</v>
      </c>
    </row>
    <row r="66" spans="3:17" ht="28.5" customHeight="1" thickTop="1" thickBot="1">
      <c r="C66" s="65" t="str">
        <f>'PC Receitas'!C62</f>
        <v>4.1.58</v>
      </c>
      <c r="D66" s="66" t="str">
        <f>VLOOKUP(C66,'PC Receitas'!$C$4:$D$103,2,FALSE)</f>
        <v>-</v>
      </c>
      <c r="E66" s="75">
        <f>SUMIFS(Jan!$H$5:$H$605,Jan!$Q$5:$Q$605,"Receita",Jan!$F$5:$F$605,CReceber!$D66,Jan!$I$5:$I$605,"Não Pago")</f>
        <v>0</v>
      </c>
      <c r="F66" s="75">
        <f>SUMIFS(Fev!$H$5:$H$605,Fev!$Q$5:$Q$605,"Receita",Fev!$F$5:$F$605,CReceber!$D66,Fev!$I$5:$I$605,"Não Pago")</f>
        <v>0</v>
      </c>
      <c r="G66" s="75">
        <f>SUMIFS(Mar!$H$5:$H$605,Mar!$Q$5:$Q$605,"Receita",Mar!$F$5:$F$605,CReceber!$D66,Mar!$I$5:$I$605,"Não Pago")</f>
        <v>0</v>
      </c>
      <c r="H66" s="75">
        <f>SUMIFS(Abr!$H$5:$H$605,Abr!$Q$5:$Q$605,"Receita",Abr!$F$5:$F$605,CReceber!$D66,Abr!$I$5:$I$605,"Não Pago")</f>
        <v>0</v>
      </c>
      <c r="I66" s="75">
        <f>SUMIFS(Mai!$H$5:$H$605,Mai!$Q$5:$Q$605,"Receita",Mai!$F$5:$F$605,CReceber!$D66,Mai!$I$5:$I$605,"Não Pago")</f>
        <v>0</v>
      </c>
      <c r="J66" s="75">
        <f>SUMIFS(Jun!$H$5:$H$605,Jun!$Q$5:$Q$605,"Receita",Jun!$F$5:$F$605,CReceber!$D66,Jun!$I$5:$I$605,"Não Pago")</f>
        <v>0</v>
      </c>
      <c r="K66" s="75">
        <f>SUMIFS(Jul!$H$5:$H$605,Jul!$Q$5:$Q$605,"Receita",Jul!$F$5:$F$605,CReceber!$D66,Jul!$I$5:$I$605,"Não Pago")</f>
        <v>0</v>
      </c>
      <c r="L66" s="75">
        <f>SUMIFS(Ago!$H$5:$H$605,Ago!$Q$5:$Q$605,"Receita",Ago!$F$5:$F$605,CReceber!$D66,Ago!$I$5:$I$605,"Não Pago")</f>
        <v>0</v>
      </c>
      <c r="M66" s="75">
        <f>SUMIFS(Set!$H$5:$H$605,Set!$Q$5:$Q$605,"Receita",Set!$F$5:$F$605,CReceber!$D66,Set!$I$5:$I$605,"Não Pago")</f>
        <v>0</v>
      </c>
      <c r="N66" s="75">
        <f>SUMIFS(Out!$H$5:$H$605,Out!$Q$5:$Q$605,"Receita",Out!$F$5:$F$605,CReceber!$D66,Out!$I$5:$I$605,"Não Pago")</f>
        <v>0</v>
      </c>
      <c r="O66" s="75">
        <f>SUMIFS(Nov!$H$5:$H$605,Nov!$Q$5:$Q$605,"Receita",Nov!$F$5:$F$605,CReceber!$D66,Nov!$I$5:$I$605,"Não Pago")</f>
        <v>0</v>
      </c>
      <c r="P66" s="75">
        <f>SUMIFS(Dez!$H$5:$H$605,Dez!$Q$5:$Q$605,"Receita",Dez!$F$5:$F$605,CReceber!$D66,Dez!$I$5:$I$605,"Não Pago")</f>
        <v>0</v>
      </c>
      <c r="Q66" s="49">
        <f t="shared" si="2"/>
        <v>0</v>
      </c>
    </row>
    <row r="67" spans="3:17" ht="28.5" customHeight="1" thickTop="1" thickBot="1">
      <c r="C67" s="65" t="str">
        <f>'PC Receitas'!C63</f>
        <v>4.1.59</v>
      </c>
      <c r="D67" s="66" t="str">
        <f>VLOOKUP(C67,'PC Receitas'!$C$4:$D$103,2,FALSE)</f>
        <v>-</v>
      </c>
      <c r="E67" s="75">
        <f>SUMIFS(Jan!$H$5:$H$605,Jan!$Q$5:$Q$605,"Receita",Jan!$F$5:$F$605,CReceber!$D67,Jan!$I$5:$I$605,"Não Pago")</f>
        <v>0</v>
      </c>
      <c r="F67" s="75">
        <f>SUMIFS(Fev!$H$5:$H$605,Fev!$Q$5:$Q$605,"Receita",Fev!$F$5:$F$605,CReceber!$D67,Fev!$I$5:$I$605,"Não Pago")</f>
        <v>0</v>
      </c>
      <c r="G67" s="75">
        <f>SUMIFS(Mar!$H$5:$H$605,Mar!$Q$5:$Q$605,"Receita",Mar!$F$5:$F$605,CReceber!$D67,Mar!$I$5:$I$605,"Não Pago")</f>
        <v>0</v>
      </c>
      <c r="H67" s="75">
        <f>SUMIFS(Abr!$H$5:$H$605,Abr!$Q$5:$Q$605,"Receita",Abr!$F$5:$F$605,CReceber!$D67,Abr!$I$5:$I$605,"Não Pago")</f>
        <v>0</v>
      </c>
      <c r="I67" s="75">
        <f>SUMIFS(Mai!$H$5:$H$605,Mai!$Q$5:$Q$605,"Receita",Mai!$F$5:$F$605,CReceber!$D67,Mai!$I$5:$I$605,"Não Pago")</f>
        <v>0</v>
      </c>
      <c r="J67" s="75">
        <f>SUMIFS(Jun!$H$5:$H$605,Jun!$Q$5:$Q$605,"Receita",Jun!$F$5:$F$605,CReceber!$D67,Jun!$I$5:$I$605,"Não Pago")</f>
        <v>0</v>
      </c>
      <c r="K67" s="75">
        <f>SUMIFS(Jul!$H$5:$H$605,Jul!$Q$5:$Q$605,"Receita",Jul!$F$5:$F$605,CReceber!$D67,Jul!$I$5:$I$605,"Não Pago")</f>
        <v>0</v>
      </c>
      <c r="L67" s="75">
        <f>SUMIFS(Ago!$H$5:$H$605,Ago!$Q$5:$Q$605,"Receita",Ago!$F$5:$F$605,CReceber!$D67,Ago!$I$5:$I$605,"Não Pago")</f>
        <v>0</v>
      </c>
      <c r="M67" s="75">
        <f>SUMIFS(Set!$H$5:$H$605,Set!$Q$5:$Q$605,"Receita",Set!$F$5:$F$605,CReceber!$D67,Set!$I$5:$I$605,"Não Pago")</f>
        <v>0</v>
      </c>
      <c r="N67" s="75">
        <f>SUMIFS(Out!$H$5:$H$605,Out!$Q$5:$Q$605,"Receita",Out!$F$5:$F$605,CReceber!$D67,Out!$I$5:$I$605,"Não Pago")</f>
        <v>0</v>
      </c>
      <c r="O67" s="75">
        <f>SUMIFS(Nov!$H$5:$H$605,Nov!$Q$5:$Q$605,"Receita",Nov!$F$5:$F$605,CReceber!$D67,Nov!$I$5:$I$605,"Não Pago")</f>
        <v>0</v>
      </c>
      <c r="P67" s="75">
        <f>SUMIFS(Dez!$H$5:$H$605,Dez!$Q$5:$Q$605,"Receita",Dez!$F$5:$F$605,CReceber!$D67,Dez!$I$5:$I$605,"Não Pago")</f>
        <v>0</v>
      </c>
      <c r="Q67" s="49">
        <f t="shared" si="2"/>
        <v>0</v>
      </c>
    </row>
    <row r="68" spans="3:17" ht="28.5" customHeight="1" thickTop="1" thickBot="1">
      <c r="C68" s="65" t="str">
        <f>'PC Receitas'!C64</f>
        <v>4.1.60</v>
      </c>
      <c r="D68" s="66" t="str">
        <f>VLOOKUP(C68,'PC Receitas'!$C$4:$D$103,2,FALSE)</f>
        <v>-</v>
      </c>
      <c r="E68" s="75">
        <f>SUMIFS(Jan!$H$5:$H$605,Jan!$Q$5:$Q$605,"Receita",Jan!$F$5:$F$605,CReceber!$D68,Jan!$I$5:$I$605,"Não Pago")</f>
        <v>0</v>
      </c>
      <c r="F68" s="75">
        <f>SUMIFS(Fev!$H$5:$H$605,Fev!$Q$5:$Q$605,"Receita",Fev!$F$5:$F$605,CReceber!$D68,Fev!$I$5:$I$605,"Não Pago")</f>
        <v>0</v>
      </c>
      <c r="G68" s="75">
        <f>SUMIFS(Mar!$H$5:$H$605,Mar!$Q$5:$Q$605,"Receita",Mar!$F$5:$F$605,CReceber!$D68,Mar!$I$5:$I$605,"Não Pago")</f>
        <v>0</v>
      </c>
      <c r="H68" s="75">
        <f>SUMIFS(Abr!$H$5:$H$605,Abr!$Q$5:$Q$605,"Receita",Abr!$F$5:$F$605,CReceber!$D68,Abr!$I$5:$I$605,"Não Pago")</f>
        <v>0</v>
      </c>
      <c r="I68" s="75">
        <f>SUMIFS(Mai!$H$5:$H$605,Mai!$Q$5:$Q$605,"Receita",Mai!$F$5:$F$605,CReceber!$D68,Mai!$I$5:$I$605,"Não Pago")</f>
        <v>0</v>
      </c>
      <c r="J68" s="75">
        <f>SUMIFS(Jun!$H$5:$H$605,Jun!$Q$5:$Q$605,"Receita",Jun!$F$5:$F$605,CReceber!$D68,Jun!$I$5:$I$605,"Não Pago")</f>
        <v>0</v>
      </c>
      <c r="K68" s="75">
        <f>SUMIFS(Jul!$H$5:$H$605,Jul!$Q$5:$Q$605,"Receita",Jul!$F$5:$F$605,CReceber!$D68,Jul!$I$5:$I$605,"Não Pago")</f>
        <v>0</v>
      </c>
      <c r="L68" s="75">
        <f>SUMIFS(Ago!$H$5:$H$605,Ago!$Q$5:$Q$605,"Receita",Ago!$F$5:$F$605,CReceber!$D68,Ago!$I$5:$I$605,"Não Pago")</f>
        <v>0</v>
      </c>
      <c r="M68" s="75">
        <f>SUMIFS(Set!$H$5:$H$605,Set!$Q$5:$Q$605,"Receita",Set!$F$5:$F$605,CReceber!$D68,Set!$I$5:$I$605,"Não Pago")</f>
        <v>0</v>
      </c>
      <c r="N68" s="75">
        <f>SUMIFS(Out!$H$5:$H$605,Out!$Q$5:$Q$605,"Receita",Out!$F$5:$F$605,CReceber!$D68,Out!$I$5:$I$605,"Não Pago")</f>
        <v>0</v>
      </c>
      <c r="O68" s="75">
        <f>SUMIFS(Nov!$H$5:$H$605,Nov!$Q$5:$Q$605,"Receita",Nov!$F$5:$F$605,CReceber!$D68,Nov!$I$5:$I$605,"Não Pago")</f>
        <v>0</v>
      </c>
      <c r="P68" s="75">
        <f>SUMIFS(Dez!$H$5:$H$605,Dez!$Q$5:$Q$605,"Receita",Dez!$F$5:$F$605,CReceber!$D68,Dez!$I$5:$I$605,"Não Pago")</f>
        <v>0</v>
      </c>
      <c r="Q68" s="49">
        <f t="shared" si="2"/>
        <v>0</v>
      </c>
    </row>
    <row r="69" spans="3:17" ht="28.5" customHeight="1" thickTop="1" thickBot="1">
      <c r="C69" s="65" t="str">
        <f>'PC Receitas'!C65</f>
        <v>4.1.61</v>
      </c>
      <c r="D69" s="66" t="str">
        <f>VLOOKUP(C69,'PC Receitas'!$C$4:$D$103,2,FALSE)</f>
        <v>-</v>
      </c>
      <c r="E69" s="75">
        <f>SUMIFS(Jan!$H$5:$H$605,Jan!$Q$5:$Q$605,"Receita",Jan!$F$5:$F$605,CReceber!$D69,Jan!$I$5:$I$605,"Não Pago")</f>
        <v>0</v>
      </c>
      <c r="F69" s="75">
        <f>SUMIFS(Fev!$H$5:$H$605,Fev!$Q$5:$Q$605,"Receita",Fev!$F$5:$F$605,CReceber!$D69,Fev!$I$5:$I$605,"Não Pago")</f>
        <v>0</v>
      </c>
      <c r="G69" s="75">
        <f>SUMIFS(Mar!$H$5:$H$605,Mar!$Q$5:$Q$605,"Receita",Mar!$F$5:$F$605,CReceber!$D69,Mar!$I$5:$I$605,"Não Pago")</f>
        <v>0</v>
      </c>
      <c r="H69" s="75">
        <f>SUMIFS(Abr!$H$5:$H$605,Abr!$Q$5:$Q$605,"Receita",Abr!$F$5:$F$605,CReceber!$D69,Abr!$I$5:$I$605,"Não Pago")</f>
        <v>0</v>
      </c>
      <c r="I69" s="75">
        <f>SUMIFS(Mai!$H$5:$H$605,Mai!$Q$5:$Q$605,"Receita",Mai!$F$5:$F$605,CReceber!$D69,Mai!$I$5:$I$605,"Não Pago")</f>
        <v>0</v>
      </c>
      <c r="J69" s="75">
        <f>SUMIFS(Jun!$H$5:$H$605,Jun!$Q$5:$Q$605,"Receita",Jun!$F$5:$F$605,CReceber!$D69,Jun!$I$5:$I$605,"Não Pago")</f>
        <v>0</v>
      </c>
      <c r="K69" s="75">
        <f>SUMIFS(Jul!$H$5:$H$605,Jul!$Q$5:$Q$605,"Receita",Jul!$F$5:$F$605,CReceber!$D69,Jul!$I$5:$I$605,"Não Pago")</f>
        <v>0</v>
      </c>
      <c r="L69" s="75">
        <f>SUMIFS(Ago!$H$5:$H$605,Ago!$Q$5:$Q$605,"Receita",Ago!$F$5:$F$605,CReceber!$D69,Ago!$I$5:$I$605,"Não Pago")</f>
        <v>0</v>
      </c>
      <c r="M69" s="75">
        <f>SUMIFS(Set!$H$5:$H$605,Set!$Q$5:$Q$605,"Receita",Set!$F$5:$F$605,CReceber!$D69,Set!$I$5:$I$605,"Não Pago")</f>
        <v>0</v>
      </c>
      <c r="N69" s="75">
        <f>SUMIFS(Out!$H$5:$H$605,Out!$Q$5:$Q$605,"Receita",Out!$F$5:$F$605,CReceber!$D69,Out!$I$5:$I$605,"Não Pago")</f>
        <v>0</v>
      </c>
      <c r="O69" s="75">
        <f>SUMIFS(Nov!$H$5:$H$605,Nov!$Q$5:$Q$605,"Receita",Nov!$F$5:$F$605,CReceber!$D69,Nov!$I$5:$I$605,"Não Pago")</f>
        <v>0</v>
      </c>
      <c r="P69" s="75">
        <f>SUMIFS(Dez!$H$5:$H$605,Dez!$Q$5:$Q$605,"Receita",Dez!$F$5:$F$605,CReceber!$D69,Dez!$I$5:$I$605,"Não Pago")</f>
        <v>0</v>
      </c>
      <c r="Q69" s="49">
        <f t="shared" si="2"/>
        <v>0</v>
      </c>
    </row>
    <row r="70" spans="3:17" ht="28.5" customHeight="1" thickTop="1" thickBot="1">
      <c r="C70" s="65" t="str">
        <f>'PC Receitas'!C66</f>
        <v>4.1.62</v>
      </c>
      <c r="D70" s="66" t="str">
        <f>VLOOKUP(C70,'PC Receitas'!$C$4:$D$103,2,FALSE)</f>
        <v>-</v>
      </c>
      <c r="E70" s="75">
        <f>SUMIFS(Jan!$H$5:$H$605,Jan!$Q$5:$Q$605,"Receita",Jan!$F$5:$F$605,CReceber!$D70,Jan!$I$5:$I$605,"Não Pago")</f>
        <v>0</v>
      </c>
      <c r="F70" s="75">
        <f>SUMIFS(Fev!$H$5:$H$605,Fev!$Q$5:$Q$605,"Receita",Fev!$F$5:$F$605,CReceber!$D70,Fev!$I$5:$I$605,"Não Pago")</f>
        <v>0</v>
      </c>
      <c r="G70" s="75">
        <f>SUMIFS(Mar!$H$5:$H$605,Mar!$Q$5:$Q$605,"Receita",Mar!$F$5:$F$605,CReceber!$D70,Mar!$I$5:$I$605,"Não Pago")</f>
        <v>0</v>
      </c>
      <c r="H70" s="75">
        <f>SUMIFS(Abr!$H$5:$H$605,Abr!$Q$5:$Q$605,"Receita",Abr!$F$5:$F$605,CReceber!$D70,Abr!$I$5:$I$605,"Não Pago")</f>
        <v>0</v>
      </c>
      <c r="I70" s="75">
        <f>SUMIFS(Mai!$H$5:$H$605,Mai!$Q$5:$Q$605,"Receita",Mai!$F$5:$F$605,CReceber!$D70,Mai!$I$5:$I$605,"Não Pago")</f>
        <v>0</v>
      </c>
      <c r="J70" s="75">
        <f>SUMIFS(Jun!$H$5:$H$605,Jun!$Q$5:$Q$605,"Receita",Jun!$F$5:$F$605,CReceber!$D70,Jun!$I$5:$I$605,"Não Pago")</f>
        <v>0</v>
      </c>
      <c r="K70" s="75">
        <f>SUMIFS(Jul!$H$5:$H$605,Jul!$Q$5:$Q$605,"Receita",Jul!$F$5:$F$605,CReceber!$D70,Jul!$I$5:$I$605,"Não Pago")</f>
        <v>0</v>
      </c>
      <c r="L70" s="75">
        <f>SUMIFS(Ago!$H$5:$H$605,Ago!$Q$5:$Q$605,"Receita",Ago!$F$5:$F$605,CReceber!$D70,Ago!$I$5:$I$605,"Não Pago")</f>
        <v>0</v>
      </c>
      <c r="M70" s="75">
        <f>SUMIFS(Set!$H$5:$H$605,Set!$Q$5:$Q$605,"Receita",Set!$F$5:$F$605,CReceber!$D70,Set!$I$5:$I$605,"Não Pago")</f>
        <v>0</v>
      </c>
      <c r="N70" s="75">
        <f>SUMIFS(Out!$H$5:$H$605,Out!$Q$5:$Q$605,"Receita",Out!$F$5:$F$605,CReceber!$D70,Out!$I$5:$I$605,"Não Pago")</f>
        <v>0</v>
      </c>
      <c r="O70" s="75">
        <f>SUMIFS(Nov!$H$5:$H$605,Nov!$Q$5:$Q$605,"Receita",Nov!$F$5:$F$605,CReceber!$D70,Nov!$I$5:$I$605,"Não Pago")</f>
        <v>0</v>
      </c>
      <c r="P70" s="75">
        <f>SUMIFS(Dez!$H$5:$H$605,Dez!$Q$5:$Q$605,"Receita",Dez!$F$5:$F$605,CReceber!$D70,Dez!$I$5:$I$605,"Não Pago")</f>
        <v>0</v>
      </c>
      <c r="Q70" s="49">
        <f t="shared" si="2"/>
        <v>0</v>
      </c>
    </row>
    <row r="71" spans="3:17" ht="28.5" customHeight="1" thickTop="1" thickBot="1">
      <c r="C71" s="65" t="str">
        <f>'PC Receitas'!C67</f>
        <v>4.1.63</v>
      </c>
      <c r="D71" s="66" t="str">
        <f>VLOOKUP(C71,'PC Receitas'!$C$4:$D$103,2,FALSE)</f>
        <v>-</v>
      </c>
      <c r="E71" s="75">
        <f>SUMIFS(Jan!$H$5:$H$605,Jan!$Q$5:$Q$605,"Receita",Jan!$F$5:$F$605,CReceber!$D71,Jan!$I$5:$I$605,"Não Pago")</f>
        <v>0</v>
      </c>
      <c r="F71" s="75">
        <f>SUMIFS(Fev!$H$5:$H$605,Fev!$Q$5:$Q$605,"Receita",Fev!$F$5:$F$605,CReceber!$D71,Fev!$I$5:$I$605,"Não Pago")</f>
        <v>0</v>
      </c>
      <c r="G71" s="75">
        <f>SUMIFS(Mar!$H$5:$H$605,Mar!$Q$5:$Q$605,"Receita",Mar!$F$5:$F$605,CReceber!$D71,Mar!$I$5:$I$605,"Não Pago")</f>
        <v>0</v>
      </c>
      <c r="H71" s="75">
        <f>SUMIFS(Abr!$H$5:$H$605,Abr!$Q$5:$Q$605,"Receita",Abr!$F$5:$F$605,CReceber!$D71,Abr!$I$5:$I$605,"Não Pago")</f>
        <v>0</v>
      </c>
      <c r="I71" s="75">
        <f>SUMIFS(Mai!$H$5:$H$605,Mai!$Q$5:$Q$605,"Receita",Mai!$F$5:$F$605,CReceber!$D71,Mai!$I$5:$I$605,"Não Pago")</f>
        <v>0</v>
      </c>
      <c r="J71" s="75">
        <f>SUMIFS(Jun!$H$5:$H$605,Jun!$Q$5:$Q$605,"Receita",Jun!$F$5:$F$605,CReceber!$D71,Jun!$I$5:$I$605,"Não Pago")</f>
        <v>0</v>
      </c>
      <c r="K71" s="75">
        <f>SUMIFS(Jul!$H$5:$H$605,Jul!$Q$5:$Q$605,"Receita",Jul!$F$5:$F$605,CReceber!$D71,Jul!$I$5:$I$605,"Não Pago")</f>
        <v>0</v>
      </c>
      <c r="L71" s="75">
        <f>SUMIFS(Ago!$H$5:$H$605,Ago!$Q$5:$Q$605,"Receita",Ago!$F$5:$F$605,CReceber!$D71,Ago!$I$5:$I$605,"Não Pago")</f>
        <v>0</v>
      </c>
      <c r="M71" s="75">
        <f>SUMIFS(Set!$H$5:$H$605,Set!$Q$5:$Q$605,"Receita",Set!$F$5:$F$605,CReceber!$D71,Set!$I$5:$I$605,"Não Pago")</f>
        <v>0</v>
      </c>
      <c r="N71" s="75">
        <f>SUMIFS(Out!$H$5:$H$605,Out!$Q$5:$Q$605,"Receita",Out!$F$5:$F$605,CReceber!$D71,Out!$I$5:$I$605,"Não Pago")</f>
        <v>0</v>
      </c>
      <c r="O71" s="75">
        <f>SUMIFS(Nov!$H$5:$H$605,Nov!$Q$5:$Q$605,"Receita",Nov!$F$5:$F$605,CReceber!$D71,Nov!$I$5:$I$605,"Não Pago")</f>
        <v>0</v>
      </c>
      <c r="P71" s="75">
        <f>SUMIFS(Dez!$H$5:$H$605,Dez!$Q$5:$Q$605,"Receita",Dez!$F$5:$F$605,CReceber!$D71,Dez!$I$5:$I$605,"Não Pago")</f>
        <v>0</v>
      </c>
      <c r="Q71" s="49">
        <f t="shared" si="2"/>
        <v>0</v>
      </c>
    </row>
    <row r="72" spans="3:17" ht="28.5" customHeight="1" thickTop="1" thickBot="1">
      <c r="C72" s="65" t="str">
        <f>'PC Receitas'!C68</f>
        <v>4.1.64</v>
      </c>
      <c r="D72" s="66" t="str">
        <f>VLOOKUP(C72,'PC Receitas'!$C$4:$D$103,2,FALSE)</f>
        <v>-</v>
      </c>
      <c r="E72" s="75">
        <f>SUMIFS(Jan!$H$5:$H$605,Jan!$Q$5:$Q$605,"Receita",Jan!$F$5:$F$605,CReceber!$D72,Jan!$I$5:$I$605,"Não Pago")</f>
        <v>0</v>
      </c>
      <c r="F72" s="75">
        <f>SUMIFS(Fev!$H$5:$H$605,Fev!$Q$5:$Q$605,"Receita",Fev!$F$5:$F$605,CReceber!$D72,Fev!$I$5:$I$605,"Não Pago")</f>
        <v>0</v>
      </c>
      <c r="G72" s="75">
        <f>SUMIFS(Mar!$H$5:$H$605,Mar!$Q$5:$Q$605,"Receita",Mar!$F$5:$F$605,CReceber!$D72,Mar!$I$5:$I$605,"Não Pago")</f>
        <v>0</v>
      </c>
      <c r="H72" s="75">
        <f>SUMIFS(Abr!$H$5:$H$605,Abr!$Q$5:$Q$605,"Receita",Abr!$F$5:$F$605,CReceber!$D72,Abr!$I$5:$I$605,"Não Pago")</f>
        <v>0</v>
      </c>
      <c r="I72" s="75">
        <f>SUMIFS(Mai!$H$5:$H$605,Mai!$Q$5:$Q$605,"Receita",Mai!$F$5:$F$605,CReceber!$D72,Mai!$I$5:$I$605,"Não Pago")</f>
        <v>0</v>
      </c>
      <c r="J72" s="75">
        <f>SUMIFS(Jun!$H$5:$H$605,Jun!$Q$5:$Q$605,"Receita",Jun!$F$5:$F$605,CReceber!$D72,Jun!$I$5:$I$605,"Não Pago")</f>
        <v>0</v>
      </c>
      <c r="K72" s="75">
        <f>SUMIFS(Jul!$H$5:$H$605,Jul!$Q$5:$Q$605,"Receita",Jul!$F$5:$F$605,CReceber!$D72,Jul!$I$5:$I$605,"Não Pago")</f>
        <v>0</v>
      </c>
      <c r="L72" s="75">
        <f>SUMIFS(Ago!$H$5:$H$605,Ago!$Q$5:$Q$605,"Receita",Ago!$F$5:$F$605,CReceber!$D72,Ago!$I$5:$I$605,"Não Pago")</f>
        <v>0</v>
      </c>
      <c r="M72" s="75">
        <f>SUMIFS(Set!$H$5:$H$605,Set!$Q$5:$Q$605,"Receita",Set!$F$5:$F$605,CReceber!$D72,Set!$I$5:$I$605,"Não Pago")</f>
        <v>0</v>
      </c>
      <c r="N72" s="75">
        <f>SUMIFS(Out!$H$5:$H$605,Out!$Q$5:$Q$605,"Receita",Out!$F$5:$F$605,CReceber!$D72,Out!$I$5:$I$605,"Não Pago")</f>
        <v>0</v>
      </c>
      <c r="O72" s="75">
        <f>SUMIFS(Nov!$H$5:$H$605,Nov!$Q$5:$Q$605,"Receita",Nov!$F$5:$F$605,CReceber!$D72,Nov!$I$5:$I$605,"Não Pago")</f>
        <v>0</v>
      </c>
      <c r="P72" s="75">
        <f>SUMIFS(Dez!$H$5:$H$605,Dez!$Q$5:$Q$605,"Receita",Dez!$F$5:$F$605,CReceber!$D72,Dez!$I$5:$I$605,"Não Pago")</f>
        <v>0</v>
      </c>
      <c r="Q72" s="49">
        <f t="shared" si="2"/>
        <v>0</v>
      </c>
    </row>
    <row r="73" spans="3:17" ht="28.5" customHeight="1" thickTop="1" thickBot="1">
      <c r="C73" s="65" t="str">
        <f>'PC Receitas'!C69</f>
        <v>4.1.65</v>
      </c>
      <c r="D73" s="66" t="str">
        <f>VLOOKUP(C73,'PC Receitas'!$C$4:$D$103,2,FALSE)</f>
        <v>-</v>
      </c>
      <c r="E73" s="75">
        <f>SUMIFS(Jan!$H$5:$H$605,Jan!$Q$5:$Q$605,"Receita",Jan!$F$5:$F$605,CReceber!$D73,Jan!$I$5:$I$605,"Não Pago")</f>
        <v>0</v>
      </c>
      <c r="F73" s="75">
        <f>SUMIFS(Fev!$H$5:$H$605,Fev!$Q$5:$Q$605,"Receita",Fev!$F$5:$F$605,CReceber!$D73,Fev!$I$5:$I$605,"Não Pago")</f>
        <v>0</v>
      </c>
      <c r="G73" s="75">
        <f>SUMIFS(Mar!$H$5:$H$605,Mar!$Q$5:$Q$605,"Receita",Mar!$F$5:$F$605,CReceber!$D73,Mar!$I$5:$I$605,"Não Pago")</f>
        <v>0</v>
      </c>
      <c r="H73" s="75">
        <f>SUMIFS(Abr!$H$5:$H$605,Abr!$Q$5:$Q$605,"Receita",Abr!$F$5:$F$605,CReceber!$D73,Abr!$I$5:$I$605,"Não Pago")</f>
        <v>0</v>
      </c>
      <c r="I73" s="75">
        <f>SUMIFS(Mai!$H$5:$H$605,Mai!$Q$5:$Q$605,"Receita",Mai!$F$5:$F$605,CReceber!$D73,Mai!$I$5:$I$605,"Não Pago")</f>
        <v>0</v>
      </c>
      <c r="J73" s="75">
        <f>SUMIFS(Jun!$H$5:$H$605,Jun!$Q$5:$Q$605,"Receita",Jun!$F$5:$F$605,CReceber!$D73,Jun!$I$5:$I$605,"Não Pago")</f>
        <v>0</v>
      </c>
      <c r="K73" s="75">
        <f>SUMIFS(Jul!$H$5:$H$605,Jul!$Q$5:$Q$605,"Receita",Jul!$F$5:$F$605,CReceber!$D73,Jul!$I$5:$I$605,"Não Pago")</f>
        <v>0</v>
      </c>
      <c r="L73" s="75">
        <f>SUMIFS(Ago!$H$5:$H$605,Ago!$Q$5:$Q$605,"Receita",Ago!$F$5:$F$605,CReceber!$D73,Ago!$I$5:$I$605,"Não Pago")</f>
        <v>0</v>
      </c>
      <c r="M73" s="75">
        <f>SUMIFS(Set!$H$5:$H$605,Set!$Q$5:$Q$605,"Receita",Set!$F$5:$F$605,CReceber!$D73,Set!$I$5:$I$605,"Não Pago")</f>
        <v>0</v>
      </c>
      <c r="N73" s="75">
        <f>SUMIFS(Out!$H$5:$H$605,Out!$Q$5:$Q$605,"Receita",Out!$F$5:$F$605,CReceber!$D73,Out!$I$5:$I$605,"Não Pago")</f>
        <v>0</v>
      </c>
      <c r="O73" s="75">
        <f>SUMIFS(Nov!$H$5:$H$605,Nov!$Q$5:$Q$605,"Receita",Nov!$F$5:$F$605,CReceber!$D73,Nov!$I$5:$I$605,"Não Pago")</f>
        <v>0</v>
      </c>
      <c r="P73" s="75">
        <f>SUMIFS(Dez!$H$5:$H$605,Dez!$Q$5:$Q$605,"Receita",Dez!$F$5:$F$605,CReceber!$D73,Dez!$I$5:$I$605,"Não Pago")</f>
        <v>0</v>
      </c>
      <c r="Q73" s="49">
        <f t="shared" si="2"/>
        <v>0</v>
      </c>
    </row>
    <row r="74" spans="3:17" ht="28.5" customHeight="1" thickTop="1" thickBot="1">
      <c r="C74" s="65" t="str">
        <f>'PC Receitas'!C70</f>
        <v>4.1.66</v>
      </c>
      <c r="D74" s="66" t="str">
        <f>VLOOKUP(C74,'PC Receitas'!$C$4:$D$103,2,FALSE)</f>
        <v>-</v>
      </c>
      <c r="E74" s="75">
        <f>SUMIFS(Jan!$H$5:$H$605,Jan!$Q$5:$Q$605,"Receita",Jan!$F$5:$F$605,CReceber!$D74,Jan!$I$5:$I$605,"Não Pago")</f>
        <v>0</v>
      </c>
      <c r="F74" s="75">
        <f>SUMIFS(Fev!$H$5:$H$605,Fev!$Q$5:$Q$605,"Receita",Fev!$F$5:$F$605,CReceber!$D74,Fev!$I$5:$I$605,"Não Pago")</f>
        <v>0</v>
      </c>
      <c r="G74" s="75">
        <f>SUMIFS(Mar!$H$5:$H$605,Mar!$Q$5:$Q$605,"Receita",Mar!$F$5:$F$605,CReceber!$D74,Mar!$I$5:$I$605,"Não Pago")</f>
        <v>0</v>
      </c>
      <c r="H74" s="75">
        <f>SUMIFS(Abr!$H$5:$H$605,Abr!$Q$5:$Q$605,"Receita",Abr!$F$5:$F$605,CReceber!$D74,Abr!$I$5:$I$605,"Não Pago")</f>
        <v>0</v>
      </c>
      <c r="I74" s="75">
        <f>SUMIFS(Mai!$H$5:$H$605,Mai!$Q$5:$Q$605,"Receita",Mai!$F$5:$F$605,CReceber!$D74,Mai!$I$5:$I$605,"Não Pago")</f>
        <v>0</v>
      </c>
      <c r="J74" s="75">
        <f>SUMIFS(Jun!$H$5:$H$605,Jun!$Q$5:$Q$605,"Receita",Jun!$F$5:$F$605,CReceber!$D74,Jun!$I$5:$I$605,"Não Pago")</f>
        <v>0</v>
      </c>
      <c r="K74" s="75">
        <f>SUMIFS(Jul!$H$5:$H$605,Jul!$Q$5:$Q$605,"Receita",Jul!$F$5:$F$605,CReceber!$D74,Jul!$I$5:$I$605,"Não Pago")</f>
        <v>0</v>
      </c>
      <c r="L74" s="75">
        <f>SUMIFS(Ago!$H$5:$H$605,Ago!$Q$5:$Q$605,"Receita",Ago!$F$5:$F$605,CReceber!$D74,Ago!$I$5:$I$605,"Não Pago")</f>
        <v>0</v>
      </c>
      <c r="M74" s="75">
        <f>SUMIFS(Set!$H$5:$H$605,Set!$Q$5:$Q$605,"Receita",Set!$F$5:$F$605,CReceber!$D74,Set!$I$5:$I$605,"Não Pago")</f>
        <v>0</v>
      </c>
      <c r="N74" s="75">
        <f>SUMIFS(Out!$H$5:$H$605,Out!$Q$5:$Q$605,"Receita",Out!$F$5:$F$605,CReceber!$D74,Out!$I$5:$I$605,"Não Pago")</f>
        <v>0</v>
      </c>
      <c r="O74" s="75">
        <f>SUMIFS(Nov!$H$5:$H$605,Nov!$Q$5:$Q$605,"Receita",Nov!$F$5:$F$605,CReceber!$D74,Nov!$I$5:$I$605,"Não Pago")</f>
        <v>0</v>
      </c>
      <c r="P74" s="75">
        <f>SUMIFS(Dez!$H$5:$H$605,Dez!$Q$5:$Q$605,"Receita",Dez!$F$5:$F$605,CReceber!$D74,Dez!$I$5:$I$605,"Não Pago")</f>
        <v>0</v>
      </c>
      <c r="Q74" s="49">
        <f t="shared" ref="Q74:Q107" si="3">SUM(E74:P74)</f>
        <v>0</v>
      </c>
    </row>
    <row r="75" spans="3:17" ht="28.5" customHeight="1" thickTop="1" thickBot="1">
      <c r="C75" s="65" t="str">
        <f>'PC Receitas'!C71</f>
        <v>4.1.67</v>
      </c>
      <c r="D75" s="66" t="str">
        <f>VLOOKUP(C75,'PC Receitas'!$C$4:$D$103,2,FALSE)</f>
        <v>-</v>
      </c>
      <c r="E75" s="75">
        <f>SUMIFS(Jan!$H$5:$H$605,Jan!$Q$5:$Q$605,"Receita",Jan!$F$5:$F$605,CReceber!$D75,Jan!$I$5:$I$605,"Não Pago")</f>
        <v>0</v>
      </c>
      <c r="F75" s="75">
        <f>SUMIFS(Fev!$H$5:$H$605,Fev!$Q$5:$Q$605,"Receita",Fev!$F$5:$F$605,CReceber!$D75,Fev!$I$5:$I$605,"Não Pago")</f>
        <v>0</v>
      </c>
      <c r="G75" s="75">
        <f>SUMIFS(Mar!$H$5:$H$605,Mar!$Q$5:$Q$605,"Receita",Mar!$F$5:$F$605,CReceber!$D75,Mar!$I$5:$I$605,"Não Pago")</f>
        <v>0</v>
      </c>
      <c r="H75" s="75">
        <f>SUMIFS(Abr!$H$5:$H$605,Abr!$Q$5:$Q$605,"Receita",Abr!$F$5:$F$605,CReceber!$D75,Abr!$I$5:$I$605,"Não Pago")</f>
        <v>0</v>
      </c>
      <c r="I75" s="75">
        <f>SUMIFS(Mai!$H$5:$H$605,Mai!$Q$5:$Q$605,"Receita",Mai!$F$5:$F$605,CReceber!$D75,Mai!$I$5:$I$605,"Não Pago")</f>
        <v>0</v>
      </c>
      <c r="J75" s="75">
        <f>SUMIFS(Jun!$H$5:$H$605,Jun!$Q$5:$Q$605,"Receita",Jun!$F$5:$F$605,CReceber!$D75,Jun!$I$5:$I$605,"Não Pago")</f>
        <v>0</v>
      </c>
      <c r="K75" s="75">
        <f>SUMIFS(Jul!$H$5:$H$605,Jul!$Q$5:$Q$605,"Receita",Jul!$F$5:$F$605,CReceber!$D75,Jul!$I$5:$I$605,"Não Pago")</f>
        <v>0</v>
      </c>
      <c r="L75" s="75">
        <f>SUMIFS(Ago!$H$5:$H$605,Ago!$Q$5:$Q$605,"Receita",Ago!$F$5:$F$605,CReceber!$D75,Ago!$I$5:$I$605,"Não Pago")</f>
        <v>0</v>
      </c>
      <c r="M75" s="75">
        <f>SUMIFS(Set!$H$5:$H$605,Set!$Q$5:$Q$605,"Receita",Set!$F$5:$F$605,CReceber!$D75,Set!$I$5:$I$605,"Não Pago")</f>
        <v>0</v>
      </c>
      <c r="N75" s="75">
        <f>SUMIFS(Out!$H$5:$H$605,Out!$Q$5:$Q$605,"Receita",Out!$F$5:$F$605,CReceber!$D75,Out!$I$5:$I$605,"Não Pago")</f>
        <v>0</v>
      </c>
      <c r="O75" s="75">
        <f>SUMIFS(Nov!$H$5:$H$605,Nov!$Q$5:$Q$605,"Receita",Nov!$F$5:$F$605,CReceber!$D75,Nov!$I$5:$I$605,"Não Pago")</f>
        <v>0</v>
      </c>
      <c r="P75" s="75">
        <f>SUMIFS(Dez!$H$5:$H$605,Dez!$Q$5:$Q$605,"Receita",Dez!$F$5:$F$605,CReceber!$D75,Dez!$I$5:$I$605,"Não Pago")</f>
        <v>0</v>
      </c>
      <c r="Q75" s="49">
        <f t="shared" si="3"/>
        <v>0</v>
      </c>
    </row>
    <row r="76" spans="3:17" ht="28.5" customHeight="1" thickTop="1" thickBot="1">
      <c r="C76" s="65" t="str">
        <f>'PC Receitas'!C72</f>
        <v>4.1.68</v>
      </c>
      <c r="D76" s="66" t="str">
        <f>VLOOKUP(C76,'PC Receitas'!$C$4:$D$103,2,FALSE)</f>
        <v>-</v>
      </c>
      <c r="E76" s="75">
        <f>SUMIFS(Jan!$H$5:$H$605,Jan!$Q$5:$Q$605,"Receita",Jan!$F$5:$F$605,CReceber!$D76,Jan!$I$5:$I$605,"Não Pago")</f>
        <v>0</v>
      </c>
      <c r="F76" s="75">
        <f>SUMIFS(Fev!$H$5:$H$605,Fev!$Q$5:$Q$605,"Receita",Fev!$F$5:$F$605,CReceber!$D76,Fev!$I$5:$I$605,"Não Pago")</f>
        <v>0</v>
      </c>
      <c r="G76" s="75">
        <f>SUMIFS(Mar!$H$5:$H$605,Mar!$Q$5:$Q$605,"Receita",Mar!$F$5:$F$605,CReceber!$D76,Mar!$I$5:$I$605,"Não Pago")</f>
        <v>0</v>
      </c>
      <c r="H76" s="75">
        <f>SUMIFS(Abr!$H$5:$H$605,Abr!$Q$5:$Q$605,"Receita",Abr!$F$5:$F$605,CReceber!$D76,Abr!$I$5:$I$605,"Não Pago")</f>
        <v>0</v>
      </c>
      <c r="I76" s="75">
        <f>SUMIFS(Mai!$H$5:$H$605,Mai!$Q$5:$Q$605,"Receita",Mai!$F$5:$F$605,CReceber!$D76,Mai!$I$5:$I$605,"Não Pago")</f>
        <v>0</v>
      </c>
      <c r="J76" s="75">
        <f>SUMIFS(Jun!$H$5:$H$605,Jun!$Q$5:$Q$605,"Receita",Jun!$F$5:$F$605,CReceber!$D76,Jun!$I$5:$I$605,"Não Pago")</f>
        <v>0</v>
      </c>
      <c r="K76" s="75">
        <f>SUMIFS(Jul!$H$5:$H$605,Jul!$Q$5:$Q$605,"Receita",Jul!$F$5:$F$605,CReceber!$D76,Jul!$I$5:$I$605,"Não Pago")</f>
        <v>0</v>
      </c>
      <c r="L76" s="75">
        <f>SUMIFS(Ago!$H$5:$H$605,Ago!$Q$5:$Q$605,"Receita",Ago!$F$5:$F$605,CReceber!$D76,Ago!$I$5:$I$605,"Não Pago")</f>
        <v>0</v>
      </c>
      <c r="M76" s="75">
        <f>SUMIFS(Set!$H$5:$H$605,Set!$Q$5:$Q$605,"Receita",Set!$F$5:$F$605,CReceber!$D76,Set!$I$5:$I$605,"Não Pago")</f>
        <v>0</v>
      </c>
      <c r="N76" s="75">
        <f>SUMIFS(Out!$H$5:$H$605,Out!$Q$5:$Q$605,"Receita",Out!$F$5:$F$605,CReceber!$D76,Out!$I$5:$I$605,"Não Pago")</f>
        <v>0</v>
      </c>
      <c r="O76" s="75">
        <f>SUMIFS(Nov!$H$5:$H$605,Nov!$Q$5:$Q$605,"Receita",Nov!$F$5:$F$605,CReceber!$D76,Nov!$I$5:$I$605,"Não Pago")</f>
        <v>0</v>
      </c>
      <c r="P76" s="75">
        <f>SUMIFS(Dez!$H$5:$H$605,Dez!$Q$5:$Q$605,"Receita",Dez!$F$5:$F$605,CReceber!$D76,Dez!$I$5:$I$605,"Não Pago")</f>
        <v>0</v>
      </c>
      <c r="Q76" s="49">
        <f t="shared" si="3"/>
        <v>0</v>
      </c>
    </row>
    <row r="77" spans="3:17" ht="28.5" customHeight="1" thickTop="1" thickBot="1">
      <c r="C77" s="65" t="str">
        <f>'PC Receitas'!C73</f>
        <v>4.1.69</v>
      </c>
      <c r="D77" s="66" t="str">
        <f>VLOOKUP(C77,'PC Receitas'!$C$4:$D$103,2,FALSE)</f>
        <v>-</v>
      </c>
      <c r="E77" s="75">
        <f>SUMIFS(Jan!$H$5:$H$605,Jan!$Q$5:$Q$605,"Receita",Jan!$F$5:$F$605,CReceber!$D77,Jan!$I$5:$I$605,"Não Pago")</f>
        <v>0</v>
      </c>
      <c r="F77" s="75">
        <f>SUMIFS(Fev!$H$5:$H$605,Fev!$Q$5:$Q$605,"Receita",Fev!$F$5:$F$605,CReceber!$D77,Fev!$I$5:$I$605,"Não Pago")</f>
        <v>0</v>
      </c>
      <c r="G77" s="75">
        <f>SUMIFS(Mar!$H$5:$H$605,Mar!$Q$5:$Q$605,"Receita",Mar!$F$5:$F$605,CReceber!$D77,Mar!$I$5:$I$605,"Não Pago")</f>
        <v>0</v>
      </c>
      <c r="H77" s="75">
        <f>SUMIFS(Abr!$H$5:$H$605,Abr!$Q$5:$Q$605,"Receita",Abr!$F$5:$F$605,CReceber!$D77,Abr!$I$5:$I$605,"Não Pago")</f>
        <v>0</v>
      </c>
      <c r="I77" s="75">
        <f>SUMIFS(Mai!$H$5:$H$605,Mai!$Q$5:$Q$605,"Receita",Mai!$F$5:$F$605,CReceber!$D77,Mai!$I$5:$I$605,"Não Pago")</f>
        <v>0</v>
      </c>
      <c r="J77" s="75">
        <f>SUMIFS(Jun!$H$5:$H$605,Jun!$Q$5:$Q$605,"Receita",Jun!$F$5:$F$605,CReceber!$D77,Jun!$I$5:$I$605,"Não Pago")</f>
        <v>0</v>
      </c>
      <c r="K77" s="75">
        <f>SUMIFS(Jul!$H$5:$H$605,Jul!$Q$5:$Q$605,"Receita",Jul!$F$5:$F$605,CReceber!$D77,Jul!$I$5:$I$605,"Não Pago")</f>
        <v>0</v>
      </c>
      <c r="L77" s="75">
        <f>SUMIFS(Ago!$H$5:$H$605,Ago!$Q$5:$Q$605,"Receita",Ago!$F$5:$F$605,CReceber!$D77,Ago!$I$5:$I$605,"Não Pago")</f>
        <v>0</v>
      </c>
      <c r="M77" s="75">
        <f>SUMIFS(Set!$H$5:$H$605,Set!$Q$5:$Q$605,"Receita",Set!$F$5:$F$605,CReceber!$D77,Set!$I$5:$I$605,"Não Pago")</f>
        <v>0</v>
      </c>
      <c r="N77" s="75">
        <f>SUMIFS(Out!$H$5:$H$605,Out!$Q$5:$Q$605,"Receita",Out!$F$5:$F$605,CReceber!$D77,Out!$I$5:$I$605,"Não Pago")</f>
        <v>0</v>
      </c>
      <c r="O77" s="75">
        <f>SUMIFS(Nov!$H$5:$H$605,Nov!$Q$5:$Q$605,"Receita",Nov!$F$5:$F$605,CReceber!$D77,Nov!$I$5:$I$605,"Não Pago")</f>
        <v>0</v>
      </c>
      <c r="P77" s="75">
        <f>SUMIFS(Dez!$H$5:$H$605,Dez!$Q$5:$Q$605,"Receita",Dez!$F$5:$F$605,CReceber!$D77,Dez!$I$5:$I$605,"Não Pago")</f>
        <v>0</v>
      </c>
      <c r="Q77" s="49">
        <f t="shared" si="3"/>
        <v>0</v>
      </c>
    </row>
    <row r="78" spans="3:17" ht="28.5" customHeight="1" thickTop="1" thickBot="1">
      <c r="C78" s="65" t="str">
        <f>'PC Receitas'!C74</f>
        <v>4.1.70</v>
      </c>
      <c r="D78" s="66" t="str">
        <f>VLOOKUP(C78,'PC Receitas'!$C$4:$D$103,2,FALSE)</f>
        <v>-</v>
      </c>
      <c r="E78" s="75">
        <f>SUMIFS(Jan!$H$5:$H$605,Jan!$Q$5:$Q$605,"Receita",Jan!$F$5:$F$605,CReceber!$D78,Jan!$I$5:$I$605,"Não Pago")</f>
        <v>0</v>
      </c>
      <c r="F78" s="75">
        <f>SUMIFS(Fev!$H$5:$H$605,Fev!$Q$5:$Q$605,"Receita",Fev!$F$5:$F$605,CReceber!$D78,Fev!$I$5:$I$605,"Não Pago")</f>
        <v>0</v>
      </c>
      <c r="G78" s="75">
        <f>SUMIFS(Mar!$H$5:$H$605,Mar!$Q$5:$Q$605,"Receita",Mar!$F$5:$F$605,CReceber!$D78,Mar!$I$5:$I$605,"Não Pago")</f>
        <v>0</v>
      </c>
      <c r="H78" s="75">
        <f>SUMIFS(Abr!$H$5:$H$605,Abr!$Q$5:$Q$605,"Receita",Abr!$F$5:$F$605,CReceber!$D78,Abr!$I$5:$I$605,"Não Pago")</f>
        <v>0</v>
      </c>
      <c r="I78" s="75">
        <f>SUMIFS(Mai!$H$5:$H$605,Mai!$Q$5:$Q$605,"Receita",Mai!$F$5:$F$605,CReceber!$D78,Mai!$I$5:$I$605,"Não Pago")</f>
        <v>0</v>
      </c>
      <c r="J78" s="75">
        <f>SUMIFS(Jun!$H$5:$H$605,Jun!$Q$5:$Q$605,"Receita",Jun!$F$5:$F$605,CReceber!$D78,Jun!$I$5:$I$605,"Não Pago")</f>
        <v>0</v>
      </c>
      <c r="K78" s="75">
        <f>SUMIFS(Jul!$H$5:$H$605,Jul!$Q$5:$Q$605,"Receita",Jul!$F$5:$F$605,CReceber!$D78,Jul!$I$5:$I$605,"Não Pago")</f>
        <v>0</v>
      </c>
      <c r="L78" s="75">
        <f>SUMIFS(Ago!$H$5:$H$605,Ago!$Q$5:$Q$605,"Receita",Ago!$F$5:$F$605,CReceber!$D78,Ago!$I$5:$I$605,"Não Pago")</f>
        <v>0</v>
      </c>
      <c r="M78" s="75">
        <f>SUMIFS(Set!$H$5:$H$605,Set!$Q$5:$Q$605,"Receita",Set!$F$5:$F$605,CReceber!$D78,Set!$I$5:$I$605,"Não Pago")</f>
        <v>0</v>
      </c>
      <c r="N78" s="75">
        <f>SUMIFS(Out!$H$5:$H$605,Out!$Q$5:$Q$605,"Receita",Out!$F$5:$F$605,CReceber!$D78,Out!$I$5:$I$605,"Não Pago")</f>
        <v>0</v>
      </c>
      <c r="O78" s="75">
        <f>SUMIFS(Nov!$H$5:$H$605,Nov!$Q$5:$Q$605,"Receita",Nov!$F$5:$F$605,CReceber!$D78,Nov!$I$5:$I$605,"Não Pago")</f>
        <v>0</v>
      </c>
      <c r="P78" s="75">
        <f>SUMIFS(Dez!$H$5:$H$605,Dez!$Q$5:$Q$605,"Receita",Dez!$F$5:$F$605,CReceber!$D78,Dez!$I$5:$I$605,"Não Pago")</f>
        <v>0</v>
      </c>
      <c r="Q78" s="49">
        <f t="shared" si="3"/>
        <v>0</v>
      </c>
    </row>
    <row r="79" spans="3:17" ht="28.5" customHeight="1" thickTop="1" thickBot="1">
      <c r="C79" s="65" t="str">
        <f>'PC Receitas'!C75</f>
        <v>4.1.71</v>
      </c>
      <c r="D79" s="66" t="str">
        <f>VLOOKUP(C79,'PC Receitas'!$C$4:$D$103,2,FALSE)</f>
        <v>-</v>
      </c>
      <c r="E79" s="75">
        <f>SUMIFS(Jan!$H$5:$H$605,Jan!$Q$5:$Q$605,"Receita",Jan!$F$5:$F$605,CReceber!$D79,Jan!$I$5:$I$605,"Não Pago")</f>
        <v>0</v>
      </c>
      <c r="F79" s="75">
        <f>SUMIFS(Fev!$H$5:$H$605,Fev!$Q$5:$Q$605,"Receita",Fev!$F$5:$F$605,CReceber!$D79,Fev!$I$5:$I$605,"Não Pago")</f>
        <v>0</v>
      </c>
      <c r="G79" s="75">
        <f>SUMIFS(Mar!$H$5:$H$605,Mar!$Q$5:$Q$605,"Receita",Mar!$F$5:$F$605,CReceber!$D79,Mar!$I$5:$I$605,"Não Pago")</f>
        <v>0</v>
      </c>
      <c r="H79" s="75">
        <f>SUMIFS(Abr!$H$5:$H$605,Abr!$Q$5:$Q$605,"Receita",Abr!$F$5:$F$605,CReceber!$D79,Abr!$I$5:$I$605,"Não Pago")</f>
        <v>0</v>
      </c>
      <c r="I79" s="75">
        <f>SUMIFS(Mai!$H$5:$H$605,Mai!$Q$5:$Q$605,"Receita",Mai!$F$5:$F$605,CReceber!$D79,Mai!$I$5:$I$605,"Não Pago")</f>
        <v>0</v>
      </c>
      <c r="J79" s="75">
        <f>SUMIFS(Jun!$H$5:$H$605,Jun!$Q$5:$Q$605,"Receita",Jun!$F$5:$F$605,CReceber!$D79,Jun!$I$5:$I$605,"Não Pago")</f>
        <v>0</v>
      </c>
      <c r="K79" s="75">
        <f>SUMIFS(Jul!$H$5:$H$605,Jul!$Q$5:$Q$605,"Receita",Jul!$F$5:$F$605,CReceber!$D79,Jul!$I$5:$I$605,"Não Pago")</f>
        <v>0</v>
      </c>
      <c r="L79" s="75">
        <f>SUMIFS(Ago!$H$5:$H$605,Ago!$Q$5:$Q$605,"Receita",Ago!$F$5:$F$605,CReceber!$D79,Ago!$I$5:$I$605,"Não Pago")</f>
        <v>0</v>
      </c>
      <c r="M79" s="75">
        <f>SUMIFS(Set!$H$5:$H$605,Set!$Q$5:$Q$605,"Receita",Set!$F$5:$F$605,CReceber!$D79,Set!$I$5:$I$605,"Não Pago")</f>
        <v>0</v>
      </c>
      <c r="N79" s="75">
        <f>SUMIFS(Out!$H$5:$H$605,Out!$Q$5:$Q$605,"Receita",Out!$F$5:$F$605,CReceber!$D79,Out!$I$5:$I$605,"Não Pago")</f>
        <v>0</v>
      </c>
      <c r="O79" s="75">
        <f>SUMIFS(Nov!$H$5:$H$605,Nov!$Q$5:$Q$605,"Receita",Nov!$F$5:$F$605,CReceber!$D79,Nov!$I$5:$I$605,"Não Pago")</f>
        <v>0</v>
      </c>
      <c r="P79" s="75">
        <f>SUMIFS(Dez!$H$5:$H$605,Dez!$Q$5:$Q$605,"Receita",Dez!$F$5:$F$605,CReceber!$D79,Dez!$I$5:$I$605,"Não Pago")</f>
        <v>0</v>
      </c>
      <c r="Q79" s="49">
        <f t="shared" si="3"/>
        <v>0</v>
      </c>
    </row>
    <row r="80" spans="3:17" ht="28.5" customHeight="1" thickTop="1" thickBot="1">
      <c r="C80" s="65" t="str">
        <f>'PC Receitas'!C76</f>
        <v>4.1.72</v>
      </c>
      <c r="D80" s="66" t="str">
        <f>VLOOKUP(C80,'PC Receitas'!$C$4:$D$103,2,FALSE)</f>
        <v>-</v>
      </c>
      <c r="E80" s="75">
        <f>SUMIFS(Jan!$H$5:$H$605,Jan!$Q$5:$Q$605,"Receita",Jan!$F$5:$F$605,CReceber!$D80,Jan!$I$5:$I$605,"Não Pago")</f>
        <v>0</v>
      </c>
      <c r="F80" s="75">
        <f>SUMIFS(Fev!$H$5:$H$605,Fev!$Q$5:$Q$605,"Receita",Fev!$F$5:$F$605,CReceber!$D80,Fev!$I$5:$I$605,"Não Pago")</f>
        <v>0</v>
      </c>
      <c r="G80" s="75">
        <f>SUMIFS(Mar!$H$5:$H$605,Mar!$Q$5:$Q$605,"Receita",Mar!$F$5:$F$605,CReceber!$D80,Mar!$I$5:$I$605,"Não Pago")</f>
        <v>0</v>
      </c>
      <c r="H80" s="75">
        <f>SUMIFS(Abr!$H$5:$H$605,Abr!$Q$5:$Q$605,"Receita",Abr!$F$5:$F$605,CReceber!$D80,Abr!$I$5:$I$605,"Não Pago")</f>
        <v>0</v>
      </c>
      <c r="I80" s="75">
        <f>SUMIFS(Mai!$H$5:$H$605,Mai!$Q$5:$Q$605,"Receita",Mai!$F$5:$F$605,CReceber!$D80,Mai!$I$5:$I$605,"Não Pago")</f>
        <v>0</v>
      </c>
      <c r="J80" s="75">
        <f>SUMIFS(Jun!$H$5:$H$605,Jun!$Q$5:$Q$605,"Receita",Jun!$F$5:$F$605,CReceber!$D80,Jun!$I$5:$I$605,"Não Pago")</f>
        <v>0</v>
      </c>
      <c r="K80" s="75">
        <f>SUMIFS(Jul!$H$5:$H$605,Jul!$Q$5:$Q$605,"Receita",Jul!$F$5:$F$605,CReceber!$D80,Jul!$I$5:$I$605,"Não Pago")</f>
        <v>0</v>
      </c>
      <c r="L80" s="75">
        <f>SUMIFS(Ago!$H$5:$H$605,Ago!$Q$5:$Q$605,"Receita",Ago!$F$5:$F$605,CReceber!$D80,Ago!$I$5:$I$605,"Não Pago")</f>
        <v>0</v>
      </c>
      <c r="M80" s="75">
        <f>SUMIFS(Set!$H$5:$H$605,Set!$Q$5:$Q$605,"Receita",Set!$F$5:$F$605,CReceber!$D80,Set!$I$5:$I$605,"Não Pago")</f>
        <v>0</v>
      </c>
      <c r="N80" s="75">
        <f>SUMIFS(Out!$H$5:$H$605,Out!$Q$5:$Q$605,"Receita",Out!$F$5:$F$605,CReceber!$D80,Out!$I$5:$I$605,"Não Pago")</f>
        <v>0</v>
      </c>
      <c r="O80" s="75">
        <f>SUMIFS(Nov!$H$5:$H$605,Nov!$Q$5:$Q$605,"Receita",Nov!$F$5:$F$605,CReceber!$D80,Nov!$I$5:$I$605,"Não Pago")</f>
        <v>0</v>
      </c>
      <c r="P80" s="75">
        <f>SUMIFS(Dez!$H$5:$H$605,Dez!$Q$5:$Q$605,"Receita",Dez!$F$5:$F$605,CReceber!$D80,Dez!$I$5:$I$605,"Não Pago")</f>
        <v>0</v>
      </c>
      <c r="Q80" s="49">
        <f t="shared" si="3"/>
        <v>0</v>
      </c>
    </row>
    <row r="81" spans="3:17" ht="28.5" customHeight="1" thickTop="1" thickBot="1">
      <c r="C81" s="65" t="str">
        <f>'PC Receitas'!C77</f>
        <v>4.1.73</v>
      </c>
      <c r="D81" s="66" t="str">
        <f>VLOOKUP(C81,'PC Receitas'!$C$4:$D$103,2,FALSE)</f>
        <v>-</v>
      </c>
      <c r="E81" s="75">
        <f>SUMIFS(Jan!$H$5:$H$605,Jan!$Q$5:$Q$605,"Receita",Jan!$F$5:$F$605,CReceber!$D81,Jan!$I$5:$I$605,"Não Pago")</f>
        <v>0</v>
      </c>
      <c r="F81" s="75">
        <f>SUMIFS(Fev!$H$5:$H$605,Fev!$Q$5:$Q$605,"Receita",Fev!$F$5:$F$605,CReceber!$D81,Fev!$I$5:$I$605,"Não Pago")</f>
        <v>0</v>
      </c>
      <c r="G81" s="75">
        <f>SUMIFS(Mar!$H$5:$H$605,Mar!$Q$5:$Q$605,"Receita",Mar!$F$5:$F$605,CReceber!$D81,Mar!$I$5:$I$605,"Não Pago")</f>
        <v>0</v>
      </c>
      <c r="H81" s="75">
        <f>SUMIFS(Abr!$H$5:$H$605,Abr!$Q$5:$Q$605,"Receita",Abr!$F$5:$F$605,CReceber!$D81,Abr!$I$5:$I$605,"Não Pago")</f>
        <v>0</v>
      </c>
      <c r="I81" s="75">
        <f>SUMIFS(Mai!$H$5:$H$605,Mai!$Q$5:$Q$605,"Receita",Mai!$F$5:$F$605,CReceber!$D81,Mai!$I$5:$I$605,"Não Pago")</f>
        <v>0</v>
      </c>
      <c r="J81" s="75">
        <f>SUMIFS(Jun!$H$5:$H$605,Jun!$Q$5:$Q$605,"Receita",Jun!$F$5:$F$605,CReceber!$D81,Jun!$I$5:$I$605,"Não Pago")</f>
        <v>0</v>
      </c>
      <c r="K81" s="75">
        <f>SUMIFS(Jul!$H$5:$H$605,Jul!$Q$5:$Q$605,"Receita",Jul!$F$5:$F$605,CReceber!$D81,Jul!$I$5:$I$605,"Não Pago")</f>
        <v>0</v>
      </c>
      <c r="L81" s="75">
        <f>SUMIFS(Ago!$H$5:$H$605,Ago!$Q$5:$Q$605,"Receita",Ago!$F$5:$F$605,CReceber!$D81,Ago!$I$5:$I$605,"Não Pago")</f>
        <v>0</v>
      </c>
      <c r="M81" s="75">
        <f>SUMIFS(Set!$H$5:$H$605,Set!$Q$5:$Q$605,"Receita",Set!$F$5:$F$605,CReceber!$D81,Set!$I$5:$I$605,"Não Pago")</f>
        <v>0</v>
      </c>
      <c r="N81" s="75">
        <f>SUMIFS(Out!$H$5:$H$605,Out!$Q$5:$Q$605,"Receita",Out!$F$5:$F$605,CReceber!$D81,Out!$I$5:$I$605,"Não Pago")</f>
        <v>0</v>
      </c>
      <c r="O81" s="75">
        <f>SUMIFS(Nov!$H$5:$H$605,Nov!$Q$5:$Q$605,"Receita",Nov!$F$5:$F$605,CReceber!$D81,Nov!$I$5:$I$605,"Não Pago")</f>
        <v>0</v>
      </c>
      <c r="P81" s="75">
        <f>SUMIFS(Dez!$H$5:$H$605,Dez!$Q$5:$Q$605,"Receita",Dez!$F$5:$F$605,CReceber!$D81,Dez!$I$5:$I$605,"Não Pago")</f>
        <v>0</v>
      </c>
      <c r="Q81" s="49">
        <f t="shared" si="3"/>
        <v>0</v>
      </c>
    </row>
    <row r="82" spans="3:17" ht="28.5" customHeight="1" thickTop="1" thickBot="1">
      <c r="C82" s="65" t="str">
        <f>'PC Receitas'!C78</f>
        <v>4.1.74</v>
      </c>
      <c r="D82" s="66" t="str">
        <f>VLOOKUP(C82,'PC Receitas'!$C$4:$D$103,2,FALSE)</f>
        <v>-</v>
      </c>
      <c r="E82" s="75">
        <f>SUMIFS(Jan!$H$5:$H$605,Jan!$Q$5:$Q$605,"Receita",Jan!$F$5:$F$605,CReceber!$D82,Jan!$I$5:$I$605,"Não Pago")</f>
        <v>0</v>
      </c>
      <c r="F82" s="75">
        <f>SUMIFS(Fev!$H$5:$H$605,Fev!$Q$5:$Q$605,"Receita",Fev!$F$5:$F$605,CReceber!$D82,Fev!$I$5:$I$605,"Não Pago")</f>
        <v>0</v>
      </c>
      <c r="G82" s="75">
        <f>SUMIFS(Mar!$H$5:$H$605,Mar!$Q$5:$Q$605,"Receita",Mar!$F$5:$F$605,CReceber!$D82,Mar!$I$5:$I$605,"Não Pago")</f>
        <v>0</v>
      </c>
      <c r="H82" s="75">
        <f>SUMIFS(Abr!$H$5:$H$605,Abr!$Q$5:$Q$605,"Receita",Abr!$F$5:$F$605,CReceber!$D82,Abr!$I$5:$I$605,"Não Pago")</f>
        <v>0</v>
      </c>
      <c r="I82" s="75">
        <f>SUMIFS(Mai!$H$5:$H$605,Mai!$Q$5:$Q$605,"Receita",Mai!$F$5:$F$605,CReceber!$D82,Mai!$I$5:$I$605,"Não Pago")</f>
        <v>0</v>
      </c>
      <c r="J82" s="75">
        <f>SUMIFS(Jun!$H$5:$H$605,Jun!$Q$5:$Q$605,"Receita",Jun!$F$5:$F$605,CReceber!$D82,Jun!$I$5:$I$605,"Não Pago")</f>
        <v>0</v>
      </c>
      <c r="K82" s="75">
        <f>SUMIFS(Jul!$H$5:$H$605,Jul!$Q$5:$Q$605,"Receita",Jul!$F$5:$F$605,CReceber!$D82,Jul!$I$5:$I$605,"Não Pago")</f>
        <v>0</v>
      </c>
      <c r="L82" s="75">
        <f>SUMIFS(Ago!$H$5:$H$605,Ago!$Q$5:$Q$605,"Receita",Ago!$F$5:$F$605,CReceber!$D82,Ago!$I$5:$I$605,"Não Pago")</f>
        <v>0</v>
      </c>
      <c r="M82" s="75">
        <f>SUMIFS(Set!$H$5:$H$605,Set!$Q$5:$Q$605,"Receita",Set!$F$5:$F$605,CReceber!$D82,Set!$I$5:$I$605,"Não Pago")</f>
        <v>0</v>
      </c>
      <c r="N82" s="75">
        <f>SUMIFS(Out!$H$5:$H$605,Out!$Q$5:$Q$605,"Receita",Out!$F$5:$F$605,CReceber!$D82,Out!$I$5:$I$605,"Não Pago")</f>
        <v>0</v>
      </c>
      <c r="O82" s="75">
        <f>SUMIFS(Nov!$H$5:$H$605,Nov!$Q$5:$Q$605,"Receita",Nov!$F$5:$F$605,CReceber!$D82,Nov!$I$5:$I$605,"Não Pago")</f>
        <v>0</v>
      </c>
      <c r="P82" s="75">
        <f>SUMIFS(Dez!$H$5:$H$605,Dez!$Q$5:$Q$605,"Receita",Dez!$F$5:$F$605,CReceber!$D82,Dez!$I$5:$I$605,"Não Pago")</f>
        <v>0</v>
      </c>
      <c r="Q82" s="49">
        <f t="shared" si="3"/>
        <v>0</v>
      </c>
    </row>
    <row r="83" spans="3:17" ht="28.5" customHeight="1" thickTop="1" thickBot="1">
      <c r="C83" s="65" t="str">
        <f>'PC Receitas'!C79</f>
        <v>4.1.75</v>
      </c>
      <c r="D83" s="66" t="str">
        <f>VLOOKUP(C83,'PC Receitas'!$C$4:$D$103,2,FALSE)</f>
        <v>-</v>
      </c>
      <c r="E83" s="75">
        <f>SUMIFS(Jan!$H$5:$H$605,Jan!$Q$5:$Q$605,"Receita",Jan!$F$5:$F$605,CReceber!$D83,Jan!$I$5:$I$605,"Não Pago")</f>
        <v>0</v>
      </c>
      <c r="F83" s="75">
        <f>SUMIFS(Fev!$H$5:$H$605,Fev!$Q$5:$Q$605,"Receita",Fev!$F$5:$F$605,CReceber!$D83,Fev!$I$5:$I$605,"Não Pago")</f>
        <v>0</v>
      </c>
      <c r="G83" s="75">
        <f>SUMIFS(Mar!$H$5:$H$605,Mar!$Q$5:$Q$605,"Receita",Mar!$F$5:$F$605,CReceber!$D83,Mar!$I$5:$I$605,"Não Pago")</f>
        <v>0</v>
      </c>
      <c r="H83" s="75">
        <f>SUMIFS(Abr!$H$5:$H$605,Abr!$Q$5:$Q$605,"Receita",Abr!$F$5:$F$605,CReceber!$D83,Abr!$I$5:$I$605,"Não Pago")</f>
        <v>0</v>
      </c>
      <c r="I83" s="75">
        <f>SUMIFS(Mai!$H$5:$H$605,Mai!$Q$5:$Q$605,"Receita",Mai!$F$5:$F$605,CReceber!$D83,Mai!$I$5:$I$605,"Não Pago")</f>
        <v>0</v>
      </c>
      <c r="J83" s="75">
        <f>SUMIFS(Jun!$H$5:$H$605,Jun!$Q$5:$Q$605,"Receita",Jun!$F$5:$F$605,CReceber!$D83,Jun!$I$5:$I$605,"Não Pago")</f>
        <v>0</v>
      </c>
      <c r="K83" s="75">
        <f>SUMIFS(Jul!$H$5:$H$605,Jul!$Q$5:$Q$605,"Receita",Jul!$F$5:$F$605,CReceber!$D83,Jul!$I$5:$I$605,"Não Pago")</f>
        <v>0</v>
      </c>
      <c r="L83" s="75">
        <f>SUMIFS(Ago!$H$5:$H$605,Ago!$Q$5:$Q$605,"Receita",Ago!$F$5:$F$605,CReceber!$D83,Ago!$I$5:$I$605,"Não Pago")</f>
        <v>0</v>
      </c>
      <c r="M83" s="75">
        <f>SUMIFS(Set!$H$5:$H$605,Set!$Q$5:$Q$605,"Receita",Set!$F$5:$F$605,CReceber!$D83,Set!$I$5:$I$605,"Não Pago")</f>
        <v>0</v>
      </c>
      <c r="N83" s="75">
        <f>SUMIFS(Out!$H$5:$H$605,Out!$Q$5:$Q$605,"Receita",Out!$F$5:$F$605,CReceber!$D83,Out!$I$5:$I$605,"Não Pago")</f>
        <v>0</v>
      </c>
      <c r="O83" s="75">
        <f>SUMIFS(Nov!$H$5:$H$605,Nov!$Q$5:$Q$605,"Receita",Nov!$F$5:$F$605,CReceber!$D83,Nov!$I$5:$I$605,"Não Pago")</f>
        <v>0</v>
      </c>
      <c r="P83" s="75">
        <f>SUMIFS(Dez!$H$5:$H$605,Dez!$Q$5:$Q$605,"Receita",Dez!$F$5:$F$605,CReceber!$D83,Dez!$I$5:$I$605,"Não Pago")</f>
        <v>0</v>
      </c>
      <c r="Q83" s="49">
        <f t="shared" si="3"/>
        <v>0</v>
      </c>
    </row>
    <row r="84" spans="3:17" ht="28.5" customHeight="1" thickTop="1" thickBot="1">
      <c r="C84" s="65" t="str">
        <f>'PC Receitas'!C80</f>
        <v>4.1.76</v>
      </c>
      <c r="D84" s="66" t="str">
        <f>VLOOKUP(C84,'PC Receitas'!$C$4:$D$103,2,FALSE)</f>
        <v>-</v>
      </c>
      <c r="E84" s="75">
        <f>SUMIFS(Jan!$H$5:$H$605,Jan!$Q$5:$Q$605,"Receita",Jan!$F$5:$F$605,CReceber!$D84,Jan!$I$5:$I$605,"Não Pago")</f>
        <v>0</v>
      </c>
      <c r="F84" s="75">
        <f>SUMIFS(Fev!$H$5:$H$605,Fev!$Q$5:$Q$605,"Receita",Fev!$F$5:$F$605,CReceber!$D84,Fev!$I$5:$I$605,"Não Pago")</f>
        <v>0</v>
      </c>
      <c r="G84" s="75">
        <f>SUMIFS(Mar!$H$5:$H$605,Mar!$Q$5:$Q$605,"Receita",Mar!$F$5:$F$605,CReceber!$D84,Mar!$I$5:$I$605,"Não Pago")</f>
        <v>0</v>
      </c>
      <c r="H84" s="75">
        <f>SUMIFS(Abr!$H$5:$H$605,Abr!$Q$5:$Q$605,"Receita",Abr!$F$5:$F$605,CReceber!$D84,Abr!$I$5:$I$605,"Não Pago")</f>
        <v>0</v>
      </c>
      <c r="I84" s="75">
        <f>SUMIFS(Mai!$H$5:$H$605,Mai!$Q$5:$Q$605,"Receita",Mai!$F$5:$F$605,CReceber!$D84,Mai!$I$5:$I$605,"Não Pago")</f>
        <v>0</v>
      </c>
      <c r="J84" s="75">
        <f>SUMIFS(Jun!$H$5:$H$605,Jun!$Q$5:$Q$605,"Receita",Jun!$F$5:$F$605,CReceber!$D84,Jun!$I$5:$I$605,"Não Pago")</f>
        <v>0</v>
      </c>
      <c r="K84" s="75">
        <f>SUMIFS(Jul!$H$5:$H$605,Jul!$Q$5:$Q$605,"Receita",Jul!$F$5:$F$605,CReceber!$D84,Jul!$I$5:$I$605,"Não Pago")</f>
        <v>0</v>
      </c>
      <c r="L84" s="75">
        <f>SUMIFS(Ago!$H$5:$H$605,Ago!$Q$5:$Q$605,"Receita",Ago!$F$5:$F$605,CReceber!$D84,Ago!$I$5:$I$605,"Não Pago")</f>
        <v>0</v>
      </c>
      <c r="M84" s="75">
        <f>SUMIFS(Set!$H$5:$H$605,Set!$Q$5:$Q$605,"Receita",Set!$F$5:$F$605,CReceber!$D84,Set!$I$5:$I$605,"Não Pago")</f>
        <v>0</v>
      </c>
      <c r="N84" s="75">
        <f>SUMIFS(Out!$H$5:$H$605,Out!$Q$5:$Q$605,"Receita",Out!$F$5:$F$605,CReceber!$D84,Out!$I$5:$I$605,"Não Pago")</f>
        <v>0</v>
      </c>
      <c r="O84" s="75">
        <f>SUMIFS(Nov!$H$5:$H$605,Nov!$Q$5:$Q$605,"Receita",Nov!$F$5:$F$605,CReceber!$D84,Nov!$I$5:$I$605,"Não Pago")</f>
        <v>0</v>
      </c>
      <c r="P84" s="75">
        <f>SUMIFS(Dez!$H$5:$H$605,Dez!$Q$5:$Q$605,"Receita",Dez!$F$5:$F$605,CReceber!$D84,Dez!$I$5:$I$605,"Não Pago")</f>
        <v>0</v>
      </c>
      <c r="Q84" s="49">
        <f t="shared" si="3"/>
        <v>0</v>
      </c>
    </row>
    <row r="85" spans="3:17" ht="28.5" customHeight="1" thickTop="1" thickBot="1">
      <c r="C85" s="65" t="str">
        <f>'PC Receitas'!C81</f>
        <v>4.1.77</v>
      </c>
      <c r="D85" s="66" t="str">
        <f>VLOOKUP(C85,'PC Receitas'!$C$4:$D$103,2,FALSE)</f>
        <v>-</v>
      </c>
      <c r="E85" s="75">
        <f>SUMIFS(Jan!$H$5:$H$605,Jan!$Q$5:$Q$605,"Receita",Jan!$F$5:$F$605,CReceber!$D85,Jan!$I$5:$I$605,"Não Pago")</f>
        <v>0</v>
      </c>
      <c r="F85" s="75">
        <f>SUMIFS(Fev!$H$5:$H$605,Fev!$Q$5:$Q$605,"Receita",Fev!$F$5:$F$605,CReceber!$D85,Fev!$I$5:$I$605,"Não Pago")</f>
        <v>0</v>
      </c>
      <c r="G85" s="75">
        <f>SUMIFS(Mar!$H$5:$H$605,Mar!$Q$5:$Q$605,"Receita",Mar!$F$5:$F$605,CReceber!$D85,Mar!$I$5:$I$605,"Não Pago")</f>
        <v>0</v>
      </c>
      <c r="H85" s="75">
        <f>SUMIFS(Abr!$H$5:$H$605,Abr!$Q$5:$Q$605,"Receita",Abr!$F$5:$F$605,CReceber!$D85,Abr!$I$5:$I$605,"Não Pago")</f>
        <v>0</v>
      </c>
      <c r="I85" s="75">
        <f>SUMIFS(Mai!$H$5:$H$605,Mai!$Q$5:$Q$605,"Receita",Mai!$F$5:$F$605,CReceber!$D85,Mai!$I$5:$I$605,"Não Pago")</f>
        <v>0</v>
      </c>
      <c r="J85" s="75">
        <f>SUMIFS(Jun!$H$5:$H$605,Jun!$Q$5:$Q$605,"Receita",Jun!$F$5:$F$605,CReceber!$D85,Jun!$I$5:$I$605,"Não Pago")</f>
        <v>0</v>
      </c>
      <c r="K85" s="75">
        <f>SUMIFS(Jul!$H$5:$H$605,Jul!$Q$5:$Q$605,"Receita",Jul!$F$5:$F$605,CReceber!$D85,Jul!$I$5:$I$605,"Não Pago")</f>
        <v>0</v>
      </c>
      <c r="L85" s="75">
        <f>SUMIFS(Ago!$H$5:$H$605,Ago!$Q$5:$Q$605,"Receita",Ago!$F$5:$F$605,CReceber!$D85,Ago!$I$5:$I$605,"Não Pago")</f>
        <v>0</v>
      </c>
      <c r="M85" s="75">
        <f>SUMIFS(Set!$H$5:$H$605,Set!$Q$5:$Q$605,"Receita",Set!$F$5:$F$605,CReceber!$D85,Set!$I$5:$I$605,"Não Pago")</f>
        <v>0</v>
      </c>
      <c r="N85" s="75">
        <f>SUMIFS(Out!$H$5:$H$605,Out!$Q$5:$Q$605,"Receita",Out!$F$5:$F$605,CReceber!$D85,Out!$I$5:$I$605,"Não Pago")</f>
        <v>0</v>
      </c>
      <c r="O85" s="75">
        <f>SUMIFS(Nov!$H$5:$H$605,Nov!$Q$5:$Q$605,"Receita",Nov!$F$5:$F$605,CReceber!$D85,Nov!$I$5:$I$605,"Não Pago")</f>
        <v>0</v>
      </c>
      <c r="P85" s="75">
        <f>SUMIFS(Dez!$H$5:$H$605,Dez!$Q$5:$Q$605,"Receita",Dez!$F$5:$F$605,CReceber!$D85,Dez!$I$5:$I$605,"Não Pago")</f>
        <v>0</v>
      </c>
      <c r="Q85" s="49">
        <f t="shared" si="3"/>
        <v>0</v>
      </c>
    </row>
    <row r="86" spans="3:17" ht="28.5" customHeight="1" thickTop="1" thickBot="1">
      <c r="C86" s="65" t="str">
        <f>'PC Receitas'!C82</f>
        <v>4.1.78</v>
      </c>
      <c r="D86" s="66" t="str">
        <f>VLOOKUP(C86,'PC Receitas'!$C$4:$D$103,2,FALSE)</f>
        <v>-</v>
      </c>
      <c r="E86" s="75">
        <f>SUMIFS(Jan!$H$5:$H$605,Jan!$Q$5:$Q$605,"Receita",Jan!$F$5:$F$605,CReceber!$D86,Jan!$I$5:$I$605,"Não Pago")</f>
        <v>0</v>
      </c>
      <c r="F86" s="75">
        <f>SUMIFS(Fev!$H$5:$H$605,Fev!$Q$5:$Q$605,"Receita",Fev!$F$5:$F$605,CReceber!$D86,Fev!$I$5:$I$605,"Não Pago")</f>
        <v>0</v>
      </c>
      <c r="G86" s="75">
        <f>SUMIFS(Mar!$H$5:$H$605,Mar!$Q$5:$Q$605,"Receita",Mar!$F$5:$F$605,CReceber!$D86,Mar!$I$5:$I$605,"Não Pago")</f>
        <v>0</v>
      </c>
      <c r="H86" s="75">
        <f>SUMIFS(Abr!$H$5:$H$605,Abr!$Q$5:$Q$605,"Receita",Abr!$F$5:$F$605,CReceber!$D86,Abr!$I$5:$I$605,"Não Pago")</f>
        <v>0</v>
      </c>
      <c r="I86" s="75">
        <f>SUMIFS(Mai!$H$5:$H$605,Mai!$Q$5:$Q$605,"Receita",Mai!$F$5:$F$605,CReceber!$D86,Mai!$I$5:$I$605,"Não Pago")</f>
        <v>0</v>
      </c>
      <c r="J86" s="75">
        <f>SUMIFS(Jun!$H$5:$H$605,Jun!$Q$5:$Q$605,"Receita",Jun!$F$5:$F$605,CReceber!$D86,Jun!$I$5:$I$605,"Não Pago")</f>
        <v>0</v>
      </c>
      <c r="K86" s="75">
        <f>SUMIFS(Jul!$H$5:$H$605,Jul!$Q$5:$Q$605,"Receita",Jul!$F$5:$F$605,CReceber!$D86,Jul!$I$5:$I$605,"Não Pago")</f>
        <v>0</v>
      </c>
      <c r="L86" s="75">
        <f>SUMIFS(Ago!$H$5:$H$605,Ago!$Q$5:$Q$605,"Receita",Ago!$F$5:$F$605,CReceber!$D86,Ago!$I$5:$I$605,"Não Pago")</f>
        <v>0</v>
      </c>
      <c r="M86" s="75">
        <f>SUMIFS(Set!$H$5:$H$605,Set!$Q$5:$Q$605,"Receita",Set!$F$5:$F$605,CReceber!$D86,Set!$I$5:$I$605,"Não Pago")</f>
        <v>0</v>
      </c>
      <c r="N86" s="75">
        <f>SUMIFS(Out!$H$5:$H$605,Out!$Q$5:$Q$605,"Receita",Out!$F$5:$F$605,CReceber!$D86,Out!$I$5:$I$605,"Não Pago")</f>
        <v>0</v>
      </c>
      <c r="O86" s="75">
        <f>SUMIFS(Nov!$H$5:$H$605,Nov!$Q$5:$Q$605,"Receita",Nov!$F$5:$F$605,CReceber!$D86,Nov!$I$5:$I$605,"Não Pago")</f>
        <v>0</v>
      </c>
      <c r="P86" s="75">
        <f>SUMIFS(Dez!$H$5:$H$605,Dez!$Q$5:$Q$605,"Receita",Dez!$F$5:$F$605,CReceber!$D86,Dez!$I$5:$I$605,"Não Pago")</f>
        <v>0</v>
      </c>
      <c r="Q86" s="49">
        <f t="shared" si="3"/>
        <v>0</v>
      </c>
    </row>
    <row r="87" spans="3:17" ht="28.5" customHeight="1" thickTop="1" thickBot="1">
      <c r="C87" s="65" t="str">
        <f>'PC Receitas'!C83</f>
        <v>4.1.79</v>
      </c>
      <c r="D87" s="66" t="str">
        <f>VLOOKUP(C87,'PC Receitas'!$C$4:$D$103,2,FALSE)</f>
        <v>-</v>
      </c>
      <c r="E87" s="75">
        <f>SUMIFS(Jan!$H$5:$H$605,Jan!$Q$5:$Q$605,"Receita",Jan!$F$5:$F$605,CReceber!$D87,Jan!$I$5:$I$605,"Não Pago")</f>
        <v>0</v>
      </c>
      <c r="F87" s="75">
        <f>SUMIFS(Fev!$H$5:$H$605,Fev!$Q$5:$Q$605,"Receita",Fev!$F$5:$F$605,CReceber!$D87,Fev!$I$5:$I$605,"Não Pago")</f>
        <v>0</v>
      </c>
      <c r="G87" s="75">
        <f>SUMIFS(Mar!$H$5:$H$605,Mar!$Q$5:$Q$605,"Receita",Mar!$F$5:$F$605,CReceber!$D87,Mar!$I$5:$I$605,"Não Pago")</f>
        <v>0</v>
      </c>
      <c r="H87" s="75">
        <f>SUMIFS(Abr!$H$5:$H$605,Abr!$Q$5:$Q$605,"Receita",Abr!$F$5:$F$605,CReceber!$D87,Abr!$I$5:$I$605,"Não Pago")</f>
        <v>0</v>
      </c>
      <c r="I87" s="75">
        <f>SUMIFS(Mai!$H$5:$H$605,Mai!$Q$5:$Q$605,"Receita",Mai!$F$5:$F$605,CReceber!$D87,Mai!$I$5:$I$605,"Não Pago")</f>
        <v>0</v>
      </c>
      <c r="J87" s="75">
        <f>SUMIFS(Jun!$H$5:$H$605,Jun!$Q$5:$Q$605,"Receita",Jun!$F$5:$F$605,CReceber!$D87,Jun!$I$5:$I$605,"Não Pago")</f>
        <v>0</v>
      </c>
      <c r="K87" s="75">
        <f>SUMIFS(Jul!$H$5:$H$605,Jul!$Q$5:$Q$605,"Receita",Jul!$F$5:$F$605,CReceber!$D87,Jul!$I$5:$I$605,"Não Pago")</f>
        <v>0</v>
      </c>
      <c r="L87" s="75">
        <f>SUMIFS(Ago!$H$5:$H$605,Ago!$Q$5:$Q$605,"Receita",Ago!$F$5:$F$605,CReceber!$D87,Ago!$I$5:$I$605,"Não Pago")</f>
        <v>0</v>
      </c>
      <c r="M87" s="75">
        <f>SUMIFS(Set!$H$5:$H$605,Set!$Q$5:$Q$605,"Receita",Set!$F$5:$F$605,CReceber!$D87,Set!$I$5:$I$605,"Não Pago")</f>
        <v>0</v>
      </c>
      <c r="N87" s="75">
        <f>SUMIFS(Out!$H$5:$H$605,Out!$Q$5:$Q$605,"Receita",Out!$F$5:$F$605,CReceber!$D87,Out!$I$5:$I$605,"Não Pago")</f>
        <v>0</v>
      </c>
      <c r="O87" s="75">
        <f>SUMIFS(Nov!$H$5:$H$605,Nov!$Q$5:$Q$605,"Receita",Nov!$F$5:$F$605,CReceber!$D87,Nov!$I$5:$I$605,"Não Pago")</f>
        <v>0</v>
      </c>
      <c r="P87" s="75">
        <f>SUMIFS(Dez!$H$5:$H$605,Dez!$Q$5:$Q$605,"Receita",Dez!$F$5:$F$605,CReceber!$D87,Dez!$I$5:$I$605,"Não Pago")</f>
        <v>0</v>
      </c>
      <c r="Q87" s="49">
        <f t="shared" si="3"/>
        <v>0</v>
      </c>
    </row>
    <row r="88" spans="3:17" ht="28.5" customHeight="1" thickTop="1" thickBot="1">
      <c r="C88" s="65" t="str">
        <f>'PC Receitas'!C84</f>
        <v>4.1.80</v>
      </c>
      <c r="D88" s="66" t="str">
        <f>VLOOKUP(C88,'PC Receitas'!$C$4:$D$103,2,FALSE)</f>
        <v>-</v>
      </c>
      <c r="E88" s="75">
        <f>SUMIFS(Jan!$H$5:$H$605,Jan!$Q$5:$Q$605,"Receita",Jan!$F$5:$F$605,CReceber!$D88,Jan!$I$5:$I$605,"Não Pago")</f>
        <v>0</v>
      </c>
      <c r="F88" s="75">
        <f>SUMIFS(Fev!$H$5:$H$605,Fev!$Q$5:$Q$605,"Receita",Fev!$F$5:$F$605,CReceber!$D88,Fev!$I$5:$I$605,"Não Pago")</f>
        <v>0</v>
      </c>
      <c r="G88" s="75">
        <f>SUMIFS(Mar!$H$5:$H$605,Mar!$Q$5:$Q$605,"Receita",Mar!$F$5:$F$605,CReceber!$D88,Mar!$I$5:$I$605,"Não Pago")</f>
        <v>0</v>
      </c>
      <c r="H88" s="75">
        <f>SUMIFS(Abr!$H$5:$H$605,Abr!$Q$5:$Q$605,"Receita",Abr!$F$5:$F$605,CReceber!$D88,Abr!$I$5:$I$605,"Não Pago")</f>
        <v>0</v>
      </c>
      <c r="I88" s="75">
        <f>SUMIFS(Mai!$H$5:$H$605,Mai!$Q$5:$Q$605,"Receita",Mai!$F$5:$F$605,CReceber!$D88,Mai!$I$5:$I$605,"Não Pago")</f>
        <v>0</v>
      </c>
      <c r="J88" s="75">
        <f>SUMIFS(Jun!$H$5:$H$605,Jun!$Q$5:$Q$605,"Receita",Jun!$F$5:$F$605,CReceber!$D88,Jun!$I$5:$I$605,"Não Pago")</f>
        <v>0</v>
      </c>
      <c r="K88" s="75">
        <f>SUMIFS(Jul!$H$5:$H$605,Jul!$Q$5:$Q$605,"Receita",Jul!$F$5:$F$605,CReceber!$D88,Jul!$I$5:$I$605,"Não Pago")</f>
        <v>0</v>
      </c>
      <c r="L88" s="75">
        <f>SUMIFS(Ago!$H$5:$H$605,Ago!$Q$5:$Q$605,"Receita",Ago!$F$5:$F$605,CReceber!$D88,Ago!$I$5:$I$605,"Não Pago")</f>
        <v>0</v>
      </c>
      <c r="M88" s="75">
        <f>SUMIFS(Set!$H$5:$H$605,Set!$Q$5:$Q$605,"Receita",Set!$F$5:$F$605,CReceber!$D88,Set!$I$5:$I$605,"Não Pago")</f>
        <v>0</v>
      </c>
      <c r="N88" s="75">
        <f>SUMIFS(Out!$H$5:$H$605,Out!$Q$5:$Q$605,"Receita",Out!$F$5:$F$605,CReceber!$D88,Out!$I$5:$I$605,"Não Pago")</f>
        <v>0</v>
      </c>
      <c r="O88" s="75">
        <f>SUMIFS(Nov!$H$5:$H$605,Nov!$Q$5:$Q$605,"Receita",Nov!$F$5:$F$605,CReceber!$D88,Nov!$I$5:$I$605,"Não Pago")</f>
        <v>0</v>
      </c>
      <c r="P88" s="75">
        <f>SUMIFS(Dez!$H$5:$H$605,Dez!$Q$5:$Q$605,"Receita",Dez!$F$5:$F$605,CReceber!$D88,Dez!$I$5:$I$605,"Não Pago")</f>
        <v>0</v>
      </c>
      <c r="Q88" s="49">
        <f t="shared" si="3"/>
        <v>0</v>
      </c>
    </row>
    <row r="89" spans="3:17" ht="28.5" customHeight="1" thickTop="1" thickBot="1">
      <c r="C89" s="65" t="str">
        <f>'PC Receitas'!C85</f>
        <v>4.1.81</v>
      </c>
      <c r="D89" s="66" t="str">
        <f>VLOOKUP(C89,'PC Receitas'!$C$4:$D$103,2,FALSE)</f>
        <v>-</v>
      </c>
      <c r="E89" s="75">
        <f>SUMIFS(Jan!$H$5:$H$605,Jan!$Q$5:$Q$605,"Receita",Jan!$F$5:$F$605,CReceber!$D89,Jan!$I$5:$I$605,"Não Pago")</f>
        <v>0</v>
      </c>
      <c r="F89" s="75">
        <f>SUMIFS(Fev!$H$5:$H$605,Fev!$Q$5:$Q$605,"Receita",Fev!$F$5:$F$605,CReceber!$D89,Fev!$I$5:$I$605,"Não Pago")</f>
        <v>0</v>
      </c>
      <c r="G89" s="75">
        <f>SUMIFS(Mar!$H$5:$H$605,Mar!$Q$5:$Q$605,"Receita",Mar!$F$5:$F$605,CReceber!$D89,Mar!$I$5:$I$605,"Não Pago")</f>
        <v>0</v>
      </c>
      <c r="H89" s="75">
        <f>SUMIFS(Abr!$H$5:$H$605,Abr!$Q$5:$Q$605,"Receita",Abr!$F$5:$F$605,CReceber!$D89,Abr!$I$5:$I$605,"Não Pago")</f>
        <v>0</v>
      </c>
      <c r="I89" s="75">
        <f>SUMIFS(Mai!$H$5:$H$605,Mai!$Q$5:$Q$605,"Receita",Mai!$F$5:$F$605,CReceber!$D89,Mai!$I$5:$I$605,"Não Pago")</f>
        <v>0</v>
      </c>
      <c r="J89" s="75">
        <f>SUMIFS(Jun!$H$5:$H$605,Jun!$Q$5:$Q$605,"Receita",Jun!$F$5:$F$605,CReceber!$D89,Jun!$I$5:$I$605,"Não Pago")</f>
        <v>0</v>
      </c>
      <c r="K89" s="75">
        <f>SUMIFS(Jul!$H$5:$H$605,Jul!$Q$5:$Q$605,"Receita",Jul!$F$5:$F$605,CReceber!$D89,Jul!$I$5:$I$605,"Não Pago")</f>
        <v>0</v>
      </c>
      <c r="L89" s="75">
        <f>SUMIFS(Ago!$H$5:$H$605,Ago!$Q$5:$Q$605,"Receita",Ago!$F$5:$F$605,CReceber!$D89,Ago!$I$5:$I$605,"Não Pago")</f>
        <v>0</v>
      </c>
      <c r="M89" s="75">
        <f>SUMIFS(Set!$H$5:$H$605,Set!$Q$5:$Q$605,"Receita",Set!$F$5:$F$605,CReceber!$D89,Set!$I$5:$I$605,"Não Pago")</f>
        <v>0</v>
      </c>
      <c r="N89" s="75">
        <f>SUMIFS(Out!$H$5:$H$605,Out!$Q$5:$Q$605,"Receita",Out!$F$5:$F$605,CReceber!$D89,Out!$I$5:$I$605,"Não Pago")</f>
        <v>0</v>
      </c>
      <c r="O89" s="75">
        <f>SUMIFS(Nov!$H$5:$H$605,Nov!$Q$5:$Q$605,"Receita",Nov!$F$5:$F$605,CReceber!$D89,Nov!$I$5:$I$605,"Não Pago")</f>
        <v>0</v>
      </c>
      <c r="P89" s="75">
        <f>SUMIFS(Dez!$H$5:$H$605,Dez!$Q$5:$Q$605,"Receita",Dez!$F$5:$F$605,CReceber!$D89,Dez!$I$5:$I$605,"Não Pago")</f>
        <v>0</v>
      </c>
      <c r="Q89" s="49">
        <f t="shared" si="3"/>
        <v>0</v>
      </c>
    </row>
    <row r="90" spans="3:17" ht="28.5" customHeight="1" thickTop="1" thickBot="1">
      <c r="C90" s="65" t="str">
        <f>'PC Receitas'!C86</f>
        <v>4.1.82</v>
      </c>
      <c r="D90" s="66" t="str">
        <f>VLOOKUP(C90,'PC Receitas'!$C$4:$D$103,2,FALSE)</f>
        <v>-</v>
      </c>
      <c r="E90" s="75">
        <f>SUMIFS(Jan!$H$5:$H$605,Jan!$Q$5:$Q$605,"Receita",Jan!$F$5:$F$605,CReceber!$D90,Jan!$I$5:$I$605,"Não Pago")</f>
        <v>0</v>
      </c>
      <c r="F90" s="75">
        <f>SUMIFS(Fev!$H$5:$H$605,Fev!$Q$5:$Q$605,"Receita",Fev!$F$5:$F$605,CReceber!$D90,Fev!$I$5:$I$605,"Não Pago")</f>
        <v>0</v>
      </c>
      <c r="G90" s="75">
        <f>SUMIFS(Mar!$H$5:$H$605,Mar!$Q$5:$Q$605,"Receita",Mar!$F$5:$F$605,CReceber!$D90,Mar!$I$5:$I$605,"Não Pago")</f>
        <v>0</v>
      </c>
      <c r="H90" s="75">
        <f>SUMIFS(Abr!$H$5:$H$605,Abr!$Q$5:$Q$605,"Receita",Abr!$F$5:$F$605,CReceber!$D90,Abr!$I$5:$I$605,"Não Pago")</f>
        <v>0</v>
      </c>
      <c r="I90" s="75">
        <f>SUMIFS(Mai!$H$5:$H$605,Mai!$Q$5:$Q$605,"Receita",Mai!$F$5:$F$605,CReceber!$D90,Mai!$I$5:$I$605,"Não Pago")</f>
        <v>0</v>
      </c>
      <c r="J90" s="75">
        <f>SUMIFS(Jun!$H$5:$H$605,Jun!$Q$5:$Q$605,"Receita",Jun!$F$5:$F$605,CReceber!$D90,Jun!$I$5:$I$605,"Não Pago")</f>
        <v>0</v>
      </c>
      <c r="K90" s="75">
        <f>SUMIFS(Jul!$H$5:$H$605,Jul!$Q$5:$Q$605,"Receita",Jul!$F$5:$F$605,CReceber!$D90,Jul!$I$5:$I$605,"Não Pago")</f>
        <v>0</v>
      </c>
      <c r="L90" s="75">
        <f>SUMIFS(Ago!$H$5:$H$605,Ago!$Q$5:$Q$605,"Receita",Ago!$F$5:$F$605,CReceber!$D90,Ago!$I$5:$I$605,"Não Pago")</f>
        <v>0</v>
      </c>
      <c r="M90" s="75">
        <f>SUMIFS(Set!$H$5:$H$605,Set!$Q$5:$Q$605,"Receita",Set!$F$5:$F$605,CReceber!$D90,Set!$I$5:$I$605,"Não Pago")</f>
        <v>0</v>
      </c>
      <c r="N90" s="75">
        <f>SUMIFS(Out!$H$5:$H$605,Out!$Q$5:$Q$605,"Receita",Out!$F$5:$F$605,CReceber!$D90,Out!$I$5:$I$605,"Não Pago")</f>
        <v>0</v>
      </c>
      <c r="O90" s="75">
        <f>SUMIFS(Nov!$H$5:$H$605,Nov!$Q$5:$Q$605,"Receita",Nov!$F$5:$F$605,CReceber!$D90,Nov!$I$5:$I$605,"Não Pago")</f>
        <v>0</v>
      </c>
      <c r="P90" s="75">
        <f>SUMIFS(Dez!$H$5:$H$605,Dez!$Q$5:$Q$605,"Receita",Dez!$F$5:$F$605,CReceber!$D90,Dez!$I$5:$I$605,"Não Pago")</f>
        <v>0</v>
      </c>
      <c r="Q90" s="49">
        <f t="shared" si="3"/>
        <v>0</v>
      </c>
    </row>
    <row r="91" spans="3:17" ht="28.5" customHeight="1" thickTop="1" thickBot="1">
      <c r="C91" s="65" t="str">
        <f>'PC Receitas'!C87</f>
        <v>4.1.83</v>
      </c>
      <c r="D91" s="66" t="str">
        <f>VLOOKUP(C91,'PC Receitas'!$C$4:$D$103,2,FALSE)</f>
        <v>-</v>
      </c>
      <c r="E91" s="75">
        <f>SUMIFS(Jan!$H$5:$H$605,Jan!$Q$5:$Q$605,"Receita",Jan!$F$5:$F$605,CReceber!$D91,Jan!$I$5:$I$605,"Não Pago")</f>
        <v>0</v>
      </c>
      <c r="F91" s="75">
        <f>SUMIFS(Fev!$H$5:$H$605,Fev!$Q$5:$Q$605,"Receita",Fev!$F$5:$F$605,CReceber!$D91,Fev!$I$5:$I$605,"Não Pago")</f>
        <v>0</v>
      </c>
      <c r="G91" s="75">
        <f>SUMIFS(Mar!$H$5:$H$605,Mar!$Q$5:$Q$605,"Receita",Mar!$F$5:$F$605,CReceber!$D91,Mar!$I$5:$I$605,"Não Pago")</f>
        <v>0</v>
      </c>
      <c r="H91" s="75">
        <f>SUMIFS(Abr!$H$5:$H$605,Abr!$Q$5:$Q$605,"Receita",Abr!$F$5:$F$605,CReceber!$D91,Abr!$I$5:$I$605,"Não Pago")</f>
        <v>0</v>
      </c>
      <c r="I91" s="75">
        <f>SUMIFS(Mai!$H$5:$H$605,Mai!$Q$5:$Q$605,"Receita",Mai!$F$5:$F$605,CReceber!$D91,Mai!$I$5:$I$605,"Não Pago")</f>
        <v>0</v>
      </c>
      <c r="J91" s="75">
        <f>SUMIFS(Jun!$H$5:$H$605,Jun!$Q$5:$Q$605,"Receita",Jun!$F$5:$F$605,CReceber!$D91,Jun!$I$5:$I$605,"Não Pago")</f>
        <v>0</v>
      </c>
      <c r="K91" s="75">
        <f>SUMIFS(Jul!$H$5:$H$605,Jul!$Q$5:$Q$605,"Receita",Jul!$F$5:$F$605,CReceber!$D91,Jul!$I$5:$I$605,"Não Pago")</f>
        <v>0</v>
      </c>
      <c r="L91" s="75">
        <f>SUMIFS(Ago!$H$5:$H$605,Ago!$Q$5:$Q$605,"Receita",Ago!$F$5:$F$605,CReceber!$D91,Ago!$I$5:$I$605,"Não Pago")</f>
        <v>0</v>
      </c>
      <c r="M91" s="75">
        <f>SUMIFS(Set!$H$5:$H$605,Set!$Q$5:$Q$605,"Receita",Set!$F$5:$F$605,CReceber!$D91,Set!$I$5:$I$605,"Não Pago")</f>
        <v>0</v>
      </c>
      <c r="N91" s="75">
        <f>SUMIFS(Out!$H$5:$H$605,Out!$Q$5:$Q$605,"Receita",Out!$F$5:$F$605,CReceber!$D91,Out!$I$5:$I$605,"Não Pago")</f>
        <v>0</v>
      </c>
      <c r="O91" s="75">
        <f>SUMIFS(Nov!$H$5:$H$605,Nov!$Q$5:$Q$605,"Receita",Nov!$F$5:$F$605,CReceber!$D91,Nov!$I$5:$I$605,"Não Pago")</f>
        <v>0</v>
      </c>
      <c r="P91" s="75">
        <f>SUMIFS(Dez!$H$5:$H$605,Dez!$Q$5:$Q$605,"Receita",Dez!$F$5:$F$605,CReceber!$D91,Dez!$I$5:$I$605,"Não Pago")</f>
        <v>0</v>
      </c>
      <c r="Q91" s="49">
        <f t="shared" si="3"/>
        <v>0</v>
      </c>
    </row>
    <row r="92" spans="3:17" ht="28.5" customHeight="1" thickTop="1" thickBot="1">
      <c r="C92" s="65" t="str">
        <f>'PC Receitas'!C88</f>
        <v>4.1.84</v>
      </c>
      <c r="D92" s="66" t="str">
        <f>VLOOKUP(C92,'PC Receitas'!$C$4:$D$103,2,FALSE)</f>
        <v>-</v>
      </c>
      <c r="E92" s="75">
        <f>SUMIFS(Jan!$H$5:$H$605,Jan!$Q$5:$Q$605,"Receita",Jan!$F$5:$F$605,CReceber!$D92,Jan!$I$5:$I$605,"Não Pago")</f>
        <v>0</v>
      </c>
      <c r="F92" s="75">
        <f>SUMIFS(Fev!$H$5:$H$605,Fev!$Q$5:$Q$605,"Receita",Fev!$F$5:$F$605,CReceber!$D92,Fev!$I$5:$I$605,"Não Pago")</f>
        <v>0</v>
      </c>
      <c r="G92" s="75">
        <f>SUMIFS(Mar!$H$5:$H$605,Mar!$Q$5:$Q$605,"Receita",Mar!$F$5:$F$605,CReceber!$D92,Mar!$I$5:$I$605,"Não Pago")</f>
        <v>0</v>
      </c>
      <c r="H92" s="75">
        <f>SUMIFS(Abr!$H$5:$H$605,Abr!$Q$5:$Q$605,"Receita",Abr!$F$5:$F$605,CReceber!$D92,Abr!$I$5:$I$605,"Não Pago")</f>
        <v>0</v>
      </c>
      <c r="I92" s="75">
        <f>SUMIFS(Mai!$H$5:$H$605,Mai!$Q$5:$Q$605,"Receita",Mai!$F$5:$F$605,CReceber!$D92,Mai!$I$5:$I$605,"Não Pago")</f>
        <v>0</v>
      </c>
      <c r="J92" s="75">
        <f>SUMIFS(Jun!$H$5:$H$605,Jun!$Q$5:$Q$605,"Receita",Jun!$F$5:$F$605,CReceber!$D92,Jun!$I$5:$I$605,"Não Pago")</f>
        <v>0</v>
      </c>
      <c r="K92" s="75">
        <f>SUMIFS(Jul!$H$5:$H$605,Jul!$Q$5:$Q$605,"Receita",Jul!$F$5:$F$605,CReceber!$D92,Jul!$I$5:$I$605,"Não Pago")</f>
        <v>0</v>
      </c>
      <c r="L92" s="75">
        <f>SUMIFS(Ago!$H$5:$H$605,Ago!$Q$5:$Q$605,"Receita",Ago!$F$5:$F$605,CReceber!$D92,Ago!$I$5:$I$605,"Não Pago")</f>
        <v>0</v>
      </c>
      <c r="M92" s="75">
        <f>SUMIFS(Set!$H$5:$H$605,Set!$Q$5:$Q$605,"Receita",Set!$F$5:$F$605,CReceber!$D92,Set!$I$5:$I$605,"Não Pago")</f>
        <v>0</v>
      </c>
      <c r="N92" s="75">
        <f>SUMIFS(Out!$H$5:$H$605,Out!$Q$5:$Q$605,"Receita",Out!$F$5:$F$605,CReceber!$D92,Out!$I$5:$I$605,"Não Pago")</f>
        <v>0</v>
      </c>
      <c r="O92" s="75">
        <f>SUMIFS(Nov!$H$5:$H$605,Nov!$Q$5:$Q$605,"Receita",Nov!$F$5:$F$605,CReceber!$D92,Nov!$I$5:$I$605,"Não Pago")</f>
        <v>0</v>
      </c>
      <c r="P92" s="75">
        <f>SUMIFS(Dez!$H$5:$H$605,Dez!$Q$5:$Q$605,"Receita",Dez!$F$5:$F$605,CReceber!$D92,Dez!$I$5:$I$605,"Não Pago")</f>
        <v>0</v>
      </c>
      <c r="Q92" s="49">
        <f t="shared" si="3"/>
        <v>0</v>
      </c>
    </row>
    <row r="93" spans="3:17" ht="28.5" customHeight="1" thickTop="1" thickBot="1">
      <c r="C93" s="65" t="str">
        <f>'PC Receitas'!C89</f>
        <v>4.1.85</v>
      </c>
      <c r="D93" s="66" t="str">
        <f>VLOOKUP(C93,'PC Receitas'!$C$4:$D$103,2,FALSE)</f>
        <v>-</v>
      </c>
      <c r="E93" s="75">
        <f>SUMIFS(Jan!$H$5:$H$605,Jan!$Q$5:$Q$605,"Receita",Jan!$F$5:$F$605,CReceber!$D93,Jan!$I$5:$I$605,"Não Pago")</f>
        <v>0</v>
      </c>
      <c r="F93" s="75">
        <f>SUMIFS(Fev!$H$5:$H$605,Fev!$Q$5:$Q$605,"Receita",Fev!$F$5:$F$605,CReceber!$D93,Fev!$I$5:$I$605,"Não Pago")</f>
        <v>0</v>
      </c>
      <c r="G93" s="75">
        <f>SUMIFS(Mar!$H$5:$H$605,Mar!$Q$5:$Q$605,"Receita",Mar!$F$5:$F$605,CReceber!$D93,Mar!$I$5:$I$605,"Não Pago")</f>
        <v>0</v>
      </c>
      <c r="H93" s="75">
        <f>SUMIFS(Abr!$H$5:$H$605,Abr!$Q$5:$Q$605,"Receita",Abr!$F$5:$F$605,CReceber!$D93,Abr!$I$5:$I$605,"Não Pago")</f>
        <v>0</v>
      </c>
      <c r="I93" s="75">
        <f>SUMIFS(Mai!$H$5:$H$605,Mai!$Q$5:$Q$605,"Receita",Mai!$F$5:$F$605,CReceber!$D93,Mai!$I$5:$I$605,"Não Pago")</f>
        <v>0</v>
      </c>
      <c r="J93" s="75">
        <f>SUMIFS(Jun!$H$5:$H$605,Jun!$Q$5:$Q$605,"Receita",Jun!$F$5:$F$605,CReceber!$D93,Jun!$I$5:$I$605,"Não Pago")</f>
        <v>0</v>
      </c>
      <c r="K93" s="75">
        <f>SUMIFS(Jul!$H$5:$H$605,Jul!$Q$5:$Q$605,"Receita",Jul!$F$5:$F$605,CReceber!$D93,Jul!$I$5:$I$605,"Não Pago")</f>
        <v>0</v>
      </c>
      <c r="L93" s="75">
        <f>SUMIFS(Ago!$H$5:$H$605,Ago!$Q$5:$Q$605,"Receita",Ago!$F$5:$F$605,CReceber!$D93,Ago!$I$5:$I$605,"Não Pago")</f>
        <v>0</v>
      </c>
      <c r="M93" s="75">
        <f>SUMIFS(Set!$H$5:$H$605,Set!$Q$5:$Q$605,"Receita",Set!$F$5:$F$605,CReceber!$D93,Set!$I$5:$I$605,"Não Pago")</f>
        <v>0</v>
      </c>
      <c r="N93" s="75">
        <f>SUMIFS(Out!$H$5:$H$605,Out!$Q$5:$Q$605,"Receita",Out!$F$5:$F$605,CReceber!$D93,Out!$I$5:$I$605,"Não Pago")</f>
        <v>0</v>
      </c>
      <c r="O93" s="75">
        <f>SUMIFS(Nov!$H$5:$H$605,Nov!$Q$5:$Q$605,"Receita",Nov!$F$5:$F$605,CReceber!$D93,Nov!$I$5:$I$605,"Não Pago")</f>
        <v>0</v>
      </c>
      <c r="P93" s="75">
        <f>SUMIFS(Dez!$H$5:$H$605,Dez!$Q$5:$Q$605,"Receita",Dez!$F$5:$F$605,CReceber!$D93,Dez!$I$5:$I$605,"Não Pago")</f>
        <v>0</v>
      </c>
      <c r="Q93" s="49">
        <f t="shared" si="3"/>
        <v>0</v>
      </c>
    </row>
    <row r="94" spans="3:17" ht="28.5" customHeight="1" thickTop="1" thickBot="1">
      <c r="C94" s="65" t="str">
        <f>'PC Receitas'!C90</f>
        <v>4.1.86</v>
      </c>
      <c r="D94" s="66" t="str">
        <f>VLOOKUP(C94,'PC Receitas'!$C$4:$D$103,2,FALSE)</f>
        <v>-</v>
      </c>
      <c r="E94" s="75">
        <f>SUMIFS(Jan!$H$5:$H$605,Jan!$Q$5:$Q$605,"Receita",Jan!$F$5:$F$605,CReceber!$D94,Jan!$I$5:$I$605,"Não Pago")</f>
        <v>0</v>
      </c>
      <c r="F94" s="75">
        <f>SUMIFS(Fev!$H$5:$H$605,Fev!$Q$5:$Q$605,"Receita",Fev!$F$5:$F$605,CReceber!$D94,Fev!$I$5:$I$605,"Não Pago")</f>
        <v>0</v>
      </c>
      <c r="G94" s="75">
        <f>SUMIFS(Mar!$H$5:$H$605,Mar!$Q$5:$Q$605,"Receita",Mar!$F$5:$F$605,CReceber!$D94,Mar!$I$5:$I$605,"Não Pago")</f>
        <v>0</v>
      </c>
      <c r="H94" s="75">
        <f>SUMIFS(Abr!$H$5:$H$605,Abr!$Q$5:$Q$605,"Receita",Abr!$F$5:$F$605,CReceber!$D94,Abr!$I$5:$I$605,"Não Pago")</f>
        <v>0</v>
      </c>
      <c r="I94" s="75">
        <f>SUMIFS(Mai!$H$5:$H$605,Mai!$Q$5:$Q$605,"Receita",Mai!$F$5:$F$605,CReceber!$D94,Mai!$I$5:$I$605,"Não Pago")</f>
        <v>0</v>
      </c>
      <c r="J94" s="75">
        <f>SUMIFS(Jun!$H$5:$H$605,Jun!$Q$5:$Q$605,"Receita",Jun!$F$5:$F$605,CReceber!$D94,Jun!$I$5:$I$605,"Não Pago")</f>
        <v>0</v>
      </c>
      <c r="K94" s="75">
        <f>SUMIFS(Jul!$H$5:$H$605,Jul!$Q$5:$Q$605,"Receita",Jul!$F$5:$F$605,CReceber!$D94,Jul!$I$5:$I$605,"Não Pago")</f>
        <v>0</v>
      </c>
      <c r="L94" s="75">
        <f>SUMIFS(Ago!$H$5:$H$605,Ago!$Q$5:$Q$605,"Receita",Ago!$F$5:$F$605,CReceber!$D94,Ago!$I$5:$I$605,"Não Pago")</f>
        <v>0</v>
      </c>
      <c r="M94" s="75">
        <f>SUMIFS(Set!$H$5:$H$605,Set!$Q$5:$Q$605,"Receita",Set!$F$5:$F$605,CReceber!$D94,Set!$I$5:$I$605,"Não Pago")</f>
        <v>0</v>
      </c>
      <c r="N94" s="75">
        <f>SUMIFS(Out!$H$5:$H$605,Out!$Q$5:$Q$605,"Receita",Out!$F$5:$F$605,CReceber!$D94,Out!$I$5:$I$605,"Não Pago")</f>
        <v>0</v>
      </c>
      <c r="O94" s="75">
        <f>SUMIFS(Nov!$H$5:$H$605,Nov!$Q$5:$Q$605,"Receita",Nov!$F$5:$F$605,CReceber!$D94,Nov!$I$5:$I$605,"Não Pago")</f>
        <v>0</v>
      </c>
      <c r="P94" s="75">
        <f>SUMIFS(Dez!$H$5:$H$605,Dez!$Q$5:$Q$605,"Receita",Dez!$F$5:$F$605,CReceber!$D94,Dez!$I$5:$I$605,"Não Pago")</f>
        <v>0</v>
      </c>
      <c r="Q94" s="49">
        <f t="shared" si="3"/>
        <v>0</v>
      </c>
    </row>
    <row r="95" spans="3:17" ht="28.5" customHeight="1" thickTop="1" thickBot="1">
      <c r="C95" s="65" t="str">
        <f>'PC Receitas'!C91</f>
        <v>4.1.87</v>
      </c>
      <c r="D95" s="66" t="str">
        <f>VLOOKUP(C95,'PC Receitas'!$C$4:$D$103,2,FALSE)</f>
        <v>-</v>
      </c>
      <c r="E95" s="75">
        <f>SUMIFS(Jan!$H$5:$H$605,Jan!$Q$5:$Q$605,"Receita",Jan!$F$5:$F$605,CReceber!$D95,Jan!$I$5:$I$605,"Não Pago")</f>
        <v>0</v>
      </c>
      <c r="F95" s="75">
        <f>SUMIFS(Fev!$H$5:$H$605,Fev!$Q$5:$Q$605,"Receita",Fev!$F$5:$F$605,CReceber!$D95,Fev!$I$5:$I$605,"Não Pago")</f>
        <v>0</v>
      </c>
      <c r="G95" s="75">
        <f>SUMIFS(Mar!$H$5:$H$605,Mar!$Q$5:$Q$605,"Receita",Mar!$F$5:$F$605,CReceber!$D95,Mar!$I$5:$I$605,"Não Pago")</f>
        <v>0</v>
      </c>
      <c r="H95" s="75">
        <f>SUMIFS(Abr!$H$5:$H$605,Abr!$Q$5:$Q$605,"Receita",Abr!$F$5:$F$605,CReceber!$D95,Abr!$I$5:$I$605,"Não Pago")</f>
        <v>0</v>
      </c>
      <c r="I95" s="75">
        <f>SUMIFS(Mai!$H$5:$H$605,Mai!$Q$5:$Q$605,"Receita",Mai!$F$5:$F$605,CReceber!$D95,Mai!$I$5:$I$605,"Não Pago")</f>
        <v>0</v>
      </c>
      <c r="J95" s="75">
        <f>SUMIFS(Jun!$H$5:$H$605,Jun!$Q$5:$Q$605,"Receita",Jun!$F$5:$F$605,CReceber!$D95,Jun!$I$5:$I$605,"Não Pago")</f>
        <v>0</v>
      </c>
      <c r="K95" s="75">
        <f>SUMIFS(Jul!$H$5:$H$605,Jul!$Q$5:$Q$605,"Receita",Jul!$F$5:$F$605,CReceber!$D95,Jul!$I$5:$I$605,"Não Pago")</f>
        <v>0</v>
      </c>
      <c r="L95" s="75">
        <f>SUMIFS(Ago!$H$5:$H$605,Ago!$Q$5:$Q$605,"Receita",Ago!$F$5:$F$605,CReceber!$D95,Ago!$I$5:$I$605,"Não Pago")</f>
        <v>0</v>
      </c>
      <c r="M95" s="75">
        <f>SUMIFS(Set!$H$5:$H$605,Set!$Q$5:$Q$605,"Receita",Set!$F$5:$F$605,CReceber!$D95,Set!$I$5:$I$605,"Não Pago")</f>
        <v>0</v>
      </c>
      <c r="N95" s="75">
        <f>SUMIFS(Out!$H$5:$H$605,Out!$Q$5:$Q$605,"Receita",Out!$F$5:$F$605,CReceber!$D95,Out!$I$5:$I$605,"Não Pago")</f>
        <v>0</v>
      </c>
      <c r="O95" s="75">
        <f>SUMIFS(Nov!$H$5:$H$605,Nov!$Q$5:$Q$605,"Receita",Nov!$F$5:$F$605,CReceber!$D95,Nov!$I$5:$I$605,"Não Pago")</f>
        <v>0</v>
      </c>
      <c r="P95" s="75">
        <f>SUMIFS(Dez!$H$5:$H$605,Dez!$Q$5:$Q$605,"Receita",Dez!$F$5:$F$605,CReceber!$D95,Dez!$I$5:$I$605,"Não Pago")</f>
        <v>0</v>
      </c>
      <c r="Q95" s="49">
        <f t="shared" si="3"/>
        <v>0</v>
      </c>
    </row>
    <row r="96" spans="3:17" ht="28.5" customHeight="1" thickTop="1" thickBot="1">
      <c r="C96" s="65" t="str">
        <f>'PC Receitas'!C92</f>
        <v>4.1.88</v>
      </c>
      <c r="D96" s="66" t="str">
        <f>VLOOKUP(C96,'PC Receitas'!$C$4:$D$103,2,FALSE)</f>
        <v>-</v>
      </c>
      <c r="E96" s="75">
        <f>SUMIFS(Jan!$H$5:$H$605,Jan!$Q$5:$Q$605,"Receita",Jan!$F$5:$F$605,CReceber!$D96,Jan!$I$5:$I$605,"Não Pago")</f>
        <v>0</v>
      </c>
      <c r="F96" s="75">
        <f>SUMIFS(Fev!$H$5:$H$605,Fev!$Q$5:$Q$605,"Receita",Fev!$F$5:$F$605,CReceber!$D96,Fev!$I$5:$I$605,"Não Pago")</f>
        <v>0</v>
      </c>
      <c r="G96" s="75">
        <f>SUMIFS(Mar!$H$5:$H$605,Mar!$Q$5:$Q$605,"Receita",Mar!$F$5:$F$605,CReceber!$D96,Mar!$I$5:$I$605,"Não Pago")</f>
        <v>0</v>
      </c>
      <c r="H96" s="75">
        <f>SUMIFS(Abr!$H$5:$H$605,Abr!$Q$5:$Q$605,"Receita",Abr!$F$5:$F$605,CReceber!$D96,Abr!$I$5:$I$605,"Não Pago")</f>
        <v>0</v>
      </c>
      <c r="I96" s="75">
        <f>SUMIFS(Mai!$H$5:$H$605,Mai!$Q$5:$Q$605,"Receita",Mai!$F$5:$F$605,CReceber!$D96,Mai!$I$5:$I$605,"Não Pago")</f>
        <v>0</v>
      </c>
      <c r="J96" s="75">
        <f>SUMIFS(Jun!$H$5:$H$605,Jun!$Q$5:$Q$605,"Receita",Jun!$F$5:$F$605,CReceber!$D96,Jun!$I$5:$I$605,"Não Pago")</f>
        <v>0</v>
      </c>
      <c r="K96" s="75">
        <f>SUMIFS(Jul!$H$5:$H$605,Jul!$Q$5:$Q$605,"Receita",Jul!$F$5:$F$605,CReceber!$D96,Jul!$I$5:$I$605,"Não Pago")</f>
        <v>0</v>
      </c>
      <c r="L96" s="75">
        <f>SUMIFS(Ago!$H$5:$H$605,Ago!$Q$5:$Q$605,"Receita",Ago!$F$5:$F$605,CReceber!$D96,Ago!$I$5:$I$605,"Não Pago")</f>
        <v>0</v>
      </c>
      <c r="M96" s="75">
        <f>SUMIFS(Set!$H$5:$H$605,Set!$Q$5:$Q$605,"Receita",Set!$F$5:$F$605,CReceber!$D96,Set!$I$5:$I$605,"Não Pago")</f>
        <v>0</v>
      </c>
      <c r="N96" s="75">
        <f>SUMIFS(Out!$H$5:$H$605,Out!$Q$5:$Q$605,"Receita",Out!$F$5:$F$605,CReceber!$D96,Out!$I$5:$I$605,"Não Pago")</f>
        <v>0</v>
      </c>
      <c r="O96" s="75">
        <f>SUMIFS(Nov!$H$5:$H$605,Nov!$Q$5:$Q$605,"Receita",Nov!$F$5:$F$605,CReceber!$D96,Nov!$I$5:$I$605,"Não Pago")</f>
        <v>0</v>
      </c>
      <c r="P96" s="75">
        <f>SUMIFS(Dez!$H$5:$H$605,Dez!$Q$5:$Q$605,"Receita",Dez!$F$5:$F$605,CReceber!$D96,Dez!$I$5:$I$605,"Não Pago")</f>
        <v>0</v>
      </c>
      <c r="Q96" s="49">
        <f t="shared" si="3"/>
        <v>0</v>
      </c>
    </row>
    <row r="97" spans="3:17" ht="28.5" customHeight="1" thickTop="1" thickBot="1">
      <c r="C97" s="65" t="str">
        <f>'PC Receitas'!C93</f>
        <v>4.1.89</v>
      </c>
      <c r="D97" s="66" t="str">
        <f>VLOOKUP(C97,'PC Receitas'!$C$4:$D$103,2,FALSE)</f>
        <v>-</v>
      </c>
      <c r="E97" s="75">
        <f>SUMIFS(Jan!$H$5:$H$605,Jan!$Q$5:$Q$605,"Receita",Jan!$F$5:$F$605,CReceber!$D97,Jan!$I$5:$I$605,"Não Pago")</f>
        <v>0</v>
      </c>
      <c r="F97" s="75">
        <f>SUMIFS(Fev!$H$5:$H$605,Fev!$Q$5:$Q$605,"Receita",Fev!$F$5:$F$605,CReceber!$D97,Fev!$I$5:$I$605,"Não Pago")</f>
        <v>0</v>
      </c>
      <c r="G97" s="75">
        <f>SUMIFS(Mar!$H$5:$H$605,Mar!$Q$5:$Q$605,"Receita",Mar!$F$5:$F$605,CReceber!$D97,Mar!$I$5:$I$605,"Não Pago")</f>
        <v>0</v>
      </c>
      <c r="H97" s="75">
        <f>SUMIFS(Abr!$H$5:$H$605,Abr!$Q$5:$Q$605,"Receita",Abr!$F$5:$F$605,CReceber!$D97,Abr!$I$5:$I$605,"Não Pago")</f>
        <v>0</v>
      </c>
      <c r="I97" s="75">
        <f>SUMIFS(Mai!$H$5:$H$605,Mai!$Q$5:$Q$605,"Receita",Mai!$F$5:$F$605,CReceber!$D97,Mai!$I$5:$I$605,"Não Pago")</f>
        <v>0</v>
      </c>
      <c r="J97" s="75">
        <f>SUMIFS(Jun!$H$5:$H$605,Jun!$Q$5:$Q$605,"Receita",Jun!$F$5:$F$605,CReceber!$D97,Jun!$I$5:$I$605,"Não Pago")</f>
        <v>0</v>
      </c>
      <c r="K97" s="75">
        <f>SUMIFS(Jul!$H$5:$H$605,Jul!$Q$5:$Q$605,"Receita",Jul!$F$5:$F$605,CReceber!$D97,Jul!$I$5:$I$605,"Não Pago")</f>
        <v>0</v>
      </c>
      <c r="L97" s="75">
        <f>SUMIFS(Ago!$H$5:$H$605,Ago!$Q$5:$Q$605,"Receita",Ago!$F$5:$F$605,CReceber!$D97,Ago!$I$5:$I$605,"Não Pago")</f>
        <v>0</v>
      </c>
      <c r="M97" s="75">
        <f>SUMIFS(Set!$H$5:$H$605,Set!$Q$5:$Q$605,"Receita",Set!$F$5:$F$605,CReceber!$D97,Set!$I$5:$I$605,"Não Pago")</f>
        <v>0</v>
      </c>
      <c r="N97" s="75">
        <f>SUMIFS(Out!$H$5:$H$605,Out!$Q$5:$Q$605,"Receita",Out!$F$5:$F$605,CReceber!$D97,Out!$I$5:$I$605,"Não Pago")</f>
        <v>0</v>
      </c>
      <c r="O97" s="75">
        <f>SUMIFS(Nov!$H$5:$H$605,Nov!$Q$5:$Q$605,"Receita",Nov!$F$5:$F$605,CReceber!$D97,Nov!$I$5:$I$605,"Não Pago")</f>
        <v>0</v>
      </c>
      <c r="P97" s="75">
        <f>SUMIFS(Dez!$H$5:$H$605,Dez!$Q$5:$Q$605,"Receita",Dez!$F$5:$F$605,CReceber!$D97,Dez!$I$5:$I$605,"Não Pago")</f>
        <v>0</v>
      </c>
      <c r="Q97" s="49">
        <f t="shared" si="3"/>
        <v>0</v>
      </c>
    </row>
    <row r="98" spans="3:17" ht="28.5" customHeight="1" thickTop="1" thickBot="1">
      <c r="C98" s="65" t="str">
        <f>'PC Receitas'!C94</f>
        <v>4.1.90</v>
      </c>
      <c r="D98" s="66" t="str">
        <f>VLOOKUP(C98,'PC Receitas'!$C$4:$D$103,2,FALSE)</f>
        <v>-</v>
      </c>
      <c r="E98" s="75">
        <f>SUMIFS(Jan!$H$5:$H$605,Jan!$Q$5:$Q$605,"Receita",Jan!$F$5:$F$605,CReceber!$D98,Jan!$I$5:$I$605,"Não Pago")</f>
        <v>0</v>
      </c>
      <c r="F98" s="75">
        <f>SUMIFS(Fev!$H$5:$H$605,Fev!$Q$5:$Q$605,"Receita",Fev!$F$5:$F$605,CReceber!$D98,Fev!$I$5:$I$605,"Não Pago")</f>
        <v>0</v>
      </c>
      <c r="G98" s="75">
        <f>SUMIFS(Mar!$H$5:$H$605,Mar!$Q$5:$Q$605,"Receita",Mar!$F$5:$F$605,CReceber!$D98,Mar!$I$5:$I$605,"Não Pago")</f>
        <v>0</v>
      </c>
      <c r="H98" s="75">
        <f>SUMIFS(Abr!$H$5:$H$605,Abr!$Q$5:$Q$605,"Receita",Abr!$F$5:$F$605,CReceber!$D98,Abr!$I$5:$I$605,"Não Pago")</f>
        <v>0</v>
      </c>
      <c r="I98" s="75">
        <f>SUMIFS(Mai!$H$5:$H$605,Mai!$Q$5:$Q$605,"Receita",Mai!$F$5:$F$605,CReceber!$D98,Mai!$I$5:$I$605,"Não Pago")</f>
        <v>0</v>
      </c>
      <c r="J98" s="75">
        <f>SUMIFS(Jun!$H$5:$H$605,Jun!$Q$5:$Q$605,"Receita",Jun!$F$5:$F$605,CReceber!$D98,Jun!$I$5:$I$605,"Não Pago")</f>
        <v>0</v>
      </c>
      <c r="K98" s="75">
        <f>SUMIFS(Jul!$H$5:$H$605,Jul!$Q$5:$Q$605,"Receita",Jul!$F$5:$F$605,CReceber!$D98,Jul!$I$5:$I$605,"Não Pago")</f>
        <v>0</v>
      </c>
      <c r="L98" s="75">
        <f>SUMIFS(Ago!$H$5:$H$605,Ago!$Q$5:$Q$605,"Receita",Ago!$F$5:$F$605,CReceber!$D98,Ago!$I$5:$I$605,"Não Pago")</f>
        <v>0</v>
      </c>
      <c r="M98" s="75">
        <f>SUMIFS(Set!$H$5:$H$605,Set!$Q$5:$Q$605,"Receita",Set!$F$5:$F$605,CReceber!$D98,Set!$I$5:$I$605,"Não Pago")</f>
        <v>0</v>
      </c>
      <c r="N98" s="75">
        <f>SUMIFS(Out!$H$5:$H$605,Out!$Q$5:$Q$605,"Receita",Out!$F$5:$F$605,CReceber!$D98,Out!$I$5:$I$605,"Não Pago")</f>
        <v>0</v>
      </c>
      <c r="O98" s="75">
        <f>SUMIFS(Nov!$H$5:$H$605,Nov!$Q$5:$Q$605,"Receita",Nov!$F$5:$F$605,CReceber!$D98,Nov!$I$5:$I$605,"Não Pago")</f>
        <v>0</v>
      </c>
      <c r="P98" s="75">
        <f>SUMIFS(Dez!$H$5:$H$605,Dez!$Q$5:$Q$605,"Receita",Dez!$F$5:$F$605,CReceber!$D98,Dez!$I$5:$I$605,"Não Pago")</f>
        <v>0</v>
      </c>
      <c r="Q98" s="49">
        <f t="shared" si="3"/>
        <v>0</v>
      </c>
    </row>
    <row r="99" spans="3:17" ht="28.5" customHeight="1" thickTop="1" thickBot="1">
      <c r="C99" s="65" t="str">
        <f>'PC Receitas'!C95</f>
        <v>4.1.91</v>
      </c>
      <c r="D99" s="66" t="str">
        <f>VLOOKUP(C99,'PC Receitas'!$C$4:$D$103,2,FALSE)</f>
        <v>-</v>
      </c>
      <c r="E99" s="75">
        <f>SUMIFS(Jan!$H$5:$H$605,Jan!$Q$5:$Q$605,"Receita",Jan!$F$5:$F$605,CReceber!$D99,Jan!$I$5:$I$605,"Não Pago")</f>
        <v>0</v>
      </c>
      <c r="F99" s="75">
        <f>SUMIFS(Fev!$H$5:$H$605,Fev!$Q$5:$Q$605,"Receita",Fev!$F$5:$F$605,CReceber!$D99,Fev!$I$5:$I$605,"Não Pago")</f>
        <v>0</v>
      </c>
      <c r="G99" s="75">
        <f>SUMIFS(Mar!$H$5:$H$605,Mar!$Q$5:$Q$605,"Receita",Mar!$F$5:$F$605,CReceber!$D99,Mar!$I$5:$I$605,"Não Pago")</f>
        <v>0</v>
      </c>
      <c r="H99" s="75">
        <f>SUMIFS(Abr!$H$5:$H$605,Abr!$Q$5:$Q$605,"Receita",Abr!$F$5:$F$605,CReceber!$D99,Abr!$I$5:$I$605,"Não Pago")</f>
        <v>0</v>
      </c>
      <c r="I99" s="75">
        <f>SUMIFS(Mai!$H$5:$H$605,Mai!$Q$5:$Q$605,"Receita",Mai!$F$5:$F$605,CReceber!$D99,Mai!$I$5:$I$605,"Não Pago")</f>
        <v>0</v>
      </c>
      <c r="J99" s="75">
        <f>SUMIFS(Jun!$H$5:$H$605,Jun!$Q$5:$Q$605,"Receita",Jun!$F$5:$F$605,CReceber!$D99,Jun!$I$5:$I$605,"Não Pago")</f>
        <v>0</v>
      </c>
      <c r="K99" s="75">
        <f>SUMIFS(Jul!$H$5:$H$605,Jul!$Q$5:$Q$605,"Receita",Jul!$F$5:$F$605,CReceber!$D99,Jul!$I$5:$I$605,"Não Pago")</f>
        <v>0</v>
      </c>
      <c r="L99" s="75">
        <f>SUMIFS(Ago!$H$5:$H$605,Ago!$Q$5:$Q$605,"Receita",Ago!$F$5:$F$605,CReceber!$D99,Ago!$I$5:$I$605,"Não Pago")</f>
        <v>0</v>
      </c>
      <c r="M99" s="75">
        <f>SUMIFS(Set!$H$5:$H$605,Set!$Q$5:$Q$605,"Receita",Set!$F$5:$F$605,CReceber!$D99,Set!$I$5:$I$605,"Não Pago")</f>
        <v>0</v>
      </c>
      <c r="N99" s="75">
        <f>SUMIFS(Out!$H$5:$H$605,Out!$Q$5:$Q$605,"Receita",Out!$F$5:$F$605,CReceber!$D99,Out!$I$5:$I$605,"Não Pago")</f>
        <v>0</v>
      </c>
      <c r="O99" s="75">
        <f>SUMIFS(Nov!$H$5:$H$605,Nov!$Q$5:$Q$605,"Receita",Nov!$F$5:$F$605,CReceber!$D99,Nov!$I$5:$I$605,"Não Pago")</f>
        <v>0</v>
      </c>
      <c r="P99" s="75">
        <f>SUMIFS(Dez!$H$5:$H$605,Dez!$Q$5:$Q$605,"Receita",Dez!$F$5:$F$605,CReceber!$D99,Dez!$I$5:$I$605,"Não Pago")</f>
        <v>0</v>
      </c>
      <c r="Q99" s="49">
        <f t="shared" si="3"/>
        <v>0</v>
      </c>
    </row>
    <row r="100" spans="3:17" ht="28.5" customHeight="1" thickTop="1" thickBot="1">
      <c r="C100" s="65" t="str">
        <f>'PC Receitas'!C96</f>
        <v>4.1.92</v>
      </c>
      <c r="D100" s="66" t="str">
        <f>VLOOKUP(C100,'PC Receitas'!$C$4:$D$103,2,FALSE)</f>
        <v>-</v>
      </c>
      <c r="E100" s="75">
        <f>SUMIFS(Jan!$H$5:$H$605,Jan!$Q$5:$Q$605,"Receita",Jan!$F$5:$F$605,CReceber!$D100,Jan!$I$5:$I$605,"Não Pago")</f>
        <v>0</v>
      </c>
      <c r="F100" s="75">
        <f>SUMIFS(Fev!$H$5:$H$605,Fev!$Q$5:$Q$605,"Receita",Fev!$F$5:$F$605,CReceber!$D100,Fev!$I$5:$I$605,"Não Pago")</f>
        <v>0</v>
      </c>
      <c r="G100" s="75">
        <f>SUMIFS(Mar!$H$5:$H$605,Mar!$Q$5:$Q$605,"Receita",Mar!$F$5:$F$605,CReceber!$D100,Mar!$I$5:$I$605,"Não Pago")</f>
        <v>0</v>
      </c>
      <c r="H100" s="75">
        <f>SUMIFS(Abr!$H$5:$H$605,Abr!$Q$5:$Q$605,"Receita",Abr!$F$5:$F$605,CReceber!$D100,Abr!$I$5:$I$605,"Não Pago")</f>
        <v>0</v>
      </c>
      <c r="I100" s="75">
        <f>SUMIFS(Mai!$H$5:$H$605,Mai!$Q$5:$Q$605,"Receita",Mai!$F$5:$F$605,CReceber!$D100,Mai!$I$5:$I$605,"Não Pago")</f>
        <v>0</v>
      </c>
      <c r="J100" s="75">
        <f>SUMIFS(Jun!$H$5:$H$605,Jun!$Q$5:$Q$605,"Receita",Jun!$F$5:$F$605,CReceber!$D100,Jun!$I$5:$I$605,"Não Pago")</f>
        <v>0</v>
      </c>
      <c r="K100" s="75">
        <f>SUMIFS(Jul!$H$5:$H$605,Jul!$Q$5:$Q$605,"Receita",Jul!$F$5:$F$605,CReceber!$D100,Jul!$I$5:$I$605,"Não Pago")</f>
        <v>0</v>
      </c>
      <c r="L100" s="75">
        <f>SUMIFS(Ago!$H$5:$H$605,Ago!$Q$5:$Q$605,"Receita",Ago!$F$5:$F$605,CReceber!$D100,Ago!$I$5:$I$605,"Não Pago")</f>
        <v>0</v>
      </c>
      <c r="M100" s="75">
        <f>SUMIFS(Set!$H$5:$H$605,Set!$Q$5:$Q$605,"Receita",Set!$F$5:$F$605,CReceber!$D100,Set!$I$5:$I$605,"Não Pago")</f>
        <v>0</v>
      </c>
      <c r="N100" s="75">
        <f>SUMIFS(Out!$H$5:$H$605,Out!$Q$5:$Q$605,"Receita",Out!$F$5:$F$605,CReceber!$D100,Out!$I$5:$I$605,"Não Pago")</f>
        <v>0</v>
      </c>
      <c r="O100" s="75">
        <f>SUMIFS(Nov!$H$5:$H$605,Nov!$Q$5:$Q$605,"Receita",Nov!$F$5:$F$605,CReceber!$D100,Nov!$I$5:$I$605,"Não Pago")</f>
        <v>0</v>
      </c>
      <c r="P100" s="75">
        <f>SUMIFS(Dez!$H$5:$H$605,Dez!$Q$5:$Q$605,"Receita",Dez!$F$5:$F$605,CReceber!$D100,Dez!$I$5:$I$605,"Não Pago")</f>
        <v>0</v>
      </c>
      <c r="Q100" s="49">
        <f t="shared" si="3"/>
        <v>0</v>
      </c>
    </row>
    <row r="101" spans="3:17" ht="28.5" customHeight="1" thickTop="1" thickBot="1">
      <c r="C101" s="65" t="str">
        <f>'PC Receitas'!C97</f>
        <v>4.1.93</v>
      </c>
      <c r="D101" s="66" t="str">
        <f>VLOOKUP(C101,'PC Receitas'!$C$4:$D$103,2,FALSE)</f>
        <v>-</v>
      </c>
      <c r="E101" s="75">
        <f>SUMIFS(Jan!$H$5:$H$605,Jan!$Q$5:$Q$605,"Receita",Jan!$F$5:$F$605,CReceber!$D101,Jan!$I$5:$I$605,"Não Pago")</f>
        <v>0</v>
      </c>
      <c r="F101" s="75">
        <f>SUMIFS(Fev!$H$5:$H$605,Fev!$Q$5:$Q$605,"Receita",Fev!$F$5:$F$605,CReceber!$D101,Fev!$I$5:$I$605,"Não Pago")</f>
        <v>0</v>
      </c>
      <c r="G101" s="75">
        <f>SUMIFS(Mar!$H$5:$H$605,Mar!$Q$5:$Q$605,"Receita",Mar!$F$5:$F$605,CReceber!$D101,Mar!$I$5:$I$605,"Não Pago")</f>
        <v>0</v>
      </c>
      <c r="H101" s="75">
        <f>SUMIFS(Abr!$H$5:$H$605,Abr!$Q$5:$Q$605,"Receita",Abr!$F$5:$F$605,CReceber!$D101,Abr!$I$5:$I$605,"Não Pago")</f>
        <v>0</v>
      </c>
      <c r="I101" s="75">
        <f>SUMIFS(Mai!$H$5:$H$605,Mai!$Q$5:$Q$605,"Receita",Mai!$F$5:$F$605,CReceber!$D101,Mai!$I$5:$I$605,"Não Pago")</f>
        <v>0</v>
      </c>
      <c r="J101" s="75">
        <f>SUMIFS(Jun!$H$5:$H$605,Jun!$Q$5:$Q$605,"Receita",Jun!$F$5:$F$605,CReceber!$D101,Jun!$I$5:$I$605,"Não Pago")</f>
        <v>0</v>
      </c>
      <c r="K101" s="75">
        <f>SUMIFS(Jul!$H$5:$H$605,Jul!$Q$5:$Q$605,"Receita",Jul!$F$5:$F$605,CReceber!$D101,Jul!$I$5:$I$605,"Não Pago")</f>
        <v>0</v>
      </c>
      <c r="L101" s="75">
        <f>SUMIFS(Ago!$H$5:$H$605,Ago!$Q$5:$Q$605,"Receita",Ago!$F$5:$F$605,CReceber!$D101,Ago!$I$5:$I$605,"Não Pago")</f>
        <v>0</v>
      </c>
      <c r="M101" s="75">
        <f>SUMIFS(Set!$H$5:$H$605,Set!$Q$5:$Q$605,"Receita",Set!$F$5:$F$605,CReceber!$D101,Set!$I$5:$I$605,"Não Pago")</f>
        <v>0</v>
      </c>
      <c r="N101" s="75">
        <f>SUMIFS(Out!$H$5:$H$605,Out!$Q$5:$Q$605,"Receita",Out!$F$5:$F$605,CReceber!$D101,Out!$I$5:$I$605,"Não Pago")</f>
        <v>0</v>
      </c>
      <c r="O101" s="75">
        <f>SUMIFS(Nov!$H$5:$H$605,Nov!$Q$5:$Q$605,"Receita",Nov!$F$5:$F$605,CReceber!$D101,Nov!$I$5:$I$605,"Não Pago")</f>
        <v>0</v>
      </c>
      <c r="P101" s="75">
        <f>SUMIFS(Dez!$H$5:$H$605,Dez!$Q$5:$Q$605,"Receita",Dez!$F$5:$F$605,CReceber!$D101,Dez!$I$5:$I$605,"Não Pago")</f>
        <v>0</v>
      </c>
      <c r="Q101" s="49">
        <f t="shared" si="3"/>
        <v>0</v>
      </c>
    </row>
    <row r="102" spans="3:17" ht="28.5" customHeight="1" thickTop="1" thickBot="1">
      <c r="C102" s="65" t="str">
        <f>'PC Receitas'!C98</f>
        <v>4.1.94</v>
      </c>
      <c r="D102" s="66" t="str">
        <f>VLOOKUP(C102,'PC Receitas'!$C$4:$D$103,2,FALSE)</f>
        <v>-</v>
      </c>
      <c r="E102" s="75">
        <f>SUMIFS(Jan!$H$5:$H$605,Jan!$Q$5:$Q$605,"Receita",Jan!$F$5:$F$605,CReceber!$D102,Jan!$I$5:$I$605,"Não Pago")</f>
        <v>0</v>
      </c>
      <c r="F102" s="75">
        <f>SUMIFS(Fev!$H$5:$H$605,Fev!$Q$5:$Q$605,"Receita",Fev!$F$5:$F$605,CReceber!$D102,Fev!$I$5:$I$605,"Não Pago")</f>
        <v>0</v>
      </c>
      <c r="G102" s="75">
        <f>SUMIFS(Mar!$H$5:$H$605,Mar!$Q$5:$Q$605,"Receita",Mar!$F$5:$F$605,CReceber!$D102,Mar!$I$5:$I$605,"Não Pago")</f>
        <v>0</v>
      </c>
      <c r="H102" s="75">
        <f>SUMIFS(Abr!$H$5:$H$605,Abr!$Q$5:$Q$605,"Receita",Abr!$F$5:$F$605,CReceber!$D102,Abr!$I$5:$I$605,"Não Pago")</f>
        <v>0</v>
      </c>
      <c r="I102" s="75">
        <f>SUMIFS(Mai!$H$5:$H$605,Mai!$Q$5:$Q$605,"Receita",Mai!$F$5:$F$605,CReceber!$D102,Mai!$I$5:$I$605,"Não Pago")</f>
        <v>0</v>
      </c>
      <c r="J102" s="75">
        <f>SUMIFS(Jun!$H$5:$H$605,Jun!$Q$5:$Q$605,"Receita",Jun!$F$5:$F$605,CReceber!$D102,Jun!$I$5:$I$605,"Não Pago")</f>
        <v>0</v>
      </c>
      <c r="K102" s="75">
        <f>SUMIFS(Jul!$H$5:$H$605,Jul!$Q$5:$Q$605,"Receita",Jul!$F$5:$F$605,CReceber!$D102,Jul!$I$5:$I$605,"Não Pago")</f>
        <v>0</v>
      </c>
      <c r="L102" s="75">
        <f>SUMIFS(Ago!$H$5:$H$605,Ago!$Q$5:$Q$605,"Receita",Ago!$F$5:$F$605,CReceber!$D102,Ago!$I$5:$I$605,"Não Pago")</f>
        <v>0</v>
      </c>
      <c r="M102" s="75">
        <f>SUMIFS(Set!$H$5:$H$605,Set!$Q$5:$Q$605,"Receita",Set!$F$5:$F$605,CReceber!$D102,Set!$I$5:$I$605,"Não Pago")</f>
        <v>0</v>
      </c>
      <c r="N102" s="75">
        <f>SUMIFS(Out!$H$5:$H$605,Out!$Q$5:$Q$605,"Receita",Out!$F$5:$F$605,CReceber!$D102,Out!$I$5:$I$605,"Não Pago")</f>
        <v>0</v>
      </c>
      <c r="O102" s="75">
        <f>SUMIFS(Nov!$H$5:$H$605,Nov!$Q$5:$Q$605,"Receita",Nov!$F$5:$F$605,CReceber!$D102,Nov!$I$5:$I$605,"Não Pago")</f>
        <v>0</v>
      </c>
      <c r="P102" s="75">
        <f>SUMIFS(Dez!$H$5:$H$605,Dez!$Q$5:$Q$605,"Receita",Dez!$F$5:$F$605,CReceber!$D102,Dez!$I$5:$I$605,"Não Pago")</f>
        <v>0</v>
      </c>
      <c r="Q102" s="49">
        <f t="shared" si="3"/>
        <v>0</v>
      </c>
    </row>
    <row r="103" spans="3:17" ht="28.5" customHeight="1" thickTop="1" thickBot="1">
      <c r="C103" s="65" t="str">
        <f>'PC Receitas'!C99</f>
        <v>4.1.95</v>
      </c>
      <c r="D103" s="66" t="str">
        <f>VLOOKUP(C103,'PC Receitas'!$C$4:$D$103,2,FALSE)</f>
        <v>-</v>
      </c>
      <c r="E103" s="75">
        <f>SUMIFS(Jan!$H$5:$H$605,Jan!$Q$5:$Q$605,"Receita",Jan!$F$5:$F$605,CReceber!$D103,Jan!$I$5:$I$605,"Não Pago")</f>
        <v>0</v>
      </c>
      <c r="F103" s="75">
        <f>SUMIFS(Fev!$H$5:$H$605,Fev!$Q$5:$Q$605,"Receita",Fev!$F$5:$F$605,CReceber!$D103,Fev!$I$5:$I$605,"Não Pago")</f>
        <v>0</v>
      </c>
      <c r="G103" s="75">
        <f>SUMIFS(Mar!$H$5:$H$605,Mar!$Q$5:$Q$605,"Receita",Mar!$F$5:$F$605,CReceber!$D103,Mar!$I$5:$I$605,"Não Pago")</f>
        <v>0</v>
      </c>
      <c r="H103" s="75">
        <f>SUMIFS(Abr!$H$5:$H$605,Abr!$Q$5:$Q$605,"Receita",Abr!$F$5:$F$605,CReceber!$D103,Abr!$I$5:$I$605,"Não Pago")</f>
        <v>0</v>
      </c>
      <c r="I103" s="75">
        <f>SUMIFS(Mai!$H$5:$H$605,Mai!$Q$5:$Q$605,"Receita",Mai!$F$5:$F$605,CReceber!$D103,Mai!$I$5:$I$605,"Não Pago")</f>
        <v>0</v>
      </c>
      <c r="J103" s="75">
        <f>SUMIFS(Jun!$H$5:$H$605,Jun!$Q$5:$Q$605,"Receita",Jun!$F$5:$F$605,CReceber!$D103,Jun!$I$5:$I$605,"Não Pago")</f>
        <v>0</v>
      </c>
      <c r="K103" s="75">
        <f>SUMIFS(Jul!$H$5:$H$605,Jul!$Q$5:$Q$605,"Receita",Jul!$F$5:$F$605,CReceber!$D103,Jul!$I$5:$I$605,"Não Pago")</f>
        <v>0</v>
      </c>
      <c r="L103" s="75">
        <f>SUMIFS(Ago!$H$5:$H$605,Ago!$Q$5:$Q$605,"Receita",Ago!$F$5:$F$605,CReceber!$D103,Ago!$I$5:$I$605,"Não Pago")</f>
        <v>0</v>
      </c>
      <c r="M103" s="75">
        <f>SUMIFS(Set!$H$5:$H$605,Set!$Q$5:$Q$605,"Receita",Set!$F$5:$F$605,CReceber!$D103,Set!$I$5:$I$605,"Não Pago")</f>
        <v>0</v>
      </c>
      <c r="N103" s="75">
        <f>SUMIFS(Out!$H$5:$H$605,Out!$Q$5:$Q$605,"Receita",Out!$F$5:$F$605,CReceber!$D103,Out!$I$5:$I$605,"Não Pago")</f>
        <v>0</v>
      </c>
      <c r="O103" s="75">
        <f>SUMIFS(Nov!$H$5:$H$605,Nov!$Q$5:$Q$605,"Receita",Nov!$F$5:$F$605,CReceber!$D103,Nov!$I$5:$I$605,"Não Pago")</f>
        <v>0</v>
      </c>
      <c r="P103" s="75">
        <f>SUMIFS(Dez!$H$5:$H$605,Dez!$Q$5:$Q$605,"Receita",Dez!$F$5:$F$605,CReceber!$D103,Dez!$I$5:$I$605,"Não Pago")</f>
        <v>0</v>
      </c>
      <c r="Q103" s="49">
        <f t="shared" si="3"/>
        <v>0</v>
      </c>
    </row>
    <row r="104" spans="3:17" ht="28.5" customHeight="1" thickTop="1" thickBot="1">
      <c r="C104" s="65" t="str">
        <f>'PC Receitas'!C100</f>
        <v>4.1.96</v>
      </c>
      <c r="D104" s="66" t="str">
        <f>VLOOKUP(C104,'PC Receitas'!$C$4:$D$103,2,FALSE)</f>
        <v>-</v>
      </c>
      <c r="E104" s="75">
        <f>SUMIFS(Jan!$H$5:$H$605,Jan!$Q$5:$Q$605,"Receita",Jan!$F$5:$F$605,CReceber!$D104,Jan!$I$5:$I$605,"Não Pago")</f>
        <v>0</v>
      </c>
      <c r="F104" s="75">
        <f>SUMIFS(Fev!$H$5:$H$605,Fev!$Q$5:$Q$605,"Receita",Fev!$F$5:$F$605,CReceber!$D104,Fev!$I$5:$I$605,"Não Pago")</f>
        <v>0</v>
      </c>
      <c r="G104" s="75">
        <f>SUMIFS(Mar!$H$5:$H$605,Mar!$Q$5:$Q$605,"Receita",Mar!$F$5:$F$605,CReceber!$D104,Mar!$I$5:$I$605,"Não Pago")</f>
        <v>0</v>
      </c>
      <c r="H104" s="75">
        <f>SUMIFS(Abr!$H$5:$H$605,Abr!$Q$5:$Q$605,"Receita",Abr!$F$5:$F$605,CReceber!$D104,Abr!$I$5:$I$605,"Não Pago")</f>
        <v>0</v>
      </c>
      <c r="I104" s="75">
        <f>SUMIFS(Mai!$H$5:$H$605,Mai!$Q$5:$Q$605,"Receita",Mai!$F$5:$F$605,CReceber!$D104,Mai!$I$5:$I$605,"Não Pago")</f>
        <v>0</v>
      </c>
      <c r="J104" s="75">
        <f>SUMIFS(Jun!$H$5:$H$605,Jun!$Q$5:$Q$605,"Receita",Jun!$F$5:$F$605,CReceber!$D104,Jun!$I$5:$I$605,"Não Pago")</f>
        <v>0</v>
      </c>
      <c r="K104" s="75">
        <f>SUMIFS(Jul!$H$5:$H$605,Jul!$Q$5:$Q$605,"Receita",Jul!$F$5:$F$605,CReceber!$D104,Jul!$I$5:$I$605,"Não Pago")</f>
        <v>0</v>
      </c>
      <c r="L104" s="75">
        <f>SUMIFS(Ago!$H$5:$H$605,Ago!$Q$5:$Q$605,"Receita",Ago!$F$5:$F$605,CReceber!$D104,Ago!$I$5:$I$605,"Não Pago")</f>
        <v>0</v>
      </c>
      <c r="M104" s="75">
        <f>SUMIFS(Set!$H$5:$H$605,Set!$Q$5:$Q$605,"Receita",Set!$F$5:$F$605,CReceber!$D104,Set!$I$5:$I$605,"Não Pago")</f>
        <v>0</v>
      </c>
      <c r="N104" s="75">
        <f>SUMIFS(Out!$H$5:$H$605,Out!$Q$5:$Q$605,"Receita",Out!$F$5:$F$605,CReceber!$D104,Out!$I$5:$I$605,"Não Pago")</f>
        <v>0</v>
      </c>
      <c r="O104" s="75">
        <f>SUMIFS(Nov!$H$5:$H$605,Nov!$Q$5:$Q$605,"Receita",Nov!$F$5:$F$605,CReceber!$D104,Nov!$I$5:$I$605,"Não Pago")</f>
        <v>0</v>
      </c>
      <c r="P104" s="75">
        <f>SUMIFS(Dez!$H$5:$H$605,Dez!$Q$5:$Q$605,"Receita",Dez!$F$5:$F$605,CReceber!$D104,Dez!$I$5:$I$605,"Não Pago")</f>
        <v>0</v>
      </c>
      <c r="Q104" s="49">
        <f t="shared" si="3"/>
        <v>0</v>
      </c>
    </row>
    <row r="105" spans="3:17" ht="28.5" customHeight="1" thickTop="1" thickBot="1">
      <c r="C105" s="65" t="str">
        <f>'PC Receitas'!C101</f>
        <v>4.1.97</v>
      </c>
      <c r="D105" s="66" t="str">
        <f>VLOOKUP(C105,'PC Receitas'!$C$4:$D$103,2,FALSE)</f>
        <v>-</v>
      </c>
      <c r="E105" s="75">
        <f>SUMIFS(Jan!$H$5:$H$605,Jan!$Q$5:$Q$605,"Receita",Jan!$F$5:$F$605,CReceber!$D105,Jan!$I$5:$I$605,"Não Pago")</f>
        <v>0</v>
      </c>
      <c r="F105" s="75">
        <f>SUMIFS(Fev!$H$5:$H$605,Fev!$Q$5:$Q$605,"Receita",Fev!$F$5:$F$605,CReceber!$D105,Fev!$I$5:$I$605,"Não Pago")</f>
        <v>0</v>
      </c>
      <c r="G105" s="75">
        <f>SUMIFS(Mar!$H$5:$H$605,Mar!$Q$5:$Q$605,"Receita",Mar!$F$5:$F$605,CReceber!$D105,Mar!$I$5:$I$605,"Não Pago")</f>
        <v>0</v>
      </c>
      <c r="H105" s="75">
        <f>SUMIFS(Abr!$H$5:$H$605,Abr!$Q$5:$Q$605,"Receita",Abr!$F$5:$F$605,CReceber!$D105,Abr!$I$5:$I$605,"Não Pago")</f>
        <v>0</v>
      </c>
      <c r="I105" s="75">
        <f>SUMIFS(Mai!$H$5:$H$605,Mai!$Q$5:$Q$605,"Receita",Mai!$F$5:$F$605,CReceber!$D105,Mai!$I$5:$I$605,"Não Pago")</f>
        <v>0</v>
      </c>
      <c r="J105" s="75">
        <f>SUMIFS(Jun!$H$5:$H$605,Jun!$Q$5:$Q$605,"Receita",Jun!$F$5:$F$605,CReceber!$D105,Jun!$I$5:$I$605,"Não Pago")</f>
        <v>0</v>
      </c>
      <c r="K105" s="75">
        <f>SUMIFS(Jul!$H$5:$H$605,Jul!$Q$5:$Q$605,"Receita",Jul!$F$5:$F$605,CReceber!$D105,Jul!$I$5:$I$605,"Não Pago")</f>
        <v>0</v>
      </c>
      <c r="L105" s="75">
        <f>SUMIFS(Ago!$H$5:$H$605,Ago!$Q$5:$Q$605,"Receita",Ago!$F$5:$F$605,CReceber!$D105,Ago!$I$5:$I$605,"Não Pago")</f>
        <v>0</v>
      </c>
      <c r="M105" s="75">
        <f>SUMIFS(Set!$H$5:$H$605,Set!$Q$5:$Q$605,"Receita",Set!$F$5:$F$605,CReceber!$D105,Set!$I$5:$I$605,"Não Pago")</f>
        <v>0</v>
      </c>
      <c r="N105" s="75">
        <f>SUMIFS(Out!$H$5:$H$605,Out!$Q$5:$Q$605,"Receita",Out!$F$5:$F$605,CReceber!$D105,Out!$I$5:$I$605,"Não Pago")</f>
        <v>0</v>
      </c>
      <c r="O105" s="75">
        <f>SUMIFS(Nov!$H$5:$H$605,Nov!$Q$5:$Q$605,"Receita",Nov!$F$5:$F$605,CReceber!$D105,Nov!$I$5:$I$605,"Não Pago")</f>
        <v>0</v>
      </c>
      <c r="P105" s="75">
        <f>SUMIFS(Dez!$H$5:$H$605,Dez!$Q$5:$Q$605,"Receita",Dez!$F$5:$F$605,CReceber!$D105,Dez!$I$5:$I$605,"Não Pago")</f>
        <v>0</v>
      </c>
      <c r="Q105" s="49">
        <f t="shared" si="3"/>
        <v>0</v>
      </c>
    </row>
    <row r="106" spans="3:17" ht="28.5" customHeight="1" thickTop="1" thickBot="1">
      <c r="C106" s="65" t="str">
        <f>'PC Receitas'!C102</f>
        <v>4.1.98</v>
      </c>
      <c r="D106" s="66" t="str">
        <f>VLOOKUP(C106,'PC Receitas'!$C$4:$D$103,2,FALSE)</f>
        <v>-</v>
      </c>
      <c r="E106" s="75">
        <f>SUMIFS(Jan!$H$5:$H$605,Jan!$Q$5:$Q$605,"Receita",Jan!$F$5:$F$605,CReceber!$D106,Jan!$I$5:$I$605,"Não Pago")</f>
        <v>0</v>
      </c>
      <c r="F106" s="75">
        <f>SUMIFS(Fev!$H$5:$H$605,Fev!$Q$5:$Q$605,"Receita",Fev!$F$5:$F$605,CReceber!$D106,Fev!$I$5:$I$605,"Não Pago")</f>
        <v>0</v>
      </c>
      <c r="G106" s="75">
        <f>SUMIFS(Mar!$H$5:$H$605,Mar!$Q$5:$Q$605,"Receita",Mar!$F$5:$F$605,CReceber!$D106,Mar!$I$5:$I$605,"Não Pago")</f>
        <v>0</v>
      </c>
      <c r="H106" s="75">
        <f>SUMIFS(Abr!$H$5:$H$605,Abr!$Q$5:$Q$605,"Receita",Abr!$F$5:$F$605,CReceber!$D106,Abr!$I$5:$I$605,"Não Pago")</f>
        <v>0</v>
      </c>
      <c r="I106" s="75">
        <f>SUMIFS(Mai!$H$5:$H$605,Mai!$Q$5:$Q$605,"Receita",Mai!$F$5:$F$605,CReceber!$D106,Mai!$I$5:$I$605,"Não Pago")</f>
        <v>0</v>
      </c>
      <c r="J106" s="75">
        <f>SUMIFS(Jun!$H$5:$H$605,Jun!$Q$5:$Q$605,"Receita",Jun!$F$5:$F$605,CReceber!$D106,Jun!$I$5:$I$605,"Não Pago")</f>
        <v>0</v>
      </c>
      <c r="K106" s="75">
        <f>SUMIFS(Jul!$H$5:$H$605,Jul!$Q$5:$Q$605,"Receita",Jul!$F$5:$F$605,CReceber!$D106,Jul!$I$5:$I$605,"Não Pago")</f>
        <v>0</v>
      </c>
      <c r="L106" s="75">
        <f>SUMIFS(Ago!$H$5:$H$605,Ago!$Q$5:$Q$605,"Receita",Ago!$F$5:$F$605,CReceber!$D106,Ago!$I$5:$I$605,"Não Pago")</f>
        <v>0</v>
      </c>
      <c r="M106" s="75">
        <f>SUMIFS(Set!$H$5:$H$605,Set!$Q$5:$Q$605,"Receita",Set!$F$5:$F$605,CReceber!$D106,Set!$I$5:$I$605,"Não Pago")</f>
        <v>0</v>
      </c>
      <c r="N106" s="75">
        <f>SUMIFS(Out!$H$5:$H$605,Out!$Q$5:$Q$605,"Receita",Out!$F$5:$F$605,CReceber!$D106,Out!$I$5:$I$605,"Não Pago")</f>
        <v>0</v>
      </c>
      <c r="O106" s="75">
        <f>SUMIFS(Nov!$H$5:$H$605,Nov!$Q$5:$Q$605,"Receita",Nov!$F$5:$F$605,CReceber!$D106,Nov!$I$5:$I$605,"Não Pago")</f>
        <v>0</v>
      </c>
      <c r="P106" s="75">
        <f>SUMIFS(Dez!$H$5:$H$605,Dez!$Q$5:$Q$605,"Receita",Dez!$F$5:$F$605,CReceber!$D106,Dez!$I$5:$I$605,"Não Pago")</f>
        <v>0</v>
      </c>
      <c r="Q106" s="49">
        <f>SUM(E106:P106)</f>
        <v>0</v>
      </c>
    </row>
    <row r="107" spans="3:17" ht="28.5" customHeight="1" thickTop="1" thickBot="1">
      <c r="C107" s="65" t="str">
        <f>'PC Receitas'!C103</f>
        <v>4.1.99</v>
      </c>
      <c r="D107" s="66" t="str">
        <f>VLOOKUP(C107,'PC Receitas'!$C$4:$D$103,2,FALSE)</f>
        <v>Outras receitas com produtos</v>
      </c>
      <c r="E107" s="75">
        <f>SUMIFS(Jan!$H$5:$H$605,Jan!$Q$5:$Q$605,"Receita",Jan!$F$5:$F$605,CReceber!$D107,Jan!$I$5:$I$605,"Não Pago")</f>
        <v>0</v>
      </c>
      <c r="F107" s="75">
        <f>SUMIFS(Fev!$H$5:$H$605,Fev!$Q$5:$Q$605,"Receita",Fev!$F$5:$F$605,CReceber!$D107,Fev!$I$5:$I$605,"Não Pago")</f>
        <v>0</v>
      </c>
      <c r="G107" s="75">
        <f>SUMIFS(Mar!$H$5:$H$605,Mar!$Q$5:$Q$605,"Receita",Mar!$F$5:$F$605,CReceber!$D107,Mar!$I$5:$I$605,"Não Pago")</f>
        <v>0</v>
      </c>
      <c r="H107" s="75">
        <f>SUMIFS(Abr!$H$5:$H$605,Abr!$Q$5:$Q$605,"Receita",Abr!$F$5:$F$605,CReceber!$D107,Abr!$I$5:$I$605,"Não Pago")</f>
        <v>0</v>
      </c>
      <c r="I107" s="75">
        <f>SUMIFS(Mai!$H$5:$H$605,Mai!$Q$5:$Q$605,"Receita",Mai!$F$5:$F$605,CReceber!$D107,Mai!$I$5:$I$605,"Não Pago")</f>
        <v>0</v>
      </c>
      <c r="J107" s="75">
        <f>SUMIFS(Jun!$H$5:$H$605,Jun!$Q$5:$Q$605,"Receita",Jun!$F$5:$F$605,CReceber!$D107,Jun!$I$5:$I$605,"Não Pago")</f>
        <v>0</v>
      </c>
      <c r="K107" s="75">
        <f>SUMIFS(Jul!$H$5:$H$605,Jul!$Q$5:$Q$605,"Receita",Jul!$F$5:$F$605,CReceber!$D107,Jul!$I$5:$I$605,"Não Pago")</f>
        <v>0</v>
      </c>
      <c r="L107" s="75">
        <f>SUMIFS(Ago!$H$5:$H$605,Ago!$Q$5:$Q$605,"Receita",Ago!$F$5:$F$605,CReceber!$D107,Ago!$I$5:$I$605,"Não Pago")</f>
        <v>0</v>
      </c>
      <c r="M107" s="75">
        <f>SUMIFS(Set!$H$5:$H$605,Set!$Q$5:$Q$605,"Receita",Set!$F$5:$F$605,CReceber!$D107,Set!$I$5:$I$605,"Não Pago")</f>
        <v>0</v>
      </c>
      <c r="N107" s="75">
        <f>SUMIFS(Out!$H$5:$H$605,Out!$Q$5:$Q$605,"Receita",Out!$F$5:$F$605,CReceber!$D107,Out!$I$5:$I$605,"Não Pago")</f>
        <v>0</v>
      </c>
      <c r="O107" s="75">
        <f>SUMIFS(Nov!$H$5:$H$605,Nov!$Q$5:$Q$605,"Receita",Nov!$F$5:$F$605,CReceber!$D107,Nov!$I$5:$I$605,"Não Pago")</f>
        <v>0</v>
      </c>
      <c r="P107" s="75">
        <f>SUMIFS(Dez!$H$5:$H$605,Dez!$Q$5:$Q$605,"Receita",Dez!$F$5:$F$605,CReceber!$D107,Dez!$I$5:$I$605,"Não Pago")</f>
        <v>0</v>
      </c>
      <c r="Q107" s="49">
        <f t="shared" si="3"/>
        <v>0</v>
      </c>
    </row>
    <row r="108" spans="3:17" ht="33.75" customHeight="1" thickTop="1" thickBot="1">
      <c r="C108" s="126" t="str">
        <f>'PC Receitas'!F4</f>
        <v>4.2</v>
      </c>
      <c r="D108" s="51" t="str">
        <f>VLOOKUP(C108,'PC Receitas'!$F$4:$G$103,2,FALSE)</f>
        <v>RECEITAS COM SERVIÇOS</v>
      </c>
      <c r="E108" s="81">
        <f t="shared" ref="E108:P108" si="4">SUM(E109:E207)</f>
        <v>0</v>
      </c>
      <c r="F108" s="81">
        <f t="shared" si="4"/>
        <v>0</v>
      </c>
      <c r="G108" s="81">
        <f t="shared" si="4"/>
        <v>0</v>
      </c>
      <c r="H108" s="81">
        <f t="shared" si="4"/>
        <v>0</v>
      </c>
      <c r="I108" s="81">
        <f t="shared" si="4"/>
        <v>0</v>
      </c>
      <c r="J108" s="81">
        <f t="shared" si="4"/>
        <v>0</v>
      </c>
      <c r="K108" s="81">
        <f t="shared" si="4"/>
        <v>0</v>
      </c>
      <c r="L108" s="81">
        <f t="shared" si="4"/>
        <v>0</v>
      </c>
      <c r="M108" s="81">
        <f t="shared" si="4"/>
        <v>0</v>
      </c>
      <c r="N108" s="81">
        <f t="shared" si="4"/>
        <v>0</v>
      </c>
      <c r="O108" s="81">
        <f t="shared" si="4"/>
        <v>0</v>
      </c>
      <c r="P108" s="81">
        <f t="shared" si="4"/>
        <v>0</v>
      </c>
      <c r="Q108" s="81">
        <f>SUM(E108:P108)</f>
        <v>0</v>
      </c>
    </row>
    <row r="109" spans="3:17" ht="28.5" customHeight="1" thickTop="1" thickBot="1">
      <c r="C109" s="65" t="str">
        <f>'PC Receitas'!F5</f>
        <v>4.2.1</v>
      </c>
      <c r="D109" s="66" t="str">
        <f>VLOOKUP(C109,'PC Receitas'!$F$4:$G$103,2,FALSE)</f>
        <v>-</v>
      </c>
      <c r="E109" s="75">
        <f>SUMIFS(Jan!$H$5:$H$605,Jan!$Q$5:$Q$605,"Receita",Jan!$F$5:$F$605,CReceber!$D109,Jan!$I$5:$I$605,"Não Pago")</f>
        <v>0</v>
      </c>
      <c r="F109" s="75">
        <f>SUMIFS(Fev!$H$5:$H$605,Fev!$Q$5:$Q$605,"Receita",Fev!$F$5:$F$605,CReceber!$D109,Fev!$I$5:$I$605,"Não Pago")</f>
        <v>0</v>
      </c>
      <c r="G109" s="75">
        <f>SUMIFS(Mar!$H$5:$H$605,Mar!$Q$5:$Q$605,"Receita",Mar!$F$5:$F$605,CReceber!$D109,Mar!$I$5:$I$605,"Não Pago")</f>
        <v>0</v>
      </c>
      <c r="H109" s="75">
        <f>SUMIFS(Abr!$H$5:$H$605,Abr!$Q$5:$Q$605,"Receita",Abr!$F$5:$F$605,CReceber!$D109,Abr!$I$5:$I$605,"Não Pago")</f>
        <v>0</v>
      </c>
      <c r="I109" s="75">
        <f>SUMIFS(Mai!$H$5:$H$605,Mai!$Q$5:$Q$605,"Receita",Mai!$F$5:$F$605,CReceber!$D109,Mai!$I$5:$I$605,"Não Pago")</f>
        <v>0</v>
      </c>
      <c r="J109" s="75">
        <f>SUMIFS(Jun!$H$5:$H$605,Jun!$Q$5:$Q$605,"Receita",Jun!$F$5:$F$605,CReceber!$D109,Jun!$I$5:$I$605,"Não Pago")</f>
        <v>0</v>
      </c>
      <c r="K109" s="75">
        <f>SUMIFS(Jul!$H$5:$H$605,Jul!$Q$5:$Q$605,"Receita",Jul!$F$5:$F$605,CReceber!$D109,Jul!$I$5:$I$605,"Não Pago")</f>
        <v>0</v>
      </c>
      <c r="L109" s="75">
        <f>SUMIFS(Ago!$H$5:$H$605,Ago!$Q$5:$Q$605,"Receita",Ago!$F$5:$F$605,CReceber!$D109,Ago!$I$5:$I$605,"Não Pago")</f>
        <v>0</v>
      </c>
      <c r="M109" s="75">
        <f>SUMIFS(Set!$H$5:$H$605,Set!$Q$5:$Q$605,"Receita",Set!$F$5:$F$605,CReceber!$D109,Set!$I$5:$I$605,"Não Pago")</f>
        <v>0</v>
      </c>
      <c r="N109" s="75">
        <f>SUMIFS(Out!$H$5:$H$605,Out!$Q$5:$Q$605,"Receita",Out!$F$5:$F$605,CReceber!$D109,Out!$I$5:$I$605,"Não Pago")</f>
        <v>0</v>
      </c>
      <c r="O109" s="75">
        <f>SUMIFS(Nov!$H$5:$H$605,Nov!$Q$5:$Q$605,"Receita",Nov!$F$5:$F$605,CReceber!$D109,Nov!$I$5:$I$605,"Não Pago")</f>
        <v>0</v>
      </c>
      <c r="P109" s="75">
        <f>SUMIFS(Dez!$H$5:$H$605,Dez!$Q$5:$Q$605,"Receita",Dez!$F$5:$F$605,CReceber!$D109,Dez!$I$5:$I$605,"Não Pago")</f>
        <v>0</v>
      </c>
      <c r="Q109" s="49">
        <f>SUM(E109:P109)</f>
        <v>0</v>
      </c>
    </row>
    <row r="110" spans="3:17" ht="28.5" customHeight="1" thickTop="1" thickBot="1">
      <c r="C110" s="65" t="str">
        <f>'PC Receitas'!F6</f>
        <v>4.2.2</v>
      </c>
      <c r="D110" s="66" t="str">
        <f>VLOOKUP(C110,'PC Receitas'!$F$4:$G$103,2,FALSE)</f>
        <v>-</v>
      </c>
      <c r="E110" s="75">
        <f>SUMIFS(Jan!$H$5:$H$605,Jan!$Q$5:$Q$605,"Receita",Jan!$F$5:$F$605,CReceber!$D110,Jan!$I$5:$I$605,"Não Pago")</f>
        <v>0</v>
      </c>
      <c r="F110" s="75">
        <f>SUMIFS(Fev!$H$5:$H$605,Fev!$Q$5:$Q$605,"Receita",Fev!$F$5:$F$605,CReceber!$D110,Fev!$I$5:$I$605,"Não Pago")</f>
        <v>0</v>
      </c>
      <c r="G110" s="75">
        <f>SUMIFS(Mar!$H$5:$H$605,Mar!$Q$5:$Q$605,"Receita",Mar!$F$5:$F$605,CReceber!$D110,Mar!$I$5:$I$605,"Não Pago")</f>
        <v>0</v>
      </c>
      <c r="H110" s="75">
        <f>SUMIFS(Abr!$H$5:$H$605,Abr!$Q$5:$Q$605,"Receita",Abr!$F$5:$F$605,CReceber!$D110,Abr!$I$5:$I$605,"Não Pago")</f>
        <v>0</v>
      </c>
      <c r="I110" s="75">
        <f>SUMIFS(Mai!$H$5:$H$605,Mai!$Q$5:$Q$605,"Receita",Mai!$F$5:$F$605,CReceber!$D110,Mai!$I$5:$I$605,"Não Pago")</f>
        <v>0</v>
      </c>
      <c r="J110" s="75">
        <f>SUMIFS(Jun!$H$5:$H$605,Jun!$Q$5:$Q$605,"Receita",Jun!$F$5:$F$605,CReceber!$D110,Jun!$I$5:$I$605,"Não Pago")</f>
        <v>0</v>
      </c>
      <c r="K110" s="75">
        <f>SUMIFS(Jul!$H$5:$H$605,Jul!$Q$5:$Q$605,"Receita",Jul!$F$5:$F$605,CReceber!$D110,Jul!$I$5:$I$605,"Não Pago")</f>
        <v>0</v>
      </c>
      <c r="L110" s="75">
        <f>SUMIFS(Ago!$H$5:$H$605,Ago!$Q$5:$Q$605,"Receita",Ago!$F$5:$F$605,CReceber!$D110,Ago!$I$5:$I$605,"Não Pago")</f>
        <v>0</v>
      </c>
      <c r="M110" s="75">
        <f>SUMIFS(Set!$H$5:$H$605,Set!$Q$5:$Q$605,"Receita",Set!$F$5:$F$605,CReceber!$D110,Set!$I$5:$I$605,"Não Pago")</f>
        <v>0</v>
      </c>
      <c r="N110" s="75">
        <f>SUMIFS(Out!$H$5:$H$605,Out!$Q$5:$Q$605,"Receita",Out!$F$5:$F$605,CReceber!$D110,Out!$I$5:$I$605,"Não Pago")</f>
        <v>0</v>
      </c>
      <c r="O110" s="75">
        <f>SUMIFS(Nov!$H$5:$H$605,Nov!$Q$5:$Q$605,"Receita",Nov!$F$5:$F$605,CReceber!$D110,Nov!$I$5:$I$605,"Não Pago")</f>
        <v>0</v>
      </c>
      <c r="P110" s="75">
        <f>SUMIFS(Dez!$H$5:$H$605,Dez!$Q$5:$Q$605,"Receita",Dez!$F$5:$F$605,CReceber!$D110,Dez!$I$5:$I$605,"Não Pago")</f>
        <v>0</v>
      </c>
      <c r="Q110" s="49">
        <f t="shared" ref="Q110:Q173" si="5">SUM(E110:P110)</f>
        <v>0</v>
      </c>
    </row>
    <row r="111" spans="3:17" ht="28.5" customHeight="1" thickTop="1" thickBot="1">
      <c r="C111" s="65" t="str">
        <f>'PC Receitas'!F7</f>
        <v>4.2.3</v>
      </c>
      <c r="D111" s="66" t="str">
        <f>VLOOKUP(C111,'PC Receitas'!$F$4:$G$103,2,FALSE)</f>
        <v>-</v>
      </c>
      <c r="E111" s="75">
        <f>SUMIFS(Jan!$H$5:$H$605,Jan!$Q$5:$Q$605,"Receita",Jan!$F$5:$F$605,CReceber!$D111,Jan!$I$5:$I$605,"Não Pago")</f>
        <v>0</v>
      </c>
      <c r="F111" s="75">
        <f>SUMIFS(Fev!$H$5:$H$605,Fev!$Q$5:$Q$605,"Receita",Fev!$F$5:$F$605,CReceber!$D111,Fev!$I$5:$I$605,"Não Pago")</f>
        <v>0</v>
      </c>
      <c r="G111" s="75">
        <f>SUMIFS(Mar!$H$5:$H$605,Mar!$Q$5:$Q$605,"Receita",Mar!$F$5:$F$605,CReceber!$D111,Mar!$I$5:$I$605,"Não Pago")</f>
        <v>0</v>
      </c>
      <c r="H111" s="75">
        <f>SUMIFS(Abr!$H$5:$H$605,Abr!$Q$5:$Q$605,"Receita",Abr!$F$5:$F$605,CReceber!$D111,Abr!$I$5:$I$605,"Não Pago")</f>
        <v>0</v>
      </c>
      <c r="I111" s="75">
        <f>SUMIFS(Mai!$H$5:$H$605,Mai!$Q$5:$Q$605,"Receita",Mai!$F$5:$F$605,CReceber!$D111,Mai!$I$5:$I$605,"Não Pago")</f>
        <v>0</v>
      </c>
      <c r="J111" s="75">
        <f>SUMIFS(Jun!$H$5:$H$605,Jun!$Q$5:$Q$605,"Receita",Jun!$F$5:$F$605,CReceber!$D111,Jun!$I$5:$I$605,"Não Pago")</f>
        <v>0</v>
      </c>
      <c r="K111" s="75">
        <f>SUMIFS(Jul!$H$5:$H$605,Jul!$Q$5:$Q$605,"Receita",Jul!$F$5:$F$605,CReceber!$D111,Jul!$I$5:$I$605,"Não Pago")</f>
        <v>0</v>
      </c>
      <c r="L111" s="75">
        <f>SUMIFS(Ago!$H$5:$H$605,Ago!$Q$5:$Q$605,"Receita",Ago!$F$5:$F$605,CReceber!$D111,Ago!$I$5:$I$605,"Não Pago")</f>
        <v>0</v>
      </c>
      <c r="M111" s="75">
        <f>SUMIFS(Set!$H$5:$H$605,Set!$Q$5:$Q$605,"Receita",Set!$F$5:$F$605,CReceber!$D111,Set!$I$5:$I$605,"Não Pago")</f>
        <v>0</v>
      </c>
      <c r="N111" s="75">
        <f>SUMIFS(Out!$H$5:$H$605,Out!$Q$5:$Q$605,"Receita",Out!$F$5:$F$605,CReceber!$D111,Out!$I$5:$I$605,"Não Pago")</f>
        <v>0</v>
      </c>
      <c r="O111" s="75">
        <f>SUMIFS(Nov!$H$5:$H$605,Nov!$Q$5:$Q$605,"Receita",Nov!$F$5:$F$605,CReceber!$D111,Nov!$I$5:$I$605,"Não Pago")</f>
        <v>0</v>
      </c>
      <c r="P111" s="75">
        <f>SUMIFS(Dez!$H$5:$H$605,Dez!$Q$5:$Q$605,"Receita",Dez!$F$5:$F$605,CReceber!$D111,Dez!$I$5:$I$605,"Não Pago")</f>
        <v>0</v>
      </c>
      <c r="Q111" s="49">
        <f t="shared" si="5"/>
        <v>0</v>
      </c>
    </row>
    <row r="112" spans="3:17" ht="28.5" customHeight="1" thickTop="1" thickBot="1">
      <c r="C112" s="65" t="str">
        <f>'PC Receitas'!F8</f>
        <v>4.2.4</v>
      </c>
      <c r="D112" s="66" t="str">
        <f>VLOOKUP(C112,'PC Receitas'!$F$4:$G$103,2,FALSE)</f>
        <v>-</v>
      </c>
      <c r="E112" s="75">
        <f>SUMIFS(Jan!$H$5:$H$605,Jan!$Q$5:$Q$605,"Receita",Jan!$F$5:$F$605,CReceber!$D112,Jan!$I$5:$I$605,"Não Pago")</f>
        <v>0</v>
      </c>
      <c r="F112" s="75">
        <f>SUMIFS(Fev!$H$5:$H$605,Fev!$Q$5:$Q$605,"Receita",Fev!$F$5:$F$605,CReceber!$D112,Fev!$I$5:$I$605,"Não Pago")</f>
        <v>0</v>
      </c>
      <c r="G112" s="75">
        <f>SUMIFS(Mar!$H$5:$H$605,Mar!$Q$5:$Q$605,"Receita",Mar!$F$5:$F$605,CReceber!$D112,Mar!$I$5:$I$605,"Não Pago")</f>
        <v>0</v>
      </c>
      <c r="H112" s="75">
        <f>SUMIFS(Abr!$H$5:$H$605,Abr!$Q$5:$Q$605,"Receita",Abr!$F$5:$F$605,CReceber!$D112,Abr!$I$5:$I$605,"Não Pago")</f>
        <v>0</v>
      </c>
      <c r="I112" s="75">
        <f>SUMIFS(Mai!$H$5:$H$605,Mai!$Q$5:$Q$605,"Receita",Mai!$F$5:$F$605,CReceber!$D112,Mai!$I$5:$I$605,"Não Pago")</f>
        <v>0</v>
      </c>
      <c r="J112" s="75">
        <f>SUMIFS(Jun!$H$5:$H$605,Jun!$Q$5:$Q$605,"Receita",Jun!$F$5:$F$605,CReceber!$D112,Jun!$I$5:$I$605,"Não Pago")</f>
        <v>0</v>
      </c>
      <c r="K112" s="75">
        <f>SUMIFS(Jul!$H$5:$H$605,Jul!$Q$5:$Q$605,"Receita",Jul!$F$5:$F$605,CReceber!$D112,Jul!$I$5:$I$605,"Não Pago")</f>
        <v>0</v>
      </c>
      <c r="L112" s="75">
        <f>SUMIFS(Ago!$H$5:$H$605,Ago!$Q$5:$Q$605,"Receita",Ago!$F$5:$F$605,CReceber!$D112,Ago!$I$5:$I$605,"Não Pago")</f>
        <v>0</v>
      </c>
      <c r="M112" s="75">
        <f>SUMIFS(Set!$H$5:$H$605,Set!$Q$5:$Q$605,"Receita",Set!$F$5:$F$605,CReceber!$D112,Set!$I$5:$I$605,"Não Pago")</f>
        <v>0</v>
      </c>
      <c r="N112" s="75">
        <f>SUMIFS(Out!$H$5:$H$605,Out!$Q$5:$Q$605,"Receita",Out!$F$5:$F$605,CReceber!$D112,Out!$I$5:$I$605,"Não Pago")</f>
        <v>0</v>
      </c>
      <c r="O112" s="75">
        <f>SUMIFS(Nov!$H$5:$H$605,Nov!$Q$5:$Q$605,"Receita",Nov!$F$5:$F$605,CReceber!$D112,Nov!$I$5:$I$605,"Não Pago")</f>
        <v>0</v>
      </c>
      <c r="P112" s="75">
        <f>SUMIFS(Dez!$H$5:$H$605,Dez!$Q$5:$Q$605,"Receita",Dez!$F$5:$F$605,CReceber!$D112,Dez!$I$5:$I$605,"Não Pago")</f>
        <v>0</v>
      </c>
      <c r="Q112" s="49">
        <f t="shared" si="5"/>
        <v>0</v>
      </c>
    </row>
    <row r="113" spans="3:17" ht="28.5" customHeight="1" thickTop="1" thickBot="1">
      <c r="C113" s="65" t="str">
        <f>'PC Receitas'!F9</f>
        <v>4.2.5</v>
      </c>
      <c r="D113" s="66" t="str">
        <f>VLOOKUP(C113,'PC Receitas'!$F$4:$G$103,2,FALSE)</f>
        <v>-</v>
      </c>
      <c r="E113" s="75">
        <f>SUMIFS(Jan!$H$5:$H$605,Jan!$Q$5:$Q$605,"Receita",Jan!$F$5:$F$605,CReceber!$D113,Jan!$I$5:$I$605,"Não Pago")</f>
        <v>0</v>
      </c>
      <c r="F113" s="75">
        <f>SUMIFS(Fev!$H$5:$H$605,Fev!$Q$5:$Q$605,"Receita",Fev!$F$5:$F$605,CReceber!$D113,Fev!$I$5:$I$605,"Não Pago")</f>
        <v>0</v>
      </c>
      <c r="G113" s="75">
        <f>SUMIFS(Mar!$H$5:$H$605,Mar!$Q$5:$Q$605,"Receita",Mar!$F$5:$F$605,CReceber!$D113,Mar!$I$5:$I$605,"Não Pago")</f>
        <v>0</v>
      </c>
      <c r="H113" s="75">
        <f>SUMIFS(Abr!$H$5:$H$605,Abr!$Q$5:$Q$605,"Receita",Abr!$F$5:$F$605,CReceber!$D113,Abr!$I$5:$I$605,"Não Pago")</f>
        <v>0</v>
      </c>
      <c r="I113" s="75">
        <f>SUMIFS(Mai!$H$5:$H$605,Mai!$Q$5:$Q$605,"Receita",Mai!$F$5:$F$605,CReceber!$D113,Mai!$I$5:$I$605,"Não Pago")</f>
        <v>0</v>
      </c>
      <c r="J113" s="75">
        <f>SUMIFS(Jun!$H$5:$H$605,Jun!$Q$5:$Q$605,"Receita",Jun!$F$5:$F$605,CReceber!$D113,Jun!$I$5:$I$605,"Não Pago")</f>
        <v>0</v>
      </c>
      <c r="K113" s="75">
        <f>SUMIFS(Jul!$H$5:$H$605,Jul!$Q$5:$Q$605,"Receita",Jul!$F$5:$F$605,CReceber!$D113,Jul!$I$5:$I$605,"Não Pago")</f>
        <v>0</v>
      </c>
      <c r="L113" s="75">
        <f>SUMIFS(Ago!$H$5:$H$605,Ago!$Q$5:$Q$605,"Receita",Ago!$F$5:$F$605,CReceber!$D113,Ago!$I$5:$I$605,"Não Pago")</f>
        <v>0</v>
      </c>
      <c r="M113" s="75">
        <f>SUMIFS(Set!$H$5:$H$605,Set!$Q$5:$Q$605,"Receita",Set!$F$5:$F$605,CReceber!$D113,Set!$I$5:$I$605,"Não Pago")</f>
        <v>0</v>
      </c>
      <c r="N113" s="75">
        <f>SUMIFS(Out!$H$5:$H$605,Out!$Q$5:$Q$605,"Receita",Out!$F$5:$F$605,CReceber!$D113,Out!$I$5:$I$605,"Não Pago")</f>
        <v>0</v>
      </c>
      <c r="O113" s="75">
        <f>SUMIFS(Nov!$H$5:$H$605,Nov!$Q$5:$Q$605,"Receita",Nov!$F$5:$F$605,CReceber!$D113,Nov!$I$5:$I$605,"Não Pago")</f>
        <v>0</v>
      </c>
      <c r="P113" s="75">
        <f>SUMIFS(Dez!$H$5:$H$605,Dez!$Q$5:$Q$605,"Receita",Dez!$F$5:$F$605,CReceber!$D113,Dez!$I$5:$I$605,"Não Pago")</f>
        <v>0</v>
      </c>
      <c r="Q113" s="49">
        <f t="shared" si="5"/>
        <v>0</v>
      </c>
    </row>
    <row r="114" spans="3:17" ht="28.5" customHeight="1" thickTop="1" thickBot="1">
      <c r="C114" s="65" t="str">
        <f>'PC Receitas'!F10</f>
        <v>4.2.6</v>
      </c>
      <c r="D114" s="66" t="str">
        <f>VLOOKUP(C114,'PC Receitas'!$F$4:$G$103,2,FALSE)</f>
        <v>-</v>
      </c>
      <c r="E114" s="75">
        <f>SUMIFS(Jan!$H$5:$H$605,Jan!$Q$5:$Q$605,"Receita",Jan!$F$5:$F$605,CReceber!$D114,Jan!$I$5:$I$605,"Não Pago")</f>
        <v>0</v>
      </c>
      <c r="F114" s="75">
        <f>SUMIFS(Fev!$H$5:$H$605,Fev!$Q$5:$Q$605,"Receita",Fev!$F$5:$F$605,CReceber!$D114,Fev!$I$5:$I$605,"Não Pago")</f>
        <v>0</v>
      </c>
      <c r="G114" s="75">
        <f>SUMIFS(Mar!$H$5:$H$605,Mar!$Q$5:$Q$605,"Receita",Mar!$F$5:$F$605,CReceber!$D114,Mar!$I$5:$I$605,"Não Pago")</f>
        <v>0</v>
      </c>
      <c r="H114" s="75">
        <f>SUMIFS(Abr!$H$5:$H$605,Abr!$Q$5:$Q$605,"Receita",Abr!$F$5:$F$605,CReceber!$D114,Abr!$I$5:$I$605,"Não Pago")</f>
        <v>0</v>
      </c>
      <c r="I114" s="75">
        <f>SUMIFS(Mai!$H$5:$H$605,Mai!$Q$5:$Q$605,"Receita",Mai!$F$5:$F$605,CReceber!$D114,Mai!$I$5:$I$605,"Não Pago")</f>
        <v>0</v>
      </c>
      <c r="J114" s="75">
        <f>SUMIFS(Jun!$H$5:$H$605,Jun!$Q$5:$Q$605,"Receita",Jun!$F$5:$F$605,CReceber!$D114,Jun!$I$5:$I$605,"Não Pago")</f>
        <v>0</v>
      </c>
      <c r="K114" s="75">
        <f>SUMIFS(Jul!$H$5:$H$605,Jul!$Q$5:$Q$605,"Receita",Jul!$F$5:$F$605,CReceber!$D114,Jul!$I$5:$I$605,"Não Pago")</f>
        <v>0</v>
      </c>
      <c r="L114" s="75">
        <f>SUMIFS(Ago!$H$5:$H$605,Ago!$Q$5:$Q$605,"Receita",Ago!$F$5:$F$605,CReceber!$D114,Ago!$I$5:$I$605,"Não Pago")</f>
        <v>0</v>
      </c>
      <c r="M114" s="75">
        <f>SUMIFS(Set!$H$5:$H$605,Set!$Q$5:$Q$605,"Receita",Set!$F$5:$F$605,CReceber!$D114,Set!$I$5:$I$605,"Não Pago")</f>
        <v>0</v>
      </c>
      <c r="N114" s="75">
        <f>SUMIFS(Out!$H$5:$H$605,Out!$Q$5:$Q$605,"Receita",Out!$F$5:$F$605,CReceber!$D114,Out!$I$5:$I$605,"Não Pago")</f>
        <v>0</v>
      </c>
      <c r="O114" s="75">
        <f>SUMIFS(Nov!$H$5:$H$605,Nov!$Q$5:$Q$605,"Receita",Nov!$F$5:$F$605,CReceber!$D114,Nov!$I$5:$I$605,"Não Pago")</f>
        <v>0</v>
      </c>
      <c r="P114" s="75">
        <f>SUMIFS(Dez!$H$5:$H$605,Dez!$Q$5:$Q$605,"Receita",Dez!$F$5:$F$605,CReceber!$D114,Dez!$I$5:$I$605,"Não Pago")</f>
        <v>0</v>
      </c>
      <c r="Q114" s="49">
        <f t="shared" si="5"/>
        <v>0</v>
      </c>
    </row>
    <row r="115" spans="3:17" ht="28.5" customHeight="1" thickTop="1" thickBot="1">
      <c r="C115" s="65" t="str">
        <f>'PC Receitas'!F11</f>
        <v>4.2.7</v>
      </c>
      <c r="D115" s="66" t="str">
        <f>VLOOKUP(C115,'PC Receitas'!$F$4:$G$103,2,FALSE)</f>
        <v>-</v>
      </c>
      <c r="E115" s="75">
        <f>SUMIFS(Jan!$H$5:$H$605,Jan!$Q$5:$Q$605,"Receita",Jan!$F$5:$F$605,CReceber!$D115,Jan!$I$5:$I$605,"Não Pago")</f>
        <v>0</v>
      </c>
      <c r="F115" s="75">
        <f>SUMIFS(Fev!$H$5:$H$605,Fev!$Q$5:$Q$605,"Receita",Fev!$F$5:$F$605,CReceber!$D115,Fev!$I$5:$I$605,"Não Pago")</f>
        <v>0</v>
      </c>
      <c r="G115" s="75">
        <f>SUMIFS(Mar!$H$5:$H$605,Mar!$Q$5:$Q$605,"Receita",Mar!$F$5:$F$605,CReceber!$D115,Mar!$I$5:$I$605,"Não Pago")</f>
        <v>0</v>
      </c>
      <c r="H115" s="75">
        <f>SUMIFS(Abr!$H$5:$H$605,Abr!$Q$5:$Q$605,"Receita",Abr!$F$5:$F$605,CReceber!$D115,Abr!$I$5:$I$605,"Não Pago")</f>
        <v>0</v>
      </c>
      <c r="I115" s="75">
        <f>SUMIFS(Mai!$H$5:$H$605,Mai!$Q$5:$Q$605,"Receita",Mai!$F$5:$F$605,CReceber!$D115,Mai!$I$5:$I$605,"Não Pago")</f>
        <v>0</v>
      </c>
      <c r="J115" s="75">
        <f>SUMIFS(Jun!$H$5:$H$605,Jun!$Q$5:$Q$605,"Receita",Jun!$F$5:$F$605,CReceber!$D115,Jun!$I$5:$I$605,"Não Pago")</f>
        <v>0</v>
      </c>
      <c r="K115" s="75">
        <f>SUMIFS(Jul!$H$5:$H$605,Jul!$Q$5:$Q$605,"Receita",Jul!$F$5:$F$605,CReceber!$D115,Jul!$I$5:$I$605,"Não Pago")</f>
        <v>0</v>
      </c>
      <c r="L115" s="75">
        <f>SUMIFS(Ago!$H$5:$H$605,Ago!$Q$5:$Q$605,"Receita",Ago!$F$5:$F$605,CReceber!$D115,Ago!$I$5:$I$605,"Não Pago")</f>
        <v>0</v>
      </c>
      <c r="M115" s="75">
        <f>SUMIFS(Set!$H$5:$H$605,Set!$Q$5:$Q$605,"Receita",Set!$F$5:$F$605,CReceber!$D115,Set!$I$5:$I$605,"Não Pago")</f>
        <v>0</v>
      </c>
      <c r="N115" s="75">
        <f>SUMIFS(Out!$H$5:$H$605,Out!$Q$5:$Q$605,"Receita",Out!$F$5:$F$605,CReceber!$D115,Out!$I$5:$I$605,"Não Pago")</f>
        <v>0</v>
      </c>
      <c r="O115" s="75">
        <f>SUMIFS(Nov!$H$5:$H$605,Nov!$Q$5:$Q$605,"Receita",Nov!$F$5:$F$605,CReceber!$D115,Nov!$I$5:$I$605,"Não Pago")</f>
        <v>0</v>
      </c>
      <c r="P115" s="75">
        <f>SUMIFS(Dez!$H$5:$H$605,Dez!$Q$5:$Q$605,"Receita",Dez!$F$5:$F$605,CReceber!$D115,Dez!$I$5:$I$605,"Não Pago")</f>
        <v>0</v>
      </c>
      <c r="Q115" s="49">
        <f t="shared" si="5"/>
        <v>0</v>
      </c>
    </row>
    <row r="116" spans="3:17" ht="28.5" customHeight="1" thickTop="1" thickBot="1">
      <c r="C116" s="65" t="str">
        <f>'PC Receitas'!F12</f>
        <v>4.2.8</v>
      </c>
      <c r="D116" s="66" t="str">
        <f>VLOOKUP(C116,'PC Receitas'!$F$4:$G$103,2,FALSE)</f>
        <v>-</v>
      </c>
      <c r="E116" s="75">
        <f>SUMIFS(Jan!$H$5:$H$605,Jan!$Q$5:$Q$605,"Receita",Jan!$F$5:$F$605,CReceber!$D116,Jan!$I$5:$I$605,"Não Pago")</f>
        <v>0</v>
      </c>
      <c r="F116" s="75">
        <f>SUMIFS(Fev!$H$5:$H$605,Fev!$Q$5:$Q$605,"Receita",Fev!$F$5:$F$605,CReceber!$D116,Fev!$I$5:$I$605,"Não Pago")</f>
        <v>0</v>
      </c>
      <c r="G116" s="75">
        <f>SUMIFS(Mar!$H$5:$H$605,Mar!$Q$5:$Q$605,"Receita",Mar!$F$5:$F$605,CReceber!$D116,Mar!$I$5:$I$605,"Não Pago")</f>
        <v>0</v>
      </c>
      <c r="H116" s="75">
        <f>SUMIFS(Abr!$H$5:$H$605,Abr!$Q$5:$Q$605,"Receita",Abr!$F$5:$F$605,CReceber!$D116,Abr!$I$5:$I$605,"Não Pago")</f>
        <v>0</v>
      </c>
      <c r="I116" s="75">
        <f>SUMIFS(Mai!$H$5:$H$605,Mai!$Q$5:$Q$605,"Receita",Mai!$F$5:$F$605,CReceber!$D116,Mai!$I$5:$I$605,"Não Pago")</f>
        <v>0</v>
      </c>
      <c r="J116" s="75">
        <f>SUMIFS(Jun!$H$5:$H$605,Jun!$Q$5:$Q$605,"Receita",Jun!$F$5:$F$605,CReceber!$D116,Jun!$I$5:$I$605,"Não Pago")</f>
        <v>0</v>
      </c>
      <c r="K116" s="75">
        <f>SUMIFS(Jul!$H$5:$H$605,Jul!$Q$5:$Q$605,"Receita",Jul!$F$5:$F$605,CReceber!$D116,Jul!$I$5:$I$605,"Não Pago")</f>
        <v>0</v>
      </c>
      <c r="L116" s="75">
        <f>SUMIFS(Ago!$H$5:$H$605,Ago!$Q$5:$Q$605,"Receita",Ago!$F$5:$F$605,CReceber!$D116,Ago!$I$5:$I$605,"Não Pago")</f>
        <v>0</v>
      </c>
      <c r="M116" s="75">
        <f>SUMIFS(Set!$H$5:$H$605,Set!$Q$5:$Q$605,"Receita",Set!$F$5:$F$605,CReceber!$D116,Set!$I$5:$I$605,"Não Pago")</f>
        <v>0</v>
      </c>
      <c r="N116" s="75">
        <f>SUMIFS(Out!$H$5:$H$605,Out!$Q$5:$Q$605,"Receita",Out!$F$5:$F$605,CReceber!$D116,Out!$I$5:$I$605,"Não Pago")</f>
        <v>0</v>
      </c>
      <c r="O116" s="75">
        <f>SUMIFS(Nov!$H$5:$H$605,Nov!$Q$5:$Q$605,"Receita",Nov!$F$5:$F$605,CReceber!$D116,Nov!$I$5:$I$605,"Não Pago")</f>
        <v>0</v>
      </c>
      <c r="P116" s="75">
        <f>SUMIFS(Dez!$H$5:$H$605,Dez!$Q$5:$Q$605,"Receita",Dez!$F$5:$F$605,CReceber!$D116,Dez!$I$5:$I$605,"Não Pago")</f>
        <v>0</v>
      </c>
      <c r="Q116" s="49">
        <f t="shared" si="5"/>
        <v>0</v>
      </c>
    </row>
    <row r="117" spans="3:17" ht="28.5" customHeight="1" thickTop="1" thickBot="1">
      <c r="C117" s="65" t="str">
        <f>'PC Receitas'!F13</f>
        <v>4.2.9</v>
      </c>
      <c r="D117" s="66" t="str">
        <f>VLOOKUP(C117,'PC Receitas'!$F$4:$G$103,2,FALSE)</f>
        <v>-</v>
      </c>
      <c r="E117" s="75">
        <f>SUMIFS(Jan!$H$5:$H$605,Jan!$Q$5:$Q$605,"Receita",Jan!$F$5:$F$605,CReceber!$D117,Jan!$I$5:$I$605,"Não Pago")</f>
        <v>0</v>
      </c>
      <c r="F117" s="75">
        <f>SUMIFS(Fev!$H$5:$H$605,Fev!$Q$5:$Q$605,"Receita",Fev!$F$5:$F$605,CReceber!$D117,Fev!$I$5:$I$605,"Não Pago")</f>
        <v>0</v>
      </c>
      <c r="G117" s="75">
        <f>SUMIFS(Mar!$H$5:$H$605,Mar!$Q$5:$Q$605,"Receita",Mar!$F$5:$F$605,CReceber!$D117,Mar!$I$5:$I$605,"Não Pago")</f>
        <v>0</v>
      </c>
      <c r="H117" s="75">
        <f>SUMIFS(Abr!$H$5:$H$605,Abr!$Q$5:$Q$605,"Receita",Abr!$F$5:$F$605,CReceber!$D117,Abr!$I$5:$I$605,"Não Pago")</f>
        <v>0</v>
      </c>
      <c r="I117" s="75">
        <f>SUMIFS(Mai!$H$5:$H$605,Mai!$Q$5:$Q$605,"Receita",Mai!$F$5:$F$605,CReceber!$D117,Mai!$I$5:$I$605,"Não Pago")</f>
        <v>0</v>
      </c>
      <c r="J117" s="75">
        <f>SUMIFS(Jun!$H$5:$H$605,Jun!$Q$5:$Q$605,"Receita",Jun!$F$5:$F$605,CReceber!$D117,Jun!$I$5:$I$605,"Não Pago")</f>
        <v>0</v>
      </c>
      <c r="K117" s="75">
        <f>SUMIFS(Jul!$H$5:$H$605,Jul!$Q$5:$Q$605,"Receita",Jul!$F$5:$F$605,CReceber!$D117,Jul!$I$5:$I$605,"Não Pago")</f>
        <v>0</v>
      </c>
      <c r="L117" s="75">
        <f>SUMIFS(Ago!$H$5:$H$605,Ago!$Q$5:$Q$605,"Receita",Ago!$F$5:$F$605,CReceber!$D117,Ago!$I$5:$I$605,"Não Pago")</f>
        <v>0</v>
      </c>
      <c r="M117" s="75">
        <f>SUMIFS(Set!$H$5:$H$605,Set!$Q$5:$Q$605,"Receita",Set!$F$5:$F$605,CReceber!$D117,Set!$I$5:$I$605,"Não Pago")</f>
        <v>0</v>
      </c>
      <c r="N117" s="75">
        <f>SUMIFS(Out!$H$5:$H$605,Out!$Q$5:$Q$605,"Receita",Out!$F$5:$F$605,CReceber!$D117,Out!$I$5:$I$605,"Não Pago")</f>
        <v>0</v>
      </c>
      <c r="O117" s="75">
        <f>SUMIFS(Nov!$H$5:$H$605,Nov!$Q$5:$Q$605,"Receita",Nov!$F$5:$F$605,CReceber!$D117,Nov!$I$5:$I$605,"Não Pago")</f>
        <v>0</v>
      </c>
      <c r="P117" s="75">
        <f>SUMIFS(Dez!$H$5:$H$605,Dez!$Q$5:$Q$605,"Receita",Dez!$F$5:$F$605,CReceber!$D117,Dez!$I$5:$I$605,"Não Pago")</f>
        <v>0</v>
      </c>
      <c r="Q117" s="49">
        <f t="shared" si="5"/>
        <v>0</v>
      </c>
    </row>
    <row r="118" spans="3:17" ht="28.5" customHeight="1" thickTop="1" thickBot="1">
      <c r="C118" s="65" t="str">
        <f>'PC Receitas'!F14</f>
        <v>4.2.10</v>
      </c>
      <c r="D118" s="66" t="str">
        <f>VLOOKUP(C118,'PC Receitas'!$F$4:$G$103,2,FALSE)</f>
        <v>-</v>
      </c>
      <c r="E118" s="75">
        <f>SUMIFS(Jan!$H$5:$H$605,Jan!$Q$5:$Q$605,"Receita",Jan!$F$5:$F$605,CReceber!$D118,Jan!$I$5:$I$605,"Não Pago")</f>
        <v>0</v>
      </c>
      <c r="F118" s="75">
        <f>SUMIFS(Fev!$H$5:$H$605,Fev!$Q$5:$Q$605,"Receita",Fev!$F$5:$F$605,CReceber!$D118,Fev!$I$5:$I$605,"Não Pago")</f>
        <v>0</v>
      </c>
      <c r="G118" s="75">
        <f>SUMIFS(Mar!$H$5:$H$605,Mar!$Q$5:$Q$605,"Receita",Mar!$F$5:$F$605,CReceber!$D118,Mar!$I$5:$I$605,"Não Pago")</f>
        <v>0</v>
      </c>
      <c r="H118" s="75">
        <f>SUMIFS(Abr!$H$5:$H$605,Abr!$Q$5:$Q$605,"Receita",Abr!$F$5:$F$605,CReceber!$D118,Abr!$I$5:$I$605,"Não Pago")</f>
        <v>0</v>
      </c>
      <c r="I118" s="75">
        <f>SUMIFS(Mai!$H$5:$H$605,Mai!$Q$5:$Q$605,"Receita",Mai!$F$5:$F$605,CReceber!$D118,Mai!$I$5:$I$605,"Não Pago")</f>
        <v>0</v>
      </c>
      <c r="J118" s="75">
        <f>SUMIFS(Jun!$H$5:$H$605,Jun!$Q$5:$Q$605,"Receita",Jun!$F$5:$F$605,CReceber!$D118,Jun!$I$5:$I$605,"Não Pago")</f>
        <v>0</v>
      </c>
      <c r="K118" s="75">
        <f>SUMIFS(Jul!$H$5:$H$605,Jul!$Q$5:$Q$605,"Receita",Jul!$F$5:$F$605,CReceber!$D118,Jul!$I$5:$I$605,"Não Pago")</f>
        <v>0</v>
      </c>
      <c r="L118" s="75">
        <f>SUMIFS(Ago!$H$5:$H$605,Ago!$Q$5:$Q$605,"Receita",Ago!$F$5:$F$605,CReceber!$D118,Ago!$I$5:$I$605,"Não Pago")</f>
        <v>0</v>
      </c>
      <c r="M118" s="75">
        <f>SUMIFS(Set!$H$5:$H$605,Set!$Q$5:$Q$605,"Receita",Set!$F$5:$F$605,CReceber!$D118,Set!$I$5:$I$605,"Não Pago")</f>
        <v>0</v>
      </c>
      <c r="N118" s="75">
        <f>SUMIFS(Out!$H$5:$H$605,Out!$Q$5:$Q$605,"Receita",Out!$F$5:$F$605,CReceber!$D118,Out!$I$5:$I$605,"Não Pago")</f>
        <v>0</v>
      </c>
      <c r="O118" s="75">
        <f>SUMIFS(Nov!$H$5:$H$605,Nov!$Q$5:$Q$605,"Receita",Nov!$F$5:$F$605,CReceber!$D118,Nov!$I$5:$I$605,"Não Pago")</f>
        <v>0</v>
      </c>
      <c r="P118" s="75">
        <f>SUMIFS(Dez!$H$5:$H$605,Dez!$Q$5:$Q$605,"Receita",Dez!$F$5:$F$605,CReceber!$D118,Dez!$I$5:$I$605,"Não Pago")</f>
        <v>0</v>
      </c>
      <c r="Q118" s="49">
        <f t="shared" si="5"/>
        <v>0</v>
      </c>
    </row>
    <row r="119" spans="3:17" ht="28.5" customHeight="1" thickTop="1" thickBot="1">
      <c r="C119" s="65" t="str">
        <f>'PC Receitas'!F15</f>
        <v>4.2.11</v>
      </c>
      <c r="D119" s="66" t="str">
        <f>VLOOKUP(C119,'PC Receitas'!$F$4:$G$103,2,FALSE)</f>
        <v>-</v>
      </c>
      <c r="E119" s="75">
        <f>SUMIFS(Jan!$H$5:$H$605,Jan!$Q$5:$Q$605,"Receita",Jan!$F$5:$F$605,CReceber!$D119,Jan!$I$5:$I$605,"Não Pago")</f>
        <v>0</v>
      </c>
      <c r="F119" s="75">
        <f>SUMIFS(Fev!$H$5:$H$605,Fev!$Q$5:$Q$605,"Receita",Fev!$F$5:$F$605,CReceber!$D119,Fev!$I$5:$I$605,"Não Pago")</f>
        <v>0</v>
      </c>
      <c r="G119" s="75">
        <f>SUMIFS(Mar!$H$5:$H$605,Mar!$Q$5:$Q$605,"Receita",Mar!$F$5:$F$605,CReceber!$D119,Mar!$I$5:$I$605,"Não Pago")</f>
        <v>0</v>
      </c>
      <c r="H119" s="75">
        <f>SUMIFS(Abr!$H$5:$H$605,Abr!$Q$5:$Q$605,"Receita",Abr!$F$5:$F$605,CReceber!$D119,Abr!$I$5:$I$605,"Não Pago")</f>
        <v>0</v>
      </c>
      <c r="I119" s="75">
        <f>SUMIFS(Mai!$H$5:$H$605,Mai!$Q$5:$Q$605,"Receita",Mai!$F$5:$F$605,CReceber!$D119,Mai!$I$5:$I$605,"Não Pago")</f>
        <v>0</v>
      </c>
      <c r="J119" s="75">
        <f>SUMIFS(Jun!$H$5:$H$605,Jun!$Q$5:$Q$605,"Receita",Jun!$F$5:$F$605,CReceber!$D119,Jun!$I$5:$I$605,"Não Pago")</f>
        <v>0</v>
      </c>
      <c r="K119" s="75">
        <f>SUMIFS(Jul!$H$5:$H$605,Jul!$Q$5:$Q$605,"Receita",Jul!$F$5:$F$605,CReceber!$D119,Jul!$I$5:$I$605,"Não Pago")</f>
        <v>0</v>
      </c>
      <c r="L119" s="75">
        <f>SUMIFS(Ago!$H$5:$H$605,Ago!$Q$5:$Q$605,"Receita",Ago!$F$5:$F$605,CReceber!$D119,Ago!$I$5:$I$605,"Não Pago")</f>
        <v>0</v>
      </c>
      <c r="M119" s="75">
        <f>SUMIFS(Set!$H$5:$H$605,Set!$Q$5:$Q$605,"Receita",Set!$F$5:$F$605,CReceber!$D119,Set!$I$5:$I$605,"Não Pago")</f>
        <v>0</v>
      </c>
      <c r="N119" s="75">
        <f>SUMIFS(Out!$H$5:$H$605,Out!$Q$5:$Q$605,"Receita",Out!$F$5:$F$605,CReceber!$D119,Out!$I$5:$I$605,"Não Pago")</f>
        <v>0</v>
      </c>
      <c r="O119" s="75">
        <f>SUMIFS(Nov!$H$5:$H$605,Nov!$Q$5:$Q$605,"Receita",Nov!$F$5:$F$605,CReceber!$D119,Nov!$I$5:$I$605,"Não Pago")</f>
        <v>0</v>
      </c>
      <c r="P119" s="75">
        <f>SUMIFS(Dez!$H$5:$H$605,Dez!$Q$5:$Q$605,"Receita",Dez!$F$5:$F$605,CReceber!$D119,Dez!$I$5:$I$605,"Não Pago")</f>
        <v>0</v>
      </c>
      <c r="Q119" s="49">
        <f t="shared" si="5"/>
        <v>0</v>
      </c>
    </row>
    <row r="120" spans="3:17" ht="28.5" customHeight="1" thickTop="1" thickBot="1">
      <c r="C120" s="65" t="str">
        <f>'PC Receitas'!F16</f>
        <v>4.2.12</v>
      </c>
      <c r="D120" s="66" t="str">
        <f>VLOOKUP(C120,'PC Receitas'!$F$4:$G$103,2,FALSE)</f>
        <v>-</v>
      </c>
      <c r="E120" s="75">
        <f>SUMIFS(Jan!$H$5:$H$605,Jan!$Q$5:$Q$605,"Receita",Jan!$F$5:$F$605,CReceber!$D120,Jan!$I$5:$I$605,"Não Pago")</f>
        <v>0</v>
      </c>
      <c r="F120" s="75">
        <f>SUMIFS(Fev!$H$5:$H$605,Fev!$Q$5:$Q$605,"Receita",Fev!$F$5:$F$605,CReceber!$D120,Fev!$I$5:$I$605,"Não Pago")</f>
        <v>0</v>
      </c>
      <c r="G120" s="75">
        <f>SUMIFS(Mar!$H$5:$H$605,Mar!$Q$5:$Q$605,"Receita",Mar!$F$5:$F$605,CReceber!$D120,Mar!$I$5:$I$605,"Não Pago")</f>
        <v>0</v>
      </c>
      <c r="H120" s="75">
        <f>SUMIFS(Abr!$H$5:$H$605,Abr!$Q$5:$Q$605,"Receita",Abr!$F$5:$F$605,CReceber!$D120,Abr!$I$5:$I$605,"Não Pago")</f>
        <v>0</v>
      </c>
      <c r="I120" s="75">
        <f>SUMIFS(Mai!$H$5:$H$605,Mai!$Q$5:$Q$605,"Receita",Mai!$F$5:$F$605,CReceber!$D120,Mai!$I$5:$I$605,"Não Pago")</f>
        <v>0</v>
      </c>
      <c r="J120" s="75">
        <f>SUMIFS(Jun!$H$5:$H$605,Jun!$Q$5:$Q$605,"Receita",Jun!$F$5:$F$605,CReceber!$D120,Jun!$I$5:$I$605,"Não Pago")</f>
        <v>0</v>
      </c>
      <c r="K120" s="75">
        <f>SUMIFS(Jul!$H$5:$H$605,Jul!$Q$5:$Q$605,"Receita",Jul!$F$5:$F$605,CReceber!$D120,Jul!$I$5:$I$605,"Não Pago")</f>
        <v>0</v>
      </c>
      <c r="L120" s="75">
        <f>SUMIFS(Ago!$H$5:$H$605,Ago!$Q$5:$Q$605,"Receita",Ago!$F$5:$F$605,CReceber!$D120,Ago!$I$5:$I$605,"Não Pago")</f>
        <v>0</v>
      </c>
      <c r="M120" s="75">
        <f>SUMIFS(Set!$H$5:$H$605,Set!$Q$5:$Q$605,"Receita",Set!$F$5:$F$605,CReceber!$D120,Set!$I$5:$I$605,"Não Pago")</f>
        <v>0</v>
      </c>
      <c r="N120" s="75">
        <f>SUMIFS(Out!$H$5:$H$605,Out!$Q$5:$Q$605,"Receita",Out!$F$5:$F$605,CReceber!$D120,Out!$I$5:$I$605,"Não Pago")</f>
        <v>0</v>
      </c>
      <c r="O120" s="75">
        <f>SUMIFS(Nov!$H$5:$H$605,Nov!$Q$5:$Q$605,"Receita",Nov!$F$5:$F$605,CReceber!$D120,Nov!$I$5:$I$605,"Não Pago")</f>
        <v>0</v>
      </c>
      <c r="P120" s="75">
        <f>SUMIFS(Dez!$H$5:$H$605,Dez!$Q$5:$Q$605,"Receita",Dez!$F$5:$F$605,CReceber!$D120,Dez!$I$5:$I$605,"Não Pago")</f>
        <v>0</v>
      </c>
      <c r="Q120" s="49">
        <f t="shared" si="5"/>
        <v>0</v>
      </c>
    </row>
    <row r="121" spans="3:17" ht="28.5" customHeight="1" thickTop="1" thickBot="1">
      <c r="C121" s="65" t="str">
        <f>'PC Receitas'!F17</f>
        <v>4.2.13</v>
      </c>
      <c r="D121" s="66" t="str">
        <f>VLOOKUP(C121,'PC Receitas'!$F$4:$G$103,2,FALSE)</f>
        <v>-</v>
      </c>
      <c r="E121" s="75">
        <f>SUMIFS(Jan!$H$5:$H$605,Jan!$Q$5:$Q$605,"Receita",Jan!$F$5:$F$605,CReceber!$D121,Jan!$I$5:$I$605,"Não Pago")</f>
        <v>0</v>
      </c>
      <c r="F121" s="75">
        <f>SUMIFS(Fev!$H$5:$H$605,Fev!$Q$5:$Q$605,"Receita",Fev!$F$5:$F$605,CReceber!$D121,Fev!$I$5:$I$605,"Não Pago")</f>
        <v>0</v>
      </c>
      <c r="G121" s="75">
        <f>SUMIFS(Mar!$H$5:$H$605,Mar!$Q$5:$Q$605,"Receita",Mar!$F$5:$F$605,CReceber!$D121,Mar!$I$5:$I$605,"Não Pago")</f>
        <v>0</v>
      </c>
      <c r="H121" s="75">
        <f>SUMIFS(Abr!$H$5:$H$605,Abr!$Q$5:$Q$605,"Receita",Abr!$F$5:$F$605,CReceber!$D121,Abr!$I$5:$I$605,"Não Pago")</f>
        <v>0</v>
      </c>
      <c r="I121" s="75">
        <f>SUMIFS(Mai!$H$5:$H$605,Mai!$Q$5:$Q$605,"Receita",Mai!$F$5:$F$605,CReceber!$D121,Mai!$I$5:$I$605,"Não Pago")</f>
        <v>0</v>
      </c>
      <c r="J121" s="75">
        <f>SUMIFS(Jun!$H$5:$H$605,Jun!$Q$5:$Q$605,"Receita",Jun!$F$5:$F$605,CReceber!$D121,Jun!$I$5:$I$605,"Não Pago")</f>
        <v>0</v>
      </c>
      <c r="K121" s="75">
        <f>SUMIFS(Jul!$H$5:$H$605,Jul!$Q$5:$Q$605,"Receita",Jul!$F$5:$F$605,CReceber!$D121,Jul!$I$5:$I$605,"Não Pago")</f>
        <v>0</v>
      </c>
      <c r="L121" s="75">
        <f>SUMIFS(Ago!$H$5:$H$605,Ago!$Q$5:$Q$605,"Receita",Ago!$F$5:$F$605,CReceber!$D121,Ago!$I$5:$I$605,"Não Pago")</f>
        <v>0</v>
      </c>
      <c r="M121" s="75">
        <f>SUMIFS(Set!$H$5:$H$605,Set!$Q$5:$Q$605,"Receita",Set!$F$5:$F$605,CReceber!$D121,Set!$I$5:$I$605,"Não Pago")</f>
        <v>0</v>
      </c>
      <c r="N121" s="75">
        <f>SUMIFS(Out!$H$5:$H$605,Out!$Q$5:$Q$605,"Receita",Out!$F$5:$F$605,CReceber!$D121,Out!$I$5:$I$605,"Não Pago")</f>
        <v>0</v>
      </c>
      <c r="O121" s="75">
        <f>SUMIFS(Nov!$H$5:$H$605,Nov!$Q$5:$Q$605,"Receita",Nov!$F$5:$F$605,CReceber!$D121,Nov!$I$5:$I$605,"Não Pago")</f>
        <v>0</v>
      </c>
      <c r="P121" s="75">
        <f>SUMIFS(Dez!$H$5:$H$605,Dez!$Q$5:$Q$605,"Receita",Dez!$F$5:$F$605,CReceber!$D121,Dez!$I$5:$I$605,"Não Pago")</f>
        <v>0</v>
      </c>
      <c r="Q121" s="49">
        <f t="shared" si="5"/>
        <v>0</v>
      </c>
    </row>
    <row r="122" spans="3:17" ht="28.5" customHeight="1" thickTop="1" thickBot="1">
      <c r="C122" s="65" t="str">
        <f>'PC Receitas'!F18</f>
        <v>4.2.14</v>
      </c>
      <c r="D122" s="66" t="str">
        <f>VLOOKUP(C122,'PC Receitas'!$F$4:$G$103,2,FALSE)</f>
        <v>-</v>
      </c>
      <c r="E122" s="75">
        <f>SUMIFS(Jan!$H$5:$H$605,Jan!$Q$5:$Q$605,"Receita",Jan!$F$5:$F$605,CReceber!$D122,Jan!$I$5:$I$605,"Não Pago")</f>
        <v>0</v>
      </c>
      <c r="F122" s="75">
        <f>SUMIFS(Fev!$H$5:$H$605,Fev!$Q$5:$Q$605,"Receita",Fev!$F$5:$F$605,CReceber!$D122,Fev!$I$5:$I$605,"Não Pago")</f>
        <v>0</v>
      </c>
      <c r="G122" s="75">
        <f>SUMIFS(Mar!$H$5:$H$605,Mar!$Q$5:$Q$605,"Receita",Mar!$F$5:$F$605,CReceber!$D122,Mar!$I$5:$I$605,"Não Pago")</f>
        <v>0</v>
      </c>
      <c r="H122" s="75">
        <f>SUMIFS(Abr!$H$5:$H$605,Abr!$Q$5:$Q$605,"Receita",Abr!$F$5:$F$605,CReceber!$D122,Abr!$I$5:$I$605,"Não Pago")</f>
        <v>0</v>
      </c>
      <c r="I122" s="75">
        <f>SUMIFS(Mai!$H$5:$H$605,Mai!$Q$5:$Q$605,"Receita",Mai!$F$5:$F$605,CReceber!$D122,Mai!$I$5:$I$605,"Não Pago")</f>
        <v>0</v>
      </c>
      <c r="J122" s="75">
        <f>SUMIFS(Jun!$H$5:$H$605,Jun!$Q$5:$Q$605,"Receita",Jun!$F$5:$F$605,CReceber!$D122,Jun!$I$5:$I$605,"Não Pago")</f>
        <v>0</v>
      </c>
      <c r="K122" s="75">
        <f>SUMIFS(Jul!$H$5:$H$605,Jul!$Q$5:$Q$605,"Receita",Jul!$F$5:$F$605,CReceber!$D122,Jul!$I$5:$I$605,"Não Pago")</f>
        <v>0</v>
      </c>
      <c r="L122" s="75">
        <f>SUMIFS(Ago!$H$5:$H$605,Ago!$Q$5:$Q$605,"Receita",Ago!$F$5:$F$605,CReceber!$D122,Ago!$I$5:$I$605,"Não Pago")</f>
        <v>0</v>
      </c>
      <c r="M122" s="75">
        <f>SUMIFS(Set!$H$5:$H$605,Set!$Q$5:$Q$605,"Receita",Set!$F$5:$F$605,CReceber!$D122,Set!$I$5:$I$605,"Não Pago")</f>
        <v>0</v>
      </c>
      <c r="N122" s="75">
        <f>SUMIFS(Out!$H$5:$H$605,Out!$Q$5:$Q$605,"Receita",Out!$F$5:$F$605,CReceber!$D122,Out!$I$5:$I$605,"Não Pago")</f>
        <v>0</v>
      </c>
      <c r="O122" s="75">
        <f>SUMIFS(Nov!$H$5:$H$605,Nov!$Q$5:$Q$605,"Receita",Nov!$F$5:$F$605,CReceber!$D122,Nov!$I$5:$I$605,"Não Pago")</f>
        <v>0</v>
      </c>
      <c r="P122" s="75">
        <f>SUMIFS(Dez!$H$5:$H$605,Dez!$Q$5:$Q$605,"Receita",Dez!$F$5:$F$605,CReceber!$D122,Dez!$I$5:$I$605,"Não Pago")</f>
        <v>0</v>
      </c>
      <c r="Q122" s="49">
        <f t="shared" si="5"/>
        <v>0</v>
      </c>
    </row>
    <row r="123" spans="3:17" ht="28.5" customHeight="1" thickTop="1" thickBot="1">
      <c r="C123" s="65" t="str">
        <f>'PC Receitas'!F19</f>
        <v>4.2.15</v>
      </c>
      <c r="D123" s="66" t="str">
        <f>VLOOKUP(C123,'PC Receitas'!$F$4:$G$103,2,FALSE)</f>
        <v>-</v>
      </c>
      <c r="E123" s="75">
        <f>SUMIFS(Jan!$H$5:$H$605,Jan!$Q$5:$Q$605,"Receita",Jan!$F$5:$F$605,CReceber!$D123,Jan!$I$5:$I$605,"Não Pago")</f>
        <v>0</v>
      </c>
      <c r="F123" s="75">
        <f>SUMIFS(Fev!$H$5:$H$605,Fev!$Q$5:$Q$605,"Receita",Fev!$F$5:$F$605,CReceber!$D123,Fev!$I$5:$I$605,"Não Pago")</f>
        <v>0</v>
      </c>
      <c r="G123" s="75">
        <f>SUMIFS(Mar!$H$5:$H$605,Mar!$Q$5:$Q$605,"Receita",Mar!$F$5:$F$605,CReceber!$D123,Mar!$I$5:$I$605,"Não Pago")</f>
        <v>0</v>
      </c>
      <c r="H123" s="75">
        <f>SUMIFS(Abr!$H$5:$H$605,Abr!$Q$5:$Q$605,"Receita",Abr!$F$5:$F$605,CReceber!$D123,Abr!$I$5:$I$605,"Não Pago")</f>
        <v>0</v>
      </c>
      <c r="I123" s="75">
        <f>SUMIFS(Mai!$H$5:$H$605,Mai!$Q$5:$Q$605,"Receita",Mai!$F$5:$F$605,CReceber!$D123,Mai!$I$5:$I$605,"Não Pago")</f>
        <v>0</v>
      </c>
      <c r="J123" s="75">
        <f>SUMIFS(Jun!$H$5:$H$605,Jun!$Q$5:$Q$605,"Receita",Jun!$F$5:$F$605,CReceber!$D123,Jun!$I$5:$I$605,"Não Pago")</f>
        <v>0</v>
      </c>
      <c r="K123" s="75">
        <f>SUMIFS(Jul!$H$5:$H$605,Jul!$Q$5:$Q$605,"Receita",Jul!$F$5:$F$605,CReceber!$D123,Jul!$I$5:$I$605,"Não Pago")</f>
        <v>0</v>
      </c>
      <c r="L123" s="75">
        <f>SUMIFS(Ago!$H$5:$H$605,Ago!$Q$5:$Q$605,"Receita",Ago!$F$5:$F$605,CReceber!$D123,Ago!$I$5:$I$605,"Não Pago")</f>
        <v>0</v>
      </c>
      <c r="M123" s="75">
        <f>SUMIFS(Set!$H$5:$H$605,Set!$Q$5:$Q$605,"Receita",Set!$F$5:$F$605,CReceber!$D123,Set!$I$5:$I$605,"Não Pago")</f>
        <v>0</v>
      </c>
      <c r="N123" s="75">
        <f>SUMIFS(Out!$H$5:$H$605,Out!$Q$5:$Q$605,"Receita",Out!$F$5:$F$605,CReceber!$D123,Out!$I$5:$I$605,"Não Pago")</f>
        <v>0</v>
      </c>
      <c r="O123" s="75">
        <f>SUMIFS(Nov!$H$5:$H$605,Nov!$Q$5:$Q$605,"Receita",Nov!$F$5:$F$605,CReceber!$D123,Nov!$I$5:$I$605,"Não Pago")</f>
        <v>0</v>
      </c>
      <c r="P123" s="75">
        <f>SUMIFS(Dez!$H$5:$H$605,Dez!$Q$5:$Q$605,"Receita",Dez!$F$5:$F$605,CReceber!$D123,Dez!$I$5:$I$605,"Não Pago")</f>
        <v>0</v>
      </c>
      <c r="Q123" s="49">
        <f t="shared" si="5"/>
        <v>0</v>
      </c>
    </row>
    <row r="124" spans="3:17" ht="28.5" customHeight="1" thickTop="1" thickBot="1">
      <c r="C124" s="65" t="str">
        <f>'PC Receitas'!F20</f>
        <v>4.2.16</v>
      </c>
      <c r="D124" s="66" t="str">
        <f>VLOOKUP(C124,'PC Receitas'!$F$4:$G$103,2,FALSE)</f>
        <v>-</v>
      </c>
      <c r="E124" s="75">
        <f>SUMIFS(Jan!$H$5:$H$605,Jan!$Q$5:$Q$605,"Receita",Jan!$F$5:$F$605,CReceber!$D124,Jan!$I$5:$I$605,"Não Pago")</f>
        <v>0</v>
      </c>
      <c r="F124" s="75">
        <f>SUMIFS(Fev!$H$5:$H$605,Fev!$Q$5:$Q$605,"Receita",Fev!$F$5:$F$605,CReceber!$D124,Fev!$I$5:$I$605,"Não Pago")</f>
        <v>0</v>
      </c>
      <c r="G124" s="75">
        <f>SUMIFS(Mar!$H$5:$H$605,Mar!$Q$5:$Q$605,"Receita",Mar!$F$5:$F$605,CReceber!$D124,Mar!$I$5:$I$605,"Não Pago")</f>
        <v>0</v>
      </c>
      <c r="H124" s="75">
        <f>SUMIFS(Abr!$H$5:$H$605,Abr!$Q$5:$Q$605,"Receita",Abr!$F$5:$F$605,CReceber!$D124,Abr!$I$5:$I$605,"Não Pago")</f>
        <v>0</v>
      </c>
      <c r="I124" s="75">
        <f>SUMIFS(Mai!$H$5:$H$605,Mai!$Q$5:$Q$605,"Receita",Mai!$F$5:$F$605,CReceber!$D124,Mai!$I$5:$I$605,"Não Pago")</f>
        <v>0</v>
      </c>
      <c r="J124" s="75">
        <f>SUMIFS(Jun!$H$5:$H$605,Jun!$Q$5:$Q$605,"Receita",Jun!$F$5:$F$605,CReceber!$D124,Jun!$I$5:$I$605,"Não Pago")</f>
        <v>0</v>
      </c>
      <c r="K124" s="75">
        <f>SUMIFS(Jul!$H$5:$H$605,Jul!$Q$5:$Q$605,"Receita",Jul!$F$5:$F$605,CReceber!$D124,Jul!$I$5:$I$605,"Não Pago")</f>
        <v>0</v>
      </c>
      <c r="L124" s="75">
        <f>SUMIFS(Ago!$H$5:$H$605,Ago!$Q$5:$Q$605,"Receita",Ago!$F$5:$F$605,CReceber!$D124,Ago!$I$5:$I$605,"Não Pago")</f>
        <v>0</v>
      </c>
      <c r="M124" s="75">
        <f>SUMIFS(Set!$H$5:$H$605,Set!$Q$5:$Q$605,"Receita",Set!$F$5:$F$605,CReceber!$D124,Set!$I$5:$I$605,"Não Pago")</f>
        <v>0</v>
      </c>
      <c r="N124" s="75">
        <f>SUMIFS(Out!$H$5:$H$605,Out!$Q$5:$Q$605,"Receita",Out!$F$5:$F$605,CReceber!$D124,Out!$I$5:$I$605,"Não Pago")</f>
        <v>0</v>
      </c>
      <c r="O124" s="75">
        <f>SUMIFS(Nov!$H$5:$H$605,Nov!$Q$5:$Q$605,"Receita",Nov!$F$5:$F$605,CReceber!$D124,Nov!$I$5:$I$605,"Não Pago")</f>
        <v>0</v>
      </c>
      <c r="P124" s="75">
        <f>SUMIFS(Dez!$H$5:$H$605,Dez!$Q$5:$Q$605,"Receita",Dez!$F$5:$F$605,CReceber!$D124,Dez!$I$5:$I$605,"Não Pago")</f>
        <v>0</v>
      </c>
      <c r="Q124" s="49">
        <f t="shared" si="5"/>
        <v>0</v>
      </c>
    </row>
    <row r="125" spans="3:17" ht="28.5" customHeight="1" thickTop="1" thickBot="1">
      <c r="C125" s="65" t="str">
        <f>'PC Receitas'!F21</f>
        <v>4.2.17</v>
      </c>
      <c r="D125" s="66" t="str">
        <f>VLOOKUP(C125,'PC Receitas'!$F$4:$G$103,2,FALSE)</f>
        <v>-</v>
      </c>
      <c r="E125" s="75">
        <f>SUMIFS(Jan!$H$5:$H$605,Jan!$Q$5:$Q$605,"Receita",Jan!$F$5:$F$605,CReceber!$D125,Jan!$I$5:$I$605,"Não Pago")</f>
        <v>0</v>
      </c>
      <c r="F125" s="75">
        <f>SUMIFS(Fev!$H$5:$H$605,Fev!$Q$5:$Q$605,"Receita",Fev!$F$5:$F$605,CReceber!$D125,Fev!$I$5:$I$605,"Não Pago")</f>
        <v>0</v>
      </c>
      <c r="G125" s="75">
        <f>SUMIFS(Mar!$H$5:$H$605,Mar!$Q$5:$Q$605,"Receita",Mar!$F$5:$F$605,CReceber!$D125,Mar!$I$5:$I$605,"Não Pago")</f>
        <v>0</v>
      </c>
      <c r="H125" s="75">
        <f>SUMIFS(Abr!$H$5:$H$605,Abr!$Q$5:$Q$605,"Receita",Abr!$F$5:$F$605,CReceber!$D125,Abr!$I$5:$I$605,"Não Pago")</f>
        <v>0</v>
      </c>
      <c r="I125" s="75">
        <f>SUMIFS(Mai!$H$5:$H$605,Mai!$Q$5:$Q$605,"Receita",Mai!$F$5:$F$605,CReceber!$D125,Mai!$I$5:$I$605,"Não Pago")</f>
        <v>0</v>
      </c>
      <c r="J125" s="75">
        <f>SUMIFS(Jun!$H$5:$H$605,Jun!$Q$5:$Q$605,"Receita",Jun!$F$5:$F$605,CReceber!$D125,Jun!$I$5:$I$605,"Não Pago")</f>
        <v>0</v>
      </c>
      <c r="K125" s="75">
        <f>SUMIFS(Jul!$H$5:$H$605,Jul!$Q$5:$Q$605,"Receita",Jul!$F$5:$F$605,CReceber!$D125,Jul!$I$5:$I$605,"Não Pago")</f>
        <v>0</v>
      </c>
      <c r="L125" s="75">
        <f>SUMIFS(Ago!$H$5:$H$605,Ago!$Q$5:$Q$605,"Receita",Ago!$F$5:$F$605,CReceber!$D125,Ago!$I$5:$I$605,"Não Pago")</f>
        <v>0</v>
      </c>
      <c r="M125" s="75">
        <f>SUMIFS(Set!$H$5:$H$605,Set!$Q$5:$Q$605,"Receita",Set!$F$5:$F$605,CReceber!$D125,Set!$I$5:$I$605,"Não Pago")</f>
        <v>0</v>
      </c>
      <c r="N125" s="75">
        <f>SUMIFS(Out!$H$5:$H$605,Out!$Q$5:$Q$605,"Receita",Out!$F$5:$F$605,CReceber!$D125,Out!$I$5:$I$605,"Não Pago")</f>
        <v>0</v>
      </c>
      <c r="O125" s="75">
        <f>SUMIFS(Nov!$H$5:$H$605,Nov!$Q$5:$Q$605,"Receita",Nov!$F$5:$F$605,CReceber!$D125,Nov!$I$5:$I$605,"Não Pago")</f>
        <v>0</v>
      </c>
      <c r="P125" s="75">
        <f>SUMIFS(Dez!$H$5:$H$605,Dez!$Q$5:$Q$605,"Receita",Dez!$F$5:$F$605,CReceber!$D125,Dez!$I$5:$I$605,"Não Pago")</f>
        <v>0</v>
      </c>
      <c r="Q125" s="49">
        <f t="shared" si="5"/>
        <v>0</v>
      </c>
    </row>
    <row r="126" spans="3:17" ht="28.5" customHeight="1" thickTop="1" thickBot="1">
      <c r="C126" s="65" t="str">
        <f>'PC Receitas'!F22</f>
        <v>4.2.18</v>
      </c>
      <c r="D126" s="66" t="str">
        <f>VLOOKUP(C126,'PC Receitas'!$F$4:$G$103,2,FALSE)</f>
        <v>-</v>
      </c>
      <c r="E126" s="75">
        <f>SUMIFS(Jan!$H$5:$H$605,Jan!$Q$5:$Q$605,"Receita",Jan!$F$5:$F$605,CReceber!$D126,Jan!$I$5:$I$605,"Não Pago")</f>
        <v>0</v>
      </c>
      <c r="F126" s="75">
        <f>SUMIFS(Fev!$H$5:$H$605,Fev!$Q$5:$Q$605,"Receita",Fev!$F$5:$F$605,CReceber!$D126,Fev!$I$5:$I$605,"Não Pago")</f>
        <v>0</v>
      </c>
      <c r="G126" s="75">
        <f>SUMIFS(Mar!$H$5:$H$605,Mar!$Q$5:$Q$605,"Receita",Mar!$F$5:$F$605,CReceber!$D126,Mar!$I$5:$I$605,"Não Pago")</f>
        <v>0</v>
      </c>
      <c r="H126" s="75">
        <f>SUMIFS(Abr!$H$5:$H$605,Abr!$Q$5:$Q$605,"Receita",Abr!$F$5:$F$605,CReceber!$D126,Abr!$I$5:$I$605,"Não Pago")</f>
        <v>0</v>
      </c>
      <c r="I126" s="75">
        <f>SUMIFS(Mai!$H$5:$H$605,Mai!$Q$5:$Q$605,"Receita",Mai!$F$5:$F$605,CReceber!$D126,Mai!$I$5:$I$605,"Não Pago")</f>
        <v>0</v>
      </c>
      <c r="J126" s="75">
        <f>SUMIFS(Jun!$H$5:$H$605,Jun!$Q$5:$Q$605,"Receita",Jun!$F$5:$F$605,CReceber!$D126,Jun!$I$5:$I$605,"Não Pago")</f>
        <v>0</v>
      </c>
      <c r="K126" s="75">
        <f>SUMIFS(Jul!$H$5:$H$605,Jul!$Q$5:$Q$605,"Receita",Jul!$F$5:$F$605,CReceber!$D126,Jul!$I$5:$I$605,"Não Pago")</f>
        <v>0</v>
      </c>
      <c r="L126" s="75">
        <f>SUMIFS(Ago!$H$5:$H$605,Ago!$Q$5:$Q$605,"Receita",Ago!$F$5:$F$605,CReceber!$D126,Ago!$I$5:$I$605,"Não Pago")</f>
        <v>0</v>
      </c>
      <c r="M126" s="75">
        <f>SUMIFS(Set!$H$5:$H$605,Set!$Q$5:$Q$605,"Receita",Set!$F$5:$F$605,CReceber!$D126,Set!$I$5:$I$605,"Não Pago")</f>
        <v>0</v>
      </c>
      <c r="N126" s="75">
        <f>SUMIFS(Out!$H$5:$H$605,Out!$Q$5:$Q$605,"Receita",Out!$F$5:$F$605,CReceber!$D126,Out!$I$5:$I$605,"Não Pago")</f>
        <v>0</v>
      </c>
      <c r="O126" s="75">
        <f>SUMIFS(Nov!$H$5:$H$605,Nov!$Q$5:$Q$605,"Receita",Nov!$F$5:$F$605,CReceber!$D126,Nov!$I$5:$I$605,"Não Pago")</f>
        <v>0</v>
      </c>
      <c r="P126" s="75">
        <f>SUMIFS(Dez!$H$5:$H$605,Dez!$Q$5:$Q$605,"Receita",Dez!$F$5:$F$605,CReceber!$D126,Dez!$I$5:$I$605,"Não Pago")</f>
        <v>0</v>
      </c>
      <c r="Q126" s="49">
        <f t="shared" si="5"/>
        <v>0</v>
      </c>
    </row>
    <row r="127" spans="3:17" ht="28.5" customHeight="1" thickTop="1" thickBot="1">
      <c r="C127" s="65" t="str">
        <f>'PC Receitas'!F23</f>
        <v>4.2.19</v>
      </c>
      <c r="D127" s="66" t="str">
        <f>VLOOKUP(C127,'PC Receitas'!$F$4:$G$103,2,FALSE)</f>
        <v>-</v>
      </c>
      <c r="E127" s="75">
        <f>SUMIFS(Jan!$H$5:$H$605,Jan!$Q$5:$Q$605,"Receita",Jan!$F$5:$F$605,CReceber!$D127,Jan!$I$5:$I$605,"Não Pago")</f>
        <v>0</v>
      </c>
      <c r="F127" s="75">
        <f>SUMIFS(Fev!$H$5:$H$605,Fev!$Q$5:$Q$605,"Receita",Fev!$F$5:$F$605,CReceber!$D127,Fev!$I$5:$I$605,"Não Pago")</f>
        <v>0</v>
      </c>
      <c r="G127" s="75">
        <f>SUMIFS(Mar!$H$5:$H$605,Mar!$Q$5:$Q$605,"Receita",Mar!$F$5:$F$605,CReceber!$D127,Mar!$I$5:$I$605,"Não Pago")</f>
        <v>0</v>
      </c>
      <c r="H127" s="75">
        <f>SUMIFS(Abr!$H$5:$H$605,Abr!$Q$5:$Q$605,"Receita",Abr!$F$5:$F$605,CReceber!$D127,Abr!$I$5:$I$605,"Não Pago")</f>
        <v>0</v>
      </c>
      <c r="I127" s="75">
        <f>SUMIFS(Mai!$H$5:$H$605,Mai!$Q$5:$Q$605,"Receita",Mai!$F$5:$F$605,CReceber!$D127,Mai!$I$5:$I$605,"Não Pago")</f>
        <v>0</v>
      </c>
      <c r="J127" s="75">
        <f>SUMIFS(Jun!$H$5:$H$605,Jun!$Q$5:$Q$605,"Receita",Jun!$F$5:$F$605,CReceber!$D127,Jun!$I$5:$I$605,"Não Pago")</f>
        <v>0</v>
      </c>
      <c r="K127" s="75">
        <f>SUMIFS(Jul!$H$5:$H$605,Jul!$Q$5:$Q$605,"Receita",Jul!$F$5:$F$605,CReceber!$D127,Jul!$I$5:$I$605,"Não Pago")</f>
        <v>0</v>
      </c>
      <c r="L127" s="75">
        <f>SUMIFS(Ago!$H$5:$H$605,Ago!$Q$5:$Q$605,"Receita",Ago!$F$5:$F$605,CReceber!$D127,Ago!$I$5:$I$605,"Não Pago")</f>
        <v>0</v>
      </c>
      <c r="M127" s="75">
        <f>SUMIFS(Set!$H$5:$H$605,Set!$Q$5:$Q$605,"Receita",Set!$F$5:$F$605,CReceber!$D127,Set!$I$5:$I$605,"Não Pago")</f>
        <v>0</v>
      </c>
      <c r="N127" s="75">
        <f>SUMIFS(Out!$H$5:$H$605,Out!$Q$5:$Q$605,"Receita",Out!$F$5:$F$605,CReceber!$D127,Out!$I$5:$I$605,"Não Pago")</f>
        <v>0</v>
      </c>
      <c r="O127" s="75">
        <f>SUMIFS(Nov!$H$5:$H$605,Nov!$Q$5:$Q$605,"Receita",Nov!$F$5:$F$605,CReceber!$D127,Nov!$I$5:$I$605,"Não Pago")</f>
        <v>0</v>
      </c>
      <c r="P127" s="75">
        <f>SUMIFS(Dez!$H$5:$H$605,Dez!$Q$5:$Q$605,"Receita",Dez!$F$5:$F$605,CReceber!$D127,Dez!$I$5:$I$605,"Não Pago")</f>
        <v>0</v>
      </c>
      <c r="Q127" s="49">
        <f t="shared" si="5"/>
        <v>0</v>
      </c>
    </row>
    <row r="128" spans="3:17" ht="28.5" customHeight="1" thickTop="1" thickBot="1">
      <c r="C128" s="65" t="str">
        <f>'PC Receitas'!F24</f>
        <v>4.2.20</v>
      </c>
      <c r="D128" s="66" t="str">
        <f>VLOOKUP(C128,'PC Receitas'!$F$4:$G$103,2,FALSE)</f>
        <v>-</v>
      </c>
      <c r="E128" s="75">
        <f>SUMIFS(Jan!$H$5:$H$605,Jan!$Q$5:$Q$605,"Receita",Jan!$F$5:$F$605,CReceber!$D128,Jan!$I$5:$I$605,"Não Pago")</f>
        <v>0</v>
      </c>
      <c r="F128" s="75">
        <f>SUMIFS(Fev!$H$5:$H$605,Fev!$Q$5:$Q$605,"Receita",Fev!$F$5:$F$605,CReceber!$D128,Fev!$I$5:$I$605,"Não Pago")</f>
        <v>0</v>
      </c>
      <c r="G128" s="75">
        <f>SUMIFS(Mar!$H$5:$H$605,Mar!$Q$5:$Q$605,"Receita",Mar!$F$5:$F$605,CReceber!$D128,Mar!$I$5:$I$605,"Não Pago")</f>
        <v>0</v>
      </c>
      <c r="H128" s="75">
        <f>SUMIFS(Abr!$H$5:$H$605,Abr!$Q$5:$Q$605,"Receita",Abr!$F$5:$F$605,CReceber!$D128,Abr!$I$5:$I$605,"Não Pago")</f>
        <v>0</v>
      </c>
      <c r="I128" s="75">
        <f>SUMIFS(Mai!$H$5:$H$605,Mai!$Q$5:$Q$605,"Receita",Mai!$F$5:$F$605,CReceber!$D128,Mai!$I$5:$I$605,"Não Pago")</f>
        <v>0</v>
      </c>
      <c r="J128" s="75">
        <f>SUMIFS(Jun!$H$5:$H$605,Jun!$Q$5:$Q$605,"Receita",Jun!$F$5:$F$605,CReceber!$D128,Jun!$I$5:$I$605,"Não Pago")</f>
        <v>0</v>
      </c>
      <c r="K128" s="75">
        <f>SUMIFS(Jul!$H$5:$H$605,Jul!$Q$5:$Q$605,"Receita",Jul!$F$5:$F$605,CReceber!$D128,Jul!$I$5:$I$605,"Não Pago")</f>
        <v>0</v>
      </c>
      <c r="L128" s="75">
        <f>SUMIFS(Ago!$H$5:$H$605,Ago!$Q$5:$Q$605,"Receita",Ago!$F$5:$F$605,CReceber!$D128,Ago!$I$5:$I$605,"Não Pago")</f>
        <v>0</v>
      </c>
      <c r="M128" s="75">
        <f>SUMIFS(Set!$H$5:$H$605,Set!$Q$5:$Q$605,"Receita",Set!$F$5:$F$605,CReceber!$D128,Set!$I$5:$I$605,"Não Pago")</f>
        <v>0</v>
      </c>
      <c r="N128" s="75">
        <f>SUMIFS(Out!$H$5:$H$605,Out!$Q$5:$Q$605,"Receita",Out!$F$5:$F$605,CReceber!$D128,Out!$I$5:$I$605,"Não Pago")</f>
        <v>0</v>
      </c>
      <c r="O128" s="75">
        <f>SUMIFS(Nov!$H$5:$H$605,Nov!$Q$5:$Q$605,"Receita",Nov!$F$5:$F$605,CReceber!$D128,Nov!$I$5:$I$605,"Não Pago")</f>
        <v>0</v>
      </c>
      <c r="P128" s="75">
        <f>SUMIFS(Dez!$H$5:$H$605,Dez!$Q$5:$Q$605,"Receita",Dez!$F$5:$F$605,CReceber!$D128,Dez!$I$5:$I$605,"Não Pago")</f>
        <v>0</v>
      </c>
      <c r="Q128" s="49">
        <f t="shared" si="5"/>
        <v>0</v>
      </c>
    </row>
    <row r="129" spans="3:17" ht="28.5" customHeight="1" thickTop="1" thickBot="1">
      <c r="C129" s="65" t="str">
        <f>'PC Receitas'!F25</f>
        <v>4.2.21</v>
      </c>
      <c r="D129" s="66" t="str">
        <f>VLOOKUP(C129,'PC Receitas'!$F$4:$G$103,2,FALSE)</f>
        <v>-</v>
      </c>
      <c r="E129" s="75">
        <f>SUMIFS(Jan!$H$5:$H$605,Jan!$Q$5:$Q$605,"Receita",Jan!$F$5:$F$605,CReceber!$D129,Jan!$I$5:$I$605,"Não Pago")</f>
        <v>0</v>
      </c>
      <c r="F129" s="75">
        <f>SUMIFS(Fev!$H$5:$H$605,Fev!$Q$5:$Q$605,"Receita",Fev!$F$5:$F$605,CReceber!$D129,Fev!$I$5:$I$605,"Não Pago")</f>
        <v>0</v>
      </c>
      <c r="G129" s="75">
        <f>SUMIFS(Mar!$H$5:$H$605,Mar!$Q$5:$Q$605,"Receita",Mar!$F$5:$F$605,CReceber!$D129,Mar!$I$5:$I$605,"Não Pago")</f>
        <v>0</v>
      </c>
      <c r="H129" s="75">
        <f>SUMIFS(Abr!$H$5:$H$605,Abr!$Q$5:$Q$605,"Receita",Abr!$F$5:$F$605,CReceber!$D129,Abr!$I$5:$I$605,"Não Pago")</f>
        <v>0</v>
      </c>
      <c r="I129" s="75">
        <f>SUMIFS(Mai!$H$5:$H$605,Mai!$Q$5:$Q$605,"Receita",Mai!$F$5:$F$605,CReceber!$D129,Mai!$I$5:$I$605,"Não Pago")</f>
        <v>0</v>
      </c>
      <c r="J129" s="75">
        <f>SUMIFS(Jun!$H$5:$H$605,Jun!$Q$5:$Q$605,"Receita",Jun!$F$5:$F$605,CReceber!$D129,Jun!$I$5:$I$605,"Não Pago")</f>
        <v>0</v>
      </c>
      <c r="K129" s="75">
        <f>SUMIFS(Jul!$H$5:$H$605,Jul!$Q$5:$Q$605,"Receita",Jul!$F$5:$F$605,CReceber!$D129,Jul!$I$5:$I$605,"Não Pago")</f>
        <v>0</v>
      </c>
      <c r="L129" s="75">
        <f>SUMIFS(Ago!$H$5:$H$605,Ago!$Q$5:$Q$605,"Receita",Ago!$F$5:$F$605,CReceber!$D129,Ago!$I$5:$I$605,"Não Pago")</f>
        <v>0</v>
      </c>
      <c r="M129" s="75">
        <f>SUMIFS(Set!$H$5:$H$605,Set!$Q$5:$Q$605,"Receita",Set!$F$5:$F$605,CReceber!$D129,Set!$I$5:$I$605,"Não Pago")</f>
        <v>0</v>
      </c>
      <c r="N129" s="75">
        <f>SUMIFS(Out!$H$5:$H$605,Out!$Q$5:$Q$605,"Receita",Out!$F$5:$F$605,CReceber!$D129,Out!$I$5:$I$605,"Não Pago")</f>
        <v>0</v>
      </c>
      <c r="O129" s="75">
        <f>SUMIFS(Nov!$H$5:$H$605,Nov!$Q$5:$Q$605,"Receita",Nov!$F$5:$F$605,CReceber!$D129,Nov!$I$5:$I$605,"Não Pago")</f>
        <v>0</v>
      </c>
      <c r="P129" s="75">
        <f>SUMIFS(Dez!$H$5:$H$605,Dez!$Q$5:$Q$605,"Receita",Dez!$F$5:$F$605,CReceber!$D129,Dez!$I$5:$I$605,"Não Pago")</f>
        <v>0</v>
      </c>
      <c r="Q129" s="49">
        <f t="shared" si="5"/>
        <v>0</v>
      </c>
    </row>
    <row r="130" spans="3:17" ht="28.5" customHeight="1" thickTop="1" thickBot="1">
      <c r="C130" s="65" t="str">
        <f>'PC Receitas'!F26</f>
        <v>4.2.22</v>
      </c>
      <c r="D130" s="66" t="str">
        <f>VLOOKUP(C130,'PC Receitas'!$F$4:$G$103,2,FALSE)</f>
        <v>-</v>
      </c>
      <c r="E130" s="75">
        <f>SUMIFS(Jan!$H$5:$H$605,Jan!$Q$5:$Q$605,"Receita",Jan!$F$5:$F$605,CReceber!$D130,Jan!$I$5:$I$605,"Não Pago")</f>
        <v>0</v>
      </c>
      <c r="F130" s="75">
        <f>SUMIFS(Fev!$H$5:$H$605,Fev!$Q$5:$Q$605,"Receita",Fev!$F$5:$F$605,CReceber!$D130,Fev!$I$5:$I$605,"Não Pago")</f>
        <v>0</v>
      </c>
      <c r="G130" s="75">
        <f>SUMIFS(Mar!$H$5:$H$605,Mar!$Q$5:$Q$605,"Receita",Mar!$F$5:$F$605,CReceber!$D130,Mar!$I$5:$I$605,"Não Pago")</f>
        <v>0</v>
      </c>
      <c r="H130" s="75">
        <f>SUMIFS(Abr!$H$5:$H$605,Abr!$Q$5:$Q$605,"Receita",Abr!$F$5:$F$605,CReceber!$D130,Abr!$I$5:$I$605,"Não Pago")</f>
        <v>0</v>
      </c>
      <c r="I130" s="75">
        <f>SUMIFS(Mai!$H$5:$H$605,Mai!$Q$5:$Q$605,"Receita",Mai!$F$5:$F$605,CReceber!$D130,Mai!$I$5:$I$605,"Não Pago")</f>
        <v>0</v>
      </c>
      <c r="J130" s="75">
        <f>SUMIFS(Jun!$H$5:$H$605,Jun!$Q$5:$Q$605,"Receita",Jun!$F$5:$F$605,CReceber!$D130,Jun!$I$5:$I$605,"Não Pago")</f>
        <v>0</v>
      </c>
      <c r="K130" s="75">
        <f>SUMIFS(Jul!$H$5:$H$605,Jul!$Q$5:$Q$605,"Receita",Jul!$F$5:$F$605,CReceber!$D130,Jul!$I$5:$I$605,"Não Pago")</f>
        <v>0</v>
      </c>
      <c r="L130" s="75">
        <f>SUMIFS(Ago!$H$5:$H$605,Ago!$Q$5:$Q$605,"Receita",Ago!$F$5:$F$605,CReceber!$D130,Ago!$I$5:$I$605,"Não Pago")</f>
        <v>0</v>
      </c>
      <c r="M130" s="75">
        <f>SUMIFS(Set!$H$5:$H$605,Set!$Q$5:$Q$605,"Receita",Set!$F$5:$F$605,CReceber!$D130,Set!$I$5:$I$605,"Não Pago")</f>
        <v>0</v>
      </c>
      <c r="N130" s="75">
        <f>SUMIFS(Out!$H$5:$H$605,Out!$Q$5:$Q$605,"Receita",Out!$F$5:$F$605,CReceber!$D130,Out!$I$5:$I$605,"Não Pago")</f>
        <v>0</v>
      </c>
      <c r="O130" s="75">
        <f>SUMIFS(Nov!$H$5:$H$605,Nov!$Q$5:$Q$605,"Receita",Nov!$F$5:$F$605,CReceber!$D130,Nov!$I$5:$I$605,"Não Pago")</f>
        <v>0</v>
      </c>
      <c r="P130" s="75">
        <f>SUMIFS(Dez!$H$5:$H$605,Dez!$Q$5:$Q$605,"Receita",Dez!$F$5:$F$605,CReceber!$D130,Dez!$I$5:$I$605,"Não Pago")</f>
        <v>0</v>
      </c>
      <c r="Q130" s="49">
        <f t="shared" si="5"/>
        <v>0</v>
      </c>
    </row>
    <row r="131" spans="3:17" ht="28.5" customHeight="1" thickTop="1" thickBot="1">
      <c r="C131" s="65" t="str">
        <f>'PC Receitas'!F27</f>
        <v>4.2.23</v>
      </c>
      <c r="D131" s="66" t="str">
        <f>VLOOKUP(C131,'PC Receitas'!$F$4:$G$103,2,FALSE)</f>
        <v>-</v>
      </c>
      <c r="E131" s="75">
        <f>SUMIFS(Jan!$H$5:$H$605,Jan!$Q$5:$Q$605,"Receita",Jan!$F$5:$F$605,CReceber!$D131,Jan!$I$5:$I$605,"Não Pago")</f>
        <v>0</v>
      </c>
      <c r="F131" s="75">
        <f>SUMIFS(Fev!$H$5:$H$605,Fev!$Q$5:$Q$605,"Receita",Fev!$F$5:$F$605,CReceber!$D131,Fev!$I$5:$I$605,"Não Pago")</f>
        <v>0</v>
      </c>
      <c r="G131" s="75">
        <f>SUMIFS(Mar!$H$5:$H$605,Mar!$Q$5:$Q$605,"Receita",Mar!$F$5:$F$605,CReceber!$D131,Mar!$I$5:$I$605,"Não Pago")</f>
        <v>0</v>
      </c>
      <c r="H131" s="75">
        <f>SUMIFS(Abr!$H$5:$H$605,Abr!$Q$5:$Q$605,"Receita",Abr!$F$5:$F$605,CReceber!$D131,Abr!$I$5:$I$605,"Não Pago")</f>
        <v>0</v>
      </c>
      <c r="I131" s="75">
        <f>SUMIFS(Mai!$H$5:$H$605,Mai!$Q$5:$Q$605,"Receita",Mai!$F$5:$F$605,CReceber!$D131,Mai!$I$5:$I$605,"Não Pago")</f>
        <v>0</v>
      </c>
      <c r="J131" s="75">
        <f>SUMIFS(Jun!$H$5:$H$605,Jun!$Q$5:$Q$605,"Receita",Jun!$F$5:$F$605,CReceber!$D131,Jun!$I$5:$I$605,"Não Pago")</f>
        <v>0</v>
      </c>
      <c r="K131" s="75">
        <f>SUMIFS(Jul!$H$5:$H$605,Jul!$Q$5:$Q$605,"Receita",Jul!$F$5:$F$605,CReceber!$D131,Jul!$I$5:$I$605,"Não Pago")</f>
        <v>0</v>
      </c>
      <c r="L131" s="75">
        <f>SUMIFS(Ago!$H$5:$H$605,Ago!$Q$5:$Q$605,"Receita",Ago!$F$5:$F$605,CReceber!$D131,Ago!$I$5:$I$605,"Não Pago")</f>
        <v>0</v>
      </c>
      <c r="M131" s="75">
        <f>SUMIFS(Set!$H$5:$H$605,Set!$Q$5:$Q$605,"Receita",Set!$F$5:$F$605,CReceber!$D131,Set!$I$5:$I$605,"Não Pago")</f>
        <v>0</v>
      </c>
      <c r="N131" s="75">
        <f>SUMIFS(Out!$H$5:$H$605,Out!$Q$5:$Q$605,"Receita",Out!$F$5:$F$605,CReceber!$D131,Out!$I$5:$I$605,"Não Pago")</f>
        <v>0</v>
      </c>
      <c r="O131" s="75">
        <f>SUMIFS(Nov!$H$5:$H$605,Nov!$Q$5:$Q$605,"Receita",Nov!$F$5:$F$605,CReceber!$D131,Nov!$I$5:$I$605,"Não Pago")</f>
        <v>0</v>
      </c>
      <c r="P131" s="75">
        <f>SUMIFS(Dez!$H$5:$H$605,Dez!$Q$5:$Q$605,"Receita",Dez!$F$5:$F$605,CReceber!$D131,Dez!$I$5:$I$605,"Não Pago")</f>
        <v>0</v>
      </c>
      <c r="Q131" s="49">
        <f t="shared" si="5"/>
        <v>0</v>
      </c>
    </row>
    <row r="132" spans="3:17" ht="28.5" customHeight="1" thickTop="1" thickBot="1">
      <c r="C132" s="65" t="str">
        <f>'PC Receitas'!F28</f>
        <v>4.2.24</v>
      </c>
      <c r="D132" s="66" t="str">
        <f>VLOOKUP(C132,'PC Receitas'!$F$4:$G$103,2,FALSE)</f>
        <v>-</v>
      </c>
      <c r="E132" s="75">
        <f>SUMIFS(Jan!$H$5:$H$605,Jan!$Q$5:$Q$605,"Receita",Jan!$F$5:$F$605,CReceber!$D132,Jan!$I$5:$I$605,"Não Pago")</f>
        <v>0</v>
      </c>
      <c r="F132" s="75">
        <f>SUMIFS(Fev!$H$5:$H$605,Fev!$Q$5:$Q$605,"Receita",Fev!$F$5:$F$605,CReceber!$D132,Fev!$I$5:$I$605,"Não Pago")</f>
        <v>0</v>
      </c>
      <c r="G132" s="75">
        <f>SUMIFS(Mar!$H$5:$H$605,Mar!$Q$5:$Q$605,"Receita",Mar!$F$5:$F$605,CReceber!$D132,Mar!$I$5:$I$605,"Não Pago")</f>
        <v>0</v>
      </c>
      <c r="H132" s="75">
        <f>SUMIFS(Abr!$H$5:$H$605,Abr!$Q$5:$Q$605,"Receita",Abr!$F$5:$F$605,CReceber!$D132,Abr!$I$5:$I$605,"Não Pago")</f>
        <v>0</v>
      </c>
      <c r="I132" s="75">
        <f>SUMIFS(Mai!$H$5:$H$605,Mai!$Q$5:$Q$605,"Receita",Mai!$F$5:$F$605,CReceber!$D132,Mai!$I$5:$I$605,"Não Pago")</f>
        <v>0</v>
      </c>
      <c r="J132" s="75">
        <f>SUMIFS(Jun!$H$5:$H$605,Jun!$Q$5:$Q$605,"Receita",Jun!$F$5:$F$605,CReceber!$D132,Jun!$I$5:$I$605,"Não Pago")</f>
        <v>0</v>
      </c>
      <c r="K132" s="75">
        <f>SUMIFS(Jul!$H$5:$H$605,Jul!$Q$5:$Q$605,"Receita",Jul!$F$5:$F$605,CReceber!$D132,Jul!$I$5:$I$605,"Não Pago")</f>
        <v>0</v>
      </c>
      <c r="L132" s="75">
        <f>SUMIFS(Ago!$H$5:$H$605,Ago!$Q$5:$Q$605,"Receita",Ago!$F$5:$F$605,CReceber!$D132,Ago!$I$5:$I$605,"Não Pago")</f>
        <v>0</v>
      </c>
      <c r="M132" s="75">
        <f>SUMIFS(Set!$H$5:$H$605,Set!$Q$5:$Q$605,"Receita",Set!$F$5:$F$605,CReceber!$D132,Set!$I$5:$I$605,"Não Pago")</f>
        <v>0</v>
      </c>
      <c r="N132" s="75">
        <f>SUMIFS(Out!$H$5:$H$605,Out!$Q$5:$Q$605,"Receita",Out!$F$5:$F$605,CReceber!$D132,Out!$I$5:$I$605,"Não Pago")</f>
        <v>0</v>
      </c>
      <c r="O132" s="75">
        <f>SUMIFS(Nov!$H$5:$H$605,Nov!$Q$5:$Q$605,"Receita",Nov!$F$5:$F$605,CReceber!$D132,Nov!$I$5:$I$605,"Não Pago")</f>
        <v>0</v>
      </c>
      <c r="P132" s="75">
        <f>SUMIFS(Dez!$H$5:$H$605,Dez!$Q$5:$Q$605,"Receita",Dez!$F$5:$F$605,CReceber!$D132,Dez!$I$5:$I$605,"Não Pago")</f>
        <v>0</v>
      </c>
      <c r="Q132" s="49">
        <f t="shared" si="5"/>
        <v>0</v>
      </c>
    </row>
    <row r="133" spans="3:17" ht="28.5" customHeight="1" thickTop="1" thickBot="1">
      <c r="C133" s="65" t="str">
        <f>'PC Receitas'!F29</f>
        <v>4.2.25</v>
      </c>
      <c r="D133" s="66" t="str">
        <f>VLOOKUP(C133,'PC Receitas'!$F$4:$G$103,2,FALSE)</f>
        <v>-</v>
      </c>
      <c r="E133" s="75">
        <f>SUMIFS(Jan!$H$5:$H$605,Jan!$Q$5:$Q$605,"Receita",Jan!$F$5:$F$605,CReceber!$D133,Jan!$I$5:$I$605,"Não Pago")</f>
        <v>0</v>
      </c>
      <c r="F133" s="75">
        <f>SUMIFS(Fev!$H$5:$H$605,Fev!$Q$5:$Q$605,"Receita",Fev!$F$5:$F$605,CReceber!$D133,Fev!$I$5:$I$605,"Não Pago")</f>
        <v>0</v>
      </c>
      <c r="G133" s="75">
        <f>SUMIFS(Mar!$H$5:$H$605,Mar!$Q$5:$Q$605,"Receita",Mar!$F$5:$F$605,CReceber!$D133,Mar!$I$5:$I$605,"Não Pago")</f>
        <v>0</v>
      </c>
      <c r="H133" s="75">
        <f>SUMIFS(Abr!$H$5:$H$605,Abr!$Q$5:$Q$605,"Receita",Abr!$F$5:$F$605,CReceber!$D133,Abr!$I$5:$I$605,"Não Pago")</f>
        <v>0</v>
      </c>
      <c r="I133" s="75">
        <f>SUMIFS(Mai!$H$5:$H$605,Mai!$Q$5:$Q$605,"Receita",Mai!$F$5:$F$605,CReceber!$D133,Mai!$I$5:$I$605,"Não Pago")</f>
        <v>0</v>
      </c>
      <c r="J133" s="75">
        <f>SUMIFS(Jun!$H$5:$H$605,Jun!$Q$5:$Q$605,"Receita",Jun!$F$5:$F$605,CReceber!$D133,Jun!$I$5:$I$605,"Não Pago")</f>
        <v>0</v>
      </c>
      <c r="K133" s="75">
        <f>SUMIFS(Jul!$H$5:$H$605,Jul!$Q$5:$Q$605,"Receita",Jul!$F$5:$F$605,CReceber!$D133,Jul!$I$5:$I$605,"Não Pago")</f>
        <v>0</v>
      </c>
      <c r="L133" s="75">
        <f>SUMIFS(Ago!$H$5:$H$605,Ago!$Q$5:$Q$605,"Receita",Ago!$F$5:$F$605,CReceber!$D133,Ago!$I$5:$I$605,"Não Pago")</f>
        <v>0</v>
      </c>
      <c r="M133" s="75">
        <f>SUMIFS(Set!$H$5:$H$605,Set!$Q$5:$Q$605,"Receita",Set!$F$5:$F$605,CReceber!$D133,Set!$I$5:$I$605,"Não Pago")</f>
        <v>0</v>
      </c>
      <c r="N133" s="75">
        <f>SUMIFS(Out!$H$5:$H$605,Out!$Q$5:$Q$605,"Receita",Out!$F$5:$F$605,CReceber!$D133,Out!$I$5:$I$605,"Não Pago")</f>
        <v>0</v>
      </c>
      <c r="O133" s="75">
        <f>SUMIFS(Nov!$H$5:$H$605,Nov!$Q$5:$Q$605,"Receita",Nov!$F$5:$F$605,CReceber!$D133,Nov!$I$5:$I$605,"Não Pago")</f>
        <v>0</v>
      </c>
      <c r="P133" s="75">
        <f>SUMIFS(Dez!$H$5:$H$605,Dez!$Q$5:$Q$605,"Receita",Dez!$F$5:$F$605,CReceber!$D133,Dez!$I$5:$I$605,"Não Pago")</f>
        <v>0</v>
      </c>
      <c r="Q133" s="49">
        <f t="shared" si="5"/>
        <v>0</v>
      </c>
    </row>
    <row r="134" spans="3:17" ht="28.5" customHeight="1" thickTop="1" thickBot="1">
      <c r="C134" s="65" t="str">
        <f>'PC Receitas'!F30</f>
        <v>4.2.26</v>
      </c>
      <c r="D134" s="66" t="str">
        <f>VLOOKUP(C134,'PC Receitas'!$F$4:$G$103,2,FALSE)</f>
        <v>-</v>
      </c>
      <c r="E134" s="75">
        <f>SUMIFS(Jan!$H$5:$H$605,Jan!$Q$5:$Q$605,"Receita",Jan!$F$5:$F$605,CReceber!$D134,Jan!$I$5:$I$605,"Não Pago")</f>
        <v>0</v>
      </c>
      <c r="F134" s="75">
        <f>SUMIFS(Fev!$H$5:$H$605,Fev!$Q$5:$Q$605,"Receita",Fev!$F$5:$F$605,CReceber!$D134,Fev!$I$5:$I$605,"Não Pago")</f>
        <v>0</v>
      </c>
      <c r="G134" s="75">
        <f>SUMIFS(Mar!$H$5:$H$605,Mar!$Q$5:$Q$605,"Receita",Mar!$F$5:$F$605,CReceber!$D134,Mar!$I$5:$I$605,"Não Pago")</f>
        <v>0</v>
      </c>
      <c r="H134" s="75">
        <f>SUMIFS(Abr!$H$5:$H$605,Abr!$Q$5:$Q$605,"Receita",Abr!$F$5:$F$605,CReceber!$D134,Abr!$I$5:$I$605,"Não Pago")</f>
        <v>0</v>
      </c>
      <c r="I134" s="75">
        <f>SUMIFS(Mai!$H$5:$H$605,Mai!$Q$5:$Q$605,"Receita",Mai!$F$5:$F$605,CReceber!$D134,Mai!$I$5:$I$605,"Não Pago")</f>
        <v>0</v>
      </c>
      <c r="J134" s="75">
        <f>SUMIFS(Jun!$H$5:$H$605,Jun!$Q$5:$Q$605,"Receita",Jun!$F$5:$F$605,CReceber!$D134,Jun!$I$5:$I$605,"Não Pago")</f>
        <v>0</v>
      </c>
      <c r="K134" s="75">
        <f>SUMIFS(Jul!$H$5:$H$605,Jul!$Q$5:$Q$605,"Receita",Jul!$F$5:$F$605,CReceber!$D134,Jul!$I$5:$I$605,"Não Pago")</f>
        <v>0</v>
      </c>
      <c r="L134" s="75">
        <f>SUMIFS(Ago!$H$5:$H$605,Ago!$Q$5:$Q$605,"Receita",Ago!$F$5:$F$605,CReceber!$D134,Ago!$I$5:$I$605,"Não Pago")</f>
        <v>0</v>
      </c>
      <c r="M134" s="75">
        <f>SUMIFS(Set!$H$5:$H$605,Set!$Q$5:$Q$605,"Receita",Set!$F$5:$F$605,CReceber!$D134,Set!$I$5:$I$605,"Não Pago")</f>
        <v>0</v>
      </c>
      <c r="N134" s="75">
        <f>SUMIFS(Out!$H$5:$H$605,Out!$Q$5:$Q$605,"Receita",Out!$F$5:$F$605,CReceber!$D134,Out!$I$5:$I$605,"Não Pago")</f>
        <v>0</v>
      </c>
      <c r="O134" s="75">
        <f>SUMIFS(Nov!$H$5:$H$605,Nov!$Q$5:$Q$605,"Receita",Nov!$F$5:$F$605,CReceber!$D134,Nov!$I$5:$I$605,"Não Pago")</f>
        <v>0</v>
      </c>
      <c r="P134" s="75">
        <f>SUMIFS(Dez!$H$5:$H$605,Dez!$Q$5:$Q$605,"Receita",Dez!$F$5:$F$605,CReceber!$D134,Dez!$I$5:$I$605,"Não Pago")</f>
        <v>0</v>
      </c>
      <c r="Q134" s="49">
        <f t="shared" si="5"/>
        <v>0</v>
      </c>
    </row>
    <row r="135" spans="3:17" ht="28.5" customHeight="1" thickTop="1" thickBot="1">
      <c r="C135" s="65" t="str">
        <f>'PC Receitas'!F31</f>
        <v>4.2.27</v>
      </c>
      <c r="D135" s="66" t="str">
        <f>VLOOKUP(C135,'PC Receitas'!$F$4:$G$103,2,FALSE)</f>
        <v>-</v>
      </c>
      <c r="E135" s="75">
        <f>SUMIFS(Jan!$H$5:$H$605,Jan!$Q$5:$Q$605,"Receita",Jan!$F$5:$F$605,CReceber!$D135,Jan!$I$5:$I$605,"Não Pago")</f>
        <v>0</v>
      </c>
      <c r="F135" s="75">
        <f>SUMIFS(Fev!$H$5:$H$605,Fev!$Q$5:$Q$605,"Receita",Fev!$F$5:$F$605,CReceber!$D135,Fev!$I$5:$I$605,"Não Pago")</f>
        <v>0</v>
      </c>
      <c r="G135" s="75">
        <f>SUMIFS(Mar!$H$5:$H$605,Mar!$Q$5:$Q$605,"Receita",Mar!$F$5:$F$605,CReceber!$D135,Mar!$I$5:$I$605,"Não Pago")</f>
        <v>0</v>
      </c>
      <c r="H135" s="75">
        <f>SUMIFS(Abr!$H$5:$H$605,Abr!$Q$5:$Q$605,"Receita",Abr!$F$5:$F$605,CReceber!$D135,Abr!$I$5:$I$605,"Não Pago")</f>
        <v>0</v>
      </c>
      <c r="I135" s="75">
        <f>SUMIFS(Mai!$H$5:$H$605,Mai!$Q$5:$Q$605,"Receita",Mai!$F$5:$F$605,CReceber!$D135,Mai!$I$5:$I$605,"Não Pago")</f>
        <v>0</v>
      </c>
      <c r="J135" s="75">
        <f>SUMIFS(Jun!$H$5:$H$605,Jun!$Q$5:$Q$605,"Receita",Jun!$F$5:$F$605,CReceber!$D135,Jun!$I$5:$I$605,"Não Pago")</f>
        <v>0</v>
      </c>
      <c r="K135" s="75">
        <f>SUMIFS(Jul!$H$5:$H$605,Jul!$Q$5:$Q$605,"Receita",Jul!$F$5:$F$605,CReceber!$D135,Jul!$I$5:$I$605,"Não Pago")</f>
        <v>0</v>
      </c>
      <c r="L135" s="75">
        <f>SUMIFS(Ago!$H$5:$H$605,Ago!$Q$5:$Q$605,"Receita",Ago!$F$5:$F$605,CReceber!$D135,Ago!$I$5:$I$605,"Não Pago")</f>
        <v>0</v>
      </c>
      <c r="M135" s="75">
        <f>SUMIFS(Set!$H$5:$H$605,Set!$Q$5:$Q$605,"Receita",Set!$F$5:$F$605,CReceber!$D135,Set!$I$5:$I$605,"Não Pago")</f>
        <v>0</v>
      </c>
      <c r="N135" s="75">
        <f>SUMIFS(Out!$H$5:$H$605,Out!$Q$5:$Q$605,"Receita",Out!$F$5:$F$605,CReceber!$D135,Out!$I$5:$I$605,"Não Pago")</f>
        <v>0</v>
      </c>
      <c r="O135" s="75">
        <f>SUMIFS(Nov!$H$5:$H$605,Nov!$Q$5:$Q$605,"Receita",Nov!$F$5:$F$605,CReceber!$D135,Nov!$I$5:$I$605,"Não Pago")</f>
        <v>0</v>
      </c>
      <c r="P135" s="75">
        <f>SUMIFS(Dez!$H$5:$H$605,Dez!$Q$5:$Q$605,"Receita",Dez!$F$5:$F$605,CReceber!$D135,Dez!$I$5:$I$605,"Não Pago")</f>
        <v>0</v>
      </c>
      <c r="Q135" s="49">
        <f t="shared" si="5"/>
        <v>0</v>
      </c>
    </row>
    <row r="136" spans="3:17" ht="28.5" customHeight="1" thickTop="1" thickBot="1">
      <c r="C136" s="65" t="str">
        <f>'PC Receitas'!F32</f>
        <v>4.2.28</v>
      </c>
      <c r="D136" s="66" t="str">
        <f>VLOOKUP(C136,'PC Receitas'!$F$4:$G$103,2,FALSE)</f>
        <v>-</v>
      </c>
      <c r="E136" s="75">
        <f>SUMIFS(Jan!$H$5:$H$605,Jan!$Q$5:$Q$605,"Receita",Jan!$F$5:$F$605,CReceber!$D136,Jan!$I$5:$I$605,"Não Pago")</f>
        <v>0</v>
      </c>
      <c r="F136" s="75">
        <f>SUMIFS(Fev!$H$5:$H$605,Fev!$Q$5:$Q$605,"Receita",Fev!$F$5:$F$605,CReceber!$D136,Fev!$I$5:$I$605,"Não Pago")</f>
        <v>0</v>
      </c>
      <c r="G136" s="75">
        <f>SUMIFS(Mar!$H$5:$H$605,Mar!$Q$5:$Q$605,"Receita",Mar!$F$5:$F$605,CReceber!$D136,Mar!$I$5:$I$605,"Não Pago")</f>
        <v>0</v>
      </c>
      <c r="H136" s="75">
        <f>SUMIFS(Abr!$H$5:$H$605,Abr!$Q$5:$Q$605,"Receita",Abr!$F$5:$F$605,CReceber!$D136,Abr!$I$5:$I$605,"Não Pago")</f>
        <v>0</v>
      </c>
      <c r="I136" s="75">
        <f>SUMIFS(Mai!$H$5:$H$605,Mai!$Q$5:$Q$605,"Receita",Mai!$F$5:$F$605,CReceber!$D136,Mai!$I$5:$I$605,"Não Pago")</f>
        <v>0</v>
      </c>
      <c r="J136" s="75">
        <f>SUMIFS(Jun!$H$5:$H$605,Jun!$Q$5:$Q$605,"Receita",Jun!$F$5:$F$605,CReceber!$D136,Jun!$I$5:$I$605,"Não Pago")</f>
        <v>0</v>
      </c>
      <c r="K136" s="75">
        <f>SUMIFS(Jul!$H$5:$H$605,Jul!$Q$5:$Q$605,"Receita",Jul!$F$5:$F$605,CReceber!$D136,Jul!$I$5:$I$605,"Não Pago")</f>
        <v>0</v>
      </c>
      <c r="L136" s="75">
        <f>SUMIFS(Ago!$H$5:$H$605,Ago!$Q$5:$Q$605,"Receita",Ago!$F$5:$F$605,CReceber!$D136,Ago!$I$5:$I$605,"Não Pago")</f>
        <v>0</v>
      </c>
      <c r="M136" s="75">
        <f>SUMIFS(Set!$H$5:$H$605,Set!$Q$5:$Q$605,"Receita",Set!$F$5:$F$605,CReceber!$D136,Set!$I$5:$I$605,"Não Pago")</f>
        <v>0</v>
      </c>
      <c r="N136" s="75">
        <f>SUMIFS(Out!$H$5:$H$605,Out!$Q$5:$Q$605,"Receita",Out!$F$5:$F$605,CReceber!$D136,Out!$I$5:$I$605,"Não Pago")</f>
        <v>0</v>
      </c>
      <c r="O136" s="75">
        <f>SUMIFS(Nov!$H$5:$H$605,Nov!$Q$5:$Q$605,"Receita",Nov!$F$5:$F$605,CReceber!$D136,Nov!$I$5:$I$605,"Não Pago")</f>
        <v>0</v>
      </c>
      <c r="P136" s="75">
        <f>SUMIFS(Dez!$H$5:$H$605,Dez!$Q$5:$Q$605,"Receita",Dez!$F$5:$F$605,CReceber!$D136,Dez!$I$5:$I$605,"Não Pago")</f>
        <v>0</v>
      </c>
      <c r="Q136" s="49">
        <f t="shared" si="5"/>
        <v>0</v>
      </c>
    </row>
    <row r="137" spans="3:17" ht="28.5" customHeight="1" thickTop="1" thickBot="1">
      <c r="C137" s="65" t="str">
        <f>'PC Receitas'!F33</f>
        <v>4.2.29</v>
      </c>
      <c r="D137" s="66" t="str">
        <f>VLOOKUP(C137,'PC Receitas'!$F$4:$G$103,2,FALSE)</f>
        <v>-</v>
      </c>
      <c r="E137" s="75">
        <f>SUMIFS(Jan!$H$5:$H$605,Jan!$Q$5:$Q$605,"Receita",Jan!$F$5:$F$605,CReceber!$D137,Jan!$I$5:$I$605,"Não Pago")</f>
        <v>0</v>
      </c>
      <c r="F137" s="75">
        <f>SUMIFS(Fev!$H$5:$H$605,Fev!$Q$5:$Q$605,"Receita",Fev!$F$5:$F$605,CReceber!$D137,Fev!$I$5:$I$605,"Não Pago")</f>
        <v>0</v>
      </c>
      <c r="G137" s="75">
        <f>SUMIFS(Mar!$H$5:$H$605,Mar!$Q$5:$Q$605,"Receita",Mar!$F$5:$F$605,CReceber!$D137,Mar!$I$5:$I$605,"Não Pago")</f>
        <v>0</v>
      </c>
      <c r="H137" s="75">
        <f>SUMIFS(Abr!$H$5:$H$605,Abr!$Q$5:$Q$605,"Receita",Abr!$F$5:$F$605,CReceber!$D137,Abr!$I$5:$I$605,"Não Pago")</f>
        <v>0</v>
      </c>
      <c r="I137" s="75">
        <f>SUMIFS(Mai!$H$5:$H$605,Mai!$Q$5:$Q$605,"Receita",Mai!$F$5:$F$605,CReceber!$D137,Mai!$I$5:$I$605,"Não Pago")</f>
        <v>0</v>
      </c>
      <c r="J137" s="75">
        <f>SUMIFS(Jun!$H$5:$H$605,Jun!$Q$5:$Q$605,"Receita",Jun!$F$5:$F$605,CReceber!$D137,Jun!$I$5:$I$605,"Não Pago")</f>
        <v>0</v>
      </c>
      <c r="K137" s="75">
        <f>SUMIFS(Jul!$H$5:$H$605,Jul!$Q$5:$Q$605,"Receita",Jul!$F$5:$F$605,CReceber!$D137,Jul!$I$5:$I$605,"Não Pago")</f>
        <v>0</v>
      </c>
      <c r="L137" s="75">
        <f>SUMIFS(Ago!$H$5:$H$605,Ago!$Q$5:$Q$605,"Receita",Ago!$F$5:$F$605,CReceber!$D137,Ago!$I$5:$I$605,"Não Pago")</f>
        <v>0</v>
      </c>
      <c r="M137" s="75">
        <f>SUMIFS(Set!$H$5:$H$605,Set!$Q$5:$Q$605,"Receita",Set!$F$5:$F$605,CReceber!$D137,Set!$I$5:$I$605,"Não Pago")</f>
        <v>0</v>
      </c>
      <c r="N137" s="75">
        <f>SUMIFS(Out!$H$5:$H$605,Out!$Q$5:$Q$605,"Receita",Out!$F$5:$F$605,CReceber!$D137,Out!$I$5:$I$605,"Não Pago")</f>
        <v>0</v>
      </c>
      <c r="O137" s="75">
        <f>SUMIFS(Nov!$H$5:$H$605,Nov!$Q$5:$Q$605,"Receita",Nov!$F$5:$F$605,CReceber!$D137,Nov!$I$5:$I$605,"Não Pago")</f>
        <v>0</v>
      </c>
      <c r="P137" s="75">
        <f>SUMIFS(Dez!$H$5:$H$605,Dez!$Q$5:$Q$605,"Receita",Dez!$F$5:$F$605,CReceber!$D137,Dez!$I$5:$I$605,"Não Pago")</f>
        <v>0</v>
      </c>
      <c r="Q137" s="49">
        <f t="shared" si="5"/>
        <v>0</v>
      </c>
    </row>
    <row r="138" spans="3:17" ht="28.5" customHeight="1" thickTop="1" thickBot="1">
      <c r="C138" s="65" t="str">
        <f>'PC Receitas'!F34</f>
        <v>4.2.30</v>
      </c>
      <c r="D138" s="66" t="str">
        <f>VLOOKUP(C138,'PC Receitas'!$F$4:$G$103,2,FALSE)</f>
        <v>-</v>
      </c>
      <c r="E138" s="75">
        <f>SUMIFS(Jan!$H$5:$H$605,Jan!$Q$5:$Q$605,"Receita",Jan!$F$5:$F$605,CReceber!$D138,Jan!$I$5:$I$605,"Não Pago")</f>
        <v>0</v>
      </c>
      <c r="F138" s="75">
        <f>SUMIFS(Fev!$H$5:$H$605,Fev!$Q$5:$Q$605,"Receita",Fev!$F$5:$F$605,CReceber!$D138,Fev!$I$5:$I$605,"Não Pago")</f>
        <v>0</v>
      </c>
      <c r="G138" s="75">
        <f>SUMIFS(Mar!$H$5:$H$605,Mar!$Q$5:$Q$605,"Receita",Mar!$F$5:$F$605,CReceber!$D138,Mar!$I$5:$I$605,"Não Pago")</f>
        <v>0</v>
      </c>
      <c r="H138" s="75">
        <f>SUMIFS(Abr!$H$5:$H$605,Abr!$Q$5:$Q$605,"Receita",Abr!$F$5:$F$605,CReceber!$D138,Abr!$I$5:$I$605,"Não Pago")</f>
        <v>0</v>
      </c>
      <c r="I138" s="75">
        <f>SUMIFS(Mai!$H$5:$H$605,Mai!$Q$5:$Q$605,"Receita",Mai!$F$5:$F$605,CReceber!$D138,Mai!$I$5:$I$605,"Não Pago")</f>
        <v>0</v>
      </c>
      <c r="J138" s="75">
        <f>SUMIFS(Jun!$H$5:$H$605,Jun!$Q$5:$Q$605,"Receita",Jun!$F$5:$F$605,CReceber!$D138,Jun!$I$5:$I$605,"Não Pago")</f>
        <v>0</v>
      </c>
      <c r="K138" s="75">
        <f>SUMIFS(Jul!$H$5:$H$605,Jul!$Q$5:$Q$605,"Receita",Jul!$F$5:$F$605,CReceber!$D138,Jul!$I$5:$I$605,"Não Pago")</f>
        <v>0</v>
      </c>
      <c r="L138" s="75">
        <f>SUMIFS(Ago!$H$5:$H$605,Ago!$Q$5:$Q$605,"Receita",Ago!$F$5:$F$605,CReceber!$D138,Ago!$I$5:$I$605,"Não Pago")</f>
        <v>0</v>
      </c>
      <c r="M138" s="75">
        <f>SUMIFS(Set!$H$5:$H$605,Set!$Q$5:$Q$605,"Receita",Set!$F$5:$F$605,CReceber!$D138,Set!$I$5:$I$605,"Não Pago")</f>
        <v>0</v>
      </c>
      <c r="N138" s="75">
        <f>SUMIFS(Out!$H$5:$H$605,Out!$Q$5:$Q$605,"Receita",Out!$F$5:$F$605,CReceber!$D138,Out!$I$5:$I$605,"Não Pago")</f>
        <v>0</v>
      </c>
      <c r="O138" s="75">
        <f>SUMIFS(Nov!$H$5:$H$605,Nov!$Q$5:$Q$605,"Receita",Nov!$F$5:$F$605,CReceber!$D138,Nov!$I$5:$I$605,"Não Pago")</f>
        <v>0</v>
      </c>
      <c r="P138" s="75">
        <f>SUMIFS(Dez!$H$5:$H$605,Dez!$Q$5:$Q$605,"Receita",Dez!$F$5:$F$605,CReceber!$D138,Dez!$I$5:$I$605,"Não Pago")</f>
        <v>0</v>
      </c>
      <c r="Q138" s="49">
        <f t="shared" si="5"/>
        <v>0</v>
      </c>
    </row>
    <row r="139" spans="3:17" ht="28.5" customHeight="1" thickTop="1" thickBot="1">
      <c r="C139" s="65" t="str">
        <f>'PC Receitas'!F35</f>
        <v>4.2.31</v>
      </c>
      <c r="D139" s="66" t="str">
        <f>VLOOKUP(C139,'PC Receitas'!$F$4:$G$103,2,FALSE)</f>
        <v>-</v>
      </c>
      <c r="E139" s="75">
        <f>SUMIFS(Jan!$H$5:$H$605,Jan!$Q$5:$Q$605,"Receita",Jan!$F$5:$F$605,CReceber!$D139,Jan!$I$5:$I$605,"Não Pago")</f>
        <v>0</v>
      </c>
      <c r="F139" s="75">
        <f>SUMIFS(Fev!$H$5:$H$605,Fev!$Q$5:$Q$605,"Receita",Fev!$F$5:$F$605,CReceber!$D139,Fev!$I$5:$I$605,"Não Pago")</f>
        <v>0</v>
      </c>
      <c r="G139" s="75">
        <f>SUMIFS(Mar!$H$5:$H$605,Mar!$Q$5:$Q$605,"Receita",Mar!$F$5:$F$605,CReceber!$D139,Mar!$I$5:$I$605,"Não Pago")</f>
        <v>0</v>
      </c>
      <c r="H139" s="75">
        <f>SUMIFS(Abr!$H$5:$H$605,Abr!$Q$5:$Q$605,"Receita",Abr!$F$5:$F$605,CReceber!$D139,Abr!$I$5:$I$605,"Não Pago")</f>
        <v>0</v>
      </c>
      <c r="I139" s="75">
        <f>SUMIFS(Mai!$H$5:$H$605,Mai!$Q$5:$Q$605,"Receita",Mai!$F$5:$F$605,CReceber!$D139,Mai!$I$5:$I$605,"Não Pago")</f>
        <v>0</v>
      </c>
      <c r="J139" s="75">
        <f>SUMIFS(Jun!$H$5:$H$605,Jun!$Q$5:$Q$605,"Receita",Jun!$F$5:$F$605,CReceber!$D139,Jun!$I$5:$I$605,"Não Pago")</f>
        <v>0</v>
      </c>
      <c r="K139" s="75">
        <f>SUMIFS(Jul!$H$5:$H$605,Jul!$Q$5:$Q$605,"Receita",Jul!$F$5:$F$605,CReceber!$D139,Jul!$I$5:$I$605,"Não Pago")</f>
        <v>0</v>
      </c>
      <c r="L139" s="75">
        <f>SUMIFS(Ago!$H$5:$H$605,Ago!$Q$5:$Q$605,"Receita",Ago!$F$5:$F$605,CReceber!$D139,Ago!$I$5:$I$605,"Não Pago")</f>
        <v>0</v>
      </c>
      <c r="M139" s="75">
        <f>SUMIFS(Set!$H$5:$H$605,Set!$Q$5:$Q$605,"Receita",Set!$F$5:$F$605,CReceber!$D139,Set!$I$5:$I$605,"Não Pago")</f>
        <v>0</v>
      </c>
      <c r="N139" s="75">
        <f>SUMIFS(Out!$H$5:$H$605,Out!$Q$5:$Q$605,"Receita",Out!$F$5:$F$605,CReceber!$D139,Out!$I$5:$I$605,"Não Pago")</f>
        <v>0</v>
      </c>
      <c r="O139" s="75">
        <f>SUMIFS(Nov!$H$5:$H$605,Nov!$Q$5:$Q$605,"Receita",Nov!$F$5:$F$605,CReceber!$D139,Nov!$I$5:$I$605,"Não Pago")</f>
        <v>0</v>
      </c>
      <c r="P139" s="75">
        <f>SUMIFS(Dez!$H$5:$H$605,Dez!$Q$5:$Q$605,"Receita",Dez!$F$5:$F$605,CReceber!$D139,Dez!$I$5:$I$605,"Não Pago")</f>
        <v>0</v>
      </c>
      <c r="Q139" s="49">
        <f t="shared" si="5"/>
        <v>0</v>
      </c>
    </row>
    <row r="140" spans="3:17" ht="28.5" customHeight="1" thickTop="1" thickBot="1">
      <c r="C140" s="65" t="str">
        <f>'PC Receitas'!F36</f>
        <v>4.2.32</v>
      </c>
      <c r="D140" s="66" t="str">
        <f>VLOOKUP(C140,'PC Receitas'!$F$4:$G$103,2,FALSE)</f>
        <v>-</v>
      </c>
      <c r="E140" s="75">
        <f>SUMIFS(Jan!$H$5:$H$605,Jan!$Q$5:$Q$605,"Receita",Jan!$F$5:$F$605,CReceber!$D140,Jan!$I$5:$I$605,"Não Pago")</f>
        <v>0</v>
      </c>
      <c r="F140" s="75">
        <f>SUMIFS(Fev!$H$5:$H$605,Fev!$Q$5:$Q$605,"Receita",Fev!$F$5:$F$605,CReceber!$D140,Fev!$I$5:$I$605,"Não Pago")</f>
        <v>0</v>
      </c>
      <c r="G140" s="75">
        <f>SUMIFS(Mar!$H$5:$H$605,Mar!$Q$5:$Q$605,"Receita",Mar!$F$5:$F$605,CReceber!$D140,Mar!$I$5:$I$605,"Não Pago")</f>
        <v>0</v>
      </c>
      <c r="H140" s="75">
        <f>SUMIFS(Abr!$H$5:$H$605,Abr!$Q$5:$Q$605,"Receita",Abr!$F$5:$F$605,CReceber!$D140,Abr!$I$5:$I$605,"Não Pago")</f>
        <v>0</v>
      </c>
      <c r="I140" s="75">
        <f>SUMIFS(Mai!$H$5:$H$605,Mai!$Q$5:$Q$605,"Receita",Mai!$F$5:$F$605,CReceber!$D140,Mai!$I$5:$I$605,"Não Pago")</f>
        <v>0</v>
      </c>
      <c r="J140" s="75">
        <f>SUMIFS(Jun!$H$5:$H$605,Jun!$Q$5:$Q$605,"Receita",Jun!$F$5:$F$605,CReceber!$D140,Jun!$I$5:$I$605,"Não Pago")</f>
        <v>0</v>
      </c>
      <c r="K140" s="75">
        <f>SUMIFS(Jul!$H$5:$H$605,Jul!$Q$5:$Q$605,"Receita",Jul!$F$5:$F$605,CReceber!$D140,Jul!$I$5:$I$605,"Não Pago")</f>
        <v>0</v>
      </c>
      <c r="L140" s="75">
        <f>SUMIFS(Ago!$H$5:$H$605,Ago!$Q$5:$Q$605,"Receita",Ago!$F$5:$F$605,CReceber!$D140,Ago!$I$5:$I$605,"Não Pago")</f>
        <v>0</v>
      </c>
      <c r="M140" s="75">
        <f>SUMIFS(Set!$H$5:$H$605,Set!$Q$5:$Q$605,"Receita",Set!$F$5:$F$605,CReceber!$D140,Set!$I$5:$I$605,"Não Pago")</f>
        <v>0</v>
      </c>
      <c r="N140" s="75">
        <f>SUMIFS(Out!$H$5:$H$605,Out!$Q$5:$Q$605,"Receita",Out!$F$5:$F$605,CReceber!$D140,Out!$I$5:$I$605,"Não Pago")</f>
        <v>0</v>
      </c>
      <c r="O140" s="75">
        <f>SUMIFS(Nov!$H$5:$H$605,Nov!$Q$5:$Q$605,"Receita",Nov!$F$5:$F$605,CReceber!$D140,Nov!$I$5:$I$605,"Não Pago")</f>
        <v>0</v>
      </c>
      <c r="P140" s="75">
        <f>SUMIFS(Dez!$H$5:$H$605,Dez!$Q$5:$Q$605,"Receita",Dez!$F$5:$F$605,CReceber!$D140,Dez!$I$5:$I$605,"Não Pago")</f>
        <v>0</v>
      </c>
      <c r="Q140" s="49">
        <f t="shared" si="5"/>
        <v>0</v>
      </c>
    </row>
    <row r="141" spans="3:17" ht="28.5" customHeight="1" thickTop="1" thickBot="1">
      <c r="C141" s="65" t="str">
        <f>'PC Receitas'!F37</f>
        <v>4.2.33</v>
      </c>
      <c r="D141" s="66" t="str">
        <f>VLOOKUP(C141,'PC Receitas'!$F$4:$G$103,2,FALSE)</f>
        <v>-</v>
      </c>
      <c r="E141" s="75">
        <f>SUMIFS(Jan!$H$5:$H$605,Jan!$Q$5:$Q$605,"Receita",Jan!$F$5:$F$605,CReceber!$D141,Jan!$I$5:$I$605,"Não Pago")</f>
        <v>0</v>
      </c>
      <c r="F141" s="75">
        <f>SUMIFS(Fev!$H$5:$H$605,Fev!$Q$5:$Q$605,"Receita",Fev!$F$5:$F$605,CReceber!$D141,Fev!$I$5:$I$605,"Não Pago")</f>
        <v>0</v>
      </c>
      <c r="G141" s="75">
        <f>SUMIFS(Mar!$H$5:$H$605,Mar!$Q$5:$Q$605,"Receita",Mar!$F$5:$F$605,CReceber!$D141,Mar!$I$5:$I$605,"Não Pago")</f>
        <v>0</v>
      </c>
      <c r="H141" s="75">
        <f>SUMIFS(Abr!$H$5:$H$605,Abr!$Q$5:$Q$605,"Receita",Abr!$F$5:$F$605,CReceber!$D141,Abr!$I$5:$I$605,"Não Pago")</f>
        <v>0</v>
      </c>
      <c r="I141" s="75">
        <f>SUMIFS(Mai!$H$5:$H$605,Mai!$Q$5:$Q$605,"Receita",Mai!$F$5:$F$605,CReceber!$D141,Mai!$I$5:$I$605,"Não Pago")</f>
        <v>0</v>
      </c>
      <c r="J141" s="75">
        <f>SUMIFS(Jun!$H$5:$H$605,Jun!$Q$5:$Q$605,"Receita",Jun!$F$5:$F$605,CReceber!$D141,Jun!$I$5:$I$605,"Não Pago")</f>
        <v>0</v>
      </c>
      <c r="K141" s="75">
        <f>SUMIFS(Jul!$H$5:$H$605,Jul!$Q$5:$Q$605,"Receita",Jul!$F$5:$F$605,CReceber!$D141,Jul!$I$5:$I$605,"Não Pago")</f>
        <v>0</v>
      </c>
      <c r="L141" s="75">
        <f>SUMIFS(Ago!$H$5:$H$605,Ago!$Q$5:$Q$605,"Receita",Ago!$F$5:$F$605,CReceber!$D141,Ago!$I$5:$I$605,"Não Pago")</f>
        <v>0</v>
      </c>
      <c r="M141" s="75">
        <f>SUMIFS(Set!$H$5:$H$605,Set!$Q$5:$Q$605,"Receita",Set!$F$5:$F$605,CReceber!$D141,Set!$I$5:$I$605,"Não Pago")</f>
        <v>0</v>
      </c>
      <c r="N141" s="75">
        <f>SUMIFS(Out!$H$5:$H$605,Out!$Q$5:$Q$605,"Receita",Out!$F$5:$F$605,CReceber!$D141,Out!$I$5:$I$605,"Não Pago")</f>
        <v>0</v>
      </c>
      <c r="O141" s="75">
        <f>SUMIFS(Nov!$H$5:$H$605,Nov!$Q$5:$Q$605,"Receita",Nov!$F$5:$F$605,CReceber!$D141,Nov!$I$5:$I$605,"Não Pago")</f>
        <v>0</v>
      </c>
      <c r="P141" s="75">
        <f>SUMIFS(Dez!$H$5:$H$605,Dez!$Q$5:$Q$605,"Receita",Dez!$F$5:$F$605,CReceber!$D141,Dez!$I$5:$I$605,"Não Pago")</f>
        <v>0</v>
      </c>
      <c r="Q141" s="49">
        <f t="shared" si="5"/>
        <v>0</v>
      </c>
    </row>
    <row r="142" spans="3:17" ht="28.5" customHeight="1" thickTop="1" thickBot="1">
      <c r="C142" s="65" t="str">
        <f>'PC Receitas'!F38</f>
        <v>4.2.34</v>
      </c>
      <c r="D142" s="66" t="str">
        <f>VLOOKUP(C142,'PC Receitas'!$F$4:$G$103,2,FALSE)</f>
        <v>-</v>
      </c>
      <c r="E142" s="75">
        <f>SUMIFS(Jan!$H$5:$H$605,Jan!$Q$5:$Q$605,"Receita",Jan!$F$5:$F$605,CReceber!$D142,Jan!$I$5:$I$605,"Não Pago")</f>
        <v>0</v>
      </c>
      <c r="F142" s="75">
        <f>SUMIFS(Fev!$H$5:$H$605,Fev!$Q$5:$Q$605,"Receita",Fev!$F$5:$F$605,CReceber!$D142,Fev!$I$5:$I$605,"Não Pago")</f>
        <v>0</v>
      </c>
      <c r="G142" s="75">
        <f>SUMIFS(Mar!$H$5:$H$605,Mar!$Q$5:$Q$605,"Receita",Mar!$F$5:$F$605,CReceber!$D142,Mar!$I$5:$I$605,"Não Pago")</f>
        <v>0</v>
      </c>
      <c r="H142" s="75">
        <f>SUMIFS(Abr!$H$5:$H$605,Abr!$Q$5:$Q$605,"Receita",Abr!$F$5:$F$605,CReceber!$D142,Abr!$I$5:$I$605,"Não Pago")</f>
        <v>0</v>
      </c>
      <c r="I142" s="75">
        <f>SUMIFS(Mai!$H$5:$H$605,Mai!$Q$5:$Q$605,"Receita",Mai!$F$5:$F$605,CReceber!$D142,Mai!$I$5:$I$605,"Não Pago")</f>
        <v>0</v>
      </c>
      <c r="J142" s="75">
        <f>SUMIFS(Jun!$H$5:$H$605,Jun!$Q$5:$Q$605,"Receita",Jun!$F$5:$F$605,CReceber!$D142,Jun!$I$5:$I$605,"Não Pago")</f>
        <v>0</v>
      </c>
      <c r="K142" s="75">
        <f>SUMIFS(Jul!$H$5:$H$605,Jul!$Q$5:$Q$605,"Receita",Jul!$F$5:$F$605,CReceber!$D142,Jul!$I$5:$I$605,"Não Pago")</f>
        <v>0</v>
      </c>
      <c r="L142" s="75">
        <f>SUMIFS(Ago!$H$5:$H$605,Ago!$Q$5:$Q$605,"Receita",Ago!$F$5:$F$605,CReceber!$D142,Ago!$I$5:$I$605,"Não Pago")</f>
        <v>0</v>
      </c>
      <c r="M142" s="75">
        <f>SUMIFS(Set!$H$5:$H$605,Set!$Q$5:$Q$605,"Receita",Set!$F$5:$F$605,CReceber!$D142,Set!$I$5:$I$605,"Não Pago")</f>
        <v>0</v>
      </c>
      <c r="N142" s="75">
        <f>SUMIFS(Out!$H$5:$H$605,Out!$Q$5:$Q$605,"Receita",Out!$F$5:$F$605,CReceber!$D142,Out!$I$5:$I$605,"Não Pago")</f>
        <v>0</v>
      </c>
      <c r="O142" s="75">
        <f>SUMIFS(Nov!$H$5:$H$605,Nov!$Q$5:$Q$605,"Receita",Nov!$F$5:$F$605,CReceber!$D142,Nov!$I$5:$I$605,"Não Pago")</f>
        <v>0</v>
      </c>
      <c r="P142" s="75">
        <f>SUMIFS(Dez!$H$5:$H$605,Dez!$Q$5:$Q$605,"Receita",Dez!$F$5:$F$605,CReceber!$D142,Dez!$I$5:$I$605,"Não Pago")</f>
        <v>0</v>
      </c>
      <c r="Q142" s="49">
        <f t="shared" si="5"/>
        <v>0</v>
      </c>
    </row>
    <row r="143" spans="3:17" ht="28.5" customHeight="1" thickTop="1" thickBot="1">
      <c r="C143" s="65" t="str">
        <f>'PC Receitas'!F39</f>
        <v>4.2.35</v>
      </c>
      <c r="D143" s="66" t="str">
        <f>VLOOKUP(C143,'PC Receitas'!$F$4:$G$103,2,FALSE)</f>
        <v>-</v>
      </c>
      <c r="E143" s="75">
        <f>SUMIFS(Jan!$H$5:$H$605,Jan!$Q$5:$Q$605,"Receita",Jan!$F$5:$F$605,CReceber!$D143,Jan!$I$5:$I$605,"Não Pago")</f>
        <v>0</v>
      </c>
      <c r="F143" s="75">
        <f>SUMIFS(Fev!$H$5:$H$605,Fev!$Q$5:$Q$605,"Receita",Fev!$F$5:$F$605,CReceber!$D143,Fev!$I$5:$I$605,"Não Pago")</f>
        <v>0</v>
      </c>
      <c r="G143" s="75">
        <f>SUMIFS(Mar!$H$5:$H$605,Mar!$Q$5:$Q$605,"Receita",Mar!$F$5:$F$605,CReceber!$D143,Mar!$I$5:$I$605,"Não Pago")</f>
        <v>0</v>
      </c>
      <c r="H143" s="75">
        <f>SUMIFS(Abr!$H$5:$H$605,Abr!$Q$5:$Q$605,"Receita",Abr!$F$5:$F$605,CReceber!$D143,Abr!$I$5:$I$605,"Não Pago")</f>
        <v>0</v>
      </c>
      <c r="I143" s="75">
        <f>SUMIFS(Mai!$H$5:$H$605,Mai!$Q$5:$Q$605,"Receita",Mai!$F$5:$F$605,CReceber!$D143,Mai!$I$5:$I$605,"Não Pago")</f>
        <v>0</v>
      </c>
      <c r="J143" s="75">
        <f>SUMIFS(Jun!$H$5:$H$605,Jun!$Q$5:$Q$605,"Receita",Jun!$F$5:$F$605,CReceber!$D143,Jun!$I$5:$I$605,"Não Pago")</f>
        <v>0</v>
      </c>
      <c r="K143" s="75">
        <f>SUMIFS(Jul!$H$5:$H$605,Jul!$Q$5:$Q$605,"Receita",Jul!$F$5:$F$605,CReceber!$D143,Jul!$I$5:$I$605,"Não Pago")</f>
        <v>0</v>
      </c>
      <c r="L143" s="75">
        <f>SUMIFS(Ago!$H$5:$H$605,Ago!$Q$5:$Q$605,"Receita",Ago!$F$5:$F$605,CReceber!$D143,Ago!$I$5:$I$605,"Não Pago")</f>
        <v>0</v>
      </c>
      <c r="M143" s="75">
        <f>SUMIFS(Set!$H$5:$H$605,Set!$Q$5:$Q$605,"Receita",Set!$F$5:$F$605,CReceber!$D143,Set!$I$5:$I$605,"Não Pago")</f>
        <v>0</v>
      </c>
      <c r="N143" s="75">
        <f>SUMIFS(Out!$H$5:$H$605,Out!$Q$5:$Q$605,"Receita",Out!$F$5:$F$605,CReceber!$D143,Out!$I$5:$I$605,"Não Pago")</f>
        <v>0</v>
      </c>
      <c r="O143" s="75">
        <f>SUMIFS(Nov!$H$5:$H$605,Nov!$Q$5:$Q$605,"Receita",Nov!$F$5:$F$605,CReceber!$D143,Nov!$I$5:$I$605,"Não Pago")</f>
        <v>0</v>
      </c>
      <c r="P143" s="75">
        <f>SUMIFS(Dez!$H$5:$H$605,Dez!$Q$5:$Q$605,"Receita",Dez!$F$5:$F$605,CReceber!$D143,Dez!$I$5:$I$605,"Não Pago")</f>
        <v>0</v>
      </c>
      <c r="Q143" s="49">
        <f t="shared" si="5"/>
        <v>0</v>
      </c>
    </row>
    <row r="144" spans="3:17" ht="28.5" customHeight="1" thickTop="1" thickBot="1">
      <c r="C144" s="65" t="str">
        <f>'PC Receitas'!F40</f>
        <v>4.2.36</v>
      </c>
      <c r="D144" s="66" t="str">
        <f>VLOOKUP(C144,'PC Receitas'!$F$4:$G$103,2,FALSE)</f>
        <v>-</v>
      </c>
      <c r="E144" s="75">
        <f>SUMIFS(Jan!$H$5:$H$605,Jan!$Q$5:$Q$605,"Receita",Jan!$F$5:$F$605,CReceber!$D144,Jan!$I$5:$I$605,"Não Pago")</f>
        <v>0</v>
      </c>
      <c r="F144" s="75">
        <f>SUMIFS(Fev!$H$5:$H$605,Fev!$Q$5:$Q$605,"Receita",Fev!$F$5:$F$605,CReceber!$D144,Fev!$I$5:$I$605,"Não Pago")</f>
        <v>0</v>
      </c>
      <c r="G144" s="75">
        <f>SUMIFS(Mar!$H$5:$H$605,Mar!$Q$5:$Q$605,"Receita",Mar!$F$5:$F$605,CReceber!$D144,Mar!$I$5:$I$605,"Não Pago")</f>
        <v>0</v>
      </c>
      <c r="H144" s="75">
        <f>SUMIFS(Abr!$H$5:$H$605,Abr!$Q$5:$Q$605,"Receita",Abr!$F$5:$F$605,CReceber!$D144,Abr!$I$5:$I$605,"Não Pago")</f>
        <v>0</v>
      </c>
      <c r="I144" s="75">
        <f>SUMIFS(Mai!$H$5:$H$605,Mai!$Q$5:$Q$605,"Receita",Mai!$F$5:$F$605,CReceber!$D144,Mai!$I$5:$I$605,"Não Pago")</f>
        <v>0</v>
      </c>
      <c r="J144" s="75">
        <f>SUMIFS(Jun!$H$5:$H$605,Jun!$Q$5:$Q$605,"Receita",Jun!$F$5:$F$605,CReceber!$D144,Jun!$I$5:$I$605,"Não Pago")</f>
        <v>0</v>
      </c>
      <c r="K144" s="75">
        <f>SUMIFS(Jul!$H$5:$H$605,Jul!$Q$5:$Q$605,"Receita",Jul!$F$5:$F$605,CReceber!$D144,Jul!$I$5:$I$605,"Não Pago")</f>
        <v>0</v>
      </c>
      <c r="L144" s="75">
        <f>SUMIFS(Ago!$H$5:$H$605,Ago!$Q$5:$Q$605,"Receita",Ago!$F$5:$F$605,CReceber!$D144,Ago!$I$5:$I$605,"Não Pago")</f>
        <v>0</v>
      </c>
      <c r="M144" s="75">
        <f>SUMIFS(Set!$H$5:$H$605,Set!$Q$5:$Q$605,"Receita",Set!$F$5:$F$605,CReceber!$D144,Set!$I$5:$I$605,"Não Pago")</f>
        <v>0</v>
      </c>
      <c r="N144" s="75">
        <f>SUMIFS(Out!$H$5:$H$605,Out!$Q$5:$Q$605,"Receita",Out!$F$5:$F$605,CReceber!$D144,Out!$I$5:$I$605,"Não Pago")</f>
        <v>0</v>
      </c>
      <c r="O144" s="75">
        <f>SUMIFS(Nov!$H$5:$H$605,Nov!$Q$5:$Q$605,"Receita",Nov!$F$5:$F$605,CReceber!$D144,Nov!$I$5:$I$605,"Não Pago")</f>
        <v>0</v>
      </c>
      <c r="P144" s="75">
        <f>SUMIFS(Dez!$H$5:$H$605,Dez!$Q$5:$Q$605,"Receita",Dez!$F$5:$F$605,CReceber!$D144,Dez!$I$5:$I$605,"Não Pago")</f>
        <v>0</v>
      </c>
      <c r="Q144" s="49">
        <f t="shared" si="5"/>
        <v>0</v>
      </c>
    </row>
    <row r="145" spans="3:17" ht="28.5" customHeight="1" thickTop="1" thickBot="1">
      <c r="C145" s="65" t="str">
        <f>'PC Receitas'!F41</f>
        <v>4.2.37</v>
      </c>
      <c r="D145" s="66" t="str">
        <f>VLOOKUP(C145,'PC Receitas'!$F$4:$G$103,2,FALSE)</f>
        <v>-</v>
      </c>
      <c r="E145" s="75">
        <f>SUMIFS(Jan!$H$5:$H$605,Jan!$Q$5:$Q$605,"Receita",Jan!$F$5:$F$605,CReceber!$D145,Jan!$I$5:$I$605,"Não Pago")</f>
        <v>0</v>
      </c>
      <c r="F145" s="75">
        <f>SUMIFS(Fev!$H$5:$H$605,Fev!$Q$5:$Q$605,"Receita",Fev!$F$5:$F$605,CReceber!$D145,Fev!$I$5:$I$605,"Não Pago")</f>
        <v>0</v>
      </c>
      <c r="G145" s="75">
        <f>SUMIFS(Mar!$H$5:$H$605,Mar!$Q$5:$Q$605,"Receita",Mar!$F$5:$F$605,CReceber!$D145,Mar!$I$5:$I$605,"Não Pago")</f>
        <v>0</v>
      </c>
      <c r="H145" s="75">
        <f>SUMIFS(Abr!$H$5:$H$605,Abr!$Q$5:$Q$605,"Receita",Abr!$F$5:$F$605,CReceber!$D145,Abr!$I$5:$I$605,"Não Pago")</f>
        <v>0</v>
      </c>
      <c r="I145" s="75">
        <f>SUMIFS(Mai!$H$5:$H$605,Mai!$Q$5:$Q$605,"Receita",Mai!$F$5:$F$605,CReceber!$D145,Mai!$I$5:$I$605,"Não Pago")</f>
        <v>0</v>
      </c>
      <c r="J145" s="75">
        <f>SUMIFS(Jun!$H$5:$H$605,Jun!$Q$5:$Q$605,"Receita",Jun!$F$5:$F$605,CReceber!$D145,Jun!$I$5:$I$605,"Não Pago")</f>
        <v>0</v>
      </c>
      <c r="K145" s="75">
        <f>SUMIFS(Jul!$H$5:$H$605,Jul!$Q$5:$Q$605,"Receita",Jul!$F$5:$F$605,CReceber!$D145,Jul!$I$5:$I$605,"Não Pago")</f>
        <v>0</v>
      </c>
      <c r="L145" s="75">
        <f>SUMIFS(Ago!$H$5:$H$605,Ago!$Q$5:$Q$605,"Receita",Ago!$F$5:$F$605,CReceber!$D145,Ago!$I$5:$I$605,"Não Pago")</f>
        <v>0</v>
      </c>
      <c r="M145" s="75">
        <f>SUMIFS(Set!$H$5:$H$605,Set!$Q$5:$Q$605,"Receita",Set!$F$5:$F$605,CReceber!$D145,Set!$I$5:$I$605,"Não Pago")</f>
        <v>0</v>
      </c>
      <c r="N145" s="75">
        <f>SUMIFS(Out!$H$5:$H$605,Out!$Q$5:$Q$605,"Receita",Out!$F$5:$F$605,CReceber!$D145,Out!$I$5:$I$605,"Não Pago")</f>
        <v>0</v>
      </c>
      <c r="O145" s="75">
        <f>SUMIFS(Nov!$H$5:$H$605,Nov!$Q$5:$Q$605,"Receita",Nov!$F$5:$F$605,CReceber!$D145,Nov!$I$5:$I$605,"Não Pago")</f>
        <v>0</v>
      </c>
      <c r="P145" s="75">
        <f>SUMIFS(Dez!$H$5:$H$605,Dez!$Q$5:$Q$605,"Receita",Dez!$F$5:$F$605,CReceber!$D145,Dez!$I$5:$I$605,"Não Pago")</f>
        <v>0</v>
      </c>
      <c r="Q145" s="49">
        <f t="shared" si="5"/>
        <v>0</v>
      </c>
    </row>
    <row r="146" spans="3:17" ht="28.5" customHeight="1" thickTop="1" thickBot="1">
      <c r="C146" s="65" t="str">
        <f>'PC Receitas'!F42</f>
        <v>4.2.38</v>
      </c>
      <c r="D146" s="66" t="str">
        <f>VLOOKUP(C146,'PC Receitas'!$F$4:$G$103,2,FALSE)</f>
        <v>-</v>
      </c>
      <c r="E146" s="75">
        <f>SUMIFS(Jan!$H$5:$H$605,Jan!$Q$5:$Q$605,"Receita",Jan!$F$5:$F$605,CReceber!$D146,Jan!$I$5:$I$605,"Não Pago")</f>
        <v>0</v>
      </c>
      <c r="F146" s="75">
        <f>SUMIFS(Fev!$H$5:$H$605,Fev!$Q$5:$Q$605,"Receita",Fev!$F$5:$F$605,CReceber!$D146,Fev!$I$5:$I$605,"Não Pago")</f>
        <v>0</v>
      </c>
      <c r="G146" s="75">
        <f>SUMIFS(Mar!$H$5:$H$605,Mar!$Q$5:$Q$605,"Receita",Mar!$F$5:$F$605,CReceber!$D146,Mar!$I$5:$I$605,"Não Pago")</f>
        <v>0</v>
      </c>
      <c r="H146" s="75">
        <f>SUMIFS(Abr!$H$5:$H$605,Abr!$Q$5:$Q$605,"Receita",Abr!$F$5:$F$605,CReceber!$D146,Abr!$I$5:$I$605,"Não Pago")</f>
        <v>0</v>
      </c>
      <c r="I146" s="75">
        <f>SUMIFS(Mai!$H$5:$H$605,Mai!$Q$5:$Q$605,"Receita",Mai!$F$5:$F$605,CReceber!$D146,Mai!$I$5:$I$605,"Não Pago")</f>
        <v>0</v>
      </c>
      <c r="J146" s="75">
        <f>SUMIFS(Jun!$H$5:$H$605,Jun!$Q$5:$Q$605,"Receita",Jun!$F$5:$F$605,CReceber!$D146,Jun!$I$5:$I$605,"Não Pago")</f>
        <v>0</v>
      </c>
      <c r="K146" s="75">
        <f>SUMIFS(Jul!$H$5:$H$605,Jul!$Q$5:$Q$605,"Receita",Jul!$F$5:$F$605,CReceber!$D146,Jul!$I$5:$I$605,"Não Pago")</f>
        <v>0</v>
      </c>
      <c r="L146" s="75">
        <f>SUMIFS(Ago!$H$5:$H$605,Ago!$Q$5:$Q$605,"Receita",Ago!$F$5:$F$605,CReceber!$D146,Ago!$I$5:$I$605,"Não Pago")</f>
        <v>0</v>
      </c>
      <c r="M146" s="75">
        <f>SUMIFS(Set!$H$5:$H$605,Set!$Q$5:$Q$605,"Receita",Set!$F$5:$F$605,CReceber!$D146,Set!$I$5:$I$605,"Não Pago")</f>
        <v>0</v>
      </c>
      <c r="N146" s="75">
        <f>SUMIFS(Out!$H$5:$H$605,Out!$Q$5:$Q$605,"Receita",Out!$F$5:$F$605,CReceber!$D146,Out!$I$5:$I$605,"Não Pago")</f>
        <v>0</v>
      </c>
      <c r="O146" s="75">
        <f>SUMIFS(Nov!$H$5:$H$605,Nov!$Q$5:$Q$605,"Receita",Nov!$F$5:$F$605,CReceber!$D146,Nov!$I$5:$I$605,"Não Pago")</f>
        <v>0</v>
      </c>
      <c r="P146" s="75">
        <f>SUMIFS(Dez!$H$5:$H$605,Dez!$Q$5:$Q$605,"Receita",Dez!$F$5:$F$605,CReceber!$D146,Dez!$I$5:$I$605,"Não Pago")</f>
        <v>0</v>
      </c>
      <c r="Q146" s="49">
        <f t="shared" si="5"/>
        <v>0</v>
      </c>
    </row>
    <row r="147" spans="3:17" ht="28.5" customHeight="1" thickTop="1" thickBot="1">
      <c r="C147" s="65" t="str">
        <f>'PC Receitas'!F43</f>
        <v>4.2.39</v>
      </c>
      <c r="D147" s="66" t="str">
        <f>VLOOKUP(C147,'PC Receitas'!$F$4:$G$103,2,FALSE)</f>
        <v>-</v>
      </c>
      <c r="E147" s="75">
        <f>SUMIFS(Jan!$H$5:$H$605,Jan!$Q$5:$Q$605,"Receita",Jan!$F$5:$F$605,CReceber!$D147,Jan!$I$5:$I$605,"Não Pago")</f>
        <v>0</v>
      </c>
      <c r="F147" s="75">
        <f>SUMIFS(Fev!$H$5:$H$605,Fev!$Q$5:$Q$605,"Receita",Fev!$F$5:$F$605,CReceber!$D147,Fev!$I$5:$I$605,"Não Pago")</f>
        <v>0</v>
      </c>
      <c r="G147" s="75">
        <f>SUMIFS(Mar!$H$5:$H$605,Mar!$Q$5:$Q$605,"Receita",Mar!$F$5:$F$605,CReceber!$D147,Mar!$I$5:$I$605,"Não Pago")</f>
        <v>0</v>
      </c>
      <c r="H147" s="75">
        <f>SUMIFS(Abr!$H$5:$H$605,Abr!$Q$5:$Q$605,"Receita",Abr!$F$5:$F$605,CReceber!$D147,Abr!$I$5:$I$605,"Não Pago")</f>
        <v>0</v>
      </c>
      <c r="I147" s="75">
        <f>SUMIFS(Mai!$H$5:$H$605,Mai!$Q$5:$Q$605,"Receita",Mai!$F$5:$F$605,CReceber!$D147,Mai!$I$5:$I$605,"Não Pago")</f>
        <v>0</v>
      </c>
      <c r="J147" s="75">
        <f>SUMIFS(Jun!$H$5:$H$605,Jun!$Q$5:$Q$605,"Receita",Jun!$F$5:$F$605,CReceber!$D147,Jun!$I$5:$I$605,"Não Pago")</f>
        <v>0</v>
      </c>
      <c r="K147" s="75">
        <f>SUMIFS(Jul!$H$5:$H$605,Jul!$Q$5:$Q$605,"Receita",Jul!$F$5:$F$605,CReceber!$D147,Jul!$I$5:$I$605,"Não Pago")</f>
        <v>0</v>
      </c>
      <c r="L147" s="75">
        <f>SUMIFS(Ago!$H$5:$H$605,Ago!$Q$5:$Q$605,"Receita",Ago!$F$5:$F$605,CReceber!$D147,Ago!$I$5:$I$605,"Não Pago")</f>
        <v>0</v>
      </c>
      <c r="M147" s="75">
        <f>SUMIFS(Set!$H$5:$H$605,Set!$Q$5:$Q$605,"Receita",Set!$F$5:$F$605,CReceber!$D147,Set!$I$5:$I$605,"Não Pago")</f>
        <v>0</v>
      </c>
      <c r="N147" s="75">
        <f>SUMIFS(Out!$H$5:$H$605,Out!$Q$5:$Q$605,"Receita",Out!$F$5:$F$605,CReceber!$D147,Out!$I$5:$I$605,"Não Pago")</f>
        <v>0</v>
      </c>
      <c r="O147" s="75">
        <f>SUMIFS(Nov!$H$5:$H$605,Nov!$Q$5:$Q$605,"Receita",Nov!$F$5:$F$605,CReceber!$D147,Nov!$I$5:$I$605,"Não Pago")</f>
        <v>0</v>
      </c>
      <c r="P147" s="75">
        <f>SUMIFS(Dez!$H$5:$H$605,Dez!$Q$5:$Q$605,"Receita",Dez!$F$5:$F$605,CReceber!$D147,Dez!$I$5:$I$605,"Não Pago")</f>
        <v>0</v>
      </c>
      <c r="Q147" s="49">
        <f t="shared" si="5"/>
        <v>0</v>
      </c>
    </row>
    <row r="148" spans="3:17" ht="28.5" customHeight="1" thickTop="1" thickBot="1">
      <c r="C148" s="65" t="str">
        <f>'PC Receitas'!F44</f>
        <v>4.2.40</v>
      </c>
      <c r="D148" s="66" t="str">
        <f>VLOOKUP(C148,'PC Receitas'!$F$4:$G$103,2,FALSE)</f>
        <v>-</v>
      </c>
      <c r="E148" s="75">
        <f>SUMIFS(Jan!$H$5:$H$605,Jan!$Q$5:$Q$605,"Receita",Jan!$F$5:$F$605,CReceber!$D148,Jan!$I$5:$I$605,"Não Pago")</f>
        <v>0</v>
      </c>
      <c r="F148" s="75">
        <f>SUMIFS(Fev!$H$5:$H$605,Fev!$Q$5:$Q$605,"Receita",Fev!$F$5:$F$605,CReceber!$D148,Fev!$I$5:$I$605,"Não Pago")</f>
        <v>0</v>
      </c>
      <c r="G148" s="75">
        <f>SUMIFS(Mar!$H$5:$H$605,Mar!$Q$5:$Q$605,"Receita",Mar!$F$5:$F$605,CReceber!$D148,Mar!$I$5:$I$605,"Não Pago")</f>
        <v>0</v>
      </c>
      <c r="H148" s="75">
        <f>SUMIFS(Abr!$H$5:$H$605,Abr!$Q$5:$Q$605,"Receita",Abr!$F$5:$F$605,CReceber!$D148,Abr!$I$5:$I$605,"Não Pago")</f>
        <v>0</v>
      </c>
      <c r="I148" s="75">
        <f>SUMIFS(Mai!$H$5:$H$605,Mai!$Q$5:$Q$605,"Receita",Mai!$F$5:$F$605,CReceber!$D148,Mai!$I$5:$I$605,"Não Pago")</f>
        <v>0</v>
      </c>
      <c r="J148" s="75">
        <f>SUMIFS(Jun!$H$5:$H$605,Jun!$Q$5:$Q$605,"Receita",Jun!$F$5:$F$605,CReceber!$D148,Jun!$I$5:$I$605,"Não Pago")</f>
        <v>0</v>
      </c>
      <c r="K148" s="75">
        <f>SUMIFS(Jul!$H$5:$H$605,Jul!$Q$5:$Q$605,"Receita",Jul!$F$5:$F$605,CReceber!$D148,Jul!$I$5:$I$605,"Não Pago")</f>
        <v>0</v>
      </c>
      <c r="L148" s="75">
        <f>SUMIFS(Ago!$H$5:$H$605,Ago!$Q$5:$Q$605,"Receita",Ago!$F$5:$F$605,CReceber!$D148,Ago!$I$5:$I$605,"Não Pago")</f>
        <v>0</v>
      </c>
      <c r="M148" s="75">
        <f>SUMIFS(Set!$H$5:$H$605,Set!$Q$5:$Q$605,"Receita",Set!$F$5:$F$605,CReceber!$D148,Set!$I$5:$I$605,"Não Pago")</f>
        <v>0</v>
      </c>
      <c r="N148" s="75">
        <f>SUMIFS(Out!$H$5:$H$605,Out!$Q$5:$Q$605,"Receita",Out!$F$5:$F$605,CReceber!$D148,Out!$I$5:$I$605,"Não Pago")</f>
        <v>0</v>
      </c>
      <c r="O148" s="75">
        <f>SUMIFS(Nov!$H$5:$H$605,Nov!$Q$5:$Q$605,"Receita",Nov!$F$5:$F$605,CReceber!$D148,Nov!$I$5:$I$605,"Não Pago")</f>
        <v>0</v>
      </c>
      <c r="P148" s="75">
        <f>SUMIFS(Dez!$H$5:$H$605,Dez!$Q$5:$Q$605,"Receita",Dez!$F$5:$F$605,CReceber!$D148,Dez!$I$5:$I$605,"Não Pago")</f>
        <v>0</v>
      </c>
      <c r="Q148" s="49">
        <f t="shared" si="5"/>
        <v>0</v>
      </c>
    </row>
    <row r="149" spans="3:17" ht="28.5" customHeight="1" thickTop="1" thickBot="1">
      <c r="C149" s="65" t="str">
        <f>'PC Receitas'!F45</f>
        <v>4.2.41</v>
      </c>
      <c r="D149" s="66" t="str">
        <f>VLOOKUP(C149,'PC Receitas'!$F$4:$G$103,2,FALSE)</f>
        <v>-</v>
      </c>
      <c r="E149" s="75">
        <f>SUMIFS(Jan!$H$5:$H$605,Jan!$Q$5:$Q$605,"Receita",Jan!$F$5:$F$605,CReceber!$D149,Jan!$I$5:$I$605,"Não Pago")</f>
        <v>0</v>
      </c>
      <c r="F149" s="75">
        <f>SUMIFS(Fev!$H$5:$H$605,Fev!$Q$5:$Q$605,"Receita",Fev!$F$5:$F$605,CReceber!$D149,Fev!$I$5:$I$605,"Não Pago")</f>
        <v>0</v>
      </c>
      <c r="G149" s="75">
        <f>SUMIFS(Mar!$H$5:$H$605,Mar!$Q$5:$Q$605,"Receita",Mar!$F$5:$F$605,CReceber!$D149,Mar!$I$5:$I$605,"Não Pago")</f>
        <v>0</v>
      </c>
      <c r="H149" s="75">
        <f>SUMIFS(Abr!$H$5:$H$605,Abr!$Q$5:$Q$605,"Receita",Abr!$F$5:$F$605,CReceber!$D149,Abr!$I$5:$I$605,"Não Pago")</f>
        <v>0</v>
      </c>
      <c r="I149" s="75">
        <f>SUMIFS(Mai!$H$5:$H$605,Mai!$Q$5:$Q$605,"Receita",Mai!$F$5:$F$605,CReceber!$D149,Mai!$I$5:$I$605,"Não Pago")</f>
        <v>0</v>
      </c>
      <c r="J149" s="75">
        <f>SUMIFS(Jun!$H$5:$H$605,Jun!$Q$5:$Q$605,"Receita",Jun!$F$5:$F$605,CReceber!$D149,Jun!$I$5:$I$605,"Não Pago")</f>
        <v>0</v>
      </c>
      <c r="K149" s="75">
        <f>SUMIFS(Jul!$H$5:$H$605,Jul!$Q$5:$Q$605,"Receita",Jul!$F$5:$F$605,CReceber!$D149,Jul!$I$5:$I$605,"Não Pago")</f>
        <v>0</v>
      </c>
      <c r="L149" s="75">
        <f>SUMIFS(Ago!$H$5:$H$605,Ago!$Q$5:$Q$605,"Receita",Ago!$F$5:$F$605,CReceber!$D149,Ago!$I$5:$I$605,"Não Pago")</f>
        <v>0</v>
      </c>
      <c r="M149" s="75">
        <f>SUMIFS(Set!$H$5:$H$605,Set!$Q$5:$Q$605,"Receita",Set!$F$5:$F$605,CReceber!$D149,Set!$I$5:$I$605,"Não Pago")</f>
        <v>0</v>
      </c>
      <c r="N149" s="75">
        <f>SUMIFS(Out!$H$5:$H$605,Out!$Q$5:$Q$605,"Receita",Out!$F$5:$F$605,CReceber!$D149,Out!$I$5:$I$605,"Não Pago")</f>
        <v>0</v>
      </c>
      <c r="O149" s="75">
        <f>SUMIFS(Nov!$H$5:$H$605,Nov!$Q$5:$Q$605,"Receita",Nov!$F$5:$F$605,CReceber!$D149,Nov!$I$5:$I$605,"Não Pago")</f>
        <v>0</v>
      </c>
      <c r="P149" s="75">
        <f>SUMIFS(Dez!$H$5:$H$605,Dez!$Q$5:$Q$605,"Receita",Dez!$F$5:$F$605,CReceber!$D149,Dez!$I$5:$I$605,"Não Pago")</f>
        <v>0</v>
      </c>
      <c r="Q149" s="49">
        <f t="shared" si="5"/>
        <v>0</v>
      </c>
    </row>
    <row r="150" spans="3:17" ht="28.5" customHeight="1" thickTop="1" thickBot="1">
      <c r="C150" s="65" t="str">
        <f>'PC Receitas'!F46</f>
        <v>4.2.42</v>
      </c>
      <c r="D150" s="66" t="str">
        <f>VLOOKUP(C150,'PC Receitas'!$F$4:$G$103,2,FALSE)</f>
        <v>-</v>
      </c>
      <c r="E150" s="75">
        <f>SUMIFS(Jan!$H$5:$H$605,Jan!$Q$5:$Q$605,"Receita",Jan!$F$5:$F$605,CReceber!$D150,Jan!$I$5:$I$605,"Não Pago")</f>
        <v>0</v>
      </c>
      <c r="F150" s="75">
        <f>SUMIFS(Fev!$H$5:$H$605,Fev!$Q$5:$Q$605,"Receita",Fev!$F$5:$F$605,CReceber!$D150,Fev!$I$5:$I$605,"Não Pago")</f>
        <v>0</v>
      </c>
      <c r="G150" s="75">
        <f>SUMIFS(Mar!$H$5:$H$605,Mar!$Q$5:$Q$605,"Receita",Mar!$F$5:$F$605,CReceber!$D150,Mar!$I$5:$I$605,"Não Pago")</f>
        <v>0</v>
      </c>
      <c r="H150" s="75">
        <f>SUMIFS(Abr!$H$5:$H$605,Abr!$Q$5:$Q$605,"Receita",Abr!$F$5:$F$605,CReceber!$D150,Abr!$I$5:$I$605,"Não Pago")</f>
        <v>0</v>
      </c>
      <c r="I150" s="75">
        <f>SUMIFS(Mai!$H$5:$H$605,Mai!$Q$5:$Q$605,"Receita",Mai!$F$5:$F$605,CReceber!$D150,Mai!$I$5:$I$605,"Não Pago")</f>
        <v>0</v>
      </c>
      <c r="J150" s="75">
        <f>SUMIFS(Jun!$H$5:$H$605,Jun!$Q$5:$Q$605,"Receita",Jun!$F$5:$F$605,CReceber!$D150,Jun!$I$5:$I$605,"Não Pago")</f>
        <v>0</v>
      </c>
      <c r="K150" s="75">
        <f>SUMIFS(Jul!$H$5:$H$605,Jul!$Q$5:$Q$605,"Receita",Jul!$F$5:$F$605,CReceber!$D150,Jul!$I$5:$I$605,"Não Pago")</f>
        <v>0</v>
      </c>
      <c r="L150" s="75">
        <f>SUMIFS(Ago!$H$5:$H$605,Ago!$Q$5:$Q$605,"Receita",Ago!$F$5:$F$605,CReceber!$D150,Ago!$I$5:$I$605,"Não Pago")</f>
        <v>0</v>
      </c>
      <c r="M150" s="75">
        <f>SUMIFS(Set!$H$5:$H$605,Set!$Q$5:$Q$605,"Receita",Set!$F$5:$F$605,CReceber!$D150,Set!$I$5:$I$605,"Não Pago")</f>
        <v>0</v>
      </c>
      <c r="N150" s="75">
        <f>SUMIFS(Out!$H$5:$H$605,Out!$Q$5:$Q$605,"Receita",Out!$F$5:$F$605,CReceber!$D150,Out!$I$5:$I$605,"Não Pago")</f>
        <v>0</v>
      </c>
      <c r="O150" s="75">
        <f>SUMIFS(Nov!$H$5:$H$605,Nov!$Q$5:$Q$605,"Receita",Nov!$F$5:$F$605,CReceber!$D150,Nov!$I$5:$I$605,"Não Pago")</f>
        <v>0</v>
      </c>
      <c r="P150" s="75">
        <f>SUMIFS(Dez!$H$5:$H$605,Dez!$Q$5:$Q$605,"Receita",Dez!$F$5:$F$605,CReceber!$D150,Dez!$I$5:$I$605,"Não Pago")</f>
        <v>0</v>
      </c>
      <c r="Q150" s="49">
        <f t="shared" si="5"/>
        <v>0</v>
      </c>
    </row>
    <row r="151" spans="3:17" ht="28.5" customHeight="1" thickTop="1" thickBot="1">
      <c r="C151" s="65" t="str">
        <f>'PC Receitas'!F47</f>
        <v>4.2.43</v>
      </c>
      <c r="D151" s="66" t="str">
        <f>VLOOKUP(C151,'PC Receitas'!$F$4:$G$103,2,FALSE)</f>
        <v>-</v>
      </c>
      <c r="E151" s="75">
        <f>SUMIFS(Jan!$H$5:$H$605,Jan!$Q$5:$Q$605,"Receita",Jan!$F$5:$F$605,CReceber!$D151,Jan!$I$5:$I$605,"Não Pago")</f>
        <v>0</v>
      </c>
      <c r="F151" s="75">
        <f>SUMIFS(Fev!$H$5:$H$605,Fev!$Q$5:$Q$605,"Receita",Fev!$F$5:$F$605,CReceber!$D151,Fev!$I$5:$I$605,"Não Pago")</f>
        <v>0</v>
      </c>
      <c r="G151" s="75">
        <f>SUMIFS(Mar!$H$5:$H$605,Mar!$Q$5:$Q$605,"Receita",Mar!$F$5:$F$605,CReceber!$D151,Mar!$I$5:$I$605,"Não Pago")</f>
        <v>0</v>
      </c>
      <c r="H151" s="75">
        <f>SUMIFS(Abr!$H$5:$H$605,Abr!$Q$5:$Q$605,"Receita",Abr!$F$5:$F$605,CReceber!$D151,Abr!$I$5:$I$605,"Não Pago")</f>
        <v>0</v>
      </c>
      <c r="I151" s="75">
        <f>SUMIFS(Mai!$H$5:$H$605,Mai!$Q$5:$Q$605,"Receita",Mai!$F$5:$F$605,CReceber!$D151,Mai!$I$5:$I$605,"Não Pago")</f>
        <v>0</v>
      </c>
      <c r="J151" s="75">
        <f>SUMIFS(Jun!$H$5:$H$605,Jun!$Q$5:$Q$605,"Receita",Jun!$F$5:$F$605,CReceber!$D151,Jun!$I$5:$I$605,"Não Pago")</f>
        <v>0</v>
      </c>
      <c r="K151" s="75">
        <f>SUMIFS(Jul!$H$5:$H$605,Jul!$Q$5:$Q$605,"Receita",Jul!$F$5:$F$605,CReceber!$D151,Jul!$I$5:$I$605,"Não Pago")</f>
        <v>0</v>
      </c>
      <c r="L151" s="75">
        <f>SUMIFS(Ago!$H$5:$H$605,Ago!$Q$5:$Q$605,"Receita",Ago!$F$5:$F$605,CReceber!$D151,Ago!$I$5:$I$605,"Não Pago")</f>
        <v>0</v>
      </c>
      <c r="M151" s="75">
        <f>SUMIFS(Set!$H$5:$H$605,Set!$Q$5:$Q$605,"Receita",Set!$F$5:$F$605,CReceber!$D151,Set!$I$5:$I$605,"Não Pago")</f>
        <v>0</v>
      </c>
      <c r="N151" s="75">
        <f>SUMIFS(Out!$H$5:$H$605,Out!$Q$5:$Q$605,"Receita",Out!$F$5:$F$605,CReceber!$D151,Out!$I$5:$I$605,"Não Pago")</f>
        <v>0</v>
      </c>
      <c r="O151" s="75">
        <f>SUMIFS(Nov!$H$5:$H$605,Nov!$Q$5:$Q$605,"Receita",Nov!$F$5:$F$605,CReceber!$D151,Nov!$I$5:$I$605,"Não Pago")</f>
        <v>0</v>
      </c>
      <c r="P151" s="75">
        <f>SUMIFS(Dez!$H$5:$H$605,Dez!$Q$5:$Q$605,"Receita",Dez!$F$5:$F$605,CReceber!$D151,Dez!$I$5:$I$605,"Não Pago")</f>
        <v>0</v>
      </c>
      <c r="Q151" s="49">
        <f t="shared" si="5"/>
        <v>0</v>
      </c>
    </row>
    <row r="152" spans="3:17" ht="28.5" customHeight="1" thickTop="1" thickBot="1">
      <c r="C152" s="65" t="str">
        <f>'PC Receitas'!F48</f>
        <v>4.2.44</v>
      </c>
      <c r="D152" s="66" t="str">
        <f>VLOOKUP(C152,'PC Receitas'!$F$4:$G$103,2,FALSE)</f>
        <v>-</v>
      </c>
      <c r="E152" s="75">
        <f>SUMIFS(Jan!$H$5:$H$605,Jan!$Q$5:$Q$605,"Receita",Jan!$F$5:$F$605,CReceber!$D152,Jan!$I$5:$I$605,"Não Pago")</f>
        <v>0</v>
      </c>
      <c r="F152" s="75">
        <f>SUMIFS(Fev!$H$5:$H$605,Fev!$Q$5:$Q$605,"Receita",Fev!$F$5:$F$605,CReceber!$D152,Fev!$I$5:$I$605,"Não Pago")</f>
        <v>0</v>
      </c>
      <c r="G152" s="75">
        <f>SUMIFS(Mar!$H$5:$H$605,Mar!$Q$5:$Q$605,"Receita",Mar!$F$5:$F$605,CReceber!$D152,Mar!$I$5:$I$605,"Não Pago")</f>
        <v>0</v>
      </c>
      <c r="H152" s="75">
        <f>SUMIFS(Abr!$H$5:$H$605,Abr!$Q$5:$Q$605,"Receita",Abr!$F$5:$F$605,CReceber!$D152,Abr!$I$5:$I$605,"Não Pago")</f>
        <v>0</v>
      </c>
      <c r="I152" s="75">
        <f>SUMIFS(Mai!$H$5:$H$605,Mai!$Q$5:$Q$605,"Receita",Mai!$F$5:$F$605,CReceber!$D152,Mai!$I$5:$I$605,"Não Pago")</f>
        <v>0</v>
      </c>
      <c r="J152" s="75">
        <f>SUMIFS(Jun!$H$5:$H$605,Jun!$Q$5:$Q$605,"Receita",Jun!$F$5:$F$605,CReceber!$D152,Jun!$I$5:$I$605,"Não Pago")</f>
        <v>0</v>
      </c>
      <c r="K152" s="75">
        <f>SUMIFS(Jul!$H$5:$H$605,Jul!$Q$5:$Q$605,"Receita",Jul!$F$5:$F$605,CReceber!$D152,Jul!$I$5:$I$605,"Não Pago")</f>
        <v>0</v>
      </c>
      <c r="L152" s="75">
        <f>SUMIFS(Ago!$H$5:$H$605,Ago!$Q$5:$Q$605,"Receita",Ago!$F$5:$F$605,CReceber!$D152,Ago!$I$5:$I$605,"Não Pago")</f>
        <v>0</v>
      </c>
      <c r="M152" s="75">
        <f>SUMIFS(Set!$H$5:$H$605,Set!$Q$5:$Q$605,"Receita",Set!$F$5:$F$605,CReceber!$D152,Set!$I$5:$I$605,"Não Pago")</f>
        <v>0</v>
      </c>
      <c r="N152" s="75">
        <f>SUMIFS(Out!$H$5:$H$605,Out!$Q$5:$Q$605,"Receita",Out!$F$5:$F$605,CReceber!$D152,Out!$I$5:$I$605,"Não Pago")</f>
        <v>0</v>
      </c>
      <c r="O152" s="75">
        <f>SUMIFS(Nov!$H$5:$H$605,Nov!$Q$5:$Q$605,"Receita",Nov!$F$5:$F$605,CReceber!$D152,Nov!$I$5:$I$605,"Não Pago")</f>
        <v>0</v>
      </c>
      <c r="P152" s="75">
        <f>SUMIFS(Dez!$H$5:$H$605,Dez!$Q$5:$Q$605,"Receita",Dez!$F$5:$F$605,CReceber!$D152,Dez!$I$5:$I$605,"Não Pago")</f>
        <v>0</v>
      </c>
      <c r="Q152" s="49">
        <f t="shared" si="5"/>
        <v>0</v>
      </c>
    </row>
    <row r="153" spans="3:17" ht="28.5" customHeight="1" thickTop="1" thickBot="1">
      <c r="C153" s="65" t="str">
        <f>'PC Receitas'!F49</f>
        <v>4.2.45</v>
      </c>
      <c r="D153" s="66" t="str">
        <f>VLOOKUP(C153,'PC Receitas'!$F$4:$G$103,2,FALSE)</f>
        <v>-</v>
      </c>
      <c r="E153" s="75">
        <f>SUMIFS(Jan!$H$5:$H$605,Jan!$Q$5:$Q$605,"Receita",Jan!$F$5:$F$605,CReceber!$D153,Jan!$I$5:$I$605,"Não Pago")</f>
        <v>0</v>
      </c>
      <c r="F153" s="75">
        <f>SUMIFS(Fev!$H$5:$H$605,Fev!$Q$5:$Q$605,"Receita",Fev!$F$5:$F$605,CReceber!$D153,Fev!$I$5:$I$605,"Não Pago")</f>
        <v>0</v>
      </c>
      <c r="G153" s="75">
        <f>SUMIFS(Mar!$H$5:$H$605,Mar!$Q$5:$Q$605,"Receita",Mar!$F$5:$F$605,CReceber!$D153,Mar!$I$5:$I$605,"Não Pago")</f>
        <v>0</v>
      </c>
      <c r="H153" s="75">
        <f>SUMIFS(Abr!$H$5:$H$605,Abr!$Q$5:$Q$605,"Receita",Abr!$F$5:$F$605,CReceber!$D153,Abr!$I$5:$I$605,"Não Pago")</f>
        <v>0</v>
      </c>
      <c r="I153" s="75">
        <f>SUMIFS(Mai!$H$5:$H$605,Mai!$Q$5:$Q$605,"Receita",Mai!$F$5:$F$605,CReceber!$D153,Mai!$I$5:$I$605,"Não Pago")</f>
        <v>0</v>
      </c>
      <c r="J153" s="75">
        <f>SUMIFS(Jun!$H$5:$H$605,Jun!$Q$5:$Q$605,"Receita",Jun!$F$5:$F$605,CReceber!$D153,Jun!$I$5:$I$605,"Não Pago")</f>
        <v>0</v>
      </c>
      <c r="K153" s="75">
        <f>SUMIFS(Jul!$H$5:$H$605,Jul!$Q$5:$Q$605,"Receita",Jul!$F$5:$F$605,CReceber!$D153,Jul!$I$5:$I$605,"Não Pago")</f>
        <v>0</v>
      </c>
      <c r="L153" s="75">
        <f>SUMIFS(Ago!$H$5:$H$605,Ago!$Q$5:$Q$605,"Receita",Ago!$F$5:$F$605,CReceber!$D153,Ago!$I$5:$I$605,"Não Pago")</f>
        <v>0</v>
      </c>
      <c r="M153" s="75">
        <f>SUMIFS(Set!$H$5:$H$605,Set!$Q$5:$Q$605,"Receita",Set!$F$5:$F$605,CReceber!$D153,Set!$I$5:$I$605,"Não Pago")</f>
        <v>0</v>
      </c>
      <c r="N153" s="75">
        <f>SUMIFS(Out!$H$5:$H$605,Out!$Q$5:$Q$605,"Receita",Out!$F$5:$F$605,CReceber!$D153,Out!$I$5:$I$605,"Não Pago")</f>
        <v>0</v>
      </c>
      <c r="O153" s="75">
        <f>SUMIFS(Nov!$H$5:$H$605,Nov!$Q$5:$Q$605,"Receita",Nov!$F$5:$F$605,CReceber!$D153,Nov!$I$5:$I$605,"Não Pago")</f>
        <v>0</v>
      </c>
      <c r="P153" s="75">
        <f>SUMIFS(Dez!$H$5:$H$605,Dez!$Q$5:$Q$605,"Receita",Dez!$F$5:$F$605,CReceber!$D153,Dez!$I$5:$I$605,"Não Pago")</f>
        <v>0</v>
      </c>
      <c r="Q153" s="49">
        <f t="shared" si="5"/>
        <v>0</v>
      </c>
    </row>
    <row r="154" spans="3:17" ht="28.5" customHeight="1" thickTop="1" thickBot="1">
      <c r="C154" s="65" t="str">
        <f>'PC Receitas'!F50</f>
        <v>4.2.46</v>
      </c>
      <c r="D154" s="66" t="str">
        <f>VLOOKUP(C154,'PC Receitas'!$F$4:$G$103,2,FALSE)</f>
        <v>-</v>
      </c>
      <c r="E154" s="75">
        <f>SUMIFS(Jan!$H$5:$H$605,Jan!$Q$5:$Q$605,"Receita",Jan!$F$5:$F$605,CReceber!$D154,Jan!$I$5:$I$605,"Não Pago")</f>
        <v>0</v>
      </c>
      <c r="F154" s="75">
        <f>SUMIFS(Fev!$H$5:$H$605,Fev!$Q$5:$Q$605,"Receita",Fev!$F$5:$F$605,CReceber!$D154,Fev!$I$5:$I$605,"Não Pago")</f>
        <v>0</v>
      </c>
      <c r="G154" s="75">
        <f>SUMIFS(Mar!$H$5:$H$605,Mar!$Q$5:$Q$605,"Receita",Mar!$F$5:$F$605,CReceber!$D154,Mar!$I$5:$I$605,"Não Pago")</f>
        <v>0</v>
      </c>
      <c r="H154" s="75">
        <f>SUMIFS(Abr!$H$5:$H$605,Abr!$Q$5:$Q$605,"Receita",Abr!$F$5:$F$605,CReceber!$D154,Abr!$I$5:$I$605,"Não Pago")</f>
        <v>0</v>
      </c>
      <c r="I154" s="75">
        <f>SUMIFS(Mai!$H$5:$H$605,Mai!$Q$5:$Q$605,"Receita",Mai!$F$5:$F$605,CReceber!$D154,Mai!$I$5:$I$605,"Não Pago")</f>
        <v>0</v>
      </c>
      <c r="J154" s="75">
        <f>SUMIFS(Jun!$H$5:$H$605,Jun!$Q$5:$Q$605,"Receita",Jun!$F$5:$F$605,CReceber!$D154,Jun!$I$5:$I$605,"Não Pago")</f>
        <v>0</v>
      </c>
      <c r="K154" s="75">
        <f>SUMIFS(Jul!$H$5:$H$605,Jul!$Q$5:$Q$605,"Receita",Jul!$F$5:$F$605,CReceber!$D154,Jul!$I$5:$I$605,"Não Pago")</f>
        <v>0</v>
      </c>
      <c r="L154" s="75">
        <f>SUMIFS(Ago!$H$5:$H$605,Ago!$Q$5:$Q$605,"Receita",Ago!$F$5:$F$605,CReceber!$D154,Ago!$I$5:$I$605,"Não Pago")</f>
        <v>0</v>
      </c>
      <c r="M154" s="75">
        <f>SUMIFS(Set!$H$5:$H$605,Set!$Q$5:$Q$605,"Receita",Set!$F$5:$F$605,CReceber!$D154,Set!$I$5:$I$605,"Não Pago")</f>
        <v>0</v>
      </c>
      <c r="N154" s="75">
        <f>SUMIFS(Out!$H$5:$H$605,Out!$Q$5:$Q$605,"Receita",Out!$F$5:$F$605,CReceber!$D154,Out!$I$5:$I$605,"Não Pago")</f>
        <v>0</v>
      </c>
      <c r="O154" s="75">
        <f>SUMIFS(Nov!$H$5:$H$605,Nov!$Q$5:$Q$605,"Receita",Nov!$F$5:$F$605,CReceber!$D154,Nov!$I$5:$I$605,"Não Pago")</f>
        <v>0</v>
      </c>
      <c r="P154" s="75">
        <f>SUMIFS(Dez!$H$5:$H$605,Dez!$Q$5:$Q$605,"Receita",Dez!$F$5:$F$605,CReceber!$D154,Dez!$I$5:$I$605,"Não Pago")</f>
        <v>0</v>
      </c>
      <c r="Q154" s="49">
        <f t="shared" si="5"/>
        <v>0</v>
      </c>
    </row>
    <row r="155" spans="3:17" ht="28.5" customHeight="1" thickTop="1" thickBot="1">
      <c r="C155" s="65" t="str">
        <f>'PC Receitas'!F51</f>
        <v>4.2.47</v>
      </c>
      <c r="D155" s="66" t="str">
        <f>VLOOKUP(C155,'PC Receitas'!$F$4:$G$103,2,FALSE)</f>
        <v>-</v>
      </c>
      <c r="E155" s="75">
        <f>SUMIFS(Jan!$H$5:$H$605,Jan!$Q$5:$Q$605,"Receita",Jan!$F$5:$F$605,CReceber!$D155,Jan!$I$5:$I$605,"Não Pago")</f>
        <v>0</v>
      </c>
      <c r="F155" s="75">
        <f>SUMIFS(Fev!$H$5:$H$605,Fev!$Q$5:$Q$605,"Receita",Fev!$F$5:$F$605,CReceber!$D155,Fev!$I$5:$I$605,"Não Pago")</f>
        <v>0</v>
      </c>
      <c r="G155" s="75">
        <f>SUMIFS(Mar!$H$5:$H$605,Mar!$Q$5:$Q$605,"Receita",Mar!$F$5:$F$605,CReceber!$D155,Mar!$I$5:$I$605,"Não Pago")</f>
        <v>0</v>
      </c>
      <c r="H155" s="75">
        <f>SUMIFS(Abr!$H$5:$H$605,Abr!$Q$5:$Q$605,"Receita",Abr!$F$5:$F$605,CReceber!$D155,Abr!$I$5:$I$605,"Não Pago")</f>
        <v>0</v>
      </c>
      <c r="I155" s="75">
        <f>SUMIFS(Mai!$H$5:$H$605,Mai!$Q$5:$Q$605,"Receita",Mai!$F$5:$F$605,CReceber!$D155,Mai!$I$5:$I$605,"Não Pago")</f>
        <v>0</v>
      </c>
      <c r="J155" s="75">
        <f>SUMIFS(Jun!$H$5:$H$605,Jun!$Q$5:$Q$605,"Receita",Jun!$F$5:$F$605,CReceber!$D155,Jun!$I$5:$I$605,"Não Pago")</f>
        <v>0</v>
      </c>
      <c r="K155" s="75">
        <f>SUMIFS(Jul!$H$5:$H$605,Jul!$Q$5:$Q$605,"Receita",Jul!$F$5:$F$605,CReceber!$D155,Jul!$I$5:$I$605,"Não Pago")</f>
        <v>0</v>
      </c>
      <c r="L155" s="75">
        <f>SUMIFS(Ago!$H$5:$H$605,Ago!$Q$5:$Q$605,"Receita",Ago!$F$5:$F$605,CReceber!$D155,Ago!$I$5:$I$605,"Não Pago")</f>
        <v>0</v>
      </c>
      <c r="M155" s="75">
        <f>SUMIFS(Set!$H$5:$H$605,Set!$Q$5:$Q$605,"Receita",Set!$F$5:$F$605,CReceber!$D155,Set!$I$5:$I$605,"Não Pago")</f>
        <v>0</v>
      </c>
      <c r="N155" s="75">
        <f>SUMIFS(Out!$H$5:$H$605,Out!$Q$5:$Q$605,"Receita",Out!$F$5:$F$605,CReceber!$D155,Out!$I$5:$I$605,"Não Pago")</f>
        <v>0</v>
      </c>
      <c r="O155" s="75">
        <f>SUMIFS(Nov!$H$5:$H$605,Nov!$Q$5:$Q$605,"Receita",Nov!$F$5:$F$605,CReceber!$D155,Nov!$I$5:$I$605,"Não Pago")</f>
        <v>0</v>
      </c>
      <c r="P155" s="75">
        <f>SUMIFS(Dez!$H$5:$H$605,Dez!$Q$5:$Q$605,"Receita",Dez!$F$5:$F$605,CReceber!$D155,Dez!$I$5:$I$605,"Não Pago")</f>
        <v>0</v>
      </c>
      <c r="Q155" s="49">
        <f t="shared" si="5"/>
        <v>0</v>
      </c>
    </row>
    <row r="156" spans="3:17" ht="28.5" customHeight="1" thickTop="1" thickBot="1">
      <c r="C156" s="65" t="str">
        <f>'PC Receitas'!F52</f>
        <v>4.2.48</v>
      </c>
      <c r="D156" s="66" t="str">
        <f>VLOOKUP(C156,'PC Receitas'!$F$4:$G$103,2,FALSE)</f>
        <v>-</v>
      </c>
      <c r="E156" s="75">
        <f>SUMIFS(Jan!$H$5:$H$605,Jan!$Q$5:$Q$605,"Receita",Jan!$F$5:$F$605,CReceber!$D156,Jan!$I$5:$I$605,"Não Pago")</f>
        <v>0</v>
      </c>
      <c r="F156" s="75">
        <f>SUMIFS(Fev!$H$5:$H$605,Fev!$Q$5:$Q$605,"Receita",Fev!$F$5:$F$605,CReceber!$D156,Fev!$I$5:$I$605,"Não Pago")</f>
        <v>0</v>
      </c>
      <c r="G156" s="75">
        <f>SUMIFS(Mar!$H$5:$H$605,Mar!$Q$5:$Q$605,"Receita",Mar!$F$5:$F$605,CReceber!$D156,Mar!$I$5:$I$605,"Não Pago")</f>
        <v>0</v>
      </c>
      <c r="H156" s="75">
        <f>SUMIFS(Abr!$H$5:$H$605,Abr!$Q$5:$Q$605,"Receita",Abr!$F$5:$F$605,CReceber!$D156,Abr!$I$5:$I$605,"Não Pago")</f>
        <v>0</v>
      </c>
      <c r="I156" s="75">
        <f>SUMIFS(Mai!$H$5:$H$605,Mai!$Q$5:$Q$605,"Receita",Mai!$F$5:$F$605,CReceber!$D156,Mai!$I$5:$I$605,"Não Pago")</f>
        <v>0</v>
      </c>
      <c r="J156" s="75">
        <f>SUMIFS(Jun!$H$5:$H$605,Jun!$Q$5:$Q$605,"Receita",Jun!$F$5:$F$605,CReceber!$D156,Jun!$I$5:$I$605,"Não Pago")</f>
        <v>0</v>
      </c>
      <c r="K156" s="75">
        <f>SUMIFS(Jul!$H$5:$H$605,Jul!$Q$5:$Q$605,"Receita",Jul!$F$5:$F$605,CReceber!$D156,Jul!$I$5:$I$605,"Não Pago")</f>
        <v>0</v>
      </c>
      <c r="L156" s="75">
        <f>SUMIFS(Ago!$H$5:$H$605,Ago!$Q$5:$Q$605,"Receita",Ago!$F$5:$F$605,CReceber!$D156,Ago!$I$5:$I$605,"Não Pago")</f>
        <v>0</v>
      </c>
      <c r="M156" s="75">
        <f>SUMIFS(Set!$H$5:$H$605,Set!$Q$5:$Q$605,"Receita",Set!$F$5:$F$605,CReceber!$D156,Set!$I$5:$I$605,"Não Pago")</f>
        <v>0</v>
      </c>
      <c r="N156" s="75">
        <f>SUMIFS(Out!$H$5:$H$605,Out!$Q$5:$Q$605,"Receita",Out!$F$5:$F$605,CReceber!$D156,Out!$I$5:$I$605,"Não Pago")</f>
        <v>0</v>
      </c>
      <c r="O156" s="75">
        <f>SUMIFS(Nov!$H$5:$H$605,Nov!$Q$5:$Q$605,"Receita",Nov!$F$5:$F$605,CReceber!$D156,Nov!$I$5:$I$605,"Não Pago")</f>
        <v>0</v>
      </c>
      <c r="P156" s="75">
        <f>SUMIFS(Dez!$H$5:$H$605,Dez!$Q$5:$Q$605,"Receita",Dez!$F$5:$F$605,CReceber!$D156,Dez!$I$5:$I$605,"Não Pago")</f>
        <v>0</v>
      </c>
      <c r="Q156" s="49">
        <f t="shared" si="5"/>
        <v>0</v>
      </c>
    </row>
    <row r="157" spans="3:17" ht="28.5" customHeight="1" thickTop="1" thickBot="1">
      <c r="C157" s="65" t="str">
        <f>'PC Receitas'!F53</f>
        <v>4.2.49</v>
      </c>
      <c r="D157" s="66" t="str">
        <f>VLOOKUP(C157,'PC Receitas'!$F$4:$G$103,2,FALSE)</f>
        <v>-</v>
      </c>
      <c r="E157" s="75">
        <f>SUMIFS(Jan!$H$5:$H$605,Jan!$Q$5:$Q$605,"Receita",Jan!$F$5:$F$605,CReceber!$D157,Jan!$I$5:$I$605,"Não Pago")</f>
        <v>0</v>
      </c>
      <c r="F157" s="75">
        <f>SUMIFS(Fev!$H$5:$H$605,Fev!$Q$5:$Q$605,"Receita",Fev!$F$5:$F$605,CReceber!$D157,Fev!$I$5:$I$605,"Não Pago")</f>
        <v>0</v>
      </c>
      <c r="G157" s="75">
        <f>SUMIFS(Mar!$H$5:$H$605,Mar!$Q$5:$Q$605,"Receita",Mar!$F$5:$F$605,CReceber!$D157,Mar!$I$5:$I$605,"Não Pago")</f>
        <v>0</v>
      </c>
      <c r="H157" s="75">
        <f>SUMIFS(Abr!$H$5:$H$605,Abr!$Q$5:$Q$605,"Receita",Abr!$F$5:$F$605,CReceber!$D157,Abr!$I$5:$I$605,"Não Pago")</f>
        <v>0</v>
      </c>
      <c r="I157" s="75">
        <f>SUMIFS(Mai!$H$5:$H$605,Mai!$Q$5:$Q$605,"Receita",Mai!$F$5:$F$605,CReceber!$D157,Mai!$I$5:$I$605,"Não Pago")</f>
        <v>0</v>
      </c>
      <c r="J157" s="75">
        <f>SUMIFS(Jun!$H$5:$H$605,Jun!$Q$5:$Q$605,"Receita",Jun!$F$5:$F$605,CReceber!$D157,Jun!$I$5:$I$605,"Não Pago")</f>
        <v>0</v>
      </c>
      <c r="K157" s="75">
        <f>SUMIFS(Jul!$H$5:$H$605,Jul!$Q$5:$Q$605,"Receita",Jul!$F$5:$F$605,CReceber!$D157,Jul!$I$5:$I$605,"Não Pago")</f>
        <v>0</v>
      </c>
      <c r="L157" s="75">
        <f>SUMIFS(Ago!$H$5:$H$605,Ago!$Q$5:$Q$605,"Receita",Ago!$F$5:$F$605,CReceber!$D157,Ago!$I$5:$I$605,"Não Pago")</f>
        <v>0</v>
      </c>
      <c r="M157" s="75">
        <f>SUMIFS(Set!$H$5:$H$605,Set!$Q$5:$Q$605,"Receita",Set!$F$5:$F$605,CReceber!$D157,Set!$I$5:$I$605,"Não Pago")</f>
        <v>0</v>
      </c>
      <c r="N157" s="75">
        <f>SUMIFS(Out!$H$5:$H$605,Out!$Q$5:$Q$605,"Receita",Out!$F$5:$F$605,CReceber!$D157,Out!$I$5:$I$605,"Não Pago")</f>
        <v>0</v>
      </c>
      <c r="O157" s="75">
        <f>SUMIFS(Nov!$H$5:$H$605,Nov!$Q$5:$Q$605,"Receita",Nov!$F$5:$F$605,CReceber!$D157,Nov!$I$5:$I$605,"Não Pago")</f>
        <v>0</v>
      </c>
      <c r="P157" s="75">
        <f>SUMIFS(Dez!$H$5:$H$605,Dez!$Q$5:$Q$605,"Receita",Dez!$F$5:$F$605,CReceber!$D157,Dez!$I$5:$I$605,"Não Pago")</f>
        <v>0</v>
      </c>
      <c r="Q157" s="49">
        <f t="shared" si="5"/>
        <v>0</v>
      </c>
    </row>
    <row r="158" spans="3:17" ht="28.5" customHeight="1" thickTop="1" thickBot="1">
      <c r="C158" s="65" t="str">
        <f>'PC Receitas'!F54</f>
        <v>4.2.50</v>
      </c>
      <c r="D158" s="66" t="str">
        <f>VLOOKUP(C158,'PC Receitas'!$F$4:$G$103,2,FALSE)</f>
        <v>-</v>
      </c>
      <c r="E158" s="75">
        <f>SUMIFS(Jan!$H$5:$H$605,Jan!$Q$5:$Q$605,"Receita",Jan!$F$5:$F$605,CReceber!$D158,Jan!$I$5:$I$605,"Não Pago")</f>
        <v>0</v>
      </c>
      <c r="F158" s="75">
        <f>SUMIFS(Fev!$H$5:$H$605,Fev!$Q$5:$Q$605,"Receita",Fev!$F$5:$F$605,CReceber!$D158,Fev!$I$5:$I$605,"Não Pago")</f>
        <v>0</v>
      </c>
      <c r="G158" s="75">
        <f>SUMIFS(Mar!$H$5:$H$605,Mar!$Q$5:$Q$605,"Receita",Mar!$F$5:$F$605,CReceber!$D158,Mar!$I$5:$I$605,"Não Pago")</f>
        <v>0</v>
      </c>
      <c r="H158" s="75">
        <f>SUMIFS(Abr!$H$5:$H$605,Abr!$Q$5:$Q$605,"Receita",Abr!$F$5:$F$605,CReceber!$D158,Abr!$I$5:$I$605,"Não Pago")</f>
        <v>0</v>
      </c>
      <c r="I158" s="75">
        <f>SUMIFS(Mai!$H$5:$H$605,Mai!$Q$5:$Q$605,"Receita",Mai!$F$5:$F$605,CReceber!$D158,Mai!$I$5:$I$605,"Não Pago")</f>
        <v>0</v>
      </c>
      <c r="J158" s="75">
        <f>SUMIFS(Jun!$H$5:$H$605,Jun!$Q$5:$Q$605,"Receita",Jun!$F$5:$F$605,CReceber!$D158,Jun!$I$5:$I$605,"Não Pago")</f>
        <v>0</v>
      </c>
      <c r="K158" s="75">
        <f>SUMIFS(Jul!$H$5:$H$605,Jul!$Q$5:$Q$605,"Receita",Jul!$F$5:$F$605,CReceber!$D158,Jul!$I$5:$I$605,"Não Pago")</f>
        <v>0</v>
      </c>
      <c r="L158" s="75">
        <f>SUMIFS(Ago!$H$5:$H$605,Ago!$Q$5:$Q$605,"Receita",Ago!$F$5:$F$605,CReceber!$D158,Ago!$I$5:$I$605,"Não Pago")</f>
        <v>0</v>
      </c>
      <c r="M158" s="75">
        <f>SUMIFS(Set!$H$5:$H$605,Set!$Q$5:$Q$605,"Receita",Set!$F$5:$F$605,CReceber!$D158,Set!$I$5:$I$605,"Não Pago")</f>
        <v>0</v>
      </c>
      <c r="N158" s="75">
        <f>SUMIFS(Out!$H$5:$H$605,Out!$Q$5:$Q$605,"Receita",Out!$F$5:$F$605,CReceber!$D158,Out!$I$5:$I$605,"Não Pago")</f>
        <v>0</v>
      </c>
      <c r="O158" s="75">
        <f>SUMIFS(Nov!$H$5:$H$605,Nov!$Q$5:$Q$605,"Receita",Nov!$F$5:$F$605,CReceber!$D158,Nov!$I$5:$I$605,"Não Pago")</f>
        <v>0</v>
      </c>
      <c r="P158" s="75">
        <f>SUMIFS(Dez!$H$5:$H$605,Dez!$Q$5:$Q$605,"Receita",Dez!$F$5:$F$605,CReceber!$D158,Dez!$I$5:$I$605,"Não Pago")</f>
        <v>0</v>
      </c>
      <c r="Q158" s="49">
        <f t="shared" si="5"/>
        <v>0</v>
      </c>
    </row>
    <row r="159" spans="3:17" ht="28.5" customHeight="1" thickTop="1" thickBot="1">
      <c r="C159" s="65" t="str">
        <f>'PC Receitas'!F55</f>
        <v>4.2.51</v>
      </c>
      <c r="D159" s="66" t="str">
        <f>VLOOKUP(C159,'PC Receitas'!$F$4:$G$103,2,FALSE)</f>
        <v>-</v>
      </c>
      <c r="E159" s="75">
        <f>SUMIFS(Jan!$H$5:$H$605,Jan!$Q$5:$Q$605,"Receita",Jan!$F$5:$F$605,CReceber!$D159,Jan!$I$5:$I$605,"Não Pago")</f>
        <v>0</v>
      </c>
      <c r="F159" s="75">
        <f>SUMIFS(Fev!$H$5:$H$605,Fev!$Q$5:$Q$605,"Receita",Fev!$F$5:$F$605,CReceber!$D159,Fev!$I$5:$I$605,"Não Pago")</f>
        <v>0</v>
      </c>
      <c r="G159" s="75">
        <f>SUMIFS(Mar!$H$5:$H$605,Mar!$Q$5:$Q$605,"Receita",Mar!$F$5:$F$605,CReceber!$D159,Mar!$I$5:$I$605,"Não Pago")</f>
        <v>0</v>
      </c>
      <c r="H159" s="75">
        <f>SUMIFS(Abr!$H$5:$H$605,Abr!$Q$5:$Q$605,"Receita",Abr!$F$5:$F$605,CReceber!$D159,Abr!$I$5:$I$605,"Não Pago")</f>
        <v>0</v>
      </c>
      <c r="I159" s="75">
        <f>SUMIFS(Mai!$H$5:$H$605,Mai!$Q$5:$Q$605,"Receita",Mai!$F$5:$F$605,CReceber!$D159,Mai!$I$5:$I$605,"Não Pago")</f>
        <v>0</v>
      </c>
      <c r="J159" s="75">
        <f>SUMIFS(Jun!$H$5:$H$605,Jun!$Q$5:$Q$605,"Receita",Jun!$F$5:$F$605,CReceber!$D159,Jun!$I$5:$I$605,"Não Pago")</f>
        <v>0</v>
      </c>
      <c r="K159" s="75">
        <f>SUMIFS(Jul!$H$5:$H$605,Jul!$Q$5:$Q$605,"Receita",Jul!$F$5:$F$605,CReceber!$D159,Jul!$I$5:$I$605,"Não Pago")</f>
        <v>0</v>
      </c>
      <c r="L159" s="75">
        <f>SUMIFS(Ago!$H$5:$H$605,Ago!$Q$5:$Q$605,"Receita",Ago!$F$5:$F$605,CReceber!$D159,Ago!$I$5:$I$605,"Não Pago")</f>
        <v>0</v>
      </c>
      <c r="M159" s="75">
        <f>SUMIFS(Set!$H$5:$H$605,Set!$Q$5:$Q$605,"Receita",Set!$F$5:$F$605,CReceber!$D159,Set!$I$5:$I$605,"Não Pago")</f>
        <v>0</v>
      </c>
      <c r="N159" s="75">
        <f>SUMIFS(Out!$H$5:$H$605,Out!$Q$5:$Q$605,"Receita",Out!$F$5:$F$605,CReceber!$D159,Out!$I$5:$I$605,"Não Pago")</f>
        <v>0</v>
      </c>
      <c r="O159" s="75">
        <f>SUMIFS(Nov!$H$5:$H$605,Nov!$Q$5:$Q$605,"Receita",Nov!$F$5:$F$605,CReceber!$D159,Nov!$I$5:$I$605,"Não Pago")</f>
        <v>0</v>
      </c>
      <c r="P159" s="75">
        <f>SUMIFS(Dez!$H$5:$H$605,Dez!$Q$5:$Q$605,"Receita",Dez!$F$5:$F$605,CReceber!$D159,Dez!$I$5:$I$605,"Não Pago")</f>
        <v>0</v>
      </c>
      <c r="Q159" s="49">
        <f t="shared" si="5"/>
        <v>0</v>
      </c>
    </row>
    <row r="160" spans="3:17" ht="28.5" customHeight="1" thickTop="1" thickBot="1">
      <c r="C160" s="65" t="str">
        <f>'PC Receitas'!F56</f>
        <v>4.2.52</v>
      </c>
      <c r="D160" s="66" t="str">
        <f>VLOOKUP(C160,'PC Receitas'!$F$4:$G$103,2,FALSE)</f>
        <v>-</v>
      </c>
      <c r="E160" s="75">
        <f>SUMIFS(Jan!$H$5:$H$605,Jan!$Q$5:$Q$605,"Receita",Jan!$F$5:$F$605,CReceber!$D160,Jan!$I$5:$I$605,"Não Pago")</f>
        <v>0</v>
      </c>
      <c r="F160" s="75">
        <f>SUMIFS(Fev!$H$5:$H$605,Fev!$Q$5:$Q$605,"Receita",Fev!$F$5:$F$605,CReceber!$D160,Fev!$I$5:$I$605,"Não Pago")</f>
        <v>0</v>
      </c>
      <c r="G160" s="75">
        <f>SUMIFS(Mar!$H$5:$H$605,Mar!$Q$5:$Q$605,"Receita",Mar!$F$5:$F$605,CReceber!$D160,Mar!$I$5:$I$605,"Não Pago")</f>
        <v>0</v>
      </c>
      <c r="H160" s="75">
        <f>SUMIFS(Abr!$H$5:$H$605,Abr!$Q$5:$Q$605,"Receita",Abr!$F$5:$F$605,CReceber!$D160,Abr!$I$5:$I$605,"Não Pago")</f>
        <v>0</v>
      </c>
      <c r="I160" s="75">
        <f>SUMIFS(Mai!$H$5:$H$605,Mai!$Q$5:$Q$605,"Receita",Mai!$F$5:$F$605,CReceber!$D160,Mai!$I$5:$I$605,"Não Pago")</f>
        <v>0</v>
      </c>
      <c r="J160" s="75">
        <f>SUMIFS(Jun!$H$5:$H$605,Jun!$Q$5:$Q$605,"Receita",Jun!$F$5:$F$605,CReceber!$D160,Jun!$I$5:$I$605,"Não Pago")</f>
        <v>0</v>
      </c>
      <c r="K160" s="75">
        <f>SUMIFS(Jul!$H$5:$H$605,Jul!$Q$5:$Q$605,"Receita",Jul!$F$5:$F$605,CReceber!$D160,Jul!$I$5:$I$605,"Não Pago")</f>
        <v>0</v>
      </c>
      <c r="L160" s="75">
        <f>SUMIFS(Ago!$H$5:$H$605,Ago!$Q$5:$Q$605,"Receita",Ago!$F$5:$F$605,CReceber!$D160,Ago!$I$5:$I$605,"Não Pago")</f>
        <v>0</v>
      </c>
      <c r="M160" s="75">
        <f>SUMIFS(Set!$H$5:$H$605,Set!$Q$5:$Q$605,"Receita",Set!$F$5:$F$605,CReceber!$D160,Set!$I$5:$I$605,"Não Pago")</f>
        <v>0</v>
      </c>
      <c r="N160" s="75">
        <f>SUMIFS(Out!$H$5:$H$605,Out!$Q$5:$Q$605,"Receita",Out!$F$5:$F$605,CReceber!$D160,Out!$I$5:$I$605,"Não Pago")</f>
        <v>0</v>
      </c>
      <c r="O160" s="75">
        <f>SUMIFS(Nov!$H$5:$H$605,Nov!$Q$5:$Q$605,"Receita",Nov!$F$5:$F$605,CReceber!$D160,Nov!$I$5:$I$605,"Não Pago")</f>
        <v>0</v>
      </c>
      <c r="P160" s="75">
        <f>SUMIFS(Dez!$H$5:$H$605,Dez!$Q$5:$Q$605,"Receita",Dez!$F$5:$F$605,CReceber!$D160,Dez!$I$5:$I$605,"Não Pago")</f>
        <v>0</v>
      </c>
      <c r="Q160" s="49">
        <f t="shared" si="5"/>
        <v>0</v>
      </c>
    </row>
    <row r="161" spans="3:17" ht="28.5" customHeight="1" thickTop="1" thickBot="1">
      <c r="C161" s="65" t="str">
        <f>'PC Receitas'!F57</f>
        <v>4.2.53</v>
      </c>
      <c r="D161" s="66" t="str">
        <f>VLOOKUP(C161,'PC Receitas'!$F$4:$G$103,2,FALSE)</f>
        <v>-</v>
      </c>
      <c r="E161" s="75">
        <f>SUMIFS(Jan!$H$5:$H$605,Jan!$Q$5:$Q$605,"Receita",Jan!$F$5:$F$605,CReceber!$D161,Jan!$I$5:$I$605,"Não Pago")</f>
        <v>0</v>
      </c>
      <c r="F161" s="75">
        <f>SUMIFS(Fev!$H$5:$H$605,Fev!$Q$5:$Q$605,"Receita",Fev!$F$5:$F$605,CReceber!$D161,Fev!$I$5:$I$605,"Não Pago")</f>
        <v>0</v>
      </c>
      <c r="G161" s="75">
        <f>SUMIFS(Mar!$H$5:$H$605,Mar!$Q$5:$Q$605,"Receita",Mar!$F$5:$F$605,CReceber!$D161,Mar!$I$5:$I$605,"Não Pago")</f>
        <v>0</v>
      </c>
      <c r="H161" s="75">
        <f>SUMIFS(Abr!$H$5:$H$605,Abr!$Q$5:$Q$605,"Receita",Abr!$F$5:$F$605,CReceber!$D161,Abr!$I$5:$I$605,"Não Pago")</f>
        <v>0</v>
      </c>
      <c r="I161" s="75">
        <f>SUMIFS(Mai!$H$5:$H$605,Mai!$Q$5:$Q$605,"Receita",Mai!$F$5:$F$605,CReceber!$D161,Mai!$I$5:$I$605,"Não Pago")</f>
        <v>0</v>
      </c>
      <c r="J161" s="75">
        <f>SUMIFS(Jun!$H$5:$H$605,Jun!$Q$5:$Q$605,"Receita",Jun!$F$5:$F$605,CReceber!$D161,Jun!$I$5:$I$605,"Não Pago")</f>
        <v>0</v>
      </c>
      <c r="K161" s="75">
        <f>SUMIFS(Jul!$H$5:$H$605,Jul!$Q$5:$Q$605,"Receita",Jul!$F$5:$F$605,CReceber!$D161,Jul!$I$5:$I$605,"Não Pago")</f>
        <v>0</v>
      </c>
      <c r="L161" s="75">
        <f>SUMIFS(Ago!$H$5:$H$605,Ago!$Q$5:$Q$605,"Receita",Ago!$F$5:$F$605,CReceber!$D161,Ago!$I$5:$I$605,"Não Pago")</f>
        <v>0</v>
      </c>
      <c r="M161" s="75">
        <f>SUMIFS(Set!$H$5:$H$605,Set!$Q$5:$Q$605,"Receita",Set!$F$5:$F$605,CReceber!$D161,Set!$I$5:$I$605,"Não Pago")</f>
        <v>0</v>
      </c>
      <c r="N161" s="75">
        <f>SUMIFS(Out!$H$5:$H$605,Out!$Q$5:$Q$605,"Receita",Out!$F$5:$F$605,CReceber!$D161,Out!$I$5:$I$605,"Não Pago")</f>
        <v>0</v>
      </c>
      <c r="O161" s="75">
        <f>SUMIFS(Nov!$H$5:$H$605,Nov!$Q$5:$Q$605,"Receita",Nov!$F$5:$F$605,CReceber!$D161,Nov!$I$5:$I$605,"Não Pago")</f>
        <v>0</v>
      </c>
      <c r="P161" s="75">
        <f>SUMIFS(Dez!$H$5:$H$605,Dez!$Q$5:$Q$605,"Receita",Dez!$F$5:$F$605,CReceber!$D161,Dez!$I$5:$I$605,"Não Pago")</f>
        <v>0</v>
      </c>
      <c r="Q161" s="49">
        <f t="shared" si="5"/>
        <v>0</v>
      </c>
    </row>
    <row r="162" spans="3:17" ht="28.5" customHeight="1" thickTop="1" thickBot="1">
      <c r="C162" s="65" t="str">
        <f>'PC Receitas'!F58</f>
        <v>4.2.54</v>
      </c>
      <c r="D162" s="66" t="str">
        <f>VLOOKUP(C162,'PC Receitas'!$F$4:$G$103,2,FALSE)</f>
        <v>-</v>
      </c>
      <c r="E162" s="75">
        <f>SUMIFS(Jan!$H$5:$H$605,Jan!$Q$5:$Q$605,"Receita",Jan!$F$5:$F$605,CReceber!$D162,Jan!$I$5:$I$605,"Não Pago")</f>
        <v>0</v>
      </c>
      <c r="F162" s="75">
        <f>SUMIFS(Fev!$H$5:$H$605,Fev!$Q$5:$Q$605,"Receita",Fev!$F$5:$F$605,CReceber!$D162,Fev!$I$5:$I$605,"Não Pago")</f>
        <v>0</v>
      </c>
      <c r="G162" s="75">
        <f>SUMIFS(Mar!$H$5:$H$605,Mar!$Q$5:$Q$605,"Receita",Mar!$F$5:$F$605,CReceber!$D162,Mar!$I$5:$I$605,"Não Pago")</f>
        <v>0</v>
      </c>
      <c r="H162" s="75">
        <f>SUMIFS(Abr!$H$5:$H$605,Abr!$Q$5:$Q$605,"Receita",Abr!$F$5:$F$605,CReceber!$D162,Abr!$I$5:$I$605,"Não Pago")</f>
        <v>0</v>
      </c>
      <c r="I162" s="75">
        <f>SUMIFS(Mai!$H$5:$H$605,Mai!$Q$5:$Q$605,"Receita",Mai!$F$5:$F$605,CReceber!$D162,Mai!$I$5:$I$605,"Não Pago")</f>
        <v>0</v>
      </c>
      <c r="J162" s="75">
        <f>SUMIFS(Jun!$H$5:$H$605,Jun!$Q$5:$Q$605,"Receita",Jun!$F$5:$F$605,CReceber!$D162,Jun!$I$5:$I$605,"Não Pago")</f>
        <v>0</v>
      </c>
      <c r="K162" s="75">
        <f>SUMIFS(Jul!$H$5:$H$605,Jul!$Q$5:$Q$605,"Receita",Jul!$F$5:$F$605,CReceber!$D162,Jul!$I$5:$I$605,"Não Pago")</f>
        <v>0</v>
      </c>
      <c r="L162" s="75">
        <f>SUMIFS(Ago!$H$5:$H$605,Ago!$Q$5:$Q$605,"Receita",Ago!$F$5:$F$605,CReceber!$D162,Ago!$I$5:$I$605,"Não Pago")</f>
        <v>0</v>
      </c>
      <c r="M162" s="75">
        <f>SUMIFS(Set!$H$5:$H$605,Set!$Q$5:$Q$605,"Receita",Set!$F$5:$F$605,CReceber!$D162,Set!$I$5:$I$605,"Não Pago")</f>
        <v>0</v>
      </c>
      <c r="N162" s="75">
        <f>SUMIFS(Out!$H$5:$H$605,Out!$Q$5:$Q$605,"Receita",Out!$F$5:$F$605,CReceber!$D162,Out!$I$5:$I$605,"Não Pago")</f>
        <v>0</v>
      </c>
      <c r="O162" s="75">
        <f>SUMIFS(Nov!$H$5:$H$605,Nov!$Q$5:$Q$605,"Receita",Nov!$F$5:$F$605,CReceber!$D162,Nov!$I$5:$I$605,"Não Pago")</f>
        <v>0</v>
      </c>
      <c r="P162" s="75">
        <f>SUMIFS(Dez!$H$5:$H$605,Dez!$Q$5:$Q$605,"Receita",Dez!$F$5:$F$605,CReceber!$D162,Dez!$I$5:$I$605,"Não Pago")</f>
        <v>0</v>
      </c>
      <c r="Q162" s="49">
        <f t="shared" si="5"/>
        <v>0</v>
      </c>
    </row>
    <row r="163" spans="3:17" ht="28.5" customHeight="1" thickTop="1" thickBot="1">
      <c r="C163" s="65" t="str">
        <f>'PC Receitas'!F59</f>
        <v>4.2.55</v>
      </c>
      <c r="D163" s="66" t="str">
        <f>VLOOKUP(C163,'PC Receitas'!$F$4:$G$103,2,FALSE)</f>
        <v>-</v>
      </c>
      <c r="E163" s="75">
        <f>SUMIFS(Jan!$H$5:$H$605,Jan!$Q$5:$Q$605,"Receita",Jan!$F$5:$F$605,CReceber!$D163,Jan!$I$5:$I$605,"Não Pago")</f>
        <v>0</v>
      </c>
      <c r="F163" s="75">
        <f>SUMIFS(Fev!$H$5:$H$605,Fev!$Q$5:$Q$605,"Receita",Fev!$F$5:$F$605,CReceber!$D163,Fev!$I$5:$I$605,"Não Pago")</f>
        <v>0</v>
      </c>
      <c r="G163" s="75">
        <f>SUMIFS(Mar!$H$5:$H$605,Mar!$Q$5:$Q$605,"Receita",Mar!$F$5:$F$605,CReceber!$D163,Mar!$I$5:$I$605,"Não Pago")</f>
        <v>0</v>
      </c>
      <c r="H163" s="75">
        <f>SUMIFS(Abr!$H$5:$H$605,Abr!$Q$5:$Q$605,"Receita",Abr!$F$5:$F$605,CReceber!$D163,Abr!$I$5:$I$605,"Não Pago")</f>
        <v>0</v>
      </c>
      <c r="I163" s="75">
        <f>SUMIFS(Mai!$H$5:$H$605,Mai!$Q$5:$Q$605,"Receita",Mai!$F$5:$F$605,CReceber!$D163,Mai!$I$5:$I$605,"Não Pago")</f>
        <v>0</v>
      </c>
      <c r="J163" s="75">
        <f>SUMIFS(Jun!$H$5:$H$605,Jun!$Q$5:$Q$605,"Receita",Jun!$F$5:$F$605,CReceber!$D163,Jun!$I$5:$I$605,"Não Pago")</f>
        <v>0</v>
      </c>
      <c r="K163" s="75">
        <f>SUMIFS(Jul!$H$5:$H$605,Jul!$Q$5:$Q$605,"Receita",Jul!$F$5:$F$605,CReceber!$D163,Jul!$I$5:$I$605,"Não Pago")</f>
        <v>0</v>
      </c>
      <c r="L163" s="75">
        <f>SUMIFS(Ago!$H$5:$H$605,Ago!$Q$5:$Q$605,"Receita",Ago!$F$5:$F$605,CReceber!$D163,Ago!$I$5:$I$605,"Não Pago")</f>
        <v>0</v>
      </c>
      <c r="M163" s="75">
        <f>SUMIFS(Set!$H$5:$H$605,Set!$Q$5:$Q$605,"Receita",Set!$F$5:$F$605,CReceber!$D163,Set!$I$5:$I$605,"Não Pago")</f>
        <v>0</v>
      </c>
      <c r="N163" s="75">
        <f>SUMIFS(Out!$H$5:$H$605,Out!$Q$5:$Q$605,"Receita",Out!$F$5:$F$605,CReceber!$D163,Out!$I$5:$I$605,"Não Pago")</f>
        <v>0</v>
      </c>
      <c r="O163" s="75">
        <f>SUMIFS(Nov!$H$5:$H$605,Nov!$Q$5:$Q$605,"Receita",Nov!$F$5:$F$605,CReceber!$D163,Nov!$I$5:$I$605,"Não Pago")</f>
        <v>0</v>
      </c>
      <c r="P163" s="75">
        <f>SUMIFS(Dez!$H$5:$H$605,Dez!$Q$5:$Q$605,"Receita",Dez!$F$5:$F$605,CReceber!$D163,Dez!$I$5:$I$605,"Não Pago")</f>
        <v>0</v>
      </c>
      <c r="Q163" s="49">
        <f t="shared" si="5"/>
        <v>0</v>
      </c>
    </row>
    <row r="164" spans="3:17" ht="28.5" customHeight="1" thickTop="1" thickBot="1">
      <c r="C164" s="65" t="str">
        <f>'PC Receitas'!F60</f>
        <v>4.2.56</v>
      </c>
      <c r="D164" s="66" t="str">
        <f>VLOOKUP(C164,'PC Receitas'!$F$4:$G$103,2,FALSE)</f>
        <v>-</v>
      </c>
      <c r="E164" s="75">
        <f>SUMIFS(Jan!$H$5:$H$605,Jan!$Q$5:$Q$605,"Receita",Jan!$F$5:$F$605,CReceber!$D164,Jan!$I$5:$I$605,"Não Pago")</f>
        <v>0</v>
      </c>
      <c r="F164" s="75">
        <f>SUMIFS(Fev!$H$5:$H$605,Fev!$Q$5:$Q$605,"Receita",Fev!$F$5:$F$605,CReceber!$D164,Fev!$I$5:$I$605,"Não Pago")</f>
        <v>0</v>
      </c>
      <c r="G164" s="75">
        <f>SUMIFS(Mar!$H$5:$H$605,Mar!$Q$5:$Q$605,"Receita",Mar!$F$5:$F$605,CReceber!$D164,Mar!$I$5:$I$605,"Não Pago")</f>
        <v>0</v>
      </c>
      <c r="H164" s="75">
        <f>SUMIFS(Abr!$H$5:$H$605,Abr!$Q$5:$Q$605,"Receita",Abr!$F$5:$F$605,CReceber!$D164,Abr!$I$5:$I$605,"Não Pago")</f>
        <v>0</v>
      </c>
      <c r="I164" s="75">
        <f>SUMIFS(Mai!$H$5:$H$605,Mai!$Q$5:$Q$605,"Receita",Mai!$F$5:$F$605,CReceber!$D164,Mai!$I$5:$I$605,"Não Pago")</f>
        <v>0</v>
      </c>
      <c r="J164" s="75">
        <f>SUMIFS(Jun!$H$5:$H$605,Jun!$Q$5:$Q$605,"Receita",Jun!$F$5:$F$605,CReceber!$D164,Jun!$I$5:$I$605,"Não Pago")</f>
        <v>0</v>
      </c>
      <c r="K164" s="75">
        <f>SUMIFS(Jul!$H$5:$H$605,Jul!$Q$5:$Q$605,"Receita",Jul!$F$5:$F$605,CReceber!$D164,Jul!$I$5:$I$605,"Não Pago")</f>
        <v>0</v>
      </c>
      <c r="L164" s="75">
        <f>SUMIFS(Ago!$H$5:$H$605,Ago!$Q$5:$Q$605,"Receita",Ago!$F$5:$F$605,CReceber!$D164,Ago!$I$5:$I$605,"Não Pago")</f>
        <v>0</v>
      </c>
      <c r="M164" s="75">
        <f>SUMIFS(Set!$H$5:$H$605,Set!$Q$5:$Q$605,"Receita",Set!$F$5:$F$605,CReceber!$D164,Set!$I$5:$I$605,"Não Pago")</f>
        <v>0</v>
      </c>
      <c r="N164" s="75">
        <f>SUMIFS(Out!$H$5:$H$605,Out!$Q$5:$Q$605,"Receita",Out!$F$5:$F$605,CReceber!$D164,Out!$I$5:$I$605,"Não Pago")</f>
        <v>0</v>
      </c>
      <c r="O164" s="75">
        <f>SUMIFS(Nov!$H$5:$H$605,Nov!$Q$5:$Q$605,"Receita",Nov!$F$5:$F$605,CReceber!$D164,Nov!$I$5:$I$605,"Não Pago")</f>
        <v>0</v>
      </c>
      <c r="P164" s="75">
        <f>SUMIFS(Dez!$H$5:$H$605,Dez!$Q$5:$Q$605,"Receita",Dez!$F$5:$F$605,CReceber!$D164,Dez!$I$5:$I$605,"Não Pago")</f>
        <v>0</v>
      </c>
      <c r="Q164" s="49">
        <f t="shared" si="5"/>
        <v>0</v>
      </c>
    </row>
    <row r="165" spans="3:17" ht="28.5" customHeight="1" thickTop="1" thickBot="1">
      <c r="C165" s="65" t="str">
        <f>'PC Receitas'!F61</f>
        <v>4.2.57</v>
      </c>
      <c r="D165" s="66" t="str">
        <f>VLOOKUP(C165,'PC Receitas'!$F$4:$G$103,2,FALSE)</f>
        <v>-</v>
      </c>
      <c r="E165" s="75">
        <f>SUMIFS(Jan!$H$5:$H$605,Jan!$Q$5:$Q$605,"Receita",Jan!$F$5:$F$605,CReceber!$D165,Jan!$I$5:$I$605,"Não Pago")</f>
        <v>0</v>
      </c>
      <c r="F165" s="75">
        <f>SUMIFS(Fev!$H$5:$H$605,Fev!$Q$5:$Q$605,"Receita",Fev!$F$5:$F$605,CReceber!$D165,Fev!$I$5:$I$605,"Não Pago")</f>
        <v>0</v>
      </c>
      <c r="G165" s="75">
        <f>SUMIFS(Mar!$H$5:$H$605,Mar!$Q$5:$Q$605,"Receita",Mar!$F$5:$F$605,CReceber!$D165,Mar!$I$5:$I$605,"Não Pago")</f>
        <v>0</v>
      </c>
      <c r="H165" s="75">
        <f>SUMIFS(Abr!$H$5:$H$605,Abr!$Q$5:$Q$605,"Receita",Abr!$F$5:$F$605,CReceber!$D165,Abr!$I$5:$I$605,"Não Pago")</f>
        <v>0</v>
      </c>
      <c r="I165" s="75">
        <f>SUMIFS(Mai!$H$5:$H$605,Mai!$Q$5:$Q$605,"Receita",Mai!$F$5:$F$605,CReceber!$D165,Mai!$I$5:$I$605,"Não Pago")</f>
        <v>0</v>
      </c>
      <c r="J165" s="75">
        <f>SUMIFS(Jun!$H$5:$H$605,Jun!$Q$5:$Q$605,"Receita",Jun!$F$5:$F$605,CReceber!$D165,Jun!$I$5:$I$605,"Não Pago")</f>
        <v>0</v>
      </c>
      <c r="K165" s="75">
        <f>SUMIFS(Jul!$H$5:$H$605,Jul!$Q$5:$Q$605,"Receita",Jul!$F$5:$F$605,CReceber!$D165,Jul!$I$5:$I$605,"Não Pago")</f>
        <v>0</v>
      </c>
      <c r="L165" s="75">
        <f>SUMIFS(Ago!$H$5:$H$605,Ago!$Q$5:$Q$605,"Receita",Ago!$F$5:$F$605,CReceber!$D165,Ago!$I$5:$I$605,"Não Pago")</f>
        <v>0</v>
      </c>
      <c r="M165" s="75">
        <f>SUMIFS(Set!$H$5:$H$605,Set!$Q$5:$Q$605,"Receita",Set!$F$5:$F$605,CReceber!$D165,Set!$I$5:$I$605,"Não Pago")</f>
        <v>0</v>
      </c>
      <c r="N165" s="75">
        <f>SUMIFS(Out!$H$5:$H$605,Out!$Q$5:$Q$605,"Receita",Out!$F$5:$F$605,CReceber!$D165,Out!$I$5:$I$605,"Não Pago")</f>
        <v>0</v>
      </c>
      <c r="O165" s="75">
        <f>SUMIFS(Nov!$H$5:$H$605,Nov!$Q$5:$Q$605,"Receita",Nov!$F$5:$F$605,CReceber!$D165,Nov!$I$5:$I$605,"Não Pago")</f>
        <v>0</v>
      </c>
      <c r="P165" s="75">
        <f>SUMIFS(Dez!$H$5:$H$605,Dez!$Q$5:$Q$605,"Receita",Dez!$F$5:$F$605,CReceber!$D165,Dez!$I$5:$I$605,"Não Pago")</f>
        <v>0</v>
      </c>
      <c r="Q165" s="49">
        <f t="shared" si="5"/>
        <v>0</v>
      </c>
    </row>
    <row r="166" spans="3:17" ht="28.5" customHeight="1" thickTop="1" thickBot="1">
      <c r="C166" s="65" t="str">
        <f>'PC Receitas'!F62</f>
        <v>4.2.58</v>
      </c>
      <c r="D166" s="66" t="str">
        <f>VLOOKUP(C166,'PC Receitas'!$F$4:$G$103,2,FALSE)</f>
        <v>-</v>
      </c>
      <c r="E166" s="75">
        <f>SUMIFS(Jan!$H$5:$H$605,Jan!$Q$5:$Q$605,"Receita",Jan!$F$5:$F$605,CReceber!$D166,Jan!$I$5:$I$605,"Não Pago")</f>
        <v>0</v>
      </c>
      <c r="F166" s="75">
        <f>SUMIFS(Fev!$H$5:$H$605,Fev!$Q$5:$Q$605,"Receita",Fev!$F$5:$F$605,CReceber!$D166,Fev!$I$5:$I$605,"Não Pago")</f>
        <v>0</v>
      </c>
      <c r="G166" s="75">
        <f>SUMIFS(Mar!$H$5:$H$605,Mar!$Q$5:$Q$605,"Receita",Mar!$F$5:$F$605,CReceber!$D166,Mar!$I$5:$I$605,"Não Pago")</f>
        <v>0</v>
      </c>
      <c r="H166" s="75">
        <f>SUMIFS(Abr!$H$5:$H$605,Abr!$Q$5:$Q$605,"Receita",Abr!$F$5:$F$605,CReceber!$D166,Abr!$I$5:$I$605,"Não Pago")</f>
        <v>0</v>
      </c>
      <c r="I166" s="75">
        <f>SUMIFS(Mai!$H$5:$H$605,Mai!$Q$5:$Q$605,"Receita",Mai!$F$5:$F$605,CReceber!$D166,Mai!$I$5:$I$605,"Não Pago")</f>
        <v>0</v>
      </c>
      <c r="J166" s="75">
        <f>SUMIFS(Jun!$H$5:$H$605,Jun!$Q$5:$Q$605,"Receita",Jun!$F$5:$F$605,CReceber!$D166,Jun!$I$5:$I$605,"Não Pago")</f>
        <v>0</v>
      </c>
      <c r="K166" s="75">
        <f>SUMIFS(Jul!$H$5:$H$605,Jul!$Q$5:$Q$605,"Receita",Jul!$F$5:$F$605,CReceber!$D166,Jul!$I$5:$I$605,"Não Pago")</f>
        <v>0</v>
      </c>
      <c r="L166" s="75">
        <f>SUMIFS(Ago!$H$5:$H$605,Ago!$Q$5:$Q$605,"Receita",Ago!$F$5:$F$605,CReceber!$D166,Ago!$I$5:$I$605,"Não Pago")</f>
        <v>0</v>
      </c>
      <c r="M166" s="75">
        <f>SUMIFS(Set!$H$5:$H$605,Set!$Q$5:$Q$605,"Receita",Set!$F$5:$F$605,CReceber!$D166,Set!$I$5:$I$605,"Não Pago")</f>
        <v>0</v>
      </c>
      <c r="N166" s="75">
        <f>SUMIFS(Out!$H$5:$H$605,Out!$Q$5:$Q$605,"Receita",Out!$F$5:$F$605,CReceber!$D166,Out!$I$5:$I$605,"Não Pago")</f>
        <v>0</v>
      </c>
      <c r="O166" s="75">
        <f>SUMIFS(Nov!$H$5:$H$605,Nov!$Q$5:$Q$605,"Receita",Nov!$F$5:$F$605,CReceber!$D166,Nov!$I$5:$I$605,"Não Pago")</f>
        <v>0</v>
      </c>
      <c r="P166" s="75">
        <f>SUMIFS(Dez!$H$5:$H$605,Dez!$Q$5:$Q$605,"Receita",Dez!$F$5:$F$605,CReceber!$D166,Dez!$I$5:$I$605,"Não Pago")</f>
        <v>0</v>
      </c>
      <c r="Q166" s="49">
        <f t="shared" si="5"/>
        <v>0</v>
      </c>
    </row>
    <row r="167" spans="3:17" ht="28.5" customHeight="1" thickTop="1" thickBot="1">
      <c r="C167" s="65" t="str">
        <f>'PC Receitas'!F63</f>
        <v>4.2.59</v>
      </c>
      <c r="D167" s="66" t="str">
        <f>VLOOKUP(C167,'PC Receitas'!$F$4:$G$103,2,FALSE)</f>
        <v>-</v>
      </c>
      <c r="E167" s="75">
        <f>SUMIFS(Jan!$H$5:$H$605,Jan!$Q$5:$Q$605,"Receita",Jan!$F$5:$F$605,CReceber!$D167,Jan!$I$5:$I$605,"Não Pago")</f>
        <v>0</v>
      </c>
      <c r="F167" s="75">
        <f>SUMIFS(Fev!$H$5:$H$605,Fev!$Q$5:$Q$605,"Receita",Fev!$F$5:$F$605,CReceber!$D167,Fev!$I$5:$I$605,"Não Pago")</f>
        <v>0</v>
      </c>
      <c r="G167" s="75">
        <f>SUMIFS(Mar!$H$5:$H$605,Mar!$Q$5:$Q$605,"Receita",Mar!$F$5:$F$605,CReceber!$D167,Mar!$I$5:$I$605,"Não Pago")</f>
        <v>0</v>
      </c>
      <c r="H167" s="75">
        <f>SUMIFS(Abr!$H$5:$H$605,Abr!$Q$5:$Q$605,"Receita",Abr!$F$5:$F$605,CReceber!$D167,Abr!$I$5:$I$605,"Não Pago")</f>
        <v>0</v>
      </c>
      <c r="I167" s="75">
        <f>SUMIFS(Mai!$H$5:$H$605,Mai!$Q$5:$Q$605,"Receita",Mai!$F$5:$F$605,CReceber!$D167,Mai!$I$5:$I$605,"Não Pago")</f>
        <v>0</v>
      </c>
      <c r="J167" s="75">
        <f>SUMIFS(Jun!$H$5:$H$605,Jun!$Q$5:$Q$605,"Receita",Jun!$F$5:$F$605,CReceber!$D167,Jun!$I$5:$I$605,"Não Pago")</f>
        <v>0</v>
      </c>
      <c r="K167" s="75">
        <f>SUMIFS(Jul!$H$5:$H$605,Jul!$Q$5:$Q$605,"Receita",Jul!$F$5:$F$605,CReceber!$D167,Jul!$I$5:$I$605,"Não Pago")</f>
        <v>0</v>
      </c>
      <c r="L167" s="75">
        <f>SUMIFS(Ago!$H$5:$H$605,Ago!$Q$5:$Q$605,"Receita",Ago!$F$5:$F$605,CReceber!$D167,Ago!$I$5:$I$605,"Não Pago")</f>
        <v>0</v>
      </c>
      <c r="M167" s="75">
        <f>SUMIFS(Set!$H$5:$H$605,Set!$Q$5:$Q$605,"Receita",Set!$F$5:$F$605,CReceber!$D167,Set!$I$5:$I$605,"Não Pago")</f>
        <v>0</v>
      </c>
      <c r="N167" s="75">
        <f>SUMIFS(Out!$H$5:$H$605,Out!$Q$5:$Q$605,"Receita",Out!$F$5:$F$605,CReceber!$D167,Out!$I$5:$I$605,"Não Pago")</f>
        <v>0</v>
      </c>
      <c r="O167" s="75">
        <f>SUMIFS(Nov!$H$5:$H$605,Nov!$Q$5:$Q$605,"Receita",Nov!$F$5:$F$605,CReceber!$D167,Nov!$I$5:$I$605,"Não Pago")</f>
        <v>0</v>
      </c>
      <c r="P167" s="75">
        <f>SUMIFS(Dez!$H$5:$H$605,Dez!$Q$5:$Q$605,"Receita",Dez!$F$5:$F$605,CReceber!$D167,Dez!$I$5:$I$605,"Não Pago")</f>
        <v>0</v>
      </c>
      <c r="Q167" s="49">
        <f t="shared" si="5"/>
        <v>0</v>
      </c>
    </row>
    <row r="168" spans="3:17" ht="28.5" customHeight="1" thickTop="1" thickBot="1">
      <c r="C168" s="65" t="str">
        <f>'PC Receitas'!F64</f>
        <v>4.2.60</v>
      </c>
      <c r="D168" s="66" t="str">
        <f>VLOOKUP(C168,'PC Receitas'!$F$4:$G$103,2,FALSE)</f>
        <v>-</v>
      </c>
      <c r="E168" s="75">
        <f>SUMIFS(Jan!$H$5:$H$605,Jan!$Q$5:$Q$605,"Receita",Jan!$F$5:$F$605,CReceber!$D168,Jan!$I$5:$I$605,"Não Pago")</f>
        <v>0</v>
      </c>
      <c r="F168" s="75">
        <f>SUMIFS(Fev!$H$5:$H$605,Fev!$Q$5:$Q$605,"Receita",Fev!$F$5:$F$605,CReceber!$D168,Fev!$I$5:$I$605,"Não Pago")</f>
        <v>0</v>
      </c>
      <c r="G168" s="75">
        <f>SUMIFS(Mar!$H$5:$H$605,Mar!$Q$5:$Q$605,"Receita",Mar!$F$5:$F$605,CReceber!$D168,Mar!$I$5:$I$605,"Não Pago")</f>
        <v>0</v>
      </c>
      <c r="H168" s="75">
        <f>SUMIFS(Abr!$H$5:$H$605,Abr!$Q$5:$Q$605,"Receita",Abr!$F$5:$F$605,CReceber!$D168,Abr!$I$5:$I$605,"Não Pago")</f>
        <v>0</v>
      </c>
      <c r="I168" s="75">
        <f>SUMIFS(Mai!$H$5:$H$605,Mai!$Q$5:$Q$605,"Receita",Mai!$F$5:$F$605,CReceber!$D168,Mai!$I$5:$I$605,"Não Pago")</f>
        <v>0</v>
      </c>
      <c r="J168" s="75">
        <f>SUMIFS(Jun!$H$5:$H$605,Jun!$Q$5:$Q$605,"Receita",Jun!$F$5:$F$605,CReceber!$D168,Jun!$I$5:$I$605,"Não Pago")</f>
        <v>0</v>
      </c>
      <c r="K168" s="75">
        <f>SUMIFS(Jul!$H$5:$H$605,Jul!$Q$5:$Q$605,"Receita",Jul!$F$5:$F$605,CReceber!$D168,Jul!$I$5:$I$605,"Não Pago")</f>
        <v>0</v>
      </c>
      <c r="L168" s="75">
        <f>SUMIFS(Ago!$H$5:$H$605,Ago!$Q$5:$Q$605,"Receita",Ago!$F$5:$F$605,CReceber!$D168,Ago!$I$5:$I$605,"Não Pago")</f>
        <v>0</v>
      </c>
      <c r="M168" s="75">
        <f>SUMIFS(Set!$H$5:$H$605,Set!$Q$5:$Q$605,"Receita",Set!$F$5:$F$605,CReceber!$D168,Set!$I$5:$I$605,"Não Pago")</f>
        <v>0</v>
      </c>
      <c r="N168" s="75">
        <f>SUMIFS(Out!$H$5:$H$605,Out!$Q$5:$Q$605,"Receita",Out!$F$5:$F$605,CReceber!$D168,Out!$I$5:$I$605,"Não Pago")</f>
        <v>0</v>
      </c>
      <c r="O168" s="75">
        <f>SUMIFS(Nov!$H$5:$H$605,Nov!$Q$5:$Q$605,"Receita",Nov!$F$5:$F$605,CReceber!$D168,Nov!$I$5:$I$605,"Não Pago")</f>
        <v>0</v>
      </c>
      <c r="P168" s="75">
        <f>SUMIFS(Dez!$H$5:$H$605,Dez!$Q$5:$Q$605,"Receita",Dez!$F$5:$F$605,CReceber!$D168,Dez!$I$5:$I$605,"Não Pago")</f>
        <v>0</v>
      </c>
      <c r="Q168" s="49">
        <f t="shared" si="5"/>
        <v>0</v>
      </c>
    </row>
    <row r="169" spans="3:17" ht="28.5" customHeight="1" thickTop="1" thickBot="1">
      <c r="C169" s="65" t="str">
        <f>'PC Receitas'!F65</f>
        <v>4.2.61</v>
      </c>
      <c r="D169" s="66" t="str">
        <f>VLOOKUP(C169,'PC Receitas'!$F$4:$G$103,2,FALSE)</f>
        <v>-</v>
      </c>
      <c r="E169" s="75">
        <f>SUMIFS(Jan!$H$5:$H$605,Jan!$Q$5:$Q$605,"Receita",Jan!$F$5:$F$605,CReceber!$D169,Jan!$I$5:$I$605,"Não Pago")</f>
        <v>0</v>
      </c>
      <c r="F169" s="75">
        <f>SUMIFS(Fev!$H$5:$H$605,Fev!$Q$5:$Q$605,"Receita",Fev!$F$5:$F$605,CReceber!$D169,Fev!$I$5:$I$605,"Não Pago")</f>
        <v>0</v>
      </c>
      <c r="G169" s="75">
        <f>SUMIFS(Mar!$H$5:$H$605,Mar!$Q$5:$Q$605,"Receita",Mar!$F$5:$F$605,CReceber!$D169,Mar!$I$5:$I$605,"Não Pago")</f>
        <v>0</v>
      </c>
      <c r="H169" s="75">
        <f>SUMIFS(Abr!$H$5:$H$605,Abr!$Q$5:$Q$605,"Receita",Abr!$F$5:$F$605,CReceber!$D169,Abr!$I$5:$I$605,"Não Pago")</f>
        <v>0</v>
      </c>
      <c r="I169" s="75">
        <f>SUMIFS(Mai!$H$5:$H$605,Mai!$Q$5:$Q$605,"Receita",Mai!$F$5:$F$605,CReceber!$D169,Mai!$I$5:$I$605,"Não Pago")</f>
        <v>0</v>
      </c>
      <c r="J169" s="75">
        <f>SUMIFS(Jun!$H$5:$H$605,Jun!$Q$5:$Q$605,"Receita",Jun!$F$5:$F$605,CReceber!$D169,Jun!$I$5:$I$605,"Não Pago")</f>
        <v>0</v>
      </c>
      <c r="K169" s="75">
        <f>SUMIFS(Jul!$H$5:$H$605,Jul!$Q$5:$Q$605,"Receita",Jul!$F$5:$F$605,CReceber!$D169,Jul!$I$5:$I$605,"Não Pago")</f>
        <v>0</v>
      </c>
      <c r="L169" s="75">
        <f>SUMIFS(Ago!$H$5:$H$605,Ago!$Q$5:$Q$605,"Receita",Ago!$F$5:$F$605,CReceber!$D169,Ago!$I$5:$I$605,"Não Pago")</f>
        <v>0</v>
      </c>
      <c r="M169" s="75">
        <f>SUMIFS(Set!$H$5:$H$605,Set!$Q$5:$Q$605,"Receita",Set!$F$5:$F$605,CReceber!$D169,Set!$I$5:$I$605,"Não Pago")</f>
        <v>0</v>
      </c>
      <c r="N169" s="75">
        <f>SUMIFS(Out!$H$5:$H$605,Out!$Q$5:$Q$605,"Receita",Out!$F$5:$F$605,CReceber!$D169,Out!$I$5:$I$605,"Não Pago")</f>
        <v>0</v>
      </c>
      <c r="O169" s="75">
        <f>SUMIFS(Nov!$H$5:$H$605,Nov!$Q$5:$Q$605,"Receita",Nov!$F$5:$F$605,CReceber!$D169,Nov!$I$5:$I$605,"Não Pago")</f>
        <v>0</v>
      </c>
      <c r="P169" s="75">
        <f>SUMIFS(Dez!$H$5:$H$605,Dez!$Q$5:$Q$605,"Receita",Dez!$F$5:$F$605,CReceber!$D169,Dez!$I$5:$I$605,"Não Pago")</f>
        <v>0</v>
      </c>
      <c r="Q169" s="49">
        <f t="shared" si="5"/>
        <v>0</v>
      </c>
    </row>
    <row r="170" spans="3:17" ht="28.5" customHeight="1" thickTop="1" thickBot="1">
      <c r="C170" s="65" t="str">
        <f>'PC Receitas'!F66</f>
        <v>4.2.62</v>
      </c>
      <c r="D170" s="66" t="str">
        <f>VLOOKUP(C170,'PC Receitas'!$F$4:$G$103,2,FALSE)</f>
        <v>-</v>
      </c>
      <c r="E170" s="75">
        <f>SUMIFS(Jan!$H$5:$H$605,Jan!$Q$5:$Q$605,"Receita",Jan!$F$5:$F$605,CReceber!$D170,Jan!$I$5:$I$605,"Não Pago")</f>
        <v>0</v>
      </c>
      <c r="F170" s="75">
        <f>SUMIFS(Fev!$H$5:$H$605,Fev!$Q$5:$Q$605,"Receita",Fev!$F$5:$F$605,CReceber!$D170,Fev!$I$5:$I$605,"Não Pago")</f>
        <v>0</v>
      </c>
      <c r="G170" s="75">
        <f>SUMIFS(Mar!$H$5:$H$605,Mar!$Q$5:$Q$605,"Receita",Mar!$F$5:$F$605,CReceber!$D170,Mar!$I$5:$I$605,"Não Pago")</f>
        <v>0</v>
      </c>
      <c r="H170" s="75">
        <f>SUMIFS(Abr!$H$5:$H$605,Abr!$Q$5:$Q$605,"Receita",Abr!$F$5:$F$605,CReceber!$D170,Abr!$I$5:$I$605,"Não Pago")</f>
        <v>0</v>
      </c>
      <c r="I170" s="75">
        <f>SUMIFS(Mai!$H$5:$H$605,Mai!$Q$5:$Q$605,"Receita",Mai!$F$5:$F$605,CReceber!$D170,Mai!$I$5:$I$605,"Não Pago")</f>
        <v>0</v>
      </c>
      <c r="J170" s="75">
        <f>SUMIFS(Jun!$H$5:$H$605,Jun!$Q$5:$Q$605,"Receita",Jun!$F$5:$F$605,CReceber!$D170,Jun!$I$5:$I$605,"Não Pago")</f>
        <v>0</v>
      </c>
      <c r="K170" s="75">
        <f>SUMIFS(Jul!$H$5:$H$605,Jul!$Q$5:$Q$605,"Receita",Jul!$F$5:$F$605,CReceber!$D170,Jul!$I$5:$I$605,"Não Pago")</f>
        <v>0</v>
      </c>
      <c r="L170" s="75">
        <f>SUMIFS(Ago!$H$5:$H$605,Ago!$Q$5:$Q$605,"Receita",Ago!$F$5:$F$605,CReceber!$D170,Ago!$I$5:$I$605,"Não Pago")</f>
        <v>0</v>
      </c>
      <c r="M170" s="75">
        <f>SUMIFS(Set!$H$5:$H$605,Set!$Q$5:$Q$605,"Receita",Set!$F$5:$F$605,CReceber!$D170,Set!$I$5:$I$605,"Não Pago")</f>
        <v>0</v>
      </c>
      <c r="N170" s="75">
        <f>SUMIFS(Out!$H$5:$H$605,Out!$Q$5:$Q$605,"Receita",Out!$F$5:$F$605,CReceber!$D170,Out!$I$5:$I$605,"Não Pago")</f>
        <v>0</v>
      </c>
      <c r="O170" s="75">
        <f>SUMIFS(Nov!$H$5:$H$605,Nov!$Q$5:$Q$605,"Receita",Nov!$F$5:$F$605,CReceber!$D170,Nov!$I$5:$I$605,"Não Pago")</f>
        <v>0</v>
      </c>
      <c r="P170" s="75">
        <f>SUMIFS(Dez!$H$5:$H$605,Dez!$Q$5:$Q$605,"Receita",Dez!$F$5:$F$605,CReceber!$D170,Dez!$I$5:$I$605,"Não Pago")</f>
        <v>0</v>
      </c>
      <c r="Q170" s="49">
        <f t="shared" si="5"/>
        <v>0</v>
      </c>
    </row>
    <row r="171" spans="3:17" ht="28.5" customHeight="1" thickTop="1" thickBot="1">
      <c r="C171" s="65" t="str">
        <f>'PC Receitas'!F67</f>
        <v>4.2.63</v>
      </c>
      <c r="D171" s="66" t="str">
        <f>VLOOKUP(C171,'PC Receitas'!$F$4:$G$103,2,FALSE)</f>
        <v>-</v>
      </c>
      <c r="E171" s="75">
        <f>SUMIFS(Jan!$H$5:$H$605,Jan!$Q$5:$Q$605,"Receita",Jan!$F$5:$F$605,CReceber!$D171,Jan!$I$5:$I$605,"Não Pago")</f>
        <v>0</v>
      </c>
      <c r="F171" s="75">
        <f>SUMIFS(Fev!$H$5:$H$605,Fev!$Q$5:$Q$605,"Receita",Fev!$F$5:$F$605,CReceber!$D171,Fev!$I$5:$I$605,"Não Pago")</f>
        <v>0</v>
      </c>
      <c r="G171" s="75">
        <f>SUMIFS(Mar!$H$5:$H$605,Mar!$Q$5:$Q$605,"Receita",Mar!$F$5:$F$605,CReceber!$D171,Mar!$I$5:$I$605,"Não Pago")</f>
        <v>0</v>
      </c>
      <c r="H171" s="75">
        <f>SUMIFS(Abr!$H$5:$H$605,Abr!$Q$5:$Q$605,"Receita",Abr!$F$5:$F$605,CReceber!$D171,Abr!$I$5:$I$605,"Não Pago")</f>
        <v>0</v>
      </c>
      <c r="I171" s="75">
        <f>SUMIFS(Mai!$H$5:$H$605,Mai!$Q$5:$Q$605,"Receita",Mai!$F$5:$F$605,CReceber!$D171,Mai!$I$5:$I$605,"Não Pago")</f>
        <v>0</v>
      </c>
      <c r="J171" s="75">
        <f>SUMIFS(Jun!$H$5:$H$605,Jun!$Q$5:$Q$605,"Receita",Jun!$F$5:$F$605,CReceber!$D171,Jun!$I$5:$I$605,"Não Pago")</f>
        <v>0</v>
      </c>
      <c r="K171" s="75">
        <f>SUMIFS(Jul!$H$5:$H$605,Jul!$Q$5:$Q$605,"Receita",Jul!$F$5:$F$605,CReceber!$D171,Jul!$I$5:$I$605,"Não Pago")</f>
        <v>0</v>
      </c>
      <c r="L171" s="75">
        <f>SUMIFS(Ago!$H$5:$H$605,Ago!$Q$5:$Q$605,"Receita",Ago!$F$5:$F$605,CReceber!$D171,Ago!$I$5:$I$605,"Não Pago")</f>
        <v>0</v>
      </c>
      <c r="M171" s="75">
        <f>SUMIFS(Set!$H$5:$H$605,Set!$Q$5:$Q$605,"Receita",Set!$F$5:$F$605,CReceber!$D171,Set!$I$5:$I$605,"Não Pago")</f>
        <v>0</v>
      </c>
      <c r="N171" s="75">
        <f>SUMIFS(Out!$H$5:$H$605,Out!$Q$5:$Q$605,"Receita",Out!$F$5:$F$605,CReceber!$D171,Out!$I$5:$I$605,"Não Pago")</f>
        <v>0</v>
      </c>
      <c r="O171" s="75">
        <f>SUMIFS(Nov!$H$5:$H$605,Nov!$Q$5:$Q$605,"Receita",Nov!$F$5:$F$605,CReceber!$D171,Nov!$I$5:$I$605,"Não Pago")</f>
        <v>0</v>
      </c>
      <c r="P171" s="75">
        <f>SUMIFS(Dez!$H$5:$H$605,Dez!$Q$5:$Q$605,"Receita",Dez!$F$5:$F$605,CReceber!$D171,Dez!$I$5:$I$605,"Não Pago")</f>
        <v>0</v>
      </c>
      <c r="Q171" s="49">
        <f t="shared" si="5"/>
        <v>0</v>
      </c>
    </row>
    <row r="172" spans="3:17" ht="28.5" customHeight="1" thickTop="1" thickBot="1">
      <c r="C172" s="65" t="str">
        <f>'PC Receitas'!F68</f>
        <v>4.2.64</v>
      </c>
      <c r="D172" s="66" t="str">
        <f>VLOOKUP(C172,'PC Receitas'!$F$4:$G$103,2,FALSE)</f>
        <v>-</v>
      </c>
      <c r="E172" s="75">
        <f>SUMIFS(Jan!$H$5:$H$605,Jan!$Q$5:$Q$605,"Receita",Jan!$F$5:$F$605,CReceber!$D172,Jan!$I$5:$I$605,"Não Pago")</f>
        <v>0</v>
      </c>
      <c r="F172" s="75">
        <f>SUMIFS(Fev!$H$5:$H$605,Fev!$Q$5:$Q$605,"Receita",Fev!$F$5:$F$605,CReceber!$D172,Fev!$I$5:$I$605,"Não Pago")</f>
        <v>0</v>
      </c>
      <c r="G172" s="75">
        <f>SUMIFS(Mar!$H$5:$H$605,Mar!$Q$5:$Q$605,"Receita",Mar!$F$5:$F$605,CReceber!$D172,Mar!$I$5:$I$605,"Não Pago")</f>
        <v>0</v>
      </c>
      <c r="H172" s="75">
        <f>SUMIFS(Abr!$H$5:$H$605,Abr!$Q$5:$Q$605,"Receita",Abr!$F$5:$F$605,CReceber!$D172,Abr!$I$5:$I$605,"Não Pago")</f>
        <v>0</v>
      </c>
      <c r="I172" s="75">
        <f>SUMIFS(Mai!$H$5:$H$605,Mai!$Q$5:$Q$605,"Receita",Mai!$F$5:$F$605,CReceber!$D172,Mai!$I$5:$I$605,"Não Pago")</f>
        <v>0</v>
      </c>
      <c r="J172" s="75">
        <f>SUMIFS(Jun!$H$5:$H$605,Jun!$Q$5:$Q$605,"Receita",Jun!$F$5:$F$605,CReceber!$D172,Jun!$I$5:$I$605,"Não Pago")</f>
        <v>0</v>
      </c>
      <c r="K172" s="75">
        <f>SUMIFS(Jul!$H$5:$H$605,Jul!$Q$5:$Q$605,"Receita",Jul!$F$5:$F$605,CReceber!$D172,Jul!$I$5:$I$605,"Não Pago")</f>
        <v>0</v>
      </c>
      <c r="L172" s="75">
        <f>SUMIFS(Ago!$H$5:$H$605,Ago!$Q$5:$Q$605,"Receita",Ago!$F$5:$F$605,CReceber!$D172,Ago!$I$5:$I$605,"Não Pago")</f>
        <v>0</v>
      </c>
      <c r="M172" s="75">
        <f>SUMIFS(Set!$H$5:$H$605,Set!$Q$5:$Q$605,"Receita",Set!$F$5:$F$605,CReceber!$D172,Set!$I$5:$I$605,"Não Pago")</f>
        <v>0</v>
      </c>
      <c r="N172" s="75">
        <f>SUMIFS(Out!$H$5:$H$605,Out!$Q$5:$Q$605,"Receita",Out!$F$5:$F$605,CReceber!$D172,Out!$I$5:$I$605,"Não Pago")</f>
        <v>0</v>
      </c>
      <c r="O172" s="75">
        <f>SUMIFS(Nov!$H$5:$H$605,Nov!$Q$5:$Q$605,"Receita",Nov!$F$5:$F$605,CReceber!$D172,Nov!$I$5:$I$605,"Não Pago")</f>
        <v>0</v>
      </c>
      <c r="P172" s="75">
        <f>SUMIFS(Dez!$H$5:$H$605,Dez!$Q$5:$Q$605,"Receita",Dez!$F$5:$F$605,CReceber!$D172,Dez!$I$5:$I$605,"Não Pago")</f>
        <v>0</v>
      </c>
      <c r="Q172" s="49">
        <f t="shared" si="5"/>
        <v>0</v>
      </c>
    </row>
    <row r="173" spans="3:17" ht="28.5" customHeight="1" thickTop="1" thickBot="1">
      <c r="C173" s="65" t="str">
        <f>'PC Receitas'!F69</f>
        <v>4.2.65</v>
      </c>
      <c r="D173" s="66" t="str">
        <f>VLOOKUP(C173,'PC Receitas'!$F$4:$G$103,2,FALSE)</f>
        <v>-</v>
      </c>
      <c r="E173" s="75">
        <f>SUMIFS(Jan!$H$5:$H$605,Jan!$Q$5:$Q$605,"Receita",Jan!$F$5:$F$605,CReceber!$D173,Jan!$I$5:$I$605,"Não Pago")</f>
        <v>0</v>
      </c>
      <c r="F173" s="75">
        <f>SUMIFS(Fev!$H$5:$H$605,Fev!$Q$5:$Q$605,"Receita",Fev!$F$5:$F$605,CReceber!$D173,Fev!$I$5:$I$605,"Não Pago")</f>
        <v>0</v>
      </c>
      <c r="G173" s="75">
        <f>SUMIFS(Mar!$H$5:$H$605,Mar!$Q$5:$Q$605,"Receita",Mar!$F$5:$F$605,CReceber!$D173,Mar!$I$5:$I$605,"Não Pago")</f>
        <v>0</v>
      </c>
      <c r="H173" s="75">
        <f>SUMIFS(Abr!$H$5:$H$605,Abr!$Q$5:$Q$605,"Receita",Abr!$F$5:$F$605,CReceber!$D173,Abr!$I$5:$I$605,"Não Pago")</f>
        <v>0</v>
      </c>
      <c r="I173" s="75">
        <f>SUMIFS(Mai!$H$5:$H$605,Mai!$Q$5:$Q$605,"Receita",Mai!$F$5:$F$605,CReceber!$D173,Mai!$I$5:$I$605,"Não Pago")</f>
        <v>0</v>
      </c>
      <c r="J173" s="75">
        <f>SUMIFS(Jun!$H$5:$H$605,Jun!$Q$5:$Q$605,"Receita",Jun!$F$5:$F$605,CReceber!$D173,Jun!$I$5:$I$605,"Não Pago")</f>
        <v>0</v>
      </c>
      <c r="K173" s="75">
        <f>SUMIFS(Jul!$H$5:$H$605,Jul!$Q$5:$Q$605,"Receita",Jul!$F$5:$F$605,CReceber!$D173,Jul!$I$5:$I$605,"Não Pago")</f>
        <v>0</v>
      </c>
      <c r="L173" s="75">
        <f>SUMIFS(Ago!$H$5:$H$605,Ago!$Q$5:$Q$605,"Receita",Ago!$F$5:$F$605,CReceber!$D173,Ago!$I$5:$I$605,"Não Pago")</f>
        <v>0</v>
      </c>
      <c r="M173" s="75">
        <f>SUMIFS(Set!$H$5:$H$605,Set!$Q$5:$Q$605,"Receita",Set!$F$5:$F$605,CReceber!$D173,Set!$I$5:$I$605,"Não Pago")</f>
        <v>0</v>
      </c>
      <c r="N173" s="75">
        <f>SUMIFS(Out!$H$5:$H$605,Out!$Q$5:$Q$605,"Receita",Out!$F$5:$F$605,CReceber!$D173,Out!$I$5:$I$605,"Não Pago")</f>
        <v>0</v>
      </c>
      <c r="O173" s="75">
        <f>SUMIFS(Nov!$H$5:$H$605,Nov!$Q$5:$Q$605,"Receita",Nov!$F$5:$F$605,CReceber!$D173,Nov!$I$5:$I$605,"Não Pago")</f>
        <v>0</v>
      </c>
      <c r="P173" s="75">
        <f>SUMIFS(Dez!$H$5:$H$605,Dez!$Q$5:$Q$605,"Receita",Dez!$F$5:$F$605,CReceber!$D173,Dez!$I$5:$I$605,"Não Pago")</f>
        <v>0</v>
      </c>
      <c r="Q173" s="49">
        <f t="shared" si="5"/>
        <v>0</v>
      </c>
    </row>
    <row r="174" spans="3:17" ht="28.5" customHeight="1" thickTop="1" thickBot="1">
      <c r="C174" s="65" t="str">
        <f>'PC Receitas'!F70</f>
        <v>4.2.66</v>
      </c>
      <c r="D174" s="66" t="str">
        <f>VLOOKUP(C174,'PC Receitas'!$F$4:$G$103,2,FALSE)</f>
        <v>-</v>
      </c>
      <c r="E174" s="75">
        <f>SUMIFS(Jan!$H$5:$H$605,Jan!$Q$5:$Q$605,"Receita",Jan!$F$5:$F$605,CReceber!$D174,Jan!$I$5:$I$605,"Não Pago")</f>
        <v>0</v>
      </c>
      <c r="F174" s="75">
        <f>SUMIFS(Fev!$H$5:$H$605,Fev!$Q$5:$Q$605,"Receita",Fev!$F$5:$F$605,CReceber!$D174,Fev!$I$5:$I$605,"Não Pago")</f>
        <v>0</v>
      </c>
      <c r="G174" s="75">
        <f>SUMIFS(Mar!$H$5:$H$605,Mar!$Q$5:$Q$605,"Receita",Mar!$F$5:$F$605,CReceber!$D174,Mar!$I$5:$I$605,"Não Pago")</f>
        <v>0</v>
      </c>
      <c r="H174" s="75">
        <f>SUMIFS(Abr!$H$5:$H$605,Abr!$Q$5:$Q$605,"Receita",Abr!$F$5:$F$605,CReceber!$D174,Abr!$I$5:$I$605,"Não Pago")</f>
        <v>0</v>
      </c>
      <c r="I174" s="75">
        <f>SUMIFS(Mai!$H$5:$H$605,Mai!$Q$5:$Q$605,"Receita",Mai!$F$5:$F$605,CReceber!$D174,Mai!$I$5:$I$605,"Não Pago")</f>
        <v>0</v>
      </c>
      <c r="J174" s="75">
        <f>SUMIFS(Jun!$H$5:$H$605,Jun!$Q$5:$Q$605,"Receita",Jun!$F$5:$F$605,CReceber!$D174,Jun!$I$5:$I$605,"Não Pago")</f>
        <v>0</v>
      </c>
      <c r="K174" s="75">
        <f>SUMIFS(Jul!$H$5:$H$605,Jul!$Q$5:$Q$605,"Receita",Jul!$F$5:$F$605,CReceber!$D174,Jul!$I$5:$I$605,"Não Pago")</f>
        <v>0</v>
      </c>
      <c r="L174" s="75">
        <f>SUMIFS(Ago!$H$5:$H$605,Ago!$Q$5:$Q$605,"Receita",Ago!$F$5:$F$605,CReceber!$D174,Ago!$I$5:$I$605,"Não Pago")</f>
        <v>0</v>
      </c>
      <c r="M174" s="75">
        <f>SUMIFS(Set!$H$5:$H$605,Set!$Q$5:$Q$605,"Receita",Set!$F$5:$F$605,CReceber!$D174,Set!$I$5:$I$605,"Não Pago")</f>
        <v>0</v>
      </c>
      <c r="N174" s="75">
        <f>SUMIFS(Out!$H$5:$H$605,Out!$Q$5:$Q$605,"Receita",Out!$F$5:$F$605,CReceber!$D174,Out!$I$5:$I$605,"Não Pago")</f>
        <v>0</v>
      </c>
      <c r="O174" s="75">
        <f>SUMIFS(Nov!$H$5:$H$605,Nov!$Q$5:$Q$605,"Receita",Nov!$F$5:$F$605,CReceber!$D174,Nov!$I$5:$I$605,"Não Pago")</f>
        <v>0</v>
      </c>
      <c r="P174" s="75">
        <f>SUMIFS(Dez!$H$5:$H$605,Dez!$Q$5:$Q$605,"Receita",Dez!$F$5:$F$605,CReceber!$D174,Dez!$I$5:$I$605,"Não Pago")</f>
        <v>0</v>
      </c>
      <c r="Q174" s="49">
        <f t="shared" ref="Q174:Q207" si="6">SUM(E174:P174)</f>
        <v>0</v>
      </c>
    </row>
    <row r="175" spans="3:17" ht="28.5" customHeight="1" thickTop="1" thickBot="1">
      <c r="C175" s="65" t="str">
        <f>'PC Receitas'!F71</f>
        <v>4.2.67</v>
      </c>
      <c r="D175" s="66" t="str">
        <f>VLOOKUP(C175,'PC Receitas'!$F$4:$G$103,2,FALSE)</f>
        <v>-</v>
      </c>
      <c r="E175" s="75">
        <f>SUMIFS(Jan!$H$5:$H$605,Jan!$Q$5:$Q$605,"Receita",Jan!$F$5:$F$605,CReceber!$D175,Jan!$I$5:$I$605,"Não Pago")</f>
        <v>0</v>
      </c>
      <c r="F175" s="75">
        <f>SUMIFS(Fev!$H$5:$H$605,Fev!$Q$5:$Q$605,"Receita",Fev!$F$5:$F$605,CReceber!$D175,Fev!$I$5:$I$605,"Não Pago")</f>
        <v>0</v>
      </c>
      <c r="G175" s="75">
        <f>SUMIFS(Mar!$H$5:$H$605,Mar!$Q$5:$Q$605,"Receita",Mar!$F$5:$F$605,CReceber!$D175,Mar!$I$5:$I$605,"Não Pago")</f>
        <v>0</v>
      </c>
      <c r="H175" s="75">
        <f>SUMIFS(Abr!$H$5:$H$605,Abr!$Q$5:$Q$605,"Receita",Abr!$F$5:$F$605,CReceber!$D175,Abr!$I$5:$I$605,"Não Pago")</f>
        <v>0</v>
      </c>
      <c r="I175" s="75">
        <f>SUMIFS(Mai!$H$5:$H$605,Mai!$Q$5:$Q$605,"Receita",Mai!$F$5:$F$605,CReceber!$D175,Mai!$I$5:$I$605,"Não Pago")</f>
        <v>0</v>
      </c>
      <c r="J175" s="75">
        <f>SUMIFS(Jun!$H$5:$H$605,Jun!$Q$5:$Q$605,"Receita",Jun!$F$5:$F$605,CReceber!$D175,Jun!$I$5:$I$605,"Não Pago")</f>
        <v>0</v>
      </c>
      <c r="K175" s="75">
        <f>SUMIFS(Jul!$H$5:$H$605,Jul!$Q$5:$Q$605,"Receita",Jul!$F$5:$F$605,CReceber!$D175,Jul!$I$5:$I$605,"Não Pago")</f>
        <v>0</v>
      </c>
      <c r="L175" s="75">
        <f>SUMIFS(Ago!$H$5:$H$605,Ago!$Q$5:$Q$605,"Receita",Ago!$F$5:$F$605,CReceber!$D175,Ago!$I$5:$I$605,"Não Pago")</f>
        <v>0</v>
      </c>
      <c r="M175" s="75">
        <f>SUMIFS(Set!$H$5:$H$605,Set!$Q$5:$Q$605,"Receita",Set!$F$5:$F$605,CReceber!$D175,Set!$I$5:$I$605,"Não Pago")</f>
        <v>0</v>
      </c>
      <c r="N175" s="75">
        <f>SUMIFS(Out!$H$5:$H$605,Out!$Q$5:$Q$605,"Receita",Out!$F$5:$F$605,CReceber!$D175,Out!$I$5:$I$605,"Não Pago")</f>
        <v>0</v>
      </c>
      <c r="O175" s="75">
        <f>SUMIFS(Nov!$H$5:$H$605,Nov!$Q$5:$Q$605,"Receita",Nov!$F$5:$F$605,CReceber!$D175,Nov!$I$5:$I$605,"Não Pago")</f>
        <v>0</v>
      </c>
      <c r="P175" s="75">
        <f>SUMIFS(Dez!$H$5:$H$605,Dez!$Q$5:$Q$605,"Receita",Dez!$F$5:$F$605,CReceber!$D175,Dez!$I$5:$I$605,"Não Pago")</f>
        <v>0</v>
      </c>
      <c r="Q175" s="49">
        <f t="shared" si="6"/>
        <v>0</v>
      </c>
    </row>
    <row r="176" spans="3:17" ht="28.5" customHeight="1" thickTop="1" thickBot="1">
      <c r="C176" s="65" t="str">
        <f>'PC Receitas'!F72</f>
        <v>4.2.68</v>
      </c>
      <c r="D176" s="66" t="str">
        <f>VLOOKUP(C176,'PC Receitas'!$F$4:$G$103,2,FALSE)</f>
        <v>-</v>
      </c>
      <c r="E176" s="75">
        <f>SUMIFS(Jan!$H$5:$H$605,Jan!$Q$5:$Q$605,"Receita",Jan!$F$5:$F$605,CReceber!$D176,Jan!$I$5:$I$605,"Não Pago")</f>
        <v>0</v>
      </c>
      <c r="F176" s="75">
        <f>SUMIFS(Fev!$H$5:$H$605,Fev!$Q$5:$Q$605,"Receita",Fev!$F$5:$F$605,CReceber!$D176,Fev!$I$5:$I$605,"Não Pago")</f>
        <v>0</v>
      </c>
      <c r="G176" s="75">
        <f>SUMIFS(Mar!$H$5:$H$605,Mar!$Q$5:$Q$605,"Receita",Mar!$F$5:$F$605,CReceber!$D176,Mar!$I$5:$I$605,"Não Pago")</f>
        <v>0</v>
      </c>
      <c r="H176" s="75">
        <f>SUMIFS(Abr!$H$5:$H$605,Abr!$Q$5:$Q$605,"Receita",Abr!$F$5:$F$605,CReceber!$D176,Abr!$I$5:$I$605,"Não Pago")</f>
        <v>0</v>
      </c>
      <c r="I176" s="75">
        <f>SUMIFS(Mai!$H$5:$H$605,Mai!$Q$5:$Q$605,"Receita",Mai!$F$5:$F$605,CReceber!$D176,Mai!$I$5:$I$605,"Não Pago")</f>
        <v>0</v>
      </c>
      <c r="J176" s="75">
        <f>SUMIFS(Jun!$H$5:$H$605,Jun!$Q$5:$Q$605,"Receita",Jun!$F$5:$F$605,CReceber!$D176,Jun!$I$5:$I$605,"Não Pago")</f>
        <v>0</v>
      </c>
      <c r="K176" s="75">
        <f>SUMIFS(Jul!$H$5:$H$605,Jul!$Q$5:$Q$605,"Receita",Jul!$F$5:$F$605,CReceber!$D176,Jul!$I$5:$I$605,"Não Pago")</f>
        <v>0</v>
      </c>
      <c r="L176" s="75">
        <f>SUMIFS(Ago!$H$5:$H$605,Ago!$Q$5:$Q$605,"Receita",Ago!$F$5:$F$605,CReceber!$D176,Ago!$I$5:$I$605,"Não Pago")</f>
        <v>0</v>
      </c>
      <c r="M176" s="75">
        <f>SUMIFS(Set!$H$5:$H$605,Set!$Q$5:$Q$605,"Receita",Set!$F$5:$F$605,CReceber!$D176,Set!$I$5:$I$605,"Não Pago")</f>
        <v>0</v>
      </c>
      <c r="N176" s="75">
        <f>SUMIFS(Out!$H$5:$H$605,Out!$Q$5:$Q$605,"Receita",Out!$F$5:$F$605,CReceber!$D176,Out!$I$5:$I$605,"Não Pago")</f>
        <v>0</v>
      </c>
      <c r="O176" s="75">
        <f>SUMIFS(Nov!$H$5:$H$605,Nov!$Q$5:$Q$605,"Receita",Nov!$F$5:$F$605,CReceber!$D176,Nov!$I$5:$I$605,"Não Pago")</f>
        <v>0</v>
      </c>
      <c r="P176" s="75">
        <f>SUMIFS(Dez!$H$5:$H$605,Dez!$Q$5:$Q$605,"Receita",Dez!$F$5:$F$605,CReceber!$D176,Dez!$I$5:$I$605,"Não Pago")</f>
        <v>0</v>
      </c>
      <c r="Q176" s="49">
        <f t="shared" si="6"/>
        <v>0</v>
      </c>
    </row>
    <row r="177" spans="3:17" ht="28.5" customHeight="1" thickTop="1" thickBot="1">
      <c r="C177" s="65" t="str">
        <f>'PC Receitas'!F73</f>
        <v>4.2.69</v>
      </c>
      <c r="D177" s="66" t="str">
        <f>VLOOKUP(C177,'PC Receitas'!$F$4:$G$103,2,FALSE)</f>
        <v>-</v>
      </c>
      <c r="E177" s="75">
        <f>SUMIFS(Jan!$H$5:$H$605,Jan!$Q$5:$Q$605,"Receita",Jan!$F$5:$F$605,CReceber!$D177,Jan!$I$5:$I$605,"Não Pago")</f>
        <v>0</v>
      </c>
      <c r="F177" s="75">
        <f>SUMIFS(Fev!$H$5:$H$605,Fev!$Q$5:$Q$605,"Receita",Fev!$F$5:$F$605,CReceber!$D177,Fev!$I$5:$I$605,"Não Pago")</f>
        <v>0</v>
      </c>
      <c r="G177" s="75">
        <f>SUMIFS(Mar!$H$5:$H$605,Mar!$Q$5:$Q$605,"Receita",Mar!$F$5:$F$605,CReceber!$D177,Mar!$I$5:$I$605,"Não Pago")</f>
        <v>0</v>
      </c>
      <c r="H177" s="75">
        <f>SUMIFS(Abr!$H$5:$H$605,Abr!$Q$5:$Q$605,"Receita",Abr!$F$5:$F$605,CReceber!$D177,Abr!$I$5:$I$605,"Não Pago")</f>
        <v>0</v>
      </c>
      <c r="I177" s="75">
        <f>SUMIFS(Mai!$H$5:$H$605,Mai!$Q$5:$Q$605,"Receita",Mai!$F$5:$F$605,CReceber!$D177,Mai!$I$5:$I$605,"Não Pago")</f>
        <v>0</v>
      </c>
      <c r="J177" s="75">
        <f>SUMIFS(Jun!$H$5:$H$605,Jun!$Q$5:$Q$605,"Receita",Jun!$F$5:$F$605,CReceber!$D177,Jun!$I$5:$I$605,"Não Pago")</f>
        <v>0</v>
      </c>
      <c r="K177" s="75">
        <f>SUMIFS(Jul!$H$5:$H$605,Jul!$Q$5:$Q$605,"Receita",Jul!$F$5:$F$605,CReceber!$D177,Jul!$I$5:$I$605,"Não Pago")</f>
        <v>0</v>
      </c>
      <c r="L177" s="75">
        <f>SUMIFS(Ago!$H$5:$H$605,Ago!$Q$5:$Q$605,"Receita",Ago!$F$5:$F$605,CReceber!$D177,Ago!$I$5:$I$605,"Não Pago")</f>
        <v>0</v>
      </c>
      <c r="M177" s="75">
        <f>SUMIFS(Set!$H$5:$H$605,Set!$Q$5:$Q$605,"Receita",Set!$F$5:$F$605,CReceber!$D177,Set!$I$5:$I$605,"Não Pago")</f>
        <v>0</v>
      </c>
      <c r="N177" s="75">
        <f>SUMIFS(Out!$H$5:$H$605,Out!$Q$5:$Q$605,"Receita",Out!$F$5:$F$605,CReceber!$D177,Out!$I$5:$I$605,"Não Pago")</f>
        <v>0</v>
      </c>
      <c r="O177" s="75">
        <f>SUMIFS(Nov!$H$5:$H$605,Nov!$Q$5:$Q$605,"Receita",Nov!$F$5:$F$605,CReceber!$D177,Nov!$I$5:$I$605,"Não Pago")</f>
        <v>0</v>
      </c>
      <c r="P177" s="75">
        <f>SUMIFS(Dez!$H$5:$H$605,Dez!$Q$5:$Q$605,"Receita",Dez!$F$5:$F$605,CReceber!$D177,Dez!$I$5:$I$605,"Não Pago")</f>
        <v>0</v>
      </c>
      <c r="Q177" s="49">
        <f t="shared" si="6"/>
        <v>0</v>
      </c>
    </row>
    <row r="178" spans="3:17" ht="28.5" customHeight="1" thickTop="1" thickBot="1">
      <c r="C178" s="65" t="str">
        <f>'PC Receitas'!F74</f>
        <v>4.2.70</v>
      </c>
      <c r="D178" s="66" t="str">
        <f>VLOOKUP(C178,'PC Receitas'!$F$4:$G$103,2,FALSE)</f>
        <v>-</v>
      </c>
      <c r="E178" s="75">
        <f>SUMIFS(Jan!$H$5:$H$605,Jan!$Q$5:$Q$605,"Receita",Jan!$F$5:$F$605,CReceber!$D178,Jan!$I$5:$I$605,"Não Pago")</f>
        <v>0</v>
      </c>
      <c r="F178" s="75">
        <f>SUMIFS(Fev!$H$5:$H$605,Fev!$Q$5:$Q$605,"Receita",Fev!$F$5:$F$605,CReceber!$D178,Fev!$I$5:$I$605,"Não Pago")</f>
        <v>0</v>
      </c>
      <c r="G178" s="75">
        <f>SUMIFS(Mar!$H$5:$H$605,Mar!$Q$5:$Q$605,"Receita",Mar!$F$5:$F$605,CReceber!$D178,Mar!$I$5:$I$605,"Não Pago")</f>
        <v>0</v>
      </c>
      <c r="H178" s="75">
        <f>SUMIFS(Abr!$H$5:$H$605,Abr!$Q$5:$Q$605,"Receita",Abr!$F$5:$F$605,CReceber!$D178,Abr!$I$5:$I$605,"Não Pago")</f>
        <v>0</v>
      </c>
      <c r="I178" s="75">
        <f>SUMIFS(Mai!$H$5:$H$605,Mai!$Q$5:$Q$605,"Receita",Mai!$F$5:$F$605,CReceber!$D178,Mai!$I$5:$I$605,"Não Pago")</f>
        <v>0</v>
      </c>
      <c r="J178" s="75">
        <f>SUMIFS(Jun!$H$5:$H$605,Jun!$Q$5:$Q$605,"Receita",Jun!$F$5:$F$605,CReceber!$D178,Jun!$I$5:$I$605,"Não Pago")</f>
        <v>0</v>
      </c>
      <c r="K178" s="75">
        <f>SUMIFS(Jul!$H$5:$H$605,Jul!$Q$5:$Q$605,"Receita",Jul!$F$5:$F$605,CReceber!$D178,Jul!$I$5:$I$605,"Não Pago")</f>
        <v>0</v>
      </c>
      <c r="L178" s="75">
        <f>SUMIFS(Ago!$H$5:$H$605,Ago!$Q$5:$Q$605,"Receita",Ago!$F$5:$F$605,CReceber!$D178,Ago!$I$5:$I$605,"Não Pago")</f>
        <v>0</v>
      </c>
      <c r="M178" s="75">
        <f>SUMIFS(Set!$H$5:$H$605,Set!$Q$5:$Q$605,"Receita",Set!$F$5:$F$605,CReceber!$D178,Set!$I$5:$I$605,"Não Pago")</f>
        <v>0</v>
      </c>
      <c r="N178" s="75">
        <f>SUMIFS(Out!$H$5:$H$605,Out!$Q$5:$Q$605,"Receita",Out!$F$5:$F$605,CReceber!$D178,Out!$I$5:$I$605,"Não Pago")</f>
        <v>0</v>
      </c>
      <c r="O178" s="75">
        <f>SUMIFS(Nov!$H$5:$H$605,Nov!$Q$5:$Q$605,"Receita",Nov!$F$5:$F$605,CReceber!$D178,Nov!$I$5:$I$605,"Não Pago")</f>
        <v>0</v>
      </c>
      <c r="P178" s="75">
        <f>SUMIFS(Dez!$H$5:$H$605,Dez!$Q$5:$Q$605,"Receita",Dez!$F$5:$F$605,CReceber!$D178,Dez!$I$5:$I$605,"Não Pago")</f>
        <v>0</v>
      </c>
      <c r="Q178" s="49">
        <f t="shared" si="6"/>
        <v>0</v>
      </c>
    </row>
    <row r="179" spans="3:17" ht="28.5" customHeight="1" thickTop="1" thickBot="1">
      <c r="C179" s="65" t="str">
        <f>'PC Receitas'!F75</f>
        <v>4.2.71</v>
      </c>
      <c r="D179" s="66" t="str">
        <f>VLOOKUP(C179,'PC Receitas'!$F$4:$G$103,2,FALSE)</f>
        <v>-</v>
      </c>
      <c r="E179" s="75">
        <f>SUMIFS(Jan!$H$5:$H$605,Jan!$Q$5:$Q$605,"Receita",Jan!$F$5:$F$605,CReceber!$D179,Jan!$I$5:$I$605,"Não Pago")</f>
        <v>0</v>
      </c>
      <c r="F179" s="75">
        <f>SUMIFS(Fev!$H$5:$H$605,Fev!$Q$5:$Q$605,"Receita",Fev!$F$5:$F$605,CReceber!$D179,Fev!$I$5:$I$605,"Não Pago")</f>
        <v>0</v>
      </c>
      <c r="G179" s="75">
        <f>SUMIFS(Mar!$H$5:$H$605,Mar!$Q$5:$Q$605,"Receita",Mar!$F$5:$F$605,CReceber!$D179,Mar!$I$5:$I$605,"Não Pago")</f>
        <v>0</v>
      </c>
      <c r="H179" s="75">
        <f>SUMIFS(Abr!$H$5:$H$605,Abr!$Q$5:$Q$605,"Receita",Abr!$F$5:$F$605,CReceber!$D179,Abr!$I$5:$I$605,"Não Pago")</f>
        <v>0</v>
      </c>
      <c r="I179" s="75">
        <f>SUMIFS(Mai!$H$5:$H$605,Mai!$Q$5:$Q$605,"Receita",Mai!$F$5:$F$605,CReceber!$D179,Mai!$I$5:$I$605,"Não Pago")</f>
        <v>0</v>
      </c>
      <c r="J179" s="75">
        <f>SUMIFS(Jun!$H$5:$H$605,Jun!$Q$5:$Q$605,"Receita",Jun!$F$5:$F$605,CReceber!$D179,Jun!$I$5:$I$605,"Não Pago")</f>
        <v>0</v>
      </c>
      <c r="K179" s="75">
        <f>SUMIFS(Jul!$H$5:$H$605,Jul!$Q$5:$Q$605,"Receita",Jul!$F$5:$F$605,CReceber!$D179,Jul!$I$5:$I$605,"Não Pago")</f>
        <v>0</v>
      </c>
      <c r="L179" s="75">
        <f>SUMIFS(Ago!$H$5:$H$605,Ago!$Q$5:$Q$605,"Receita",Ago!$F$5:$F$605,CReceber!$D179,Ago!$I$5:$I$605,"Não Pago")</f>
        <v>0</v>
      </c>
      <c r="M179" s="75">
        <f>SUMIFS(Set!$H$5:$H$605,Set!$Q$5:$Q$605,"Receita",Set!$F$5:$F$605,CReceber!$D179,Set!$I$5:$I$605,"Não Pago")</f>
        <v>0</v>
      </c>
      <c r="N179" s="75">
        <f>SUMIFS(Out!$H$5:$H$605,Out!$Q$5:$Q$605,"Receita",Out!$F$5:$F$605,CReceber!$D179,Out!$I$5:$I$605,"Não Pago")</f>
        <v>0</v>
      </c>
      <c r="O179" s="75">
        <f>SUMIFS(Nov!$H$5:$H$605,Nov!$Q$5:$Q$605,"Receita",Nov!$F$5:$F$605,CReceber!$D179,Nov!$I$5:$I$605,"Não Pago")</f>
        <v>0</v>
      </c>
      <c r="P179" s="75">
        <f>SUMIFS(Dez!$H$5:$H$605,Dez!$Q$5:$Q$605,"Receita",Dez!$F$5:$F$605,CReceber!$D179,Dez!$I$5:$I$605,"Não Pago")</f>
        <v>0</v>
      </c>
      <c r="Q179" s="49">
        <f t="shared" si="6"/>
        <v>0</v>
      </c>
    </row>
    <row r="180" spans="3:17" ht="28.5" customHeight="1" thickTop="1" thickBot="1">
      <c r="C180" s="65" t="str">
        <f>'PC Receitas'!F76</f>
        <v>4.2.72</v>
      </c>
      <c r="D180" s="66" t="str">
        <f>VLOOKUP(C180,'PC Receitas'!$F$4:$G$103,2,FALSE)</f>
        <v>-</v>
      </c>
      <c r="E180" s="75">
        <f>SUMIFS(Jan!$H$5:$H$605,Jan!$Q$5:$Q$605,"Receita",Jan!$F$5:$F$605,CReceber!$D180,Jan!$I$5:$I$605,"Não Pago")</f>
        <v>0</v>
      </c>
      <c r="F180" s="75">
        <f>SUMIFS(Fev!$H$5:$H$605,Fev!$Q$5:$Q$605,"Receita",Fev!$F$5:$F$605,CReceber!$D180,Fev!$I$5:$I$605,"Não Pago")</f>
        <v>0</v>
      </c>
      <c r="G180" s="75">
        <f>SUMIFS(Mar!$H$5:$H$605,Mar!$Q$5:$Q$605,"Receita",Mar!$F$5:$F$605,CReceber!$D180,Mar!$I$5:$I$605,"Não Pago")</f>
        <v>0</v>
      </c>
      <c r="H180" s="75">
        <f>SUMIFS(Abr!$H$5:$H$605,Abr!$Q$5:$Q$605,"Receita",Abr!$F$5:$F$605,CReceber!$D180,Abr!$I$5:$I$605,"Não Pago")</f>
        <v>0</v>
      </c>
      <c r="I180" s="75">
        <f>SUMIFS(Mai!$H$5:$H$605,Mai!$Q$5:$Q$605,"Receita",Mai!$F$5:$F$605,CReceber!$D180,Mai!$I$5:$I$605,"Não Pago")</f>
        <v>0</v>
      </c>
      <c r="J180" s="75">
        <f>SUMIFS(Jun!$H$5:$H$605,Jun!$Q$5:$Q$605,"Receita",Jun!$F$5:$F$605,CReceber!$D180,Jun!$I$5:$I$605,"Não Pago")</f>
        <v>0</v>
      </c>
      <c r="K180" s="75">
        <f>SUMIFS(Jul!$H$5:$H$605,Jul!$Q$5:$Q$605,"Receita",Jul!$F$5:$F$605,CReceber!$D180,Jul!$I$5:$I$605,"Não Pago")</f>
        <v>0</v>
      </c>
      <c r="L180" s="75">
        <f>SUMIFS(Ago!$H$5:$H$605,Ago!$Q$5:$Q$605,"Receita",Ago!$F$5:$F$605,CReceber!$D180,Ago!$I$5:$I$605,"Não Pago")</f>
        <v>0</v>
      </c>
      <c r="M180" s="75">
        <f>SUMIFS(Set!$H$5:$H$605,Set!$Q$5:$Q$605,"Receita",Set!$F$5:$F$605,CReceber!$D180,Set!$I$5:$I$605,"Não Pago")</f>
        <v>0</v>
      </c>
      <c r="N180" s="75">
        <f>SUMIFS(Out!$H$5:$H$605,Out!$Q$5:$Q$605,"Receita",Out!$F$5:$F$605,CReceber!$D180,Out!$I$5:$I$605,"Não Pago")</f>
        <v>0</v>
      </c>
      <c r="O180" s="75">
        <f>SUMIFS(Nov!$H$5:$H$605,Nov!$Q$5:$Q$605,"Receita",Nov!$F$5:$F$605,CReceber!$D180,Nov!$I$5:$I$605,"Não Pago")</f>
        <v>0</v>
      </c>
      <c r="P180" s="75">
        <f>SUMIFS(Dez!$H$5:$H$605,Dez!$Q$5:$Q$605,"Receita",Dez!$F$5:$F$605,CReceber!$D180,Dez!$I$5:$I$605,"Não Pago")</f>
        <v>0</v>
      </c>
      <c r="Q180" s="49">
        <f t="shared" si="6"/>
        <v>0</v>
      </c>
    </row>
    <row r="181" spans="3:17" ht="28.5" customHeight="1" thickTop="1" thickBot="1">
      <c r="C181" s="65" t="str">
        <f>'PC Receitas'!F77</f>
        <v>4.2.73</v>
      </c>
      <c r="D181" s="66" t="str">
        <f>VLOOKUP(C181,'PC Receitas'!$F$4:$G$103,2,FALSE)</f>
        <v>-</v>
      </c>
      <c r="E181" s="75">
        <f>SUMIFS(Jan!$H$5:$H$605,Jan!$Q$5:$Q$605,"Receita",Jan!$F$5:$F$605,CReceber!$D181,Jan!$I$5:$I$605,"Não Pago")</f>
        <v>0</v>
      </c>
      <c r="F181" s="75">
        <f>SUMIFS(Fev!$H$5:$H$605,Fev!$Q$5:$Q$605,"Receita",Fev!$F$5:$F$605,CReceber!$D181,Fev!$I$5:$I$605,"Não Pago")</f>
        <v>0</v>
      </c>
      <c r="G181" s="75">
        <f>SUMIFS(Mar!$H$5:$H$605,Mar!$Q$5:$Q$605,"Receita",Mar!$F$5:$F$605,CReceber!$D181,Mar!$I$5:$I$605,"Não Pago")</f>
        <v>0</v>
      </c>
      <c r="H181" s="75">
        <f>SUMIFS(Abr!$H$5:$H$605,Abr!$Q$5:$Q$605,"Receita",Abr!$F$5:$F$605,CReceber!$D181,Abr!$I$5:$I$605,"Não Pago")</f>
        <v>0</v>
      </c>
      <c r="I181" s="75">
        <f>SUMIFS(Mai!$H$5:$H$605,Mai!$Q$5:$Q$605,"Receita",Mai!$F$5:$F$605,CReceber!$D181,Mai!$I$5:$I$605,"Não Pago")</f>
        <v>0</v>
      </c>
      <c r="J181" s="75">
        <f>SUMIFS(Jun!$H$5:$H$605,Jun!$Q$5:$Q$605,"Receita",Jun!$F$5:$F$605,CReceber!$D181,Jun!$I$5:$I$605,"Não Pago")</f>
        <v>0</v>
      </c>
      <c r="K181" s="75">
        <f>SUMIFS(Jul!$H$5:$H$605,Jul!$Q$5:$Q$605,"Receita",Jul!$F$5:$F$605,CReceber!$D181,Jul!$I$5:$I$605,"Não Pago")</f>
        <v>0</v>
      </c>
      <c r="L181" s="75">
        <f>SUMIFS(Ago!$H$5:$H$605,Ago!$Q$5:$Q$605,"Receita",Ago!$F$5:$F$605,CReceber!$D181,Ago!$I$5:$I$605,"Não Pago")</f>
        <v>0</v>
      </c>
      <c r="M181" s="75">
        <f>SUMIFS(Set!$H$5:$H$605,Set!$Q$5:$Q$605,"Receita",Set!$F$5:$F$605,CReceber!$D181,Set!$I$5:$I$605,"Não Pago")</f>
        <v>0</v>
      </c>
      <c r="N181" s="75">
        <f>SUMIFS(Out!$H$5:$H$605,Out!$Q$5:$Q$605,"Receita",Out!$F$5:$F$605,CReceber!$D181,Out!$I$5:$I$605,"Não Pago")</f>
        <v>0</v>
      </c>
      <c r="O181" s="75">
        <f>SUMIFS(Nov!$H$5:$H$605,Nov!$Q$5:$Q$605,"Receita",Nov!$F$5:$F$605,CReceber!$D181,Nov!$I$5:$I$605,"Não Pago")</f>
        <v>0</v>
      </c>
      <c r="P181" s="75">
        <f>SUMIFS(Dez!$H$5:$H$605,Dez!$Q$5:$Q$605,"Receita",Dez!$F$5:$F$605,CReceber!$D181,Dez!$I$5:$I$605,"Não Pago")</f>
        <v>0</v>
      </c>
      <c r="Q181" s="49">
        <f t="shared" si="6"/>
        <v>0</v>
      </c>
    </row>
    <row r="182" spans="3:17" ht="28.5" customHeight="1" thickTop="1" thickBot="1">
      <c r="C182" s="65" t="str">
        <f>'PC Receitas'!F78</f>
        <v>4.2.74</v>
      </c>
      <c r="D182" s="66" t="str">
        <f>VLOOKUP(C182,'PC Receitas'!$F$4:$G$103,2,FALSE)</f>
        <v>-</v>
      </c>
      <c r="E182" s="75">
        <f>SUMIFS(Jan!$H$5:$H$605,Jan!$Q$5:$Q$605,"Receita",Jan!$F$5:$F$605,CReceber!$D182,Jan!$I$5:$I$605,"Não Pago")</f>
        <v>0</v>
      </c>
      <c r="F182" s="75">
        <f>SUMIFS(Fev!$H$5:$H$605,Fev!$Q$5:$Q$605,"Receita",Fev!$F$5:$F$605,CReceber!$D182,Fev!$I$5:$I$605,"Não Pago")</f>
        <v>0</v>
      </c>
      <c r="G182" s="75">
        <f>SUMIFS(Mar!$H$5:$H$605,Mar!$Q$5:$Q$605,"Receita",Mar!$F$5:$F$605,CReceber!$D182,Mar!$I$5:$I$605,"Não Pago")</f>
        <v>0</v>
      </c>
      <c r="H182" s="75">
        <f>SUMIFS(Abr!$H$5:$H$605,Abr!$Q$5:$Q$605,"Receita",Abr!$F$5:$F$605,CReceber!$D182,Abr!$I$5:$I$605,"Não Pago")</f>
        <v>0</v>
      </c>
      <c r="I182" s="75">
        <f>SUMIFS(Mai!$H$5:$H$605,Mai!$Q$5:$Q$605,"Receita",Mai!$F$5:$F$605,CReceber!$D182,Mai!$I$5:$I$605,"Não Pago")</f>
        <v>0</v>
      </c>
      <c r="J182" s="75">
        <f>SUMIFS(Jun!$H$5:$H$605,Jun!$Q$5:$Q$605,"Receita",Jun!$F$5:$F$605,CReceber!$D182,Jun!$I$5:$I$605,"Não Pago")</f>
        <v>0</v>
      </c>
      <c r="K182" s="75">
        <f>SUMIFS(Jul!$H$5:$H$605,Jul!$Q$5:$Q$605,"Receita",Jul!$F$5:$F$605,CReceber!$D182,Jul!$I$5:$I$605,"Não Pago")</f>
        <v>0</v>
      </c>
      <c r="L182" s="75">
        <f>SUMIFS(Ago!$H$5:$H$605,Ago!$Q$5:$Q$605,"Receita",Ago!$F$5:$F$605,CReceber!$D182,Ago!$I$5:$I$605,"Não Pago")</f>
        <v>0</v>
      </c>
      <c r="M182" s="75">
        <f>SUMIFS(Set!$H$5:$H$605,Set!$Q$5:$Q$605,"Receita",Set!$F$5:$F$605,CReceber!$D182,Set!$I$5:$I$605,"Não Pago")</f>
        <v>0</v>
      </c>
      <c r="N182" s="75">
        <f>SUMIFS(Out!$H$5:$H$605,Out!$Q$5:$Q$605,"Receita",Out!$F$5:$F$605,CReceber!$D182,Out!$I$5:$I$605,"Não Pago")</f>
        <v>0</v>
      </c>
      <c r="O182" s="75">
        <f>SUMIFS(Nov!$H$5:$H$605,Nov!$Q$5:$Q$605,"Receita",Nov!$F$5:$F$605,CReceber!$D182,Nov!$I$5:$I$605,"Não Pago")</f>
        <v>0</v>
      </c>
      <c r="P182" s="75">
        <f>SUMIFS(Dez!$H$5:$H$605,Dez!$Q$5:$Q$605,"Receita",Dez!$F$5:$F$605,CReceber!$D182,Dez!$I$5:$I$605,"Não Pago")</f>
        <v>0</v>
      </c>
      <c r="Q182" s="49">
        <f t="shared" si="6"/>
        <v>0</v>
      </c>
    </row>
    <row r="183" spans="3:17" ht="28.5" customHeight="1" thickTop="1" thickBot="1">
      <c r="C183" s="65" t="str">
        <f>'PC Receitas'!F79</f>
        <v>4.2.75</v>
      </c>
      <c r="D183" s="66" t="str">
        <f>VLOOKUP(C183,'PC Receitas'!$F$4:$G$103,2,FALSE)</f>
        <v>-</v>
      </c>
      <c r="E183" s="75">
        <f>SUMIFS(Jan!$H$5:$H$605,Jan!$Q$5:$Q$605,"Receita",Jan!$F$5:$F$605,CReceber!$D183,Jan!$I$5:$I$605,"Não Pago")</f>
        <v>0</v>
      </c>
      <c r="F183" s="75">
        <f>SUMIFS(Fev!$H$5:$H$605,Fev!$Q$5:$Q$605,"Receita",Fev!$F$5:$F$605,CReceber!$D183,Fev!$I$5:$I$605,"Não Pago")</f>
        <v>0</v>
      </c>
      <c r="G183" s="75">
        <f>SUMIFS(Mar!$H$5:$H$605,Mar!$Q$5:$Q$605,"Receita",Mar!$F$5:$F$605,CReceber!$D183,Mar!$I$5:$I$605,"Não Pago")</f>
        <v>0</v>
      </c>
      <c r="H183" s="75">
        <f>SUMIFS(Abr!$H$5:$H$605,Abr!$Q$5:$Q$605,"Receita",Abr!$F$5:$F$605,CReceber!$D183,Abr!$I$5:$I$605,"Não Pago")</f>
        <v>0</v>
      </c>
      <c r="I183" s="75">
        <f>SUMIFS(Mai!$H$5:$H$605,Mai!$Q$5:$Q$605,"Receita",Mai!$F$5:$F$605,CReceber!$D183,Mai!$I$5:$I$605,"Não Pago")</f>
        <v>0</v>
      </c>
      <c r="J183" s="75">
        <f>SUMIFS(Jun!$H$5:$H$605,Jun!$Q$5:$Q$605,"Receita",Jun!$F$5:$F$605,CReceber!$D183,Jun!$I$5:$I$605,"Não Pago")</f>
        <v>0</v>
      </c>
      <c r="K183" s="75">
        <f>SUMIFS(Jul!$H$5:$H$605,Jul!$Q$5:$Q$605,"Receita",Jul!$F$5:$F$605,CReceber!$D183,Jul!$I$5:$I$605,"Não Pago")</f>
        <v>0</v>
      </c>
      <c r="L183" s="75">
        <f>SUMIFS(Ago!$H$5:$H$605,Ago!$Q$5:$Q$605,"Receita",Ago!$F$5:$F$605,CReceber!$D183,Ago!$I$5:$I$605,"Não Pago")</f>
        <v>0</v>
      </c>
      <c r="M183" s="75">
        <f>SUMIFS(Set!$H$5:$H$605,Set!$Q$5:$Q$605,"Receita",Set!$F$5:$F$605,CReceber!$D183,Set!$I$5:$I$605,"Não Pago")</f>
        <v>0</v>
      </c>
      <c r="N183" s="75">
        <f>SUMIFS(Out!$H$5:$H$605,Out!$Q$5:$Q$605,"Receita",Out!$F$5:$F$605,CReceber!$D183,Out!$I$5:$I$605,"Não Pago")</f>
        <v>0</v>
      </c>
      <c r="O183" s="75">
        <f>SUMIFS(Nov!$H$5:$H$605,Nov!$Q$5:$Q$605,"Receita",Nov!$F$5:$F$605,CReceber!$D183,Nov!$I$5:$I$605,"Não Pago")</f>
        <v>0</v>
      </c>
      <c r="P183" s="75">
        <f>SUMIFS(Dez!$H$5:$H$605,Dez!$Q$5:$Q$605,"Receita",Dez!$F$5:$F$605,CReceber!$D183,Dez!$I$5:$I$605,"Não Pago")</f>
        <v>0</v>
      </c>
      <c r="Q183" s="49">
        <f t="shared" si="6"/>
        <v>0</v>
      </c>
    </row>
    <row r="184" spans="3:17" ht="28.5" customHeight="1" thickTop="1" thickBot="1">
      <c r="C184" s="65" t="str">
        <f>'PC Receitas'!F80</f>
        <v>4.2.76</v>
      </c>
      <c r="D184" s="66" t="str">
        <f>VLOOKUP(C184,'PC Receitas'!$F$4:$G$103,2,FALSE)</f>
        <v>-</v>
      </c>
      <c r="E184" s="75">
        <f>SUMIFS(Jan!$H$5:$H$605,Jan!$Q$5:$Q$605,"Receita",Jan!$F$5:$F$605,CReceber!$D184,Jan!$I$5:$I$605,"Não Pago")</f>
        <v>0</v>
      </c>
      <c r="F184" s="75">
        <f>SUMIFS(Fev!$H$5:$H$605,Fev!$Q$5:$Q$605,"Receita",Fev!$F$5:$F$605,CReceber!$D184,Fev!$I$5:$I$605,"Não Pago")</f>
        <v>0</v>
      </c>
      <c r="G184" s="75">
        <f>SUMIFS(Mar!$H$5:$H$605,Mar!$Q$5:$Q$605,"Receita",Mar!$F$5:$F$605,CReceber!$D184,Mar!$I$5:$I$605,"Não Pago")</f>
        <v>0</v>
      </c>
      <c r="H184" s="75">
        <f>SUMIFS(Abr!$H$5:$H$605,Abr!$Q$5:$Q$605,"Receita",Abr!$F$5:$F$605,CReceber!$D184,Abr!$I$5:$I$605,"Não Pago")</f>
        <v>0</v>
      </c>
      <c r="I184" s="75">
        <f>SUMIFS(Mai!$H$5:$H$605,Mai!$Q$5:$Q$605,"Receita",Mai!$F$5:$F$605,CReceber!$D184,Mai!$I$5:$I$605,"Não Pago")</f>
        <v>0</v>
      </c>
      <c r="J184" s="75">
        <f>SUMIFS(Jun!$H$5:$H$605,Jun!$Q$5:$Q$605,"Receita",Jun!$F$5:$F$605,CReceber!$D184,Jun!$I$5:$I$605,"Não Pago")</f>
        <v>0</v>
      </c>
      <c r="K184" s="75">
        <f>SUMIFS(Jul!$H$5:$H$605,Jul!$Q$5:$Q$605,"Receita",Jul!$F$5:$F$605,CReceber!$D184,Jul!$I$5:$I$605,"Não Pago")</f>
        <v>0</v>
      </c>
      <c r="L184" s="75">
        <f>SUMIFS(Ago!$H$5:$H$605,Ago!$Q$5:$Q$605,"Receita",Ago!$F$5:$F$605,CReceber!$D184,Ago!$I$5:$I$605,"Não Pago")</f>
        <v>0</v>
      </c>
      <c r="M184" s="75">
        <f>SUMIFS(Set!$H$5:$H$605,Set!$Q$5:$Q$605,"Receita",Set!$F$5:$F$605,CReceber!$D184,Set!$I$5:$I$605,"Não Pago")</f>
        <v>0</v>
      </c>
      <c r="N184" s="75">
        <f>SUMIFS(Out!$H$5:$H$605,Out!$Q$5:$Q$605,"Receita",Out!$F$5:$F$605,CReceber!$D184,Out!$I$5:$I$605,"Não Pago")</f>
        <v>0</v>
      </c>
      <c r="O184" s="75">
        <f>SUMIFS(Nov!$H$5:$H$605,Nov!$Q$5:$Q$605,"Receita",Nov!$F$5:$F$605,CReceber!$D184,Nov!$I$5:$I$605,"Não Pago")</f>
        <v>0</v>
      </c>
      <c r="P184" s="75">
        <f>SUMIFS(Dez!$H$5:$H$605,Dez!$Q$5:$Q$605,"Receita",Dez!$F$5:$F$605,CReceber!$D184,Dez!$I$5:$I$605,"Não Pago")</f>
        <v>0</v>
      </c>
      <c r="Q184" s="49">
        <f t="shared" si="6"/>
        <v>0</v>
      </c>
    </row>
    <row r="185" spans="3:17" ht="28.5" customHeight="1" thickTop="1" thickBot="1">
      <c r="C185" s="65" t="str">
        <f>'PC Receitas'!F81</f>
        <v>4.2.77</v>
      </c>
      <c r="D185" s="66" t="str">
        <f>VLOOKUP(C185,'PC Receitas'!$F$4:$G$103,2,FALSE)</f>
        <v>-</v>
      </c>
      <c r="E185" s="75">
        <f>SUMIFS(Jan!$H$5:$H$605,Jan!$Q$5:$Q$605,"Receita",Jan!$F$5:$F$605,CReceber!$D185,Jan!$I$5:$I$605,"Não Pago")</f>
        <v>0</v>
      </c>
      <c r="F185" s="75">
        <f>SUMIFS(Fev!$H$5:$H$605,Fev!$Q$5:$Q$605,"Receita",Fev!$F$5:$F$605,CReceber!$D185,Fev!$I$5:$I$605,"Não Pago")</f>
        <v>0</v>
      </c>
      <c r="G185" s="75">
        <f>SUMIFS(Mar!$H$5:$H$605,Mar!$Q$5:$Q$605,"Receita",Mar!$F$5:$F$605,CReceber!$D185,Mar!$I$5:$I$605,"Não Pago")</f>
        <v>0</v>
      </c>
      <c r="H185" s="75">
        <f>SUMIFS(Abr!$H$5:$H$605,Abr!$Q$5:$Q$605,"Receita",Abr!$F$5:$F$605,CReceber!$D185,Abr!$I$5:$I$605,"Não Pago")</f>
        <v>0</v>
      </c>
      <c r="I185" s="75">
        <f>SUMIFS(Mai!$H$5:$H$605,Mai!$Q$5:$Q$605,"Receita",Mai!$F$5:$F$605,CReceber!$D185,Mai!$I$5:$I$605,"Não Pago")</f>
        <v>0</v>
      </c>
      <c r="J185" s="75">
        <f>SUMIFS(Jun!$H$5:$H$605,Jun!$Q$5:$Q$605,"Receita",Jun!$F$5:$F$605,CReceber!$D185,Jun!$I$5:$I$605,"Não Pago")</f>
        <v>0</v>
      </c>
      <c r="K185" s="75">
        <f>SUMIFS(Jul!$H$5:$H$605,Jul!$Q$5:$Q$605,"Receita",Jul!$F$5:$F$605,CReceber!$D185,Jul!$I$5:$I$605,"Não Pago")</f>
        <v>0</v>
      </c>
      <c r="L185" s="75">
        <f>SUMIFS(Ago!$H$5:$H$605,Ago!$Q$5:$Q$605,"Receita",Ago!$F$5:$F$605,CReceber!$D185,Ago!$I$5:$I$605,"Não Pago")</f>
        <v>0</v>
      </c>
      <c r="M185" s="75">
        <f>SUMIFS(Set!$H$5:$H$605,Set!$Q$5:$Q$605,"Receita",Set!$F$5:$F$605,CReceber!$D185,Set!$I$5:$I$605,"Não Pago")</f>
        <v>0</v>
      </c>
      <c r="N185" s="75">
        <f>SUMIFS(Out!$H$5:$H$605,Out!$Q$5:$Q$605,"Receita",Out!$F$5:$F$605,CReceber!$D185,Out!$I$5:$I$605,"Não Pago")</f>
        <v>0</v>
      </c>
      <c r="O185" s="75">
        <f>SUMIFS(Nov!$H$5:$H$605,Nov!$Q$5:$Q$605,"Receita",Nov!$F$5:$F$605,CReceber!$D185,Nov!$I$5:$I$605,"Não Pago")</f>
        <v>0</v>
      </c>
      <c r="P185" s="75">
        <f>SUMIFS(Dez!$H$5:$H$605,Dez!$Q$5:$Q$605,"Receita",Dez!$F$5:$F$605,CReceber!$D185,Dez!$I$5:$I$605,"Não Pago")</f>
        <v>0</v>
      </c>
      <c r="Q185" s="49">
        <f t="shared" si="6"/>
        <v>0</v>
      </c>
    </row>
    <row r="186" spans="3:17" ht="28.5" customHeight="1" thickTop="1" thickBot="1">
      <c r="C186" s="65" t="str">
        <f>'PC Receitas'!F82</f>
        <v>4.2.78</v>
      </c>
      <c r="D186" s="66" t="str">
        <f>VLOOKUP(C186,'PC Receitas'!$F$4:$G$103,2,FALSE)</f>
        <v>-</v>
      </c>
      <c r="E186" s="75">
        <f>SUMIFS(Jan!$H$5:$H$605,Jan!$Q$5:$Q$605,"Receita",Jan!$F$5:$F$605,CReceber!$D186,Jan!$I$5:$I$605,"Não Pago")</f>
        <v>0</v>
      </c>
      <c r="F186" s="75">
        <f>SUMIFS(Fev!$H$5:$H$605,Fev!$Q$5:$Q$605,"Receita",Fev!$F$5:$F$605,CReceber!$D186,Fev!$I$5:$I$605,"Não Pago")</f>
        <v>0</v>
      </c>
      <c r="G186" s="75">
        <f>SUMIFS(Mar!$H$5:$H$605,Mar!$Q$5:$Q$605,"Receita",Mar!$F$5:$F$605,CReceber!$D186,Mar!$I$5:$I$605,"Não Pago")</f>
        <v>0</v>
      </c>
      <c r="H186" s="75">
        <f>SUMIFS(Abr!$H$5:$H$605,Abr!$Q$5:$Q$605,"Receita",Abr!$F$5:$F$605,CReceber!$D186,Abr!$I$5:$I$605,"Não Pago")</f>
        <v>0</v>
      </c>
      <c r="I186" s="75">
        <f>SUMIFS(Mai!$H$5:$H$605,Mai!$Q$5:$Q$605,"Receita",Mai!$F$5:$F$605,CReceber!$D186,Mai!$I$5:$I$605,"Não Pago")</f>
        <v>0</v>
      </c>
      <c r="J186" s="75">
        <f>SUMIFS(Jun!$H$5:$H$605,Jun!$Q$5:$Q$605,"Receita",Jun!$F$5:$F$605,CReceber!$D186,Jun!$I$5:$I$605,"Não Pago")</f>
        <v>0</v>
      </c>
      <c r="K186" s="75">
        <f>SUMIFS(Jul!$H$5:$H$605,Jul!$Q$5:$Q$605,"Receita",Jul!$F$5:$F$605,CReceber!$D186,Jul!$I$5:$I$605,"Não Pago")</f>
        <v>0</v>
      </c>
      <c r="L186" s="75">
        <f>SUMIFS(Ago!$H$5:$H$605,Ago!$Q$5:$Q$605,"Receita",Ago!$F$5:$F$605,CReceber!$D186,Ago!$I$5:$I$605,"Não Pago")</f>
        <v>0</v>
      </c>
      <c r="M186" s="75">
        <f>SUMIFS(Set!$H$5:$H$605,Set!$Q$5:$Q$605,"Receita",Set!$F$5:$F$605,CReceber!$D186,Set!$I$5:$I$605,"Não Pago")</f>
        <v>0</v>
      </c>
      <c r="N186" s="75">
        <f>SUMIFS(Out!$H$5:$H$605,Out!$Q$5:$Q$605,"Receita",Out!$F$5:$F$605,CReceber!$D186,Out!$I$5:$I$605,"Não Pago")</f>
        <v>0</v>
      </c>
      <c r="O186" s="75">
        <f>SUMIFS(Nov!$H$5:$H$605,Nov!$Q$5:$Q$605,"Receita",Nov!$F$5:$F$605,CReceber!$D186,Nov!$I$5:$I$605,"Não Pago")</f>
        <v>0</v>
      </c>
      <c r="P186" s="75">
        <f>SUMIFS(Dez!$H$5:$H$605,Dez!$Q$5:$Q$605,"Receita",Dez!$F$5:$F$605,CReceber!$D186,Dez!$I$5:$I$605,"Não Pago")</f>
        <v>0</v>
      </c>
      <c r="Q186" s="49">
        <f t="shared" si="6"/>
        <v>0</v>
      </c>
    </row>
    <row r="187" spans="3:17" ht="28.5" customHeight="1" thickTop="1" thickBot="1">
      <c r="C187" s="65" t="str">
        <f>'PC Receitas'!F83</f>
        <v>4.2.79</v>
      </c>
      <c r="D187" s="66" t="str">
        <f>VLOOKUP(C187,'PC Receitas'!$F$4:$G$103,2,FALSE)</f>
        <v>-</v>
      </c>
      <c r="E187" s="75">
        <f>SUMIFS(Jan!$H$5:$H$605,Jan!$Q$5:$Q$605,"Receita",Jan!$F$5:$F$605,CReceber!$D187,Jan!$I$5:$I$605,"Não Pago")</f>
        <v>0</v>
      </c>
      <c r="F187" s="75">
        <f>SUMIFS(Fev!$H$5:$H$605,Fev!$Q$5:$Q$605,"Receita",Fev!$F$5:$F$605,CReceber!$D187,Fev!$I$5:$I$605,"Não Pago")</f>
        <v>0</v>
      </c>
      <c r="G187" s="75">
        <f>SUMIFS(Mar!$H$5:$H$605,Mar!$Q$5:$Q$605,"Receita",Mar!$F$5:$F$605,CReceber!$D187,Mar!$I$5:$I$605,"Não Pago")</f>
        <v>0</v>
      </c>
      <c r="H187" s="75">
        <f>SUMIFS(Abr!$H$5:$H$605,Abr!$Q$5:$Q$605,"Receita",Abr!$F$5:$F$605,CReceber!$D187,Abr!$I$5:$I$605,"Não Pago")</f>
        <v>0</v>
      </c>
      <c r="I187" s="75">
        <f>SUMIFS(Mai!$H$5:$H$605,Mai!$Q$5:$Q$605,"Receita",Mai!$F$5:$F$605,CReceber!$D187,Mai!$I$5:$I$605,"Não Pago")</f>
        <v>0</v>
      </c>
      <c r="J187" s="75">
        <f>SUMIFS(Jun!$H$5:$H$605,Jun!$Q$5:$Q$605,"Receita",Jun!$F$5:$F$605,CReceber!$D187,Jun!$I$5:$I$605,"Não Pago")</f>
        <v>0</v>
      </c>
      <c r="K187" s="75">
        <f>SUMIFS(Jul!$H$5:$H$605,Jul!$Q$5:$Q$605,"Receita",Jul!$F$5:$F$605,CReceber!$D187,Jul!$I$5:$I$605,"Não Pago")</f>
        <v>0</v>
      </c>
      <c r="L187" s="75">
        <f>SUMIFS(Ago!$H$5:$H$605,Ago!$Q$5:$Q$605,"Receita",Ago!$F$5:$F$605,CReceber!$D187,Ago!$I$5:$I$605,"Não Pago")</f>
        <v>0</v>
      </c>
      <c r="M187" s="75">
        <f>SUMIFS(Set!$H$5:$H$605,Set!$Q$5:$Q$605,"Receita",Set!$F$5:$F$605,CReceber!$D187,Set!$I$5:$I$605,"Não Pago")</f>
        <v>0</v>
      </c>
      <c r="N187" s="75">
        <f>SUMIFS(Out!$H$5:$H$605,Out!$Q$5:$Q$605,"Receita",Out!$F$5:$F$605,CReceber!$D187,Out!$I$5:$I$605,"Não Pago")</f>
        <v>0</v>
      </c>
      <c r="O187" s="75">
        <f>SUMIFS(Nov!$H$5:$H$605,Nov!$Q$5:$Q$605,"Receita",Nov!$F$5:$F$605,CReceber!$D187,Nov!$I$5:$I$605,"Não Pago")</f>
        <v>0</v>
      </c>
      <c r="P187" s="75">
        <f>SUMIFS(Dez!$H$5:$H$605,Dez!$Q$5:$Q$605,"Receita",Dez!$F$5:$F$605,CReceber!$D187,Dez!$I$5:$I$605,"Não Pago")</f>
        <v>0</v>
      </c>
      <c r="Q187" s="49">
        <f t="shared" si="6"/>
        <v>0</v>
      </c>
    </row>
    <row r="188" spans="3:17" ht="28.5" customHeight="1" thickTop="1" thickBot="1">
      <c r="C188" s="65" t="str">
        <f>'PC Receitas'!F84</f>
        <v>4.2.80</v>
      </c>
      <c r="D188" s="66" t="str">
        <f>VLOOKUP(C188,'PC Receitas'!$F$4:$G$103,2,FALSE)</f>
        <v>-</v>
      </c>
      <c r="E188" s="75">
        <f>SUMIFS(Jan!$H$5:$H$605,Jan!$Q$5:$Q$605,"Receita",Jan!$F$5:$F$605,CReceber!$D188,Jan!$I$5:$I$605,"Não Pago")</f>
        <v>0</v>
      </c>
      <c r="F188" s="75">
        <f>SUMIFS(Fev!$H$5:$H$605,Fev!$Q$5:$Q$605,"Receita",Fev!$F$5:$F$605,CReceber!$D188,Fev!$I$5:$I$605,"Não Pago")</f>
        <v>0</v>
      </c>
      <c r="G188" s="75">
        <f>SUMIFS(Mar!$H$5:$H$605,Mar!$Q$5:$Q$605,"Receita",Mar!$F$5:$F$605,CReceber!$D188,Mar!$I$5:$I$605,"Não Pago")</f>
        <v>0</v>
      </c>
      <c r="H188" s="75">
        <f>SUMIFS(Abr!$H$5:$H$605,Abr!$Q$5:$Q$605,"Receita",Abr!$F$5:$F$605,CReceber!$D188,Abr!$I$5:$I$605,"Não Pago")</f>
        <v>0</v>
      </c>
      <c r="I188" s="75">
        <f>SUMIFS(Mai!$H$5:$H$605,Mai!$Q$5:$Q$605,"Receita",Mai!$F$5:$F$605,CReceber!$D188,Mai!$I$5:$I$605,"Não Pago")</f>
        <v>0</v>
      </c>
      <c r="J188" s="75">
        <f>SUMIFS(Jun!$H$5:$H$605,Jun!$Q$5:$Q$605,"Receita",Jun!$F$5:$F$605,CReceber!$D188,Jun!$I$5:$I$605,"Não Pago")</f>
        <v>0</v>
      </c>
      <c r="K188" s="75">
        <f>SUMIFS(Jul!$H$5:$H$605,Jul!$Q$5:$Q$605,"Receita",Jul!$F$5:$F$605,CReceber!$D188,Jul!$I$5:$I$605,"Não Pago")</f>
        <v>0</v>
      </c>
      <c r="L188" s="75">
        <f>SUMIFS(Ago!$H$5:$H$605,Ago!$Q$5:$Q$605,"Receita",Ago!$F$5:$F$605,CReceber!$D188,Ago!$I$5:$I$605,"Não Pago")</f>
        <v>0</v>
      </c>
      <c r="M188" s="75">
        <f>SUMIFS(Set!$H$5:$H$605,Set!$Q$5:$Q$605,"Receita",Set!$F$5:$F$605,CReceber!$D188,Set!$I$5:$I$605,"Não Pago")</f>
        <v>0</v>
      </c>
      <c r="N188" s="75">
        <f>SUMIFS(Out!$H$5:$H$605,Out!$Q$5:$Q$605,"Receita",Out!$F$5:$F$605,CReceber!$D188,Out!$I$5:$I$605,"Não Pago")</f>
        <v>0</v>
      </c>
      <c r="O188" s="75">
        <f>SUMIFS(Nov!$H$5:$H$605,Nov!$Q$5:$Q$605,"Receita",Nov!$F$5:$F$605,CReceber!$D188,Nov!$I$5:$I$605,"Não Pago")</f>
        <v>0</v>
      </c>
      <c r="P188" s="75">
        <f>SUMIFS(Dez!$H$5:$H$605,Dez!$Q$5:$Q$605,"Receita",Dez!$F$5:$F$605,CReceber!$D188,Dez!$I$5:$I$605,"Não Pago")</f>
        <v>0</v>
      </c>
      <c r="Q188" s="49">
        <f t="shared" si="6"/>
        <v>0</v>
      </c>
    </row>
    <row r="189" spans="3:17" ht="28.5" customHeight="1" thickTop="1" thickBot="1">
      <c r="C189" s="65" t="str">
        <f>'PC Receitas'!F85</f>
        <v>4.2.81</v>
      </c>
      <c r="D189" s="66" t="str">
        <f>VLOOKUP(C189,'PC Receitas'!$F$4:$G$103,2,FALSE)</f>
        <v>-</v>
      </c>
      <c r="E189" s="75">
        <f>SUMIFS(Jan!$H$5:$H$605,Jan!$Q$5:$Q$605,"Receita",Jan!$F$5:$F$605,CReceber!$D189,Jan!$I$5:$I$605,"Não Pago")</f>
        <v>0</v>
      </c>
      <c r="F189" s="75">
        <f>SUMIFS(Fev!$H$5:$H$605,Fev!$Q$5:$Q$605,"Receita",Fev!$F$5:$F$605,CReceber!$D189,Fev!$I$5:$I$605,"Não Pago")</f>
        <v>0</v>
      </c>
      <c r="G189" s="75">
        <f>SUMIFS(Mar!$H$5:$H$605,Mar!$Q$5:$Q$605,"Receita",Mar!$F$5:$F$605,CReceber!$D189,Mar!$I$5:$I$605,"Não Pago")</f>
        <v>0</v>
      </c>
      <c r="H189" s="75">
        <f>SUMIFS(Abr!$H$5:$H$605,Abr!$Q$5:$Q$605,"Receita",Abr!$F$5:$F$605,CReceber!$D189,Abr!$I$5:$I$605,"Não Pago")</f>
        <v>0</v>
      </c>
      <c r="I189" s="75">
        <f>SUMIFS(Mai!$H$5:$H$605,Mai!$Q$5:$Q$605,"Receita",Mai!$F$5:$F$605,CReceber!$D189,Mai!$I$5:$I$605,"Não Pago")</f>
        <v>0</v>
      </c>
      <c r="J189" s="75">
        <f>SUMIFS(Jun!$H$5:$H$605,Jun!$Q$5:$Q$605,"Receita",Jun!$F$5:$F$605,CReceber!$D189,Jun!$I$5:$I$605,"Não Pago")</f>
        <v>0</v>
      </c>
      <c r="K189" s="75">
        <f>SUMIFS(Jul!$H$5:$H$605,Jul!$Q$5:$Q$605,"Receita",Jul!$F$5:$F$605,CReceber!$D189,Jul!$I$5:$I$605,"Não Pago")</f>
        <v>0</v>
      </c>
      <c r="L189" s="75">
        <f>SUMIFS(Ago!$H$5:$H$605,Ago!$Q$5:$Q$605,"Receita",Ago!$F$5:$F$605,CReceber!$D189,Ago!$I$5:$I$605,"Não Pago")</f>
        <v>0</v>
      </c>
      <c r="M189" s="75">
        <f>SUMIFS(Set!$H$5:$H$605,Set!$Q$5:$Q$605,"Receita",Set!$F$5:$F$605,CReceber!$D189,Set!$I$5:$I$605,"Não Pago")</f>
        <v>0</v>
      </c>
      <c r="N189" s="75">
        <f>SUMIFS(Out!$H$5:$H$605,Out!$Q$5:$Q$605,"Receita",Out!$F$5:$F$605,CReceber!$D189,Out!$I$5:$I$605,"Não Pago")</f>
        <v>0</v>
      </c>
      <c r="O189" s="75">
        <f>SUMIFS(Nov!$H$5:$H$605,Nov!$Q$5:$Q$605,"Receita",Nov!$F$5:$F$605,CReceber!$D189,Nov!$I$5:$I$605,"Não Pago")</f>
        <v>0</v>
      </c>
      <c r="P189" s="75">
        <f>SUMIFS(Dez!$H$5:$H$605,Dez!$Q$5:$Q$605,"Receita",Dez!$F$5:$F$605,CReceber!$D189,Dez!$I$5:$I$605,"Não Pago")</f>
        <v>0</v>
      </c>
      <c r="Q189" s="49">
        <f t="shared" si="6"/>
        <v>0</v>
      </c>
    </row>
    <row r="190" spans="3:17" ht="28.5" customHeight="1" thickTop="1" thickBot="1">
      <c r="C190" s="65" t="str">
        <f>'PC Receitas'!F86</f>
        <v>4.2.82</v>
      </c>
      <c r="D190" s="66" t="str">
        <f>VLOOKUP(C190,'PC Receitas'!$F$4:$G$103,2,FALSE)</f>
        <v>-</v>
      </c>
      <c r="E190" s="75">
        <f>SUMIFS(Jan!$H$5:$H$605,Jan!$Q$5:$Q$605,"Receita",Jan!$F$5:$F$605,CReceber!$D190,Jan!$I$5:$I$605,"Não Pago")</f>
        <v>0</v>
      </c>
      <c r="F190" s="75">
        <f>SUMIFS(Fev!$H$5:$H$605,Fev!$Q$5:$Q$605,"Receita",Fev!$F$5:$F$605,CReceber!$D190,Fev!$I$5:$I$605,"Não Pago")</f>
        <v>0</v>
      </c>
      <c r="G190" s="75">
        <f>SUMIFS(Mar!$H$5:$H$605,Mar!$Q$5:$Q$605,"Receita",Mar!$F$5:$F$605,CReceber!$D190,Mar!$I$5:$I$605,"Não Pago")</f>
        <v>0</v>
      </c>
      <c r="H190" s="75">
        <f>SUMIFS(Abr!$H$5:$H$605,Abr!$Q$5:$Q$605,"Receita",Abr!$F$5:$F$605,CReceber!$D190,Abr!$I$5:$I$605,"Não Pago")</f>
        <v>0</v>
      </c>
      <c r="I190" s="75">
        <f>SUMIFS(Mai!$H$5:$H$605,Mai!$Q$5:$Q$605,"Receita",Mai!$F$5:$F$605,CReceber!$D190,Mai!$I$5:$I$605,"Não Pago")</f>
        <v>0</v>
      </c>
      <c r="J190" s="75">
        <f>SUMIFS(Jun!$H$5:$H$605,Jun!$Q$5:$Q$605,"Receita",Jun!$F$5:$F$605,CReceber!$D190,Jun!$I$5:$I$605,"Não Pago")</f>
        <v>0</v>
      </c>
      <c r="K190" s="75">
        <f>SUMIFS(Jul!$H$5:$H$605,Jul!$Q$5:$Q$605,"Receita",Jul!$F$5:$F$605,CReceber!$D190,Jul!$I$5:$I$605,"Não Pago")</f>
        <v>0</v>
      </c>
      <c r="L190" s="75">
        <f>SUMIFS(Ago!$H$5:$H$605,Ago!$Q$5:$Q$605,"Receita",Ago!$F$5:$F$605,CReceber!$D190,Ago!$I$5:$I$605,"Não Pago")</f>
        <v>0</v>
      </c>
      <c r="M190" s="75">
        <f>SUMIFS(Set!$H$5:$H$605,Set!$Q$5:$Q$605,"Receita",Set!$F$5:$F$605,CReceber!$D190,Set!$I$5:$I$605,"Não Pago")</f>
        <v>0</v>
      </c>
      <c r="N190" s="75">
        <f>SUMIFS(Out!$H$5:$H$605,Out!$Q$5:$Q$605,"Receita",Out!$F$5:$F$605,CReceber!$D190,Out!$I$5:$I$605,"Não Pago")</f>
        <v>0</v>
      </c>
      <c r="O190" s="75">
        <f>SUMIFS(Nov!$H$5:$H$605,Nov!$Q$5:$Q$605,"Receita",Nov!$F$5:$F$605,CReceber!$D190,Nov!$I$5:$I$605,"Não Pago")</f>
        <v>0</v>
      </c>
      <c r="P190" s="75">
        <f>SUMIFS(Dez!$H$5:$H$605,Dez!$Q$5:$Q$605,"Receita",Dez!$F$5:$F$605,CReceber!$D190,Dez!$I$5:$I$605,"Não Pago")</f>
        <v>0</v>
      </c>
      <c r="Q190" s="49">
        <f t="shared" si="6"/>
        <v>0</v>
      </c>
    </row>
    <row r="191" spans="3:17" ht="28.5" customHeight="1" thickTop="1" thickBot="1">
      <c r="C191" s="65" t="str">
        <f>'PC Receitas'!F87</f>
        <v>4.2.83</v>
      </c>
      <c r="D191" s="66" t="str">
        <f>VLOOKUP(C191,'PC Receitas'!$F$4:$G$103,2,FALSE)</f>
        <v>-</v>
      </c>
      <c r="E191" s="75">
        <f>SUMIFS(Jan!$H$5:$H$605,Jan!$Q$5:$Q$605,"Receita",Jan!$F$5:$F$605,CReceber!$D191,Jan!$I$5:$I$605,"Não Pago")</f>
        <v>0</v>
      </c>
      <c r="F191" s="75">
        <f>SUMIFS(Fev!$H$5:$H$605,Fev!$Q$5:$Q$605,"Receita",Fev!$F$5:$F$605,CReceber!$D191,Fev!$I$5:$I$605,"Não Pago")</f>
        <v>0</v>
      </c>
      <c r="G191" s="75">
        <f>SUMIFS(Mar!$H$5:$H$605,Mar!$Q$5:$Q$605,"Receita",Mar!$F$5:$F$605,CReceber!$D191,Mar!$I$5:$I$605,"Não Pago")</f>
        <v>0</v>
      </c>
      <c r="H191" s="75">
        <f>SUMIFS(Abr!$H$5:$H$605,Abr!$Q$5:$Q$605,"Receita",Abr!$F$5:$F$605,CReceber!$D191,Abr!$I$5:$I$605,"Não Pago")</f>
        <v>0</v>
      </c>
      <c r="I191" s="75">
        <f>SUMIFS(Mai!$H$5:$H$605,Mai!$Q$5:$Q$605,"Receita",Mai!$F$5:$F$605,CReceber!$D191,Mai!$I$5:$I$605,"Não Pago")</f>
        <v>0</v>
      </c>
      <c r="J191" s="75">
        <f>SUMIFS(Jun!$H$5:$H$605,Jun!$Q$5:$Q$605,"Receita",Jun!$F$5:$F$605,CReceber!$D191,Jun!$I$5:$I$605,"Não Pago")</f>
        <v>0</v>
      </c>
      <c r="K191" s="75">
        <f>SUMIFS(Jul!$H$5:$H$605,Jul!$Q$5:$Q$605,"Receita",Jul!$F$5:$F$605,CReceber!$D191,Jul!$I$5:$I$605,"Não Pago")</f>
        <v>0</v>
      </c>
      <c r="L191" s="75">
        <f>SUMIFS(Ago!$H$5:$H$605,Ago!$Q$5:$Q$605,"Receita",Ago!$F$5:$F$605,CReceber!$D191,Ago!$I$5:$I$605,"Não Pago")</f>
        <v>0</v>
      </c>
      <c r="M191" s="75">
        <f>SUMIFS(Set!$H$5:$H$605,Set!$Q$5:$Q$605,"Receita",Set!$F$5:$F$605,CReceber!$D191,Set!$I$5:$I$605,"Não Pago")</f>
        <v>0</v>
      </c>
      <c r="N191" s="75">
        <f>SUMIFS(Out!$H$5:$H$605,Out!$Q$5:$Q$605,"Receita",Out!$F$5:$F$605,CReceber!$D191,Out!$I$5:$I$605,"Não Pago")</f>
        <v>0</v>
      </c>
      <c r="O191" s="75">
        <f>SUMIFS(Nov!$H$5:$H$605,Nov!$Q$5:$Q$605,"Receita",Nov!$F$5:$F$605,CReceber!$D191,Nov!$I$5:$I$605,"Não Pago")</f>
        <v>0</v>
      </c>
      <c r="P191" s="75">
        <f>SUMIFS(Dez!$H$5:$H$605,Dez!$Q$5:$Q$605,"Receita",Dez!$F$5:$F$605,CReceber!$D191,Dez!$I$5:$I$605,"Não Pago")</f>
        <v>0</v>
      </c>
      <c r="Q191" s="49">
        <f t="shared" si="6"/>
        <v>0</v>
      </c>
    </row>
    <row r="192" spans="3:17" ht="28.5" customHeight="1" thickTop="1" thickBot="1">
      <c r="C192" s="65" t="str">
        <f>'PC Receitas'!F88</f>
        <v>4.2.84</v>
      </c>
      <c r="D192" s="66" t="str">
        <f>VLOOKUP(C192,'PC Receitas'!$F$4:$G$103,2,FALSE)</f>
        <v>-</v>
      </c>
      <c r="E192" s="75">
        <f>SUMIFS(Jan!$H$5:$H$605,Jan!$Q$5:$Q$605,"Receita",Jan!$F$5:$F$605,CReceber!$D192,Jan!$I$5:$I$605,"Não Pago")</f>
        <v>0</v>
      </c>
      <c r="F192" s="75">
        <f>SUMIFS(Fev!$H$5:$H$605,Fev!$Q$5:$Q$605,"Receita",Fev!$F$5:$F$605,CReceber!$D192,Fev!$I$5:$I$605,"Não Pago")</f>
        <v>0</v>
      </c>
      <c r="G192" s="75">
        <f>SUMIFS(Mar!$H$5:$H$605,Mar!$Q$5:$Q$605,"Receita",Mar!$F$5:$F$605,CReceber!$D192,Mar!$I$5:$I$605,"Não Pago")</f>
        <v>0</v>
      </c>
      <c r="H192" s="75">
        <f>SUMIFS(Abr!$H$5:$H$605,Abr!$Q$5:$Q$605,"Receita",Abr!$F$5:$F$605,CReceber!$D192,Abr!$I$5:$I$605,"Não Pago")</f>
        <v>0</v>
      </c>
      <c r="I192" s="75">
        <f>SUMIFS(Mai!$H$5:$H$605,Mai!$Q$5:$Q$605,"Receita",Mai!$F$5:$F$605,CReceber!$D192,Mai!$I$5:$I$605,"Não Pago")</f>
        <v>0</v>
      </c>
      <c r="J192" s="75">
        <f>SUMIFS(Jun!$H$5:$H$605,Jun!$Q$5:$Q$605,"Receita",Jun!$F$5:$F$605,CReceber!$D192,Jun!$I$5:$I$605,"Não Pago")</f>
        <v>0</v>
      </c>
      <c r="K192" s="75">
        <f>SUMIFS(Jul!$H$5:$H$605,Jul!$Q$5:$Q$605,"Receita",Jul!$F$5:$F$605,CReceber!$D192,Jul!$I$5:$I$605,"Não Pago")</f>
        <v>0</v>
      </c>
      <c r="L192" s="75">
        <f>SUMIFS(Ago!$H$5:$H$605,Ago!$Q$5:$Q$605,"Receita",Ago!$F$5:$F$605,CReceber!$D192,Ago!$I$5:$I$605,"Não Pago")</f>
        <v>0</v>
      </c>
      <c r="M192" s="75">
        <f>SUMIFS(Set!$H$5:$H$605,Set!$Q$5:$Q$605,"Receita",Set!$F$5:$F$605,CReceber!$D192,Set!$I$5:$I$605,"Não Pago")</f>
        <v>0</v>
      </c>
      <c r="N192" s="75">
        <f>SUMIFS(Out!$H$5:$H$605,Out!$Q$5:$Q$605,"Receita",Out!$F$5:$F$605,CReceber!$D192,Out!$I$5:$I$605,"Não Pago")</f>
        <v>0</v>
      </c>
      <c r="O192" s="75">
        <f>SUMIFS(Nov!$H$5:$H$605,Nov!$Q$5:$Q$605,"Receita",Nov!$F$5:$F$605,CReceber!$D192,Nov!$I$5:$I$605,"Não Pago")</f>
        <v>0</v>
      </c>
      <c r="P192" s="75">
        <f>SUMIFS(Dez!$H$5:$H$605,Dez!$Q$5:$Q$605,"Receita",Dez!$F$5:$F$605,CReceber!$D192,Dez!$I$5:$I$605,"Não Pago")</f>
        <v>0</v>
      </c>
      <c r="Q192" s="49">
        <f t="shared" si="6"/>
        <v>0</v>
      </c>
    </row>
    <row r="193" spans="3:17" ht="28.5" customHeight="1" thickTop="1" thickBot="1">
      <c r="C193" s="65" t="str">
        <f>'PC Receitas'!F89</f>
        <v>4.2.85</v>
      </c>
      <c r="D193" s="66" t="str">
        <f>VLOOKUP(C193,'PC Receitas'!$F$4:$G$103,2,FALSE)</f>
        <v>-</v>
      </c>
      <c r="E193" s="75">
        <f>SUMIFS(Jan!$H$5:$H$605,Jan!$Q$5:$Q$605,"Receita",Jan!$F$5:$F$605,CReceber!$D193,Jan!$I$5:$I$605,"Não Pago")</f>
        <v>0</v>
      </c>
      <c r="F193" s="75">
        <f>SUMIFS(Fev!$H$5:$H$605,Fev!$Q$5:$Q$605,"Receita",Fev!$F$5:$F$605,CReceber!$D193,Fev!$I$5:$I$605,"Não Pago")</f>
        <v>0</v>
      </c>
      <c r="G193" s="75">
        <f>SUMIFS(Mar!$H$5:$H$605,Mar!$Q$5:$Q$605,"Receita",Mar!$F$5:$F$605,CReceber!$D193,Mar!$I$5:$I$605,"Não Pago")</f>
        <v>0</v>
      </c>
      <c r="H193" s="75">
        <f>SUMIFS(Abr!$H$5:$H$605,Abr!$Q$5:$Q$605,"Receita",Abr!$F$5:$F$605,CReceber!$D193,Abr!$I$5:$I$605,"Não Pago")</f>
        <v>0</v>
      </c>
      <c r="I193" s="75">
        <f>SUMIFS(Mai!$H$5:$H$605,Mai!$Q$5:$Q$605,"Receita",Mai!$F$5:$F$605,CReceber!$D193,Mai!$I$5:$I$605,"Não Pago")</f>
        <v>0</v>
      </c>
      <c r="J193" s="75">
        <f>SUMIFS(Jun!$H$5:$H$605,Jun!$Q$5:$Q$605,"Receita",Jun!$F$5:$F$605,CReceber!$D193,Jun!$I$5:$I$605,"Não Pago")</f>
        <v>0</v>
      </c>
      <c r="K193" s="75">
        <f>SUMIFS(Jul!$H$5:$H$605,Jul!$Q$5:$Q$605,"Receita",Jul!$F$5:$F$605,CReceber!$D193,Jul!$I$5:$I$605,"Não Pago")</f>
        <v>0</v>
      </c>
      <c r="L193" s="75">
        <f>SUMIFS(Ago!$H$5:$H$605,Ago!$Q$5:$Q$605,"Receita",Ago!$F$5:$F$605,CReceber!$D193,Ago!$I$5:$I$605,"Não Pago")</f>
        <v>0</v>
      </c>
      <c r="M193" s="75">
        <f>SUMIFS(Set!$H$5:$H$605,Set!$Q$5:$Q$605,"Receita",Set!$F$5:$F$605,CReceber!$D193,Set!$I$5:$I$605,"Não Pago")</f>
        <v>0</v>
      </c>
      <c r="N193" s="75">
        <f>SUMIFS(Out!$H$5:$H$605,Out!$Q$5:$Q$605,"Receita",Out!$F$5:$F$605,CReceber!$D193,Out!$I$5:$I$605,"Não Pago")</f>
        <v>0</v>
      </c>
      <c r="O193" s="75">
        <f>SUMIFS(Nov!$H$5:$H$605,Nov!$Q$5:$Q$605,"Receita",Nov!$F$5:$F$605,CReceber!$D193,Nov!$I$5:$I$605,"Não Pago")</f>
        <v>0</v>
      </c>
      <c r="P193" s="75">
        <f>SUMIFS(Dez!$H$5:$H$605,Dez!$Q$5:$Q$605,"Receita",Dez!$F$5:$F$605,CReceber!$D193,Dez!$I$5:$I$605,"Não Pago")</f>
        <v>0</v>
      </c>
      <c r="Q193" s="49">
        <f t="shared" si="6"/>
        <v>0</v>
      </c>
    </row>
    <row r="194" spans="3:17" ht="28.5" customHeight="1" thickTop="1" thickBot="1">
      <c r="C194" s="65" t="str">
        <f>'PC Receitas'!F90</f>
        <v>4.2.86</v>
      </c>
      <c r="D194" s="66" t="str">
        <f>VLOOKUP(C194,'PC Receitas'!$F$4:$G$103,2,FALSE)</f>
        <v>-</v>
      </c>
      <c r="E194" s="75">
        <f>SUMIFS(Jan!$H$5:$H$605,Jan!$Q$5:$Q$605,"Receita",Jan!$F$5:$F$605,CReceber!$D194,Jan!$I$5:$I$605,"Não Pago")</f>
        <v>0</v>
      </c>
      <c r="F194" s="75">
        <f>SUMIFS(Fev!$H$5:$H$605,Fev!$Q$5:$Q$605,"Receita",Fev!$F$5:$F$605,CReceber!$D194,Fev!$I$5:$I$605,"Não Pago")</f>
        <v>0</v>
      </c>
      <c r="G194" s="75">
        <f>SUMIFS(Mar!$H$5:$H$605,Mar!$Q$5:$Q$605,"Receita",Mar!$F$5:$F$605,CReceber!$D194,Mar!$I$5:$I$605,"Não Pago")</f>
        <v>0</v>
      </c>
      <c r="H194" s="75">
        <f>SUMIFS(Abr!$H$5:$H$605,Abr!$Q$5:$Q$605,"Receita",Abr!$F$5:$F$605,CReceber!$D194,Abr!$I$5:$I$605,"Não Pago")</f>
        <v>0</v>
      </c>
      <c r="I194" s="75">
        <f>SUMIFS(Mai!$H$5:$H$605,Mai!$Q$5:$Q$605,"Receita",Mai!$F$5:$F$605,CReceber!$D194,Mai!$I$5:$I$605,"Não Pago")</f>
        <v>0</v>
      </c>
      <c r="J194" s="75">
        <f>SUMIFS(Jun!$H$5:$H$605,Jun!$Q$5:$Q$605,"Receita",Jun!$F$5:$F$605,CReceber!$D194,Jun!$I$5:$I$605,"Não Pago")</f>
        <v>0</v>
      </c>
      <c r="K194" s="75">
        <f>SUMIFS(Jul!$H$5:$H$605,Jul!$Q$5:$Q$605,"Receita",Jul!$F$5:$F$605,CReceber!$D194,Jul!$I$5:$I$605,"Não Pago")</f>
        <v>0</v>
      </c>
      <c r="L194" s="75">
        <f>SUMIFS(Ago!$H$5:$H$605,Ago!$Q$5:$Q$605,"Receita",Ago!$F$5:$F$605,CReceber!$D194,Ago!$I$5:$I$605,"Não Pago")</f>
        <v>0</v>
      </c>
      <c r="M194" s="75">
        <f>SUMIFS(Set!$H$5:$H$605,Set!$Q$5:$Q$605,"Receita",Set!$F$5:$F$605,CReceber!$D194,Set!$I$5:$I$605,"Não Pago")</f>
        <v>0</v>
      </c>
      <c r="N194" s="75">
        <f>SUMIFS(Out!$H$5:$H$605,Out!$Q$5:$Q$605,"Receita",Out!$F$5:$F$605,CReceber!$D194,Out!$I$5:$I$605,"Não Pago")</f>
        <v>0</v>
      </c>
      <c r="O194" s="75">
        <f>SUMIFS(Nov!$H$5:$H$605,Nov!$Q$5:$Q$605,"Receita",Nov!$F$5:$F$605,CReceber!$D194,Nov!$I$5:$I$605,"Não Pago")</f>
        <v>0</v>
      </c>
      <c r="P194" s="75">
        <f>SUMIFS(Dez!$H$5:$H$605,Dez!$Q$5:$Q$605,"Receita",Dez!$F$5:$F$605,CReceber!$D194,Dez!$I$5:$I$605,"Não Pago")</f>
        <v>0</v>
      </c>
      <c r="Q194" s="49">
        <f t="shared" si="6"/>
        <v>0</v>
      </c>
    </row>
    <row r="195" spans="3:17" ht="28.5" customHeight="1" thickTop="1" thickBot="1">
      <c r="C195" s="65" t="str">
        <f>'PC Receitas'!F91</f>
        <v>4.2.87</v>
      </c>
      <c r="D195" s="66" t="str">
        <f>VLOOKUP(C195,'PC Receitas'!$F$4:$G$103,2,FALSE)</f>
        <v>-</v>
      </c>
      <c r="E195" s="75">
        <f>SUMIFS(Jan!$H$5:$H$605,Jan!$Q$5:$Q$605,"Receita",Jan!$F$5:$F$605,CReceber!$D195,Jan!$I$5:$I$605,"Não Pago")</f>
        <v>0</v>
      </c>
      <c r="F195" s="75">
        <f>SUMIFS(Fev!$H$5:$H$605,Fev!$Q$5:$Q$605,"Receita",Fev!$F$5:$F$605,CReceber!$D195,Fev!$I$5:$I$605,"Não Pago")</f>
        <v>0</v>
      </c>
      <c r="G195" s="75">
        <f>SUMIFS(Mar!$H$5:$H$605,Mar!$Q$5:$Q$605,"Receita",Mar!$F$5:$F$605,CReceber!$D195,Mar!$I$5:$I$605,"Não Pago")</f>
        <v>0</v>
      </c>
      <c r="H195" s="75">
        <f>SUMIFS(Abr!$H$5:$H$605,Abr!$Q$5:$Q$605,"Receita",Abr!$F$5:$F$605,CReceber!$D195,Abr!$I$5:$I$605,"Não Pago")</f>
        <v>0</v>
      </c>
      <c r="I195" s="75">
        <f>SUMIFS(Mai!$H$5:$H$605,Mai!$Q$5:$Q$605,"Receita",Mai!$F$5:$F$605,CReceber!$D195,Mai!$I$5:$I$605,"Não Pago")</f>
        <v>0</v>
      </c>
      <c r="J195" s="75">
        <f>SUMIFS(Jun!$H$5:$H$605,Jun!$Q$5:$Q$605,"Receita",Jun!$F$5:$F$605,CReceber!$D195,Jun!$I$5:$I$605,"Não Pago")</f>
        <v>0</v>
      </c>
      <c r="K195" s="75">
        <f>SUMIFS(Jul!$H$5:$H$605,Jul!$Q$5:$Q$605,"Receita",Jul!$F$5:$F$605,CReceber!$D195,Jul!$I$5:$I$605,"Não Pago")</f>
        <v>0</v>
      </c>
      <c r="L195" s="75">
        <f>SUMIFS(Ago!$H$5:$H$605,Ago!$Q$5:$Q$605,"Receita",Ago!$F$5:$F$605,CReceber!$D195,Ago!$I$5:$I$605,"Não Pago")</f>
        <v>0</v>
      </c>
      <c r="M195" s="75">
        <f>SUMIFS(Set!$H$5:$H$605,Set!$Q$5:$Q$605,"Receita",Set!$F$5:$F$605,CReceber!$D195,Set!$I$5:$I$605,"Não Pago")</f>
        <v>0</v>
      </c>
      <c r="N195" s="75">
        <f>SUMIFS(Out!$H$5:$H$605,Out!$Q$5:$Q$605,"Receita",Out!$F$5:$F$605,CReceber!$D195,Out!$I$5:$I$605,"Não Pago")</f>
        <v>0</v>
      </c>
      <c r="O195" s="75">
        <f>SUMIFS(Nov!$H$5:$H$605,Nov!$Q$5:$Q$605,"Receita",Nov!$F$5:$F$605,CReceber!$D195,Nov!$I$5:$I$605,"Não Pago")</f>
        <v>0</v>
      </c>
      <c r="P195" s="75">
        <f>SUMIFS(Dez!$H$5:$H$605,Dez!$Q$5:$Q$605,"Receita",Dez!$F$5:$F$605,CReceber!$D195,Dez!$I$5:$I$605,"Não Pago")</f>
        <v>0</v>
      </c>
      <c r="Q195" s="49">
        <f t="shared" si="6"/>
        <v>0</v>
      </c>
    </row>
    <row r="196" spans="3:17" ht="28.5" customHeight="1" thickTop="1" thickBot="1">
      <c r="C196" s="65" t="str">
        <f>'PC Receitas'!F92</f>
        <v>4.2.88</v>
      </c>
      <c r="D196" s="66" t="str">
        <f>VLOOKUP(C196,'PC Receitas'!$F$4:$G$103,2,FALSE)</f>
        <v>-</v>
      </c>
      <c r="E196" s="75">
        <f>SUMIFS(Jan!$H$5:$H$605,Jan!$Q$5:$Q$605,"Receita",Jan!$F$5:$F$605,CReceber!$D196,Jan!$I$5:$I$605,"Não Pago")</f>
        <v>0</v>
      </c>
      <c r="F196" s="75">
        <f>SUMIFS(Fev!$H$5:$H$605,Fev!$Q$5:$Q$605,"Receita",Fev!$F$5:$F$605,CReceber!$D196,Fev!$I$5:$I$605,"Não Pago")</f>
        <v>0</v>
      </c>
      <c r="G196" s="75">
        <f>SUMIFS(Mar!$H$5:$H$605,Mar!$Q$5:$Q$605,"Receita",Mar!$F$5:$F$605,CReceber!$D196,Mar!$I$5:$I$605,"Não Pago")</f>
        <v>0</v>
      </c>
      <c r="H196" s="75">
        <f>SUMIFS(Abr!$H$5:$H$605,Abr!$Q$5:$Q$605,"Receita",Abr!$F$5:$F$605,CReceber!$D196,Abr!$I$5:$I$605,"Não Pago")</f>
        <v>0</v>
      </c>
      <c r="I196" s="75">
        <f>SUMIFS(Mai!$H$5:$H$605,Mai!$Q$5:$Q$605,"Receita",Mai!$F$5:$F$605,CReceber!$D196,Mai!$I$5:$I$605,"Não Pago")</f>
        <v>0</v>
      </c>
      <c r="J196" s="75">
        <f>SUMIFS(Jun!$H$5:$H$605,Jun!$Q$5:$Q$605,"Receita",Jun!$F$5:$F$605,CReceber!$D196,Jun!$I$5:$I$605,"Não Pago")</f>
        <v>0</v>
      </c>
      <c r="K196" s="75">
        <f>SUMIFS(Jul!$H$5:$H$605,Jul!$Q$5:$Q$605,"Receita",Jul!$F$5:$F$605,CReceber!$D196,Jul!$I$5:$I$605,"Não Pago")</f>
        <v>0</v>
      </c>
      <c r="L196" s="75">
        <f>SUMIFS(Ago!$H$5:$H$605,Ago!$Q$5:$Q$605,"Receita",Ago!$F$5:$F$605,CReceber!$D196,Ago!$I$5:$I$605,"Não Pago")</f>
        <v>0</v>
      </c>
      <c r="M196" s="75">
        <f>SUMIFS(Set!$H$5:$H$605,Set!$Q$5:$Q$605,"Receita",Set!$F$5:$F$605,CReceber!$D196,Set!$I$5:$I$605,"Não Pago")</f>
        <v>0</v>
      </c>
      <c r="N196" s="75">
        <f>SUMIFS(Out!$H$5:$H$605,Out!$Q$5:$Q$605,"Receita",Out!$F$5:$F$605,CReceber!$D196,Out!$I$5:$I$605,"Não Pago")</f>
        <v>0</v>
      </c>
      <c r="O196" s="75">
        <f>SUMIFS(Nov!$H$5:$H$605,Nov!$Q$5:$Q$605,"Receita",Nov!$F$5:$F$605,CReceber!$D196,Nov!$I$5:$I$605,"Não Pago")</f>
        <v>0</v>
      </c>
      <c r="P196" s="75">
        <f>SUMIFS(Dez!$H$5:$H$605,Dez!$Q$5:$Q$605,"Receita",Dez!$F$5:$F$605,CReceber!$D196,Dez!$I$5:$I$605,"Não Pago")</f>
        <v>0</v>
      </c>
      <c r="Q196" s="49">
        <f t="shared" si="6"/>
        <v>0</v>
      </c>
    </row>
    <row r="197" spans="3:17" ht="28.5" customHeight="1" thickTop="1" thickBot="1">
      <c r="C197" s="65" t="str">
        <f>'PC Receitas'!F93</f>
        <v>4.2.89</v>
      </c>
      <c r="D197" s="66" t="str">
        <f>VLOOKUP(C197,'PC Receitas'!$F$4:$G$103,2,FALSE)</f>
        <v>-</v>
      </c>
      <c r="E197" s="75">
        <f>SUMIFS(Jan!$H$5:$H$605,Jan!$Q$5:$Q$605,"Receita",Jan!$F$5:$F$605,CReceber!$D197,Jan!$I$5:$I$605,"Não Pago")</f>
        <v>0</v>
      </c>
      <c r="F197" s="75">
        <f>SUMIFS(Fev!$H$5:$H$605,Fev!$Q$5:$Q$605,"Receita",Fev!$F$5:$F$605,CReceber!$D197,Fev!$I$5:$I$605,"Não Pago")</f>
        <v>0</v>
      </c>
      <c r="G197" s="75">
        <f>SUMIFS(Mar!$H$5:$H$605,Mar!$Q$5:$Q$605,"Receita",Mar!$F$5:$F$605,CReceber!$D197,Mar!$I$5:$I$605,"Não Pago")</f>
        <v>0</v>
      </c>
      <c r="H197" s="75">
        <f>SUMIFS(Abr!$H$5:$H$605,Abr!$Q$5:$Q$605,"Receita",Abr!$F$5:$F$605,CReceber!$D197,Abr!$I$5:$I$605,"Não Pago")</f>
        <v>0</v>
      </c>
      <c r="I197" s="75">
        <f>SUMIFS(Mai!$H$5:$H$605,Mai!$Q$5:$Q$605,"Receita",Mai!$F$5:$F$605,CReceber!$D197,Mai!$I$5:$I$605,"Não Pago")</f>
        <v>0</v>
      </c>
      <c r="J197" s="75">
        <f>SUMIFS(Jun!$H$5:$H$605,Jun!$Q$5:$Q$605,"Receita",Jun!$F$5:$F$605,CReceber!$D197,Jun!$I$5:$I$605,"Não Pago")</f>
        <v>0</v>
      </c>
      <c r="K197" s="75">
        <f>SUMIFS(Jul!$H$5:$H$605,Jul!$Q$5:$Q$605,"Receita",Jul!$F$5:$F$605,CReceber!$D197,Jul!$I$5:$I$605,"Não Pago")</f>
        <v>0</v>
      </c>
      <c r="L197" s="75">
        <f>SUMIFS(Ago!$H$5:$H$605,Ago!$Q$5:$Q$605,"Receita",Ago!$F$5:$F$605,CReceber!$D197,Ago!$I$5:$I$605,"Não Pago")</f>
        <v>0</v>
      </c>
      <c r="M197" s="75">
        <f>SUMIFS(Set!$H$5:$H$605,Set!$Q$5:$Q$605,"Receita",Set!$F$5:$F$605,CReceber!$D197,Set!$I$5:$I$605,"Não Pago")</f>
        <v>0</v>
      </c>
      <c r="N197" s="75">
        <f>SUMIFS(Out!$H$5:$H$605,Out!$Q$5:$Q$605,"Receita",Out!$F$5:$F$605,CReceber!$D197,Out!$I$5:$I$605,"Não Pago")</f>
        <v>0</v>
      </c>
      <c r="O197" s="75">
        <f>SUMIFS(Nov!$H$5:$H$605,Nov!$Q$5:$Q$605,"Receita",Nov!$F$5:$F$605,CReceber!$D197,Nov!$I$5:$I$605,"Não Pago")</f>
        <v>0</v>
      </c>
      <c r="P197" s="75">
        <f>SUMIFS(Dez!$H$5:$H$605,Dez!$Q$5:$Q$605,"Receita",Dez!$F$5:$F$605,CReceber!$D197,Dez!$I$5:$I$605,"Não Pago")</f>
        <v>0</v>
      </c>
      <c r="Q197" s="49">
        <f t="shared" si="6"/>
        <v>0</v>
      </c>
    </row>
    <row r="198" spans="3:17" ht="28.5" customHeight="1" thickTop="1" thickBot="1">
      <c r="C198" s="65" t="str">
        <f>'PC Receitas'!F94</f>
        <v>4.2.90</v>
      </c>
      <c r="D198" s="66" t="str">
        <f>VLOOKUP(C198,'PC Receitas'!$F$4:$G$103,2,FALSE)</f>
        <v>-</v>
      </c>
      <c r="E198" s="75">
        <f>SUMIFS(Jan!$H$5:$H$605,Jan!$Q$5:$Q$605,"Receita",Jan!$F$5:$F$605,CReceber!$D198,Jan!$I$5:$I$605,"Não Pago")</f>
        <v>0</v>
      </c>
      <c r="F198" s="75">
        <f>SUMIFS(Fev!$H$5:$H$605,Fev!$Q$5:$Q$605,"Receita",Fev!$F$5:$F$605,CReceber!$D198,Fev!$I$5:$I$605,"Não Pago")</f>
        <v>0</v>
      </c>
      <c r="G198" s="75">
        <f>SUMIFS(Mar!$H$5:$H$605,Mar!$Q$5:$Q$605,"Receita",Mar!$F$5:$F$605,CReceber!$D198,Mar!$I$5:$I$605,"Não Pago")</f>
        <v>0</v>
      </c>
      <c r="H198" s="75">
        <f>SUMIFS(Abr!$H$5:$H$605,Abr!$Q$5:$Q$605,"Receita",Abr!$F$5:$F$605,CReceber!$D198,Abr!$I$5:$I$605,"Não Pago")</f>
        <v>0</v>
      </c>
      <c r="I198" s="75">
        <f>SUMIFS(Mai!$H$5:$H$605,Mai!$Q$5:$Q$605,"Receita",Mai!$F$5:$F$605,CReceber!$D198,Mai!$I$5:$I$605,"Não Pago")</f>
        <v>0</v>
      </c>
      <c r="J198" s="75">
        <f>SUMIFS(Jun!$H$5:$H$605,Jun!$Q$5:$Q$605,"Receita",Jun!$F$5:$F$605,CReceber!$D198,Jun!$I$5:$I$605,"Não Pago")</f>
        <v>0</v>
      </c>
      <c r="K198" s="75">
        <f>SUMIFS(Jul!$H$5:$H$605,Jul!$Q$5:$Q$605,"Receita",Jul!$F$5:$F$605,CReceber!$D198,Jul!$I$5:$I$605,"Não Pago")</f>
        <v>0</v>
      </c>
      <c r="L198" s="75">
        <f>SUMIFS(Ago!$H$5:$H$605,Ago!$Q$5:$Q$605,"Receita",Ago!$F$5:$F$605,CReceber!$D198,Ago!$I$5:$I$605,"Não Pago")</f>
        <v>0</v>
      </c>
      <c r="M198" s="75">
        <f>SUMIFS(Set!$H$5:$H$605,Set!$Q$5:$Q$605,"Receita",Set!$F$5:$F$605,CReceber!$D198,Set!$I$5:$I$605,"Não Pago")</f>
        <v>0</v>
      </c>
      <c r="N198" s="75">
        <f>SUMIFS(Out!$H$5:$H$605,Out!$Q$5:$Q$605,"Receita",Out!$F$5:$F$605,CReceber!$D198,Out!$I$5:$I$605,"Não Pago")</f>
        <v>0</v>
      </c>
      <c r="O198" s="75">
        <f>SUMIFS(Nov!$H$5:$H$605,Nov!$Q$5:$Q$605,"Receita",Nov!$F$5:$F$605,CReceber!$D198,Nov!$I$5:$I$605,"Não Pago")</f>
        <v>0</v>
      </c>
      <c r="P198" s="75">
        <f>SUMIFS(Dez!$H$5:$H$605,Dez!$Q$5:$Q$605,"Receita",Dez!$F$5:$F$605,CReceber!$D198,Dez!$I$5:$I$605,"Não Pago")</f>
        <v>0</v>
      </c>
      <c r="Q198" s="49">
        <f t="shared" si="6"/>
        <v>0</v>
      </c>
    </row>
    <row r="199" spans="3:17" ht="28.5" customHeight="1" thickTop="1" thickBot="1">
      <c r="C199" s="65" t="str">
        <f>'PC Receitas'!F95</f>
        <v>4.2.91</v>
      </c>
      <c r="D199" s="66" t="str">
        <f>VLOOKUP(C199,'PC Receitas'!$F$4:$G$103,2,FALSE)</f>
        <v>-</v>
      </c>
      <c r="E199" s="75">
        <f>SUMIFS(Jan!$H$5:$H$605,Jan!$Q$5:$Q$605,"Receita",Jan!$F$5:$F$605,CReceber!$D199,Jan!$I$5:$I$605,"Não Pago")</f>
        <v>0</v>
      </c>
      <c r="F199" s="75">
        <f>SUMIFS(Fev!$H$5:$H$605,Fev!$Q$5:$Q$605,"Receita",Fev!$F$5:$F$605,CReceber!$D199,Fev!$I$5:$I$605,"Não Pago")</f>
        <v>0</v>
      </c>
      <c r="G199" s="75">
        <f>SUMIFS(Mar!$H$5:$H$605,Mar!$Q$5:$Q$605,"Receita",Mar!$F$5:$F$605,CReceber!$D199,Mar!$I$5:$I$605,"Não Pago")</f>
        <v>0</v>
      </c>
      <c r="H199" s="75">
        <f>SUMIFS(Abr!$H$5:$H$605,Abr!$Q$5:$Q$605,"Receita",Abr!$F$5:$F$605,CReceber!$D199,Abr!$I$5:$I$605,"Não Pago")</f>
        <v>0</v>
      </c>
      <c r="I199" s="75">
        <f>SUMIFS(Mai!$H$5:$H$605,Mai!$Q$5:$Q$605,"Receita",Mai!$F$5:$F$605,CReceber!$D199,Mai!$I$5:$I$605,"Não Pago")</f>
        <v>0</v>
      </c>
      <c r="J199" s="75">
        <f>SUMIFS(Jun!$H$5:$H$605,Jun!$Q$5:$Q$605,"Receita",Jun!$F$5:$F$605,CReceber!$D199,Jun!$I$5:$I$605,"Não Pago")</f>
        <v>0</v>
      </c>
      <c r="K199" s="75">
        <f>SUMIFS(Jul!$H$5:$H$605,Jul!$Q$5:$Q$605,"Receita",Jul!$F$5:$F$605,CReceber!$D199,Jul!$I$5:$I$605,"Não Pago")</f>
        <v>0</v>
      </c>
      <c r="L199" s="75">
        <f>SUMIFS(Ago!$H$5:$H$605,Ago!$Q$5:$Q$605,"Receita",Ago!$F$5:$F$605,CReceber!$D199,Ago!$I$5:$I$605,"Não Pago")</f>
        <v>0</v>
      </c>
      <c r="M199" s="75">
        <f>SUMIFS(Set!$H$5:$H$605,Set!$Q$5:$Q$605,"Receita",Set!$F$5:$F$605,CReceber!$D199,Set!$I$5:$I$605,"Não Pago")</f>
        <v>0</v>
      </c>
      <c r="N199" s="75">
        <f>SUMIFS(Out!$H$5:$H$605,Out!$Q$5:$Q$605,"Receita",Out!$F$5:$F$605,CReceber!$D199,Out!$I$5:$I$605,"Não Pago")</f>
        <v>0</v>
      </c>
      <c r="O199" s="75">
        <f>SUMIFS(Nov!$H$5:$H$605,Nov!$Q$5:$Q$605,"Receita",Nov!$F$5:$F$605,CReceber!$D199,Nov!$I$5:$I$605,"Não Pago")</f>
        <v>0</v>
      </c>
      <c r="P199" s="75">
        <f>SUMIFS(Dez!$H$5:$H$605,Dez!$Q$5:$Q$605,"Receita",Dez!$F$5:$F$605,CReceber!$D199,Dez!$I$5:$I$605,"Não Pago")</f>
        <v>0</v>
      </c>
      <c r="Q199" s="49">
        <f t="shared" si="6"/>
        <v>0</v>
      </c>
    </row>
    <row r="200" spans="3:17" ht="28.5" customHeight="1" thickTop="1" thickBot="1">
      <c r="C200" s="65" t="str">
        <f>'PC Receitas'!F96</f>
        <v>4.2.92</v>
      </c>
      <c r="D200" s="66" t="str">
        <f>VLOOKUP(C200,'PC Receitas'!$F$4:$G$103,2,FALSE)</f>
        <v>-</v>
      </c>
      <c r="E200" s="75">
        <f>SUMIFS(Jan!$H$5:$H$605,Jan!$Q$5:$Q$605,"Receita",Jan!$F$5:$F$605,CReceber!$D200,Jan!$I$5:$I$605,"Não Pago")</f>
        <v>0</v>
      </c>
      <c r="F200" s="75">
        <f>SUMIFS(Fev!$H$5:$H$605,Fev!$Q$5:$Q$605,"Receita",Fev!$F$5:$F$605,CReceber!$D200,Fev!$I$5:$I$605,"Não Pago")</f>
        <v>0</v>
      </c>
      <c r="G200" s="75">
        <f>SUMIFS(Mar!$H$5:$H$605,Mar!$Q$5:$Q$605,"Receita",Mar!$F$5:$F$605,CReceber!$D200,Mar!$I$5:$I$605,"Não Pago")</f>
        <v>0</v>
      </c>
      <c r="H200" s="75">
        <f>SUMIFS(Abr!$H$5:$H$605,Abr!$Q$5:$Q$605,"Receita",Abr!$F$5:$F$605,CReceber!$D200,Abr!$I$5:$I$605,"Não Pago")</f>
        <v>0</v>
      </c>
      <c r="I200" s="75">
        <f>SUMIFS(Mai!$H$5:$H$605,Mai!$Q$5:$Q$605,"Receita",Mai!$F$5:$F$605,CReceber!$D200,Mai!$I$5:$I$605,"Não Pago")</f>
        <v>0</v>
      </c>
      <c r="J200" s="75">
        <f>SUMIFS(Jun!$H$5:$H$605,Jun!$Q$5:$Q$605,"Receita",Jun!$F$5:$F$605,CReceber!$D200,Jun!$I$5:$I$605,"Não Pago")</f>
        <v>0</v>
      </c>
      <c r="K200" s="75">
        <f>SUMIFS(Jul!$H$5:$H$605,Jul!$Q$5:$Q$605,"Receita",Jul!$F$5:$F$605,CReceber!$D200,Jul!$I$5:$I$605,"Não Pago")</f>
        <v>0</v>
      </c>
      <c r="L200" s="75">
        <f>SUMIFS(Ago!$H$5:$H$605,Ago!$Q$5:$Q$605,"Receita",Ago!$F$5:$F$605,CReceber!$D200,Ago!$I$5:$I$605,"Não Pago")</f>
        <v>0</v>
      </c>
      <c r="M200" s="75">
        <f>SUMIFS(Set!$H$5:$H$605,Set!$Q$5:$Q$605,"Receita",Set!$F$5:$F$605,CReceber!$D200,Set!$I$5:$I$605,"Não Pago")</f>
        <v>0</v>
      </c>
      <c r="N200" s="75">
        <f>SUMIFS(Out!$H$5:$H$605,Out!$Q$5:$Q$605,"Receita",Out!$F$5:$F$605,CReceber!$D200,Out!$I$5:$I$605,"Não Pago")</f>
        <v>0</v>
      </c>
      <c r="O200" s="75">
        <f>SUMIFS(Nov!$H$5:$H$605,Nov!$Q$5:$Q$605,"Receita",Nov!$F$5:$F$605,CReceber!$D200,Nov!$I$5:$I$605,"Não Pago")</f>
        <v>0</v>
      </c>
      <c r="P200" s="75">
        <f>SUMIFS(Dez!$H$5:$H$605,Dez!$Q$5:$Q$605,"Receita",Dez!$F$5:$F$605,CReceber!$D200,Dez!$I$5:$I$605,"Não Pago")</f>
        <v>0</v>
      </c>
      <c r="Q200" s="49">
        <f t="shared" si="6"/>
        <v>0</v>
      </c>
    </row>
    <row r="201" spans="3:17" ht="28.5" customHeight="1" thickTop="1" thickBot="1">
      <c r="C201" s="65" t="str">
        <f>'PC Receitas'!F97</f>
        <v>4.2.93</v>
      </c>
      <c r="D201" s="66" t="str">
        <f>VLOOKUP(C201,'PC Receitas'!$F$4:$G$103,2,FALSE)</f>
        <v>-</v>
      </c>
      <c r="E201" s="75">
        <f>SUMIFS(Jan!$H$5:$H$605,Jan!$Q$5:$Q$605,"Receita",Jan!$F$5:$F$605,CReceber!$D201,Jan!$I$5:$I$605,"Não Pago")</f>
        <v>0</v>
      </c>
      <c r="F201" s="75">
        <f>SUMIFS(Fev!$H$5:$H$605,Fev!$Q$5:$Q$605,"Receita",Fev!$F$5:$F$605,CReceber!$D201,Fev!$I$5:$I$605,"Não Pago")</f>
        <v>0</v>
      </c>
      <c r="G201" s="75">
        <f>SUMIFS(Mar!$H$5:$H$605,Mar!$Q$5:$Q$605,"Receita",Mar!$F$5:$F$605,CReceber!$D201,Mar!$I$5:$I$605,"Não Pago")</f>
        <v>0</v>
      </c>
      <c r="H201" s="75">
        <f>SUMIFS(Abr!$H$5:$H$605,Abr!$Q$5:$Q$605,"Receita",Abr!$F$5:$F$605,CReceber!$D201,Abr!$I$5:$I$605,"Não Pago")</f>
        <v>0</v>
      </c>
      <c r="I201" s="75">
        <f>SUMIFS(Mai!$H$5:$H$605,Mai!$Q$5:$Q$605,"Receita",Mai!$F$5:$F$605,CReceber!$D201,Mai!$I$5:$I$605,"Não Pago")</f>
        <v>0</v>
      </c>
      <c r="J201" s="75">
        <f>SUMIFS(Jun!$H$5:$H$605,Jun!$Q$5:$Q$605,"Receita",Jun!$F$5:$F$605,CReceber!$D201,Jun!$I$5:$I$605,"Não Pago")</f>
        <v>0</v>
      </c>
      <c r="K201" s="75">
        <f>SUMIFS(Jul!$H$5:$H$605,Jul!$Q$5:$Q$605,"Receita",Jul!$F$5:$F$605,CReceber!$D201,Jul!$I$5:$I$605,"Não Pago")</f>
        <v>0</v>
      </c>
      <c r="L201" s="75">
        <f>SUMIFS(Ago!$H$5:$H$605,Ago!$Q$5:$Q$605,"Receita",Ago!$F$5:$F$605,CReceber!$D201,Ago!$I$5:$I$605,"Não Pago")</f>
        <v>0</v>
      </c>
      <c r="M201" s="75">
        <f>SUMIFS(Set!$H$5:$H$605,Set!$Q$5:$Q$605,"Receita",Set!$F$5:$F$605,CReceber!$D201,Set!$I$5:$I$605,"Não Pago")</f>
        <v>0</v>
      </c>
      <c r="N201" s="75">
        <f>SUMIFS(Out!$H$5:$H$605,Out!$Q$5:$Q$605,"Receita",Out!$F$5:$F$605,CReceber!$D201,Out!$I$5:$I$605,"Não Pago")</f>
        <v>0</v>
      </c>
      <c r="O201" s="75">
        <f>SUMIFS(Nov!$H$5:$H$605,Nov!$Q$5:$Q$605,"Receita",Nov!$F$5:$F$605,CReceber!$D201,Nov!$I$5:$I$605,"Não Pago")</f>
        <v>0</v>
      </c>
      <c r="P201" s="75">
        <f>SUMIFS(Dez!$H$5:$H$605,Dez!$Q$5:$Q$605,"Receita",Dez!$F$5:$F$605,CReceber!$D201,Dez!$I$5:$I$605,"Não Pago")</f>
        <v>0</v>
      </c>
      <c r="Q201" s="49">
        <f t="shared" si="6"/>
        <v>0</v>
      </c>
    </row>
    <row r="202" spans="3:17" ht="28.5" customHeight="1" thickTop="1" thickBot="1">
      <c r="C202" s="65" t="str">
        <f>'PC Receitas'!F98</f>
        <v>4.2.94</v>
      </c>
      <c r="D202" s="66" t="str">
        <f>VLOOKUP(C202,'PC Receitas'!$F$4:$G$103,2,FALSE)</f>
        <v>-</v>
      </c>
      <c r="E202" s="75">
        <f>SUMIFS(Jan!$H$5:$H$605,Jan!$Q$5:$Q$605,"Receita",Jan!$F$5:$F$605,CReceber!$D202,Jan!$I$5:$I$605,"Não Pago")</f>
        <v>0</v>
      </c>
      <c r="F202" s="75">
        <f>SUMIFS(Fev!$H$5:$H$605,Fev!$Q$5:$Q$605,"Receita",Fev!$F$5:$F$605,CReceber!$D202,Fev!$I$5:$I$605,"Não Pago")</f>
        <v>0</v>
      </c>
      <c r="G202" s="75">
        <f>SUMIFS(Mar!$H$5:$H$605,Mar!$Q$5:$Q$605,"Receita",Mar!$F$5:$F$605,CReceber!$D202,Mar!$I$5:$I$605,"Não Pago")</f>
        <v>0</v>
      </c>
      <c r="H202" s="75">
        <f>SUMIFS(Abr!$H$5:$H$605,Abr!$Q$5:$Q$605,"Receita",Abr!$F$5:$F$605,CReceber!$D202,Abr!$I$5:$I$605,"Não Pago")</f>
        <v>0</v>
      </c>
      <c r="I202" s="75">
        <f>SUMIFS(Mai!$H$5:$H$605,Mai!$Q$5:$Q$605,"Receita",Mai!$F$5:$F$605,CReceber!$D202,Mai!$I$5:$I$605,"Não Pago")</f>
        <v>0</v>
      </c>
      <c r="J202" s="75">
        <f>SUMIFS(Jun!$H$5:$H$605,Jun!$Q$5:$Q$605,"Receita",Jun!$F$5:$F$605,CReceber!$D202,Jun!$I$5:$I$605,"Não Pago")</f>
        <v>0</v>
      </c>
      <c r="K202" s="75">
        <f>SUMIFS(Jul!$H$5:$H$605,Jul!$Q$5:$Q$605,"Receita",Jul!$F$5:$F$605,CReceber!$D202,Jul!$I$5:$I$605,"Não Pago")</f>
        <v>0</v>
      </c>
      <c r="L202" s="75">
        <f>SUMIFS(Ago!$H$5:$H$605,Ago!$Q$5:$Q$605,"Receita",Ago!$F$5:$F$605,CReceber!$D202,Ago!$I$5:$I$605,"Não Pago")</f>
        <v>0</v>
      </c>
      <c r="M202" s="75">
        <f>SUMIFS(Set!$H$5:$H$605,Set!$Q$5:$Q$605,"Receita",Set!$F$5:$F$605,CReceber!$D202,Set!$I$5:$I$605,"Não Pago")</f>
        <v>0</v>
      </c>
      <c r="N202" s="75">
        <f>SUMIFS(Out!$H$5:$H$605,Out!$Q$5:$Q$605,"Receita",Out!$F$5:$F$605,CReceber!$D202,Out!$I$5:$I$605,"Não Pago")</f>
        <v>0</v>
      </c>
      <c r="O202" s="75">
        <f>SUMIFS(Nov!$H$5:$H$605,Nov!$Q$5:$Q$605,"Receita",Nov!$F$5:$F$605,CReceber!$D202,Nov!$I$5:$I$605,"Não Pago")</f>
        <v>0</v>
      </c>
      <c r="P202" s="75">
        <f>SUMIFS(Dez!$H$5:$H$605,Dez!$Q$5:$Q$605,"Receita",Dez!$F$5:$F$605,CReceber!$D202,Dez!$I$5:$I$605,"Não Pago")</f>
        <v>0</v>
      </c>
      <c r="Q202" s="49">
        <f t="shared" si="6"/>
        <v>0</v>
      </c>
    </row>
    <row r="203" spans="3:17" ht="28.5" customHeight="1" thickTop="1" thickBot="1">
      <c r="C203" s="65" t="str">
        <f>'PC Receitas'!F99</f>
        <v>4.2.95</v>
      </c>
      <c r="D203" s="66" t="str">
        <f>VLOOKUP(C203,'PC Receitas'!$F$4:$G$103,2,FALSE)</f>
        <v>-</v>
      </c>
      <c r="E203" s="75">
        <f>SUMIFS(Jan!$H$5:$H$605,Jan!$Q$5:$Q$605,"Receita",Jan!$F$5:$F$605,CReceber!$D203,Jan!$I$5:$I$605,"Não Pago")</f>
        <v>0</v>
      </c>
      <c r="F203" s="75">
        <f>SUMIFS(Fev!$H$5:$H$605,Fev!$Q$5:$Q$605,"Receita",Fev!$F$5:$F$605,CReceber!$D203,Fev!$I$5:$I$605,"Não Pago")</f>
        <v>0</v>
      </c>
      <c r="G203" s="75">
        <f>SUMIFS(Mar!$H$5:$H$605,Mar!$Q$5:$Q$605,"Receita",Mar!$F$5:$F$605,CReceber!$D203,Mar!$I$5:$I$605,"Não Pago")</f>
        <v>0</v>
      </c>
      <c r="H203" s="75">
        <f>SUMIFS(Abr!$H$5:$H$605,Abr!$Q$5:$Q$605,"Receita",Abr!$F$5:$F$605,CReceber!$D203,Abr!$I$5:$I$605,"Não Pago")</f>
        <v>0</v>
      </c>
      <c r="I203" s="75">
        <f>SUMIFS(Mai!$H$5:$H$605,Mai!$Q$5:$Q$605,"Receita",Mai!$F$5:$F$605,CReceber!$D203,Mai!$I$5:$I$605,"Não Pago")</f>
        <v>0</v>
      </c>
      <c r="J203" s="75">
        <f>SUMIFS(Jun!$H$5:$H$605,Jun!$Q$5:$Q$605,"Receita",Jun!$F$5:$F$605,CReceber!$D203,Jun!$I$5:$I$605,"Não Pago")</f>
        <v>0</v>
      </c>
      <c r="K203" s="75">
        <f>SUMIFS(Jul!$H$5:$H$605,Jul!$Q$5:$Q$605,"Receita",Jul!$F$5:$F$605,CReceber!$D203,Jul!$I$5:$I$605,"Não Pago")</f>
        <v>0</v>
      </c>
      <c r="L203" s="75">
        <f>SUMIFS(Ago!$H$5:$H$605,Ago!$Q$5:$Q$605,"Receita",Ago!$F$5:$F$605,CReceber!$D203,Ago!$I$5:$I$605,"Não Pago")</f>
        <v>0</v>
      </c>
      <c r="M203" s="75">
        <f>SUMIFS(Set!$H$5:$H$605,Set!$Q$5:$Q$605,"Receita",Set!$F$5:$F$605,CReceber!$D203,Set!$I$5:$I$605,"Não Pago")</f>
        <v>0</v>
      </c>
      <c r="N203" s="75">
        <f>SUMIFS(Out!$H$5:$H$605,Out!$Q$5:$Q$605,"Receita",Out!$F$5:$F$605,CReceber!$D203,Out!$I$5:$I$605,"Não Pago")</f>
        <v>0</v>
      </c>
      <c r="O203" s="75">
        <f>SUMIFS(Nov!$H$5:$H$605,Nov!$Q$5:$Q$605,"Receita",Nov!$F$5:$F$605,CReceber!$D203,Nov!$I$5:$I$605,"Não Pago")</f>
        <v>0</v>
      </c>
      <c r="P203" s="75">
        <f>SUMIFS(Dez!$H$5:$H$605,Dez!$Q$5:$Q$605,"Receita",Dez!$F$5:$F$605,CReceber!$D203,Dez!$I$5:$I$605,"Não Pago")</f>
        <v>0</v>
      </c>
      <c r="Q203" s="49">
        <f t="shared" si="6"/>
        <v>0</v>
      </c>
    </row>
    <row r="204" spans="3:17" ht="28.5" customHeight="1" thickTop="1" thickBot="1">
      <c r="C204" s="65" t="str">
        <f>'PC Receitas'!F100</f>
        <v>4.2.96</v>
      </c>
      <c r="D204" s="66" t="str">
        <f>VLOOKUP(C204,'PC Receitas'!$F$4:$G$103,2,FALSE)</f>
        <v>-</v>
      </c>
      <c r="E204" s="75">
        <f>SUMIFS(Jan!$H$5:$H$605,Jan!$Q$5:$Q$605,"Receita",Jan!$F$5:$F$605,CReceber!$D204,Jan!$I$5:$I$605,"Não Pago")</f>
        <v>0</v>
      </c>
      <c r="F204" s="75">
        <f>SUMIFS(Fev!$H$5:$H$605,Fev!$Q$5:$Q$605,"Receita",Fev!$F$5:$F$605,CReceber!$D204,Fev!$I$5:$I$605,"Não Pago")</f>
        <v>0</v>
      </c>
      <c r="G204" s="75">
        <f>SUMIFS(Mar!$H$5:$H$605,Mar!$Q$5:$Q$605,"Receita",Mar!$F$5:$F$605,CReceber!$D204,Mar!$I$5:$I$605,"Não Pago")</f>
        <v>0</v>
      </c>
      <c r="H204" s="75">
        <f>SUMIFS(Abr!$H$5:$H$605,Abr!$Q$5:$Q$605,"Receita",Abr!$F$5:$F$605,CReceber!$D204,Abr!$I$5:$I$605,"Não Pago")</f>
        <v>0</v>
      </c>
      <c r="I204" s="75">
        <f>SUMIFS(Mai!$H$5:$H$605,Mai!$Q$5:$Q$605,"Receita",Mai!$F$5:$F$605,CReceber!$D204,Mai!$I$5:$I$605,"Não Pago")</f>
        <v>0</v>
      </c>
      <c r="J204" s="75">
        <f>SUMIFS(Jun!$H$5:$H$605,Jun!$Q$5:$Q$605,"Receita",Jun!$F$5:$F$605,CReceber!$D204,Jun!$I$5:$I$605,"Não Pago")</f>
        <v>0</v>
      </c>
      <c r="K204" s="75">
        <f>SUMIFS(Jul!$H$5:$H$605,Jul!$Q$5:$Q$605,"Receita",Jul!$F$5:$F$605,CReceber!$D204,Jul!$I$5:$I$605,"Não Pago")</f>
        <v>0</v>
      </c>
      <c r="L204" s="75">
        <f>SUMIFS(Ago!$H$5:$H$605,Ago!$Q$5:$Q$605,"Receita",Ago!$F$5:$F$605,CReceber!$D204,Ago!$I$5:$I$605,"Não Pago")</f>
        <v>0</v>
      </c>
      <c r="M204" s="75">
        <f>SUMIFS(Set!$H$5:$H$605,Set!$Q$5:$Q$605,"Receita",Set!$F$5:$F$605,CReceber!$D204,Set!$I$5:$I$605,"Não Pago")</f>
        <v>0</v>
      </c>
      <c r="N204" s="75">
        <f>SUMIFS(Out!$H$5:$H$605,Out!$Q$5:$Q$605,"Receita",Out!$F$5:$F$605,CReceber!$D204,Out!$I$5:$I$605,"Não Pago")</f>
        <v>0</v>
      </c>
      <c r="O204" s="75">
        <f>SUMIFS(Nov!$H$5:$H$605,Nov!$Q$5:$Q$605,"Receita",Nov!$F$5:$F$605,CReceber!$D204,Nov!$I$5:$I$605,"Não Pago")</f>
        <v>0</v>
      </c>
      <c r="P204" s="75">
        <f>SUMIFS(Dez!$H$5:$H$605,Dez!$Q$5:$Q$605,"Receita",Dez!$F$5:$F$605,CReceber!$D204,Dez!$I$5:$I$605,"Não Pago")</f>
        <v>0</v>
      </c>
      <c r="Q204" s="49">
        <f t="shared" si="6"/>
        <v>0</v>
      </c>
    </row>
    <row r="205" spans="3:17" ht="28.5" customHeight="1" thickTop="1" thickBot="1">
      <c r="C205" s="65" t="str">
        <f>'PC Receitas'!F101</f>
        <v>4.2.97</v>
      </c>
      <c r="D205" s="66" t="str">
        <f>VLOOKUP(C205,'PC Receitas'!$F$4:$G$103,2,FALSE)</f>
        <v>-</v>
      </c>
      <c r="E205" s="75">
        <f>SUMIFS(Jan!$H$5:$H$605,Jan!$Q$5:$Q$605,"Receita",Jan!$F$5:$F$605,CReceber!$D205,Jan!$I$5:$I$605,"Não Pago")</f>
        <v>0</v>
      </c>
      <c r="F205" s="75">
        <f>SUMIFS(Fev!$H$5:$H$605,Fev!$Q$5:$Q$605,"Receita",Fev!$F$5:$F$605,CReceber!$D205,Fev!$I$5:$I$605,"Não Pago")</f>
        <v>0</v>
      </c>
      <c r="G205" s="75">
        <f>SUMIFS(Mar!$H$5:$H$605,Mar!$Q$5:$Q$605,"Receita",Mar!$F$5:$F$605,CReceber!$D205,Mar!$I$5:$I$605,"Não Pago")</f>
        <v>0</v>
      </c>
      <c r="H205" s="75">
        <f>SUMIFS(Abr!$H$5:$H$605,Abr!$Q$5:$Q$605,"Receita",Abr!$F$5:$F$605,CReceber!$D205,Abr!$I$5:$I$605,"Não Pago")</f>
        <v>0</v>
      </c>
      <c r="I205" s="75">
        <f>SUMIFS(Mai!$H$5:$H$605,Mai!$Q$5:$Q$605,"Receita",Mai!$F$5:$F$605,CReceber!$D205,Mai!$I$5:$I$605,"Não Pago")</f>
        <v>0</v>
      </c>
      <c r="J205" s="75">
        <f>SUMIFS(Jun!$H$5:$H$605,Jun!$Q$5:$Q$605,"Receita",Jun!$F$5:$F$605,CReceber!$D205,Jun!$I$5:$I$605,"Não Pago")</f>
        <v>0</v>
      </c>
      <c r="K205" s="75">
        <f>SUMIFS(Jul!$H$5:$H$605,Jul!$Q$5:$Q$605,"Receita",Jul!$F$5:$F$605,CReceber!$D205,Jul!$I$5:$I$605,"Não Pago")</f>
        <v>0</v>
      </c>
      <c r="L205" s="75">
        <f>SUMIFS(Ago!$H$5:$H$605,Ago!$Q$5:$Q$605,"Receita",Ago!$F$5:$F$605,CReceber!$D205,Ago!$I$5:$I$605,"Não Pago")</f>
        <v>0</v>
      </c>
      <c r="M205" s="75">
        <f>SUMIFS(Set!$H$5:$H$605,Set!$Q$5:$Q$605,"Receita",Set!$F$5:$F$605,CReceber!$D205,Set!$I$5:$I$605,"Não Pago")</f>
        <v>0</v>
      </c>
      <c r="N205" s="75">
        <f>SUMIFS(Out!$H$5:$H$605,Out!$Q$5:$Q$605,"Receita",Out!$F$5:$F$605,CReceber!$D205,Out!$I$5:$I$605,"Não Pago")</f>
        <v>0</v>
      </c>
      <c r="O205" s="75">
        <f>SUMIFS(Nov!$H$5:$H$605,Nov!$Q$5:$Q$605,"Receita",Nov!$F$5:$F$605,CReceber!$D205,Nov!$I$5:$I$605,"Não Pago")</f>
        <v>0</v>
      </c>
      <c r="P205" s="75">
        <f>SUMIFS(Dez!$H$5:$H$605,Dez!$Q$5:$Q$605,"Receita",Dez!$F$5:$F$605,CReceber!$D205,Dez!$I$5:$I$605,"Não Pago")</f>
        <v>0</v>
      </c>
      <c r="Q205" s="49">
        <f t="shared" si="6"/>
        <v>0</v>
      </c>
    </row>
    <row r="206" spans="3:17" ht="28.5" customHeight="1" thickTop="1" thickBot="1">
      <c r="C206" s="65" t="str">
        <f>'PC Receitas'!F102</f>
        <v>4.2.98</v>
      </c>
      <c r="D206" s="66" t="str">
        <f>VLOOKUP(C206,'PC Receitas'!$F$4:$G$103,2,FALSE)</f>
        <v>-</v>
      </c>
      <c r="E206" s="75">
        <f>SUMIFS(Jan!$H$5:$H$605,Jan!$Q$5:$Q$605,"Receita",Jan!$F$5:$F$605,CReceber!$D206,Jan!$I$5:$I$605,"Não Pago")</f>
        <v>0</v>
      </c>
      <c r="F206" s="75">
        <f>SUMIFS(Fev!$H$5:$H$605,Fev!$Q$5:$Q$605,"Receita",Fev!$F$5:$F$605,CReceber!$D206,Fev!$I$5:$I$605,"Não Pago")</f>
        <v>0</v>
      </c>
      <c r="G206" s="75">
        <f>SUMIFS(Mar!$H$5:$H$605,Mar!$Q$5:$Q$605,"Receita",Mar!$F$5:$F$605,CReceber!$D206,Mar!$I$5:$I$605,"Não Pago")</f>
        <v>0</v>
      </c>
      <c r="H206" s="75">
        <f>SUMIFS(Abr!$H$5:$H$605,Abr!$Q$5:$Q$605,"Receita",Abr!$F$5:$F$605,CReceber!$D206,Abr!$I$5:$I$605,"Não Pago")</f>
        <v>0</v>
      </c>
      <c r="I206" s="75">
        <f>SUMIFS(Mai!$H$5:$H$605,Mai!$Q$5:$Q$605,"Receita",Mai!$F$5:$F$605,CReceber!$D206,Mai!$I$5:$I$605,"Não Pago")</f>
        <v>0</v>
      </c>
      <c r="J206" s="75">
        <f>SUMIFS(Jun!$H$5:$H$605,Jun!$Q$5:$Q$605,"Receita",Jun!$F$5:$F$605,CReceber!$D206,Jun!$I$5:$I$605,"Não Pago")</f>
        <v>0</v>
      </c>
      <c r="K206" s="75">
        <f>SUMIFS(Jul!$H$5:$H$605,Jul!$Q$5:$Q$605,"Receita",Jul!$F$5:$F$605,CReceber!$D206,Jul!$I$5:$I$605,"Não Pago")</f>
        <v>0</v>
      </c>
      <c r="L206" s="75">
        <f>SUMIFS(Ago!$H$5:$H$605,Ago!$Q$5:$Q$605,"Receita",Ago!$F$5:$F$605,CReceber!$D206,Ago!$I$5:$I$605,"Não Pago")</f>
        <v>0</v>
      </c>
      <c r="M206" s="75">
        <f>SUMIFS(Set!$H$5:$H$605,Set!$Q$5:$Q$605,"Receita",Set!$F$5:$F$605,CReceber!$D206,Set!$I$5:$I$605,"Não Pago")</f>
        <v>0</v>
      </c>
      <c r="N206" s="75">
        <f>SUMIFS(Out!$H$5:$H$605,Out!$Q$5:$Q$605,"Receita",Out!$F$5:$F$605,CReceber!$D206,Out!$I$5:$I$605,"Não Pago")</f>
        <v>0</v>
      </c>
      <c r="O206" s="75">
        <f>SUMIFS(Nov!$H$5:$H$605,Nov!$Q$5:$Q$605,"Receita",Nov!$F$5:$F$605,CReceber!$D206,Nov!$I$5:$I$605,"Não Pago")</f>
        <v>0</v>
      </c>
      <c r="P206" s="75">
        <f>SUMIFS(Dez!$H$5:$H$605,Dez!$Q$5:$Q$605,"Receita",Dez!$F$5:$F$605,CReceber!$D206,Dez!$I$5:$I$605,"Não Pago")</f>
        <v>0</v>
      </c>
      <c r="Q206" s="49">
        <f t="shared" si="6"/>
        <v>0</v>
      </c>
    </row>
    <row r="207" spans="3:17" ht="28.5" customHeight="1" thickTop="1" thickBot="1">
      <c r="C207" s="65" t="str">
        <f>'PC Receitas'!F103</f>
        <v>4.2.99</v>
      </c>
      <c r="D207" s="66" t="str">
        <f>VLOOKUP(C207,'PC Receitas'!$F$4:$G$103,2,FALSE)</f>
        <v>Outras receitas com produtos</v>
      </c>
      <c r="E207" s="75">
        <f>SUMIFS(Jan!$H$5:$H$605,Jan!$Q$5:$Q$605,"Receita",Jan!$F$5:$F$605,CReceber!$D207,Jan!$I$5:$I$605,"Não Pago")</f>
        <v>0</v>
      </c>
      <c r="F207" s="75">
        <f>SUMIFS(Fev!$H$5:$H$605,Fev!$Q$5:$Q$605,"Receita",Fev!$F$5:$F$605,CReceber!$D207,Fev!$I$5:$I$605,"Não Pago")</f>
        <v>0</v>
      </c>
      <c r="G207" s="75">
        <f>SUMIFS(Mar!$H$5:$H$605,Mar!$Q$5:$Q$605,"Receita",Mar!$F$5:$F$605,CReceber!$D207,Mar!$I$5:$I$605,"Não Pago")</f>
        <v>0</v>
      </c>
      <c r="H207" s="75">
        <f>SUMIFS(Abr!$H$5:$H$605,Abr!$Q$5:$Q$605,"Receita",Abr!$F$5:$F$605,CReceber!$D207,Abr!$I$5:$I$605,"Não Pago")</f>
        <v>0</v>
      </c>
      <c r="I207" s="75">
        <f>SUMIFS(Mai!$H$5:$H$605,Mai!$Q$5:$Q$605,"Receita",Mai!$F$5:$F$605,CReceber!$D207,Mai!$I$5:$I$605,"Não Pago")</f>
        <v>0</v>
      </c>
      <c r="J207" s="75">
        <f>SUMIFS(Jun!$H$5:$H$605,Jun!$Q$5:$Q$605,"Receita",Jun!$F$5:$F$605,CReceber!$D207,Jun!$I$5:$I$605,"Não Pago")</f>
        <v>0</v>
      </c>
      <c r="K207" s="75">
        <f>SUMIFS(Jul!$H$5:$H$605,Jul!$Q$5:$Q$605,"Receita",Jul!$F$5:$F$605,CReceber!$D207,Jul!$I$5:$I$605,"Não Pago")</f>
        <v>0</v>
      </c>
      <c r="L207" s="75">
        <f>SUMIFS(Ago!$H$5:$H$605,Ago!$Q$5:$Q$605,"Receita",Ago!$F$5:$F$605,CReceber!$D207,Ago!$I$5:$I$605,"Não Pago")</f>
        <v>0</v>
      </c>
      <c r="M207" s="75">
        <f>SUMIFS(Set!$H$5:$H$605,Set!$Q$5:$Q$605,"Receita",Set!$F$5:$F$605,CReceber!$D207,Set!$I$5:$I$605,"Não Pago")</f>
        <v>0</v>
      </c>
      <c r="N207" s="75">
        <f>SUMIFS(Out!$H$5:$H$605,Out!$Q$5:$Q$605,"Receita",Out!$F$5:$F$605,CReceber!$D207,Out!$I$5:$I$605,"Não Pago")</f>
        <v>0</v>
      </c>
      <c r="O207" s="75">
        <f>SUMIFS(Nov!$H$5:$H$605,Nov!$Q$5:$Q$605,"Receita",Nov!$F$5:$F$605,CReceber!$D207,Nov!$I$5:$I$605,"Não Pago")</f>
        <v>0</v>
      </c>
      <c r="P207" s="75">
        <f>SUMIFS(Dez!$H$5:$H$605,Dez!$Q$5:$Q$605,"Receita",Dez!$F$5:$F$605,CReceber!$D207,Dez!$I$5:$I$605,"Não Pago")</f>
        <v>0</v>
      </c>
      <c r="Q207" s="49">
        <f t="shared" si="6"/>
        <v>0</v>
      </c>
    </row>
    <row r="208" spans="3:17" ht="33.75" customHeight="1" thickTop="1" thickBot="1">
      <c r="C208" s="126" t="s">
        <v>27</v>
      </c>
      <c r="D208" s="80" t="str">
        <f>VLOOKUP(C208,'PC Receitas'!$I$4:$J$103,2,FALSE)</f>
        <v>RECEITAS NÃO OPERACIONAIS</v>
      </c>
      <c r="E208" s="81">
        <f>SUM(E209:E307)</f>
        <v>0</v>
      </c>
      <c r="F208" s="81">
        <f t="shared" ref="F208:P208" si="7">SUM(F209:F307)</f>
        <v>0</v>
      </c>
      <c r="G208" s="81">
        <f t="shared" si="7"/>
        <v>0</v>
      </c>
      <c r="H208" s="81">
        <f t="shared" si="7"/>
        <v>0</v>
      </c>
      <c r="I208" s="81">
        <f t="shared" si="7"/>
        <v>0</v>
      </c>
      <c r="J208" s="81">
        <f t="shared" si="7"/>
        <v>0</v>
      </c>
      <c r="K208" s="81">
        <f t="shared" si="7"/>
        <v>0</v>
      </c>
      <c r="L208" s="81">
        <f t="shared" si="7"/>
        <v>0</v>
      </c>
      <c r="M208" s="81">
        <f t="shared" si="7"/>
        <v>0</v>
      </c>
      <c r="N208" s="81">
        <f t="shared" si="7"/>
        <v>0</v>
      </c>
      <c r="O208" s="81">
        <f t="shared" si="7"/>
        <v>0</v>
      </c>
      <c r="P208" s="81">
        <f t="shared" si="7"/>
        <v>0</v>
      </c>
      <c r="Q208" s="81">
        <f>SUM(E208:P208)</f>
        <v>0</v>
      </c>
    </row>
    <row r="209" spans="3:17" ht="27.75" customHeight="1" thickTop="1" thickBot="1">
      <c r="C209" s="65" t="s">
        <v>28</v>
      </c>
      <c r="D209" s="66" t="str">
        <f>VLOOKUP(C209,'PC Receitas'!$I$4:$J$103,2,FALSE)</f>
        <v>-</v>
      </c>
      <c r="E209" s="75">
        <f>SUMIFS(Jan!$H$5:$H$605,Jan!$Q$5:$Q$605,"Receita",Jan!$F$5:$F$605,CReceber!$D209,Jan!$I$5:$I$605,"Não Pago")</f>
        <v>0</v>
      </c>
      <c r="F209" s="75">
        <f>SUMIFS(Fev!$H$5:$H$605,Fev!$Q$5:$Q$605,"Receita",Fev!$F$5:$F$605,CReceber!$D209,Fev!$I$5:$I$605,"Não Pago")</f>
        <v>0</v>
      </c>
      <c r="G209" s="75">
        <f>SUMIFS(Mar!$H$5:$H$605,Mar!$Q$5:$Q$605,"Receita",Mar!$F$5:$F$605,CReceber!$D209,Mar!$I$5:$I$605,"Não Pago")</f>
        <v>0</v>
      </c>
      <c r="H209" s="75">
        <f>SUMIFS(Abr!$H$5:$H$605,Abr!$Q$5:$Q$605,"Receita",Abr!$F$5:$F$605,CReceber!$D209,Abr!$I$5:$I$605,"Não Pago")</f>
        <v>0</v>
      </c>
      <c r="I209" s="75">
        <f>SUMIFS(Mai!$H$5:$H$605,Mai!$Q$5:$Q$605,"Receita",Mai!$F$5:$F$605,CReceber!$D209,Mai!$I$5:$I$605,"Não Pago")</f>
        <v>0</v>
      </c>
      <c r="J209" s="75">
        <f>SUMIFS(Jun!$H$5:$H$605,Jun!$Q$5:$Q$605,"Receita",Jun!$F$5:$F$605,CReceber!$D209,Jun!$I$5:$I$605,"Não Pago")</f>
        <v>0</v>
      </c>
      <c r="K209" s="75">
        <f>SUMIFS(Jul!$H$5:$H$605,Jul!$Q$5:$Q$605,"Receita",Jul!$F$5:$F$605,CReceber!$D209,Jul!$I$5:$I$605,"Não Pago")</f>
        <v>0</v>
      </c>
      <c r="L209" s="75">
        <f>SUMIFS(Ago!$H$5:$H$605,Ago!$Q$5:$Q$605,"Receita",Ago!$F$5:$F$605,CReceber!$D209,Ago!$I$5:$I$605,"Não Pago")</f>
        <v>0</v>
      </c>
      <c r="M209" s="75">
        <f>SUMIFS(Set!$H$5:$H$605,Set!$Q$5:$Q$605,"Receita",Set!$F$5:$F$605,CReceber!$D209,Set!$I$5:$I$605,"Não Pago")</f>
        <v>0</v>
      </c>
      <c r="N209" s="75">
        <f>SUMIFS(Out!$H$5:$H$605,Out!$Q$5:$Q$605,"Receita",Out!$F$5:$F$605,CReceber!$D209,Out!$I$5:$I$605,"Não Pago")</f>
        <v>0</v>
      </c>
      <c r="O209" s="75">
        <f>SUMIFS(Nov!$H$5:$H$605,Nov!$Q$5:$Q$605,"Receita",Nov!$F$5:$F$605,CReceber!$D209,Nov!$I$5:$I$605,"Não Pago")</f>
        <v>0</v>
      </c>
      <c r="P209" s="75">
        <f>SUMIFS(Dez!$H$5:$H$605,Dez!$Q$5:$Q$605,"Receita",Dez!$F$5:$F$605,CReceber!$D209,Dez!$I$5:$I$605,"Não Pago")</f>
        <v>0</v>
      </c>
      <c r="Q209" s="49">
        <f>SUM(E209:P209)</f>
        <v>0</v>
      </c>
    </row>
    <row r="210" spans="3:17" ht="28.5" customHeight="1" thickTop="1" thickBot="1">
      <c r="C210" s="65" t="s">
        <v>48</v>
      </c>
      <c r="D210" s="66" t="str">
        <f>VLOOKUP(C210,'PC Receitas'!$I$4:$J$103,2,FALSE)</f>
        <v>-</v>
      </c>
      <c r="E210" s="75">
        <f>SUMIFS(Jan!$H$5:$H$605,Jan!$Q$5:$Q$605,"Receita",Jan!$F$5:$F$605,CReceber!$D210,Jan!$I$5:$I$605,"Não Pago")</f>
        <v>0</v>
      </c>
      <c r="F210" s="75">
        <f>SUMIFS(Fev!$H$5:$H$605,Fev!$Q$5:$Q$605,"Receita",Fev!$F$5:$F$605,CReceber!$D210,Fev!$I$5:$I$605,"Não Pago")</f>
        <v>0</v>
      </c>
      <c r="G210" s="75">
        <f>SUMIFS(Mar!$H$5:$H$605,Mar!$Q$5:$Q$605,"Receita",Mar!$F$5:$F$605,CReceber!$D210,Mar!$I$5:$I$605,"Não Pago")</f>
        <v>0</v>
      </c>
      <c r="H210" s="75">
        <f>SUMIFS(Abr!$H$5:$H$605,Abr!$Q$5:$Q$605,"Receita",Abr!$F$5:$F$605,CReceber!$D210,Abr!$I$5:$I$605,"Não Pago")</f>
        <v>0</v>
      </c>
      <c r="I210" s="75">
        <f>SUMIFS(Mai!$H$5:$H$605,Mai!$Q$5:$Q$605,"Receita",Mai!$F$5:$F$605,CReceber!$D210,Mai!$I$5:$I$605,"Não Pago")</f>
        <v>0</v>
      </c>
      <c r="J210" s="75">
        <f>SUMIFS(Jun!$H$5:$H$605,Jun!$Q$5:$Q$605,"Receita",Jun!$F$5:$F$605,CReceber!$D210,Jun!$I$5:$I$605,"Não Pago")</f>
        <v>0</v>
      </c>
      <c r="K210" s="75">
        <f>SUMIFS(Jul!$H$5:$H$605,Jul!$Q$5:$Q$605,"Receita",Jul!$F$5:$F$605,CReceber!$D210,Jul!$I$5:$I$605,"Não Pago")</f>
        <v>0</v>
      </c>
      <c r="L210" s="75">
        <f>SUMIFS(Ago!$H$5:$H$605,Ago!$Q$5:$Q$605,"Receita",Ago!$F$5:$F$605,CReceber!$D210,Ago!$I$5:$I$605,"Não Pago")</f>
        <v>0</v>
      </c>
      <c r="M210" s="75">
        <f>SUMIFS(Set!$H$5:$H$605,Set!$Q$5:$Q$605,"Receita",Set!$F$5:$F$605,CReceber!$D210,Set!$I$5:$I$605,"Não Pago")</f>
        <v>0</v>
      </c>
      <c r="N210" s="75">
        <f>SUMIFS(Out!$H$5:$H$605,Out!$Q$5:$Q$605,"Receita",Out!$F$5:$F$605,CReceber!$D210,Out!$I$5:$I$605,"Não Pago")</f>
        <v>0</v>
      </c>
      <c r="O210" s="75">
        <f>SUMIFS(Nov!$H$5:$H$605,Nov!$Q$5:$Q$605,"Receita",Nov!$F$5:$F$605,CReceber!$D210,Nov!$I$5:$I$605,"Não Pago")</f>
        <v>0</v>
      </c>
      <c r="P210" s="75">
        <f>SUMIFS(Dez!$H$5:$H$605,Dez!$Q$5:$Q$605,"Receita",Dez!$F$5:$F$605,CReceber!$D210,Dez!$I$5:$I$605,"Não Pago")</f>
        <v>0</v>
      </c>
      <c r="Q210" s="49">
        <f t="shared" ref="Q210:Q273" si="8">SUM(E210:P210)</f>
        <v>0</v>
      </c>
    </row>
    <row r="211" spans="3:17" ht="28.5" customHeight="1" thickTop="1" thickBot="1">
      <c r="C211" s="65" t="s">
        <v>49</v>
      </c>
      <c r="D211" s="66" t="str">
        <f>VLOOKUP(C211,'PC Receitas'!$I$4:$J$103,2,FALSE)</f>
        <v>-</v>
      </c>
      <c r="E211" s="75">
        <f>SUMIFS(Jan!$H$5:$H$605,Jan!$Q$5:$Q$605,"Receita",Jan!$F$5:$F$605,CReceber!$D211,Jan!$I$5:$I$605,"Não Pago")</f>
        <v>0</v>
      </c>
      <c r="F211" s="75">
        <f>SUMIFS(Fev!$H$5:$H$605,Fev!$Q$5:$Q$605,"Receita",Fev!$F$5:$F$605,CReceber!$D211,Fev!$I$5:$I$605,"Não Pago")</f>
        <v>0</v>
      </c>
      <c r="G211" s="75">
        <f>SUMIFS(Mar!$H$5:$H$605,Mar!$Q$5:$Q$605,"Receita",Mar!$F$5:$F$605,CReceber!$D211,Mar!$I$5:$I$605,"Não Pago")</f>
        <v>0</v>
      </c>
      <c r="H211" s="75">
        <f>SUMIFS(Abr!$H$5:$H$605,Abr!$Q$5:$Q$605,"Receita",Abr!$F$5:$F$605,CReceber!$D211,Abr!$I$5:$I$605,"Não Pago")</f>
        <v>0</v>
      </c>
      <c r="I211" s="75">
        <f>SUMIFS(Mai!$H$5:$H$605,Mai!$Q$5:$Q$605,"Receita",Mai!$F$5:$F$605,CReceber!$D211,Mai!$I$5:$I$605,"Não Pago")</f>
        <v>0</v>
      </c>
      <c r="J211" s="75">
        <f>SUMIFS(Jun!$H$5:$H$605,Jun!$Q$5:$Q$605,"Receita",Jun!$F$5:$F$605,CReceber!$D211,Jun!$I$5:$I$605,"Não Pago")</f>
        <v>0</v>
      </c>
      <c r="K211" s="75">
        <f>SUMIFS(Jul!$H$5:$H$605,Jul!$Q$5:$Q$605,"Receita",Jul!$F$5:$F$605,CReceber!$D211,Jul!$I$5:$I$605,"Não Pago")</f>
        <v>0</v>
      </c>
      <c r="L211" s="75">
        <f>SUMIFS(Ago!$H$5:$H$605,Ago!$Q$5:$Q$605,"Receita",Ago!$F$5:$F$605,CReceber!$D211,Ago!$I$5:$I$605,"Não Pago")</f>
        <v>0</v>
      </c>
      <c r="M211" s="75">
        <f>SUMIFS(Set!$H$5:$H$605,Set!$Q$5:$Q$605,"Receita",Set!$F$5:$F$605,CReceber!$D211,Set!$I$5:$I$605,"Não Pago")</f>
        <v>0</v>
      </c>
      <c r="N211" s="75">
        <f>SUMIFS(Out!$H$5:$H$605,Out!$Q$5:$Q$605,"Receita",Out!$F$5:$F$605,CReceber!$D211,Out!$I$5:$I$605,"Não Pago")</f>
        <v>0</v>
      </c>
      <c r="O211" s="75">
        <f>SUMIFS(Nov!$H$5:$H$605,Nov!$Q$5:$Q$605,"Receita",Nov!$F$5:$F$605,CReceber!$D211,Nov!$I$5:$I$605,"Não Pago")</f>
        <v>0</v>
      </c>
      <c r="P211" s="75">
        <f>SUMIFS(Dez!$H$5:$H$605,Dez!$Q$5:$Q$605,"Receita",Dez!$F$5:$F$605,CReceber!$D211,Dez!$I$5:$I$605,"Não Pago")</f>
        <v>0</v>
      </c>
      <c r="Q211" s="49">
        <f t="shared" si="8"/>
        <v>0</v>
      </c>
    </row>
    <row r="212" spans="3:17" ht="28.5" customHeight="1" thickTop="1" thickBot="1">
      <c r="C212" s="65" t="s">
        <v>50</v>
      </c>
      <c r="D212" s="66" t="str">
        <f>VLOOKUP(C212,'PC Receitas'!$I$4:$J$103,2,FALSE)</f>
        <v>-</v>
      </c>
      <c r="E212" s="75">
        <f>SUMIFS(Jan!$H$5:$H$605,Jan!$Q$5:$Q$605,"Receita",Jan!$F$5:$F$605,CReceber!$D212,Jan!$I$5:$I$605,"Não Pago")</f>
        <v>0</v>
      </c>
      <c r="F212" s="75">
        <f>SUMIFS(Fev!$H$5:$H$605,Fev!$Q$5:$Q$605,"Receita",Fev!$F$5:$F$605,CReceber!$D212,Fev!$I$5:$I$605,"Não Pago")</f>
        <v>0</v>
      </c>
      <c r="G212" s="75">
        <f>SUMIFS(Mar!$H$5:$H$605,Mar!$Q$5:$Q$605,"Receita",Mar!$F$5:$F$605,CReceber!$D212,Mar!$I$5:$I$605,"Não Pago")</f>
        <v>0</v>
      </c>
      <c r="H212" s="75">
        <f>SUMIFS(Abr!$H$5:$H$605,Abr!$Q$5:$Q$605,"Receita",Abr!$F$5:$F$605,CReceber!$D212,Abr!$I$5:$I$605,"Não Pago")</f>
        <v>0</v>
      </c>
      <c r="I212" s="75">
        <f>SUMIFS(Mai!$H$5:$H$605,Mai!$Q$5:$Q$605,"Receita",Mai!$F$5:$F$605,CReceber!$D212,Mai!$I$5:$I$605,"Não Pago")</f>
        <v>0</v>
      </c>
      <c r="J212" s="75">
        <f>SUMIFS(Jun!$H$5:$H$605,Jun!$Q$5:$Q$605,"Receita",Jun!$F$5:$F$605,CReceber!$D212,Jun!$I$5:$I$605,"Não Pago")</f>
        <v>0</v>
      </c>
      <c r="K212" s="75">
        <f>SUMIFS(Jul!$H$5:$H$605,Jul!$Q$5:$Q$605,"Receita",Jul!$F$5:$F$605,CReceber!$D212,Jul!$I$5:$I$605,"Não Pago")</f>
        <v>0</v>
      </c>
      <c r="L212" s="75">
        <f>SUMIFS(Ago!$H$5:$H$605,Ago!$Q$5:$Q$605,"Receita",Ago!$F$5:$F$605,CReceber!$D212,Ago!$I$5:$I$605,"Não Pago")</f>
        <v>0</v>
      </c>
      <c r="M212" s="75">
        <f>SUMIFS(Set!$H$5:$H$605,Set!$Q$5:$Q$605,"Receita",Set!$F$5:$F$605,CReceber!$D212,Set!$I$5:$I$605,"Não Pago")</f>
        <v>0</v>
      </c>
      <c r="N212" s="75">
        <f>SUMIFS(Out!$H$5:$H$605,Out!$Q$5:$Q$605,"Receita",Out!$F$5:$F$605,CReceber!$D212,Out!$I$5:$I$605,"Não Pago")</f>
        <v>0</v>
      </c>
      <c r="O212" s="75">
        <f>SUMIFS(Nov!$H$5:$H$605,Nov!$Q$5:$Q$605,"Receita",Nov!$F$5:$F$605,CReceber!$D212,Nov!$I$5:$I$605,"Não Pago")</f>
        <v>0</v>
      </c>
      <c r="P212" s="75">
        <f>SUMIFS(Dez!$H$5:$H$605,Dez!$Q$5:$Q$605,"Receita",Dez!$F$5:$F$605,CReceber!$D212,Dez!$I$5:$I$605,"Não Pago")</f>
        <v>0</v>
      </c>
      <c r="Q212" s="49">
        <f t="shared" si="8"/>
        <v>0</v>
      </c>
    </row>
    <row r="213" spans="3:17" ht="28.5" customHeight="1" thickTop="1" thickBot="1">
      <c r="C213" s="65" t="s">
        <v>51</v>
      </c>
      <c r="D213" s="66" t="str">
        <f>VLOOKUP(C213,'PC Receitas'!$I$4:$J$103,2,FALSE)</f>
        <v>-</v>
      </c>
      <c r="E213" s="75">
        <f>SUMIFS(Jan!$H$5:$H$605,Jan!$Q$5:$Q$605,"Receita",Jan!$F$5:$F$605,CReceber!$D213,Jan!$I$5:$I$605,"Não Pago")</f>
        <v>0</v>
      </c>
      <c r="F213" s="75">
        <f>SUMIFS(Fev!$H$5:$H$605,Fev!$Q$5:$Q$605,"Receita",Fev!$F$5:$F$605,CReceber!$D213,Fev!$I$5:$I$605,"Não Pago")</f>
        <v>0</v>
      </c>
      <c r="G213" s="75">
        <f>SUMIFS(Mar!$H$5:$H$605,Mar!$Q$5:$Q$605,"Receita",Mar!$F$5:$F$605,CReceber!$D213,Mar!$I$5:$I$605,"Não Pago")</f>
        <v>0</v>
      </c>
      <c r="H213" s="75">
        <f>SUMIFS(Abr!$H$5:$H$605,Abr!$Q$5:$Q$605,"Receita",Abr!$F$5:$F$605,CReceber!$D213,Abr!$I$5:$I$605,"Não Pago")</f>
        <v>0</v>
      </c>
      <c r="I213" s="75">
        <f>SUMIFS(Mai!$H$5:$H$605,Mai!$Q$5:$Q$605,"Receita",Mai!$F$5:$F$605,CReceber!$D213,Mai!$I$5:$I$605,"Não Pago")</f>
        <v>0</v>
      </c>
      <c r="J213" s="75">
        <f>SUMIFS(Jun!$H$5:$H$605,Jun!$Q$5:$Q$605,"Receita",Jun!$F$5:$F$605,CReceber!$D213,Jun!$I$5:$I$605,"Não Pago")</f>
        <v>0</v>
      </c>
      <c r="K213" s="75">
        <f>SUMIFS(Jul!$H$5:$H$605,Jul!$Q$5:$Q$605,"Receita",Jul!$F$5:$F$605,CReceber!$D213,Jul!$I$5:$I$605,"Não Pago")</f>
        <v>0</v>
      </c>
      <c r="L213" s="75">
        <f>SUMIFS(Ago!$H$5:$H$605,Ago!$Q$5:$Q$605,"Receita",Ago!$F$5:$F$605,CReceber!$D213,Ago!$I$5:$I$605,"Não Pago")</f>
        <v>0</v>
      </c>
      <c r="M213" s="75">
        <f>SUMIFS(Set!$H$5:$H$605,Set!$Q$5:$Q$605,"Receita",Set!$F$5:$F$605,CReceber!$D213,Set!$I$5:$I$605,"Não Pago")</f>
        <v>0</v>
      </c>
      <c r="N213" s="75">
        <f>SUMIFS(Out!$H$5:$H$605,Out!$Q$5:$Q$605,"Receita",Out!$F$5:$F$605,CReceber!$D213,Out!$I$5:$I$605,"Não Pago")</f>
        <v>0</v>
      </c>
      <c r="O213" s="75">
        <f>SUMIFS(Nov!$H$5:$H$605,Nov!$Q$5:$Q$605,"Receita",Nov!$F$5:$F$605,CReceber!$D213,Nov!$I$5:$I$605,"Não Pago")</f>
        <v>0</v>
      </c>
      <c r="P213" s="75">
        <f>SUMIFS(Dez!$H$5:$H$605,Dez!$Q$5:$Q$605,"Receita",Dez!$F$5:$F$605,CReceber!$D213,Dez!$I$5:$I$605,"Não Pago")</f>
        <v>0</v>
      </c>
      <c r="Q213" s="49">
        <f t="shared" si="8"/>
        <v>0</v>
      </c>
    </row>
    <row r="214" spans="3:17" ht="28.5" customHeight="1" thickTop="1" thickBot="1">
      <c r="C214" s="65" t="s">
        <v>52</v>
      </c>
      <c r="D214" s="66" t="str">
        <f>VLOOKUP(C214,'PC Receitas'!$I$4:$J$103,2,FALSE)</f>
        <v>-</v>
      </c>
      <c r="E214" s="75">
        <f>SUMIFS(Jan!$H$5:$H$605,Jan!$Q$5:$Q$605,"Receita",Jan!$F$5:$F$605,CReceber!$D214,Jan!$I$5:$I$605,"Não Pago")</f>
        <v>0</v>
      </c>
      <c r="F214" s="75">
        <f>SUMIFS(Fev!$H$5:$H$605,Fev!$Q$5:$Q$605,"Receita",Fev!$F$5:$F$605,CReceber!$D214,Fev!$I$5:$I$605,"Não Pago")</f>
        <v>0</v>
      </c>
      <c r="G214" s="75">
        <f>SUMIFS(Mar!$H$5:$H$605,Mar!$Q$5:$Q$605,"Receita",Mar!$F$5:$F$605,CReceber!$D214,Mar!$I$5:$I$605,"Não Pago")</f>
        <v>0</v>
      </c>
      <c r="H214" s="75">
        <f>SUMIFS(Abr!$H$5:$H$605,Abr!$Q$5:$Q$605,"Receita",Abr!$F$5:$F$605,CReceber!$D214,Abr!$I$5:$I$605,"Não Pago")</f>
        <v>0</v>
      </c>
      <c r="I214" s="75">
        <f>SUMIFS(Mai!$H$5:$H$605,Mai!$Q$5:$Q$605,"Receita",Mai!$F$5:$F$605,CReceber!$D214,Mai!$I$5:$I$605,"Não Pago")</f>
        <v>0</v>
      </c>
      <c r="J214" s="75">
        <f>SUMIFS(Jun!$H$5:$H$605,Jun!$Q$5:$Q$605,"Receita",Jun!$F$5:$F$605,CReceber!$D214,Jun!$I$5:$I$605,"Não Pago")</f>
        <v>0</v>
      </c>
      <c r="K214" s="75">
        <f>SUMIFS(Jul!$H$5:$H$605,Jul!$Q$5:$Q$605,"Receita",Jul!$F$5:$F$605,CReceber!$D214,Jul!$I$5:$I$605,"Não Pago")</f>
        <v>0</v>
      </c>
      <c r="L214" s="75">
        <f>SUMIFS(Ago!$H$5:$H$605,Ago!$Q$5:$Q$605,"Receita",Ago!$F$5:$F$605,CReceber!$D214,Ago!$I$5:$I$605,"Não Pago")</f>
        <v>0</v>
      </c>
      <c r="M214" s="75">
        <f>SUMIFS(Set!$H$5:$H$605,Set!$Q$5:$Q$605,"Receita",Set!$F$5:$F$605,CReceber!$D214,Set!$I$5:$I$605,"Não Pago")</f>
        <v>0</v>
      </c>
      <c r="N214" s="75">
        <f>SUMIFS(Out!$H$5:$H$605,Out!$Q$5:$Q$605,"Receita",Out!$F$5:$F$605,CReceber!$D214,Out!$I$5:$I$605,"Não Pago")</f>
        <v>0</v>
      </c>
      <c r="O214" s="75">
        <f>SUMIFS(Nov!$H$5:$H$605,Nov!$Q$5:$Q$605,"Receita",Nov!$F$5:$F$605,CReceber!$D214,Nov!$I$5:$I$605,"Não Pago")</f>
        <v>0</v>
      </c>
      <c r="P214" s="75">
        <f>SUMIFS(Dez!$H$5:$H$605,Dez!$Q$5:$Q$605,"Receita",Dez!$F$5:$F$605,CReceber!$D214,Dez!$I$5:$I$605,"Não Pago")</f>
        <v>0</v>
      </c>
      <c r="Q214" s="49">
        <f t="shared" si="8"/>
        <v>0</v>
      </c>
    </row>
    <row r="215" spans="3:17" ht="28.5" customHeight="1" thickTop="1" thickBot="1">
      <c r="C215" s="65" t="s">
        <v>53</v>
      </c>
      <c r="D215" s="66" t="str">
        <f>VLOOKUP(C215,'PC Receitas'!$I$4:$J$103,2,FALSE)</f>
        <v>-</v>
      </c>
      <c r="E215" s="75">
        <f>SUMIFS(Jan!$H$5:$H$605,Jan!$Q$5:$Q$605,"Receita",Jan!$F$5:$F$605,CReceber!$D215,Jan!$I$5:$I$605,"Não Pago")</f>
        <v>0</v>
      </c>
      <c r="F215" s="75">
        <f>SUMIFS(Fev!$H$5:$H$605,Fev!$Q$5:$Q$605,"Receita",Fev!$F$5:$F$605,CReceber!$D215,Fev!$I$5:$I$605,"Não Pago")</f>
        <v>0</v>
      </c>
      <c r="G215" s="75">
        <f>SUMIFS(Mar!$H$5:$H$605,Mar!$Q$5:$Q$605,"Receita",Mar!$F$5:$F$605,CReceber!$D215,Mar!$I$5:$I$605,"Não Pago")</f>
        <v>0</v>
      </c>
      <c r="H215" s="75">
        <f>SUMIFS(Abr!$H$5:$H$605,Abr!$Q$5:$Q$605,"Receita",Abr!$F$5:$F$605,CReceber!$D215,Abr!$I$5:$I$605,"Não Pago")</f>
        <v>0</v>
      </c>
      <c r="I215" s="75">
        <f>SUMIFS(Mai!$H$5:$H$605,Mai!$Q$5:$Q$605,"Receita",Mai!$F$5:$F$605,CReceber!$D215,Mai!$I$5:$I$605,"Não Pago")</f>
        <v>0</v>
      </c>
      <c r="J215" s="75">
        <f>SUMIFS(Jun!$H$5:$H$605,Jun!$Q$5:$Q$605,"Receita",Jun!$F$5:$F$605,CReceber!$D215,Jun!$I$5:$I$605,"Não Pago")</f>
        <v>0</v>
      </c>
      <c r="K215" s="75">
        <f>SUMIFS(Jul!$H$5:$H$605,Jul!$Q$5:$Q$605,"Receita",Jul!$F$5:$F$605,CReceber!$D215,Jul!$I$5:$I$605,"Não Pago")</f>
        <v>0</v>
      </c>
      <c r="L215" s="75">
        <f>SUMIFS(Ago!$H$5:$H$605,Ago!$Q$5:$Q$605,"Receita",Ago!$F$5:$F$605,CReceber!$D215,Ago!$I$5:$I$605,"Não Pago")</f>
        <v>0</v>
      </c>
      <c r="M215" s="75">
        <f>SUMIFS(Set!$H$5:$H$605,Set!$Q$5:$Q$605,"Receita",Set!$F$5:$F$605,CReceber!$D215,Set!$I$5:$I$605,"Não Pago")</f>
        <v>0</v>
      </c>
      <c r="N215" s="75">
        <f>SUMIFS(Out!$H$5:$H$605,Out!$Q$5:$Q$605,"Receita",Out!$F$5:$F$605,CReceber!$D215,Out!$I$5:$I$605,"Não Pago")</f>
        <v>0</v>
      </c>
      <c r="O215" s="75">
        <f>SUMIFS(Nov!$H$5:$H$605,Nov!$Q$5:$Q$605,"Receita",Nov!$F$5:$F$605,CReceber!$D215,Nov!$I$5:$I$605,"Não Pago")</f>
        <v>0</v>
      </c>
      <c r="P215" s="75">
        <f>SUMIFS(Dez!$H$5:$H$605,Dez!$Q$5:$Q$605,"Receita",Dez!$F$5:$F$605,CReceber!$D215,Dez!$I$5:$I$605,"Não Pago")</f>
        <v>0</v>
      </c>
      <c r="Q215" s="49">
        <f t="shared" si="8"/>
        <v>0</v>
      </c>
    </row>
    <row r="216" spans="3:17" ht="28.5" customHeight="1" thickTop="1" thickBot="1">
      <c r="C216" s="65" t="s">
        <v>54</v>
      </c>
      <c r="D216" s="66" t="str">
        <f>VLOOKUP(C216,'PC Receitas'!$I$4:$J$103,2,FALSE)</f>
        <v>-</v>
      </c>
      <c r="E216" s="75">
        <f>SUMIFS(Jan!$H$5:$H$605,Jan!$Q$5:$Q$605,"Receita",Jan!$F$5:$F$605,CReceber!$D216,Jan!$I$5:$I$605,"Não Pago")</f>
        <v>0</v>
      </c>
      <c r="F216" s="75">
        <f>SUMIFS(Fev!$H$5:$H$605,Fev!$Q$5:$Q$605,"Receita",Fev!$F$5:$F$605,CReceber!$D216,Fev!$I$5:$I$605,"Não Pago")</f>
        <v>0</v>
      </c>
      <c r="G216" s="75">
        <f>SUMIFS(Mar!$H$5:$H$605,Mar!$Q$5:$Q$605,"Receita",Mar!$F$5:$F$605,CReceber!$D216,Mar!$I$5:$I$605,"Não Pago")</f>
        <v>0</v>
      </c>
      <c r="H216" s="75">
        <f>SUMIFS(Abr!$H$5:$H$605,Abr!$Q$5:$Q$605,"Receita",Abr!$F$5:$F$605,CReceber!$D216,Abr!$I$5:$I$605,"Não Pago")</f>
        <v>0</v>
      </c>
      <c r="I216" s="75">
        <f>SUMIFS(Mai!$H$5:$H$605,Mai!$Q$5:$Q$605,"Receita",Mai!$F$5:$F$605,CReceber!$D216,Mai!$I$5:$I$605,"Não Pago")</f>
        <v>0</v>
      </c>
      <c r="J216" s="75">
        <f>SUMIFS(Jun!$H$5:$H$605,Jun!$Q$5:$Q$605,"Receita",Jun!$F$5:$F$605,CReceber!$D216,Jun!$I$5:$I$605,"Não Pago")</f>
        <v>0</v>
      </c>
      <c r="K216" s="75">
        <f>SUMIFS(Jul!$H$5:$H$605,Jul!$Q$5:$Q$605,"Receita",Jul!$F$5:$F$605,CReceber!$D216,Jul!$I$5:$I$605,"Não Pago")</f>
        <v>0</v>
      </c>
      <c r="L216" s="75">
        <f>SUMIFS(Ago!$H$5:$H$605,Ago!$Q$5:$Q$605,"Receita",Ago!$F$5:$F$605,CReceber!$D216,Ago!$I$5:$I$605,"Não Pago")</f>
        <v>0</v>
      </c>
      <c r="M216" s="75">
        <f>SUMIFS(Set!$H$5:$H$605,Set!$Q$5:$Q$605,"Receita",Set!$F$5:$F$605,CReceber!$D216,Set!$I$5:$I$605,"Não Pago")</f>
        <v>0</v>
      </c>
      <c r="N216" s="75">
        <f>SUMIFS(Out!$H$5:$H$605,Out!$Q$5:$Q$605,"Receita",Out!$F$5:$F$605,CReceber!$D216,Out!$I$5:$I$605,"Não Pago")</f>
        <v>0</v>
      </c>
      <c r="O216" s="75">
        <f>SUMIFS(Nov!$H$5:$H$605,Nov!$Q$5:$Q$605,"Receita",Nov!$F$5:$F$605,CReceber!$D216,Nov!$I$5:$I$605,"Não Pago")</f>
        <v>0</v>
      </c>
      <c r="P216" s="75">
        <f>SUMIFS(Dez!$H$5:$H$605,Dez!$Q$5:$Q$605,"Receita",Dez!$F$5:$F$605,CReceber!$D216,Dez!$I$5:$I$605,"Não Pago")</f>
        <v>0</v>
      </c>
      <c r="Q216" s="49">
        <f t="shared" si="8"/>
        <v>0</v>
      </c>
    </row>
    <row r="217" spans="3:17" ht="28.5" customHeight="1" thickTop="1" thickBot="1">
      <c r="C217" s="65" t="s">
        <v>55</v>
      </c>
      <c r="D217" s="66" t="str">
        <f>VLOOKUP(C217,'PC Receitas'!$I$4:$J$103,2,FALSE)</f>
        <v>-</v>
      </c>
      <c r="E217" s="75">
        <f>SUMIFS(Jan!$H$5:$H$605,Jan!$Q$5:$Q$605,"Receita",Jan!$F$5:$F$605,CReceber!$D217,Jan!$I$5:$I$605,"Não Pago")</f>
        <v>0</v>
      </c>
      <c r="F217" s="75">
        <f>SUMIFS(Fev!$H$5:$H$605,Fev!$Q$5:$Q$605,"Receita",Fev!$F$5:$F$605,CReceber!$D217,Fev!$I$5:$I$605,"Não Pago")</f>
        <v>0</v>
      </c>
      <c r="G217" s="75">
        <f>SUMIFS(Mar!$H$5:$H$605,Mar!$Q$5:$Q$605,"Receita",Mar!$F$5:$F$605,CReceber!$D217,Mar!$I$5:$I$605,"Não Pago")</f>
        <v>0</v>
      </c>
      <c r="H217" s="75">
        <f>SUMIFS(Abr!$H$5:$H$605,Abr!$Q$5:$Q$605,"Receita",Abr!$F$5:$F$605,CReceber!$D217,Abr!$I$5:$I$605,"Não Pago")</f>
        <v>0</v>
      </c>
      <c r="I217" s="75">
        <f>SUMIFS(Mai!$H$5:$H$605,Mai!$Q$5:$Q$605,"Receita",Mai!$F$5:$F$605,CReceber!$D217,Mai!$I$5:$I$605,"Não Pago")</f>
        <v>0</v>
      </c>
      <c r="J217" s="75">
        <f>SUMIFS(Jun!$H$5:$H$605,Jun!$Q$5:$Q$605,"Receita",Jun!$F$5:$F$605,CReceber!$D217,Jun!$I$5:$I$605,"Não Pago")</f>
        <v>0</v>
      </c>
      <c r="K217" s="75">
        <f>SUMIFS(Jul!$H$5:$H$605,Jul!$Q$5:$Q$605,"Receita",Jul!$F$5:$F$605,CReceber!$D217,Jul!$I$5:$I$605,"Não Pago")</f>
        <v>0</v>
      </c>
      <c r="L217" s="75">
        <f>SUMIFS(Ago!$H$5:$H$605,Ago!$Q$5:$Q$605,"Receita",Ago!$F$5:$F$605,CReceber!$D217,Ago!$I$5:$I$605,"Não Pago")</f>
        <v>0</v>
      </c>
      <c r="M217" s="75">
        <f>SUMIFS(Set!$H$5:$H$605,Set!$Q$5:$Q$605,"Receita",Set!$F$5:$F$605,CReceber!$D217,Set!$I$5:$I$605,"Não Pago")</f>
        <v>0</v>
      </c>
      <c r="N217" s="75">
        <f>SUMIFS(Out!$H$5:$H$605,Out!$Q$5:$Q$605,"Receita",Out!$F$5:$F$605,CReceber!$D217,Out!$I$5:$I$605,"Não Pago")</f>
        <v>0</v>
      </c>
      <c r="O217" s="75">
        <f>SUMIFS(Nov!$H$5:$H$605,Nov!$Q$5:$Q$605,"Receita",Nov!$F$5:$F$605,CReceber!$D217,Nov!$I$5:$I$605,"Não Pago")</f>
        <v>0</v>
      </c>
      <c r="P217" s="75">
        <f>SUMIFS(Dez!$H$5:$H$605,Dez!$Q$5:$Q$605,"Receita",Dez!$F$5:$F$605,CReceber!$D217,Dez!$I$5:$I$605,"Não Pago")</f>
        <v>0</v>
      </c>
      <c r="Q217" s="49">
        <f t="shared" si="8"/>
        <v>0</v>
      </c>
    </row>
    <row r="218" spans="3:17" ht="28.5" customHeight="1" thickTop="1" thickBot="1">
      <c r="C218" s="65" t="s">
        <v>56</v>
      </c>
      <c r="D218" s="66" t="str">
        <f>VLOOKUP(C218,'PC Receitas'!$I$4:$J$103,2,FALSE)</f>
        <v>-</v>
      </c>
      <c r="E218" s="75">
        <f>SUMIFS(Jan!$H$5:$H$605,Jan!$Q$5:$Q$605,"Receita",Jan!$F$5:$F$605,CReceber!$D218,Jan!$I$5:$I$605,"Não Pago")</f>
        <v>0</v>
      </c>
      <c r="F218" s="75">
        <f>SUMIFS(Fev!$H$5:$H$605,Fev!$Q$5:$Q$605,"Receita",Fev!$F$5:$F$605,CReceber!$D218,Fev!$I$5:$I$605,"Não Pago")</f>
        <v>0</v>
      </c>
      <c r="G218" s="75">
        <f>SUMIFS(Mar!$H$5:$H$605,Mar!$Q$5:$Q$605,"Receita",Mar!$F$5:$F$605,CReceber!$D218,Mar!$I$5:$I$605,"Não Pago")</f>
        <v>0</v>
      </c>
      <c r="H218" s="75">
        <f>SUMIFS(Abr!$H$5:$H$605,Abr!$Q$5:$Q$605,"Receita",Abr!$F$5:$F$605,CReceber!$D218,Abr!$I$5:$I$605,"Não Pago")</f>
        <v>0</v>
      </c>
      <c r="I218" s="75">
        <f>SUMIFS(Mai!$H$5:$H$605,Mai!$Q$5:$Q$605,"Receita",Mai!$F$5:$F$605,CReceber!$D218,Mai!$I$5:$I$605,"Não Pago")</f>
        <v>0</v>
      </c>
      <c r="J218" s="75">
        <f>SUMIFS(Jun!$H$5:$H$605,Jun!$Q$5:$Q$605,"Receita",Jun!$F$5:$F$605,CReceber!$D218,Jun!$I$5:$I$605,"Não Pago")</f>
        <v>0</v>
      </c>
      <c r="K218" s="75">
        <f>SUMIFS(Jul!$H$5:$H$605,Jul!$Q$5:$Q$605,"Receita",Jul!$F$5:$F$605,CReceber!$D218,Jul!$I$5:$I$605,"Não Pago")</f>
        <v>0</v>
      </c>
      <c r="L218" s="75">
        <f>SUMIFS(Ago!$H$5:$H$605,Ago!$Q$5:$Q$605,"Receita",Ago!$F$5:$F$605,CReceber!$D218,Ago!$I$5:$I$605,"Não Pago")</f>
        <v>0</v>
      </c>
      <c r="M218" s="75">
        <f>SUMIFS(Set!$H$5:$H$605,Set!$Q$5:$Q$605,"Receita",Set!$F$5:$F$605,CReceber!$D218,Set!$I$5:$I$605,"Não Pago")</f>
        <v>0</v>
      </c>
      <c r="N218" s="75">
        <f>SUMIFS(Out!$H$5:$H$605,Out!$Q$5:$Q$605,"Receita",Out!$F$5:$F$605,CReceber!$D218,Out!$I$5:$I$605,"Não Pago")</f>
        <v>0</v>
      </c>
      <c r="O218" s="75">
        <f>SUMIFS(Nov!$H$5:$H$605,Nov!$Q$5:$Q$605,"Receita",Nov!$F$5:$F$605,CReceber!$D218,Nov!$I$5:$I$605,"Não Pago")</f>
        <v>0</v>
      </c>
      <c r="P218" s="75">
        <f>SUMIFS(Dez!$H$5:$H$605,Dez!$Q$5:$Q$605,"Receita",Dez!$F$5:$F$605,CReceber!$D218,Dez!$I$5:$I$605,"Não Pago")</f>
        <v>0</v>
      </c>
      <c r="Q218" s="49">
        <f t="shared" si="8"/>
        <v>0</v>
      </c>
    </row>
    <row r="219" spans="3:17" ht="28.5" customHeight="1" thickTop="1" thickBot="1">
      <c r="C219" s="65" t="s">
        <v>57</v>
      </c>
      <c r="D219" s="66" t="str">
        <f>VLOOKUP(C219,'PC Receitas'!$I$4:$J$103,2,FALSE)</f>
        <v>-</v>
      </c>
      <c r="E219" s="75">
        <f>SUMIFS(Jan!$H$5:$H$605,Jan!$Q$5:$Q$605,"Receita",Jan!$F$5:$F$605,CReceber!$D219,Jan!$I$5:$I$605,"Não Pago")</f>
        <v>0</v>
      </c>
      <c r="F219" s="75">
        <f>SUMIFS(Fev!$H$5:$H$605,Fev!$Q$5:$Q$605,"Receita",Fev!$F$5:$F$605,CReceber!$D219,Fev!$I$5:$I$605,"Não Pago")</f>
        <v>0</v>
      </c>
      <c r="G219" s="75">
        <f>SUMIFS(Mar!$H$5:$H$605,Mar!$Q$5:$Q$605,"Receita",Mar!$F$5:$F$605,CReceber!$D219,Mar!$I$5:$I$605,"Não Pago")</f>
        <v>0</v>
      </c>
      <c r="H219" s="75">
        <f>SUMIFS(Abr!$H$5:$H$605,Abr!$Q$5:$Q$605,"Receita",Abr!$F$5:$F$605,CReceber!$D219,Abr!$I$5:$I$605,"Não Pago")</f>
        <v>0</v>
      </c>
      <c r="I219" s="75">
        <f>SUMIFS(Mai!$H$5:$H$605,Mai!$Q$5:$Q$605,"Receita",Mai!$F$5:$F$605,CReceber!$D219,Mai!$I$5:$I$605,"Não Pago")</f>
        <v>0</v>
      </c>
      <c r="J219" s="75">
        <f>SUMIFS(Jun!$H$5:$H$605,Jun!$Q$5:$Q$605,"Receita",Jun!$F$5:$F$605,CReceber!$D219,Jun!$I$5:$I$605,"Não Pago")</f>
        <v>0</v>
      </c>
      <c r="K219" s="75">
        <f>SUMIFS(Jul!$H$5:$H$605,Jul!$Q$5:$Q$605,"Receita",Jul!$F$5:$F$605,CReceber!$D219,Jul!$I$5:$I$605,"Não Pago")</f>
        <v>0</v>
      </c>
      <c r="L219" s="75">
        <f>SUMIFS(Ago!$H$5:$H$605,Ago!$Q$5:$Q$605,"Receita",Ago!$F$5:$F$605,CReceber!$D219,Ago!$I$5:$I$605,"Não Pago")</f>
        <v>0</v>
      </c>
      <c r="M219" s="75">
        <f>SUMIFS(Set!$H$5:$H$605,Set!$Q$5:$Q$605,"Receita",Set!$F$5:$F$605,CReceber!$D219,Set!$I$5:$I$605,"Não Pago")</f>
        <v>0</v>
      </c>
      <c r="N219" s="75">
        <f>SUMIFS(Out!$H$5:$H$605,Out!$Q$5:$Q$605,"Receita",Out!$F$5:$F$605,CReceber!$D219,Out!$I$5:$I$605,"Não Pago")</f>
        <v>0</v>
      </c>
      <c r="O219" s="75">
        <f>SUMIFS(Nov!$H$5:$H$605,Nov!$Q$5:$Q$605,"Receita",Nov!$F$5:$F$605,CReceber!$D219,Nov!$I$5:$I$605,"Não Pago")</f>
        <v>0</v>
      </c>
      <c r="P219" s="75">
        <f>SUMIFS(Dez!$H$5:$H$605,Dez!$Q$5:$Q$605,"Receita",Dez!$F$5:$F$605,CReceber!$D219,Dez!$I$5:$I$605,"Não Pago")</f>
        <v>0</v>
      </c>
      <c r="Q219" s="49">
        <f t="shared" si="8"/>
        <v>0</v>
      </c>
    </row>
    <row r="220" spans="3:17" ht="28.5" customHeight="1" thickTop="1" thickBot="1">
      <c r="C220" s="65" t="s">
        <v>58</v>
      </c>
      <c r="D220" s="66" t="str">
        <f>VLOOKUP(C220,'PC Receitas'!$I$4:$J$103,2,FALSE)</f>
        <v>-</v>
      </c>
      <c r="E220" s="75">
        <f>SUMIFS(Jan!$H$5:$H$605,Jan!$Q$5:$Q$605,"Receita",Jan!$F$5:$F$605,CReceber!$D220,Jan!$I$5:$I$605,"Não Pago")</f>
        <v>0</v>
      </c>
      <c r="F220" s="75">
        <f>SUMIFS(Fev!$H$5:$H$605,Fev!$Q$5:$Q$605,"Receita",Fev!$F$5:$F$605,CReceber!$D220,Fev!$I$5:$I$605,"Não Pago")</f>
        <v>0</v>
      </c>
      <c r="G220" s="75">
        <f>SUMIFS(Mar!$H$5:$H$605,Mar!$Q$5:$Q$605,"Receita",Mar!$F$5:$F$605,CReceber!$D220,Mar!$I$5:$I$605,"Não Pago")</f>
        <v>0</v>
      </c>
      <c r="H220" s="75">
        <f>SUMIFS(Abr!$H$5:$H$605,Abr!$Q$5:$Q$605,"Receita",Abr!$F$5:$F$605,CReceber!$D220,Abr!$I$5:$I$605,"Não Pago")</f>
        <v>0</v>
      </c>
      <c r="I220" s="75">
        <f>SUMIFS(Mai!$H$5:$H$605,Mai!$Q$5:$Q$605,"Receita",Mai!$F$5:$F$605,CReceber!$D220,Mai!$I$5:$I$605,"Não Pago")</f>
        <v>0</v>
      </c>
      <c r="J220" s="75">
        <f>SUMIFS(Jun!$H$5:$H$605,Jun!$Q$5:$Q$605,"Receita",Jun!$F$5:$F$605,CReceber!$D220,Jun!$I$5:$I$605,"Não Pago")</f>
        <v>0</v>
      </c>
      <c r="K220" s="75">
        <f>SUMIFS(Jul!$H$5:$H$605,Jul!$Q$5:$Q$605,"Receita",Jul!$F$5:$F$605,CReceber!$D220,Jul!$I$5:$I$605,"Não Pago")</f>
        <v>0</v>
      </c>
      <c r="L220" s="75">
        <f>SUMIFS(Ago!$H$5:$H$605,Ago!$Q$5:$Q$605,"Receita",Ago!$F$5:$F$605,CReceber!$D220,Ago!$I$5:$I$605,"Não Pago")</f>
        <v>0</v>
      </c>
      <c r="M220" s="75">
        <f>SUMIFS(Set!$H$5:$H$605,Set!$Q$5:$Q$605,"Receita",Set!$F$5:$F$605,CReceber!$D220,Set!$I$5:$I$605,"Não Pago")</f>
        <v>0</v>
      </c>
      <c r="N220" s="75">
        <f>SUMIFS(Out!$H$5:$H$605,Out!$Q$5:$Q$605,"Receita",Out!$F$5:$F$605,CReceber!$D220,Out!$I$5:$I$605,"Não Pago")</f>
        <v>0</v>
      </c>
      <c r="O220" s="75">
        <f>SUMIFS(Nov!$H$5:$H$605,Nov!$Q$5:$Q$605,"Receita",Nov!$F$5:$F$605,CReceber!$D220,Nov!$I$5:$I$605,"Não Pago")</f>
        <v>0</v>
      </c>
      <c r="P220" s="75">
        <f>SUMIFS(Dez!$H$5:$H$605,Dez!$Q$5:$Q$605,"Receita",Dez!$F$5:$F$605,CReceber!$D220,Dez!$I$5:$I$605,"Não Pago")</f>
        <v>0</v>
      </c>
      <c r="Q220" s="49">
        <f t="shared" si="8"/>
        <v>0</v>
      </c>
    </row>
    <row r="221" spans="3:17" ht="28.5" customHeight="1" thickTop="1" thickBot="1">
      <c r="C221" s="65" t="s">
        <v>59</v>
      </c>
      <c r="D221" s="66" t="str">
        <f>VLOOKUP(C221,'PC Receitas'!$I$4:$J$103,2,FALSE)</f>
        <v>-</v>
      </c>
      <c r="E221" s="75">
        <f>SUMIFS(Jan!$H$5:$H$605,Jan!$Q$5:$Q$605,"Receita",Jan!$F$5:$F$605,CReceber!$D221,Jan!$I$5:$I$605,"Não Pago")</f>
        <v>0</v>
      </c>
      <c r="F221" s="75">
        <f>SUMIFS(Fev!$H$5:$H$605,Fev!$Q$5:$Q$605,"Receita",Fev!$F$5:$F$605,CReceber!$D221,Fev!$I$5:$I$605,"Não Pago")</f>
        <v>0</v>
      </c>
      <c r="G221" s="75">
        <f>SUMIFS(Mar!$H$5:$H$605,Mar!$Q$5:$Q$605,"Receita",Mar!$F$5:$F$605,CReceber!$D221,Mar!$I$5:$I$605,"Não Pago")</f>
        <v>0</v>
      </c>
      <c r="H221" s="75">
        <f>SUMIFS(Abr!$H$5:$H$605,Abr!$Q$5:$Q$605,"Receita",Abr!$F$5:$F$605,CReceber!$D221,Abr!$I$5:$I$605,"Não Pago")</f>
        <v>0</v>
      </c>
      <c r="I221" s="75">
        <f>SUMIFS(Mai!$H$5:$H$605,Mai!$Q$5:$Q$605,"Receita",Mai!$F$5:$F$605,CReceber!$D221,Mai!$I$5:$I$605,"Não Pago")</f>
        <v>0</v>
      </c>
      <c r="J221" s="75">
        <f>SUMIFS(Jun!$H$5:$H$605,Jun!$Q$5:$Q$605,"Receita",Jun!$F$5:$F$605,CReceber!$D221,Jun!$I$5:$I$605,"Não Pago")</f>
        <v>0</v>
      </c>
      <c r="K221" s="75">
        <f>SUMIFS(Jul!$H$5:$H$605,Jul!$Q$5:$Q$605,"Receita",Jul!$F$5:$F$605,CReceber!$D221,Jul!$I$5:$I$605,"Não Pago")</f>
        <v>0</v>
      </c>
      <c r="L221" s="75">
        <f>SUMIFS(Ago!$H$5:$H$605,Ago!$Q$5:$Q$605,"Receita",Ago!$F$5:$F$605,CReceber!$D221,Ago!$I$5:$I$605,"Não Pago")</f>
        <v>0</v>
      </c>
      <c r="M221" s="75">
        <f>SUMIFS(Set!$H$5:$H$605,Set!$Q$5:$Q$605,"Receita",Set!$F$5:$F$605,CReceber!$D221,Set!$I$5:$I$605,"Não Pago")</f>
        <v>0</v>
      </c>
      <c r="N221" s="75">
        <f>SUMIFS(Out!$H$5:$H$605,Out!$Q$5:$Q$605,"Receita",Out!$F$5:$F$605,CReceber!$D221,Out!$I$5:$I$605,"Não Pago")</f>
        <v>0</v>
      </c>
      <c r="O221" s="75">
        <f>SUMIFS(Nov!$H$5:$H$605,Nov!$Q$5:$Q$605,"Receita",Nov!$F$5:$F$605,CReceber!$D221,Nov!$I$5:$I$605,"Não Pago")</f>
        <v>0</v>
      </c>
      <c r="P221" s="75">
        <f>SUMIFS(Dez!$H$5:$H$605,Dez!$Q$5:$Q$605,"Receita",Dez!$F$5:$F$605,CReceber!$D221,Dez!$I$5:$I$605,"Não Pago")</f>
        <v>0</v>
      </c>
      <c r="Q221" s="49">
        <f t="shared" si="8"/>
        <v>0</v>
      </c>
    </row>
    <row r="222" spans="3:17" ht="28.5" customHeight="1" thickTop="1" thickBot="1">
      <c r="C222" s="65" t="s">
        <v>60</v>
      </c>
      <c r="D222" s="66" t="str">
        <f>VLOOKUP(C222,'PC Receitas'!$I$4:$J$103,2,FALSE)</f>
        <v>-</v>
      </c>
      <c r="E222" s="75">
        <f>SUMIFS(Jan!$H$5:$H$605,Jan!$Q$5:$Q$605,"Receita",Jan!$F$5:$F$605,CReceber!$D222,Jan!$I$5:$I$605,"Não Pago")</f>
        <v>0</v>
      </c>
      <c r="F222" s="75">
        <f>SUMIFS(Fev!$H$5:$H$605,Fev!$Q$5:$Q$605,"Receita",Fev!$F$5:$F$605,CReceber!$D222,Fev!$I$5:$I$605,"Não Pago")</f>
        <v>0</v>
      </c>
      <c r="G222" s="75">
        <f>SUMIFS(Mar!$H$5:$H$605,Mar!$Q$5:$Q$605,"Receita",Mar!$F$5:$F$605,CReceber!$D222,Mar!$I$5:$I$605,"Não Pago")</f>
        <v>0</v>
      </c>
      <c r="H222" s="75">
        <f>SUMIFS(Abr!$H$5:$H$605,Abr!$Q$5:$Q$605,"Receita",Abr!$F$5:$F$605,CReceber!$D222,Abr!$I$5:$I$605,"Não Pago")</f>
        <v>0</v>
      </c>
      <c r="I222" s="75">
        <f>SUMIFS(Mai!$H$5:$H$605,Mai!$Q$5:$Q$605,"Receita",Mai!$F$5:$F$605,CReceber!$D222,Mai!$I$5:$I$605,"Não Pago")</f>
        <v>0</v>
      </c>
      <c r="J222" s="75">
        <f>SUMIFS(Jun!$H$5:$H$605,Jun!$Q$5:$Q$605,"Receita",Jun!$F$5:$F$605,CReceber!$D222,Jun!$I$5:$I$605,"Não Pago")</f>
        <v>0</v>
      </c>
      <c r="K222" s="75">
        <f>SUMIFS(Jul!$H$5:$H$605,Jul!$Q$5:$Q$605,"Receita",Jul!$F$5:$F$605,CReceber!$D222,Jul!$I$5:$I$605,"Não Pago")</f>
        <v>0</v>
      </c>
      <c r="L222" s="75">
        <f>SUMIFS(Ago!$H$5:$H$605,Ago!$Q$5:$Q$605,"Receita",Ago!$F$5:$F$605,CReceber!$D222,Ago!$I$5:$I$605,"Não Pago")</f>
        <v>0</v>
      </c>
      <c r="M222" s="75">
        <f>SUMIFS(Set!$H$5:$H$605,Set!$Q$5:$Q$605,"Receita",Set!$F$5:$F$605,CReceber!$D222,Set!$I$5:$I$605,"Não Pago")</f>
        <v>0</v>
      </c>
      <c r="N222" s="75">
        <f>SUMIFS(Out!$H$5:$H$605,Out!$Q$5:$Q$605,"Receita",Out!$F$5:$F$605,CReceber!$D222,Out!$I$5:$I$605,"Não Pago")</f>
        <v>0</v>
      </c>
      <c r="O222" s="75">
        <f>SUMIFS(Nov!$H$5:$H$605,Nov!$Q$5:$Q$605,"Receita",Nov!$F$5:$F$605,CReceber!$D222,Nov!$I$5:$I$605,"Não Pago")</f>
        <v>0</v>
      </c>
      <c r="P222" s="75">
        <f>SUMIFS(Dez!$H$5:$H$605,Dez!$Q$5:$Q$605,"Receita",Dez!$F$5:$F$605,CReceber!$D222,Dez!$I$5:$I$605,"Não Pago")</f>
        <v>0</v>
      </c>
      <c r="Q222" s="49">
        <f t="shared" si="8"/>
        <v>0</v>
      </c>
    </row>
    <row r="223" spans="3:17" ht="28.5" customHeight="1" thickTop="1" thickBot="1">
      <c r="C223" s="65" t="s">
        <v>61</v>
      </c>
      <c r="D223" s="66" t="str">
        <f>VLOOKUP(C223,'PC Receitas'!$I$4:$J$103,2,FALSE)</f>
        <v>-</v>
      </c>
      <c r="E223" s="75">
        <f>SUMIFS(Jan!$H$5:$H$605,Jan!$Q$5:$Q$605,"Receita",Jan!$F$5:$F$605,CReceber!$D223,Jan!$I$5:$I$605,"Não Pago")</f>
        <v>0</v>
      </c>
      <c r="F223" s="75">
        <f>SUMIFS(Fev!$H$5:$H$605,Fev!$Q$5:$Q$605,"Receita",Fev!$F$5:$F$605,CReceber!$D223,Fev!$I$5:$I$605,"Não Pago")</f>
        <v>0</v>
      </c>
      <c r="G223" s="75">
        <f>SUMIFS(Mar!$H$5:$H$605,Mar!$Q$5:$Q$605,"Receita",Mar!$F$5:$F$605,CReceber!$D223,Mar!$I$5:$I$605,"Não Pago")</f>
        <v>0</v>
      </c>
      <c r="H223" s="75">
        <f>SUMIFS(Abr!$H$5:$H$605,Abr!$Q$5:$Q$605,"Receita",Abr!$F$5:$F$605,CReceber!$D223,Abr!$I$5:$I$605,"Não Pago")</f>
        <v>0</v>
      </c>
      <c r="I223" s="75">
        <f>SUMIFS(Mai!$H$5:$H$605,Mai!$Q$5:$Q$605,"Receita",Mai!$F$5:$F$605,CReceber!$D223,Mai!$I$5:$I$605,"Não Pago")</f>
        <v>0</v>
      </c>
      <c r="J223" s="75">
        <f>SUMIFS(Jun!$H$5:$H$605,Jun!$Q$5:$Q$605,"Receita",Jun!$F$5:$F$605,CReceber!$D223,Jun!$I$5:$I$605,"Não Pago")</f>
        <v>0</v>
      </c>
      <c r="K223" s="75">
        <f>SUMIFS(Jul!$H$5:$H$605,Jul!$Q$5:$Q$605,"Receita",Jul!$F$5:$F$605,CReceber!$D223,Jul!$I$5:$I$605,"Não Pago")</f>
        <v>0</v>
      </c>
      <c r="L223" s="75">
        <f>SUMIFS(Ago!$H$5:$H$605,Ago!$Q$5:$Q$605,"Receita",Ago!$F$5:$F$605,CReceber!$D223,Ago!$I$5:$I$605,"Não Pago")</f>
        <v>0</v>
      </c>
      <c r="M223" s="75">
        <f>SUMIFS(Set!$H$5:$H$605,Set!$Q$5:$Q$605,"Receita",Set!$F$5:$F$605,CReceber!$D223,Set!$I$5:$I$605,"Não Pago")</f>
        <v>0</v>
      </c>
      <c r="N223" s="75">
        <f>SUMIFS(Out!$H$5:$H$605,Out!$Q$5:$Q$605,"Receita",Out!$F$5:$F$605,CReceber!$D223,Out!$I$5:$I$605,"Não Pago")</f>
        <v>0</v>
      </c>
      <c r="O223" s="75">
        <f>SUMIFS(Nov!$H$5:$H$605,Nov!$Q$5:$Q$605,"Receita",Nov!$F$5:$F$605,CReceber!$D223,Nov!$I$5:$I$605,"Não Pago")</f>
        <v>0</v>
      </c>
      <c r="P223" s="75">
        <f>SUMIFS(Dez!$H$5:$H$605,Dez!$Q$5:$Q$605,"Receita",Dez!$F$5:$F$605,CReceber!$D223,Dez!$I$5:$I$605,"Não Pago")</f>
        <v>0</v>
      </c>
      <c r="Q223" s="49">
        <f t="shared" si="8"/>
        <v>0</v>
      </c>
    </row>
    <row r="224" spans="3:17" ht="28.5" customHeight="1" thickTop="1" thickBot="1">
      <c r="C224" s="65" t="s">
        <v>62</v>
      </c>
      <c r="D224" s="66" t="str">
        <f>VLOOKUP(C224,'PC Receitas'!$I$4:$J$103,2,FALSE)</f>
        <v>-</v>
      </c>
      <c r="E224" s="75">
        <f>SUMIFS(Jan!$H$5:$H$605,Jan!$Q$5:$Q$605,"Receita",Jan!$F$5:$F$605,CReceber!$D224,Jan!$I$5:$I$605,"Não Pago")</f>
        <v>0</v>
      </c>
      <c r="F224" s="75">
        <f>SUMIFS(Fev!$H$5:$H$605,Fev!$Q$5:$Q$605,"Receita",Fev!$F$5:$F$605,CReceber!$D224,Fev!$I$5:$I$605,"Não Pago")</f>
        <v>0</v>
      </c>
      <c r="G224" s="75">
        <f>SUMIFS(Mar!$H$5:$H$605,Mar!$Q$5:$Q$605,"Receita",Mar!$F$5:$F$605,CReceber!$D224,Mar!$I$5:$I$605,"Não Pago")</f>
        <v>0</v>
      </c>
      <c r="H224" s="75">
        <f>SUMIFS(Abr!$H$5:$H$605,Abr!$Q$5:$Q$605,"Receita",Abr!$F$5:$F$605,CReceber!$D224,Abr!$I$5:$I$605,"Não Pago")</f>
        <v>0</v>
      </c>
      <c r="I224" s="75">
        <f>SUMIFS(Mai!$H$5:$H$605,Mai!$Q$5:$Q$605,"Receita",Mai!$F$5:$F$605,CReceber!$D224,Mai!$I$5:$I$605,"Não Pago")</f>
        <v>0</v>
      </c>
      <c r="J224" s="75">
        <f>SUMIFS(Jun!$H$5:$H$605,Jun!$Q$5:$Q$605,"Receita",Jun!$F$5:$F$605,CReceber!$D224,Jun!$I$5:$I$605,"Não Pago")</f>
        <v>0</v>
      </c>
      <c r="K224" s="75">
        <f>SUMIFS(Jul!$H$5:$H$605,Jul!$Q$5:$Q$605,"Receita",Jul!$F$5:$F$605,CReceber!$D224,Jul!$I$5:$I$605,"Não Pago")</f>
        <v>0</v>
      </c>
      <c r="L224" s="75">
        <f>SUMIFS(Ago!$H$5:$H$605,Ago!$Q$5:$Q$605,"Receita",Ago!$F$5:$F$605,CReceber!$D224,Ago!$I$5:$I$605,"Não Pago")</f>
        <v>0</v>
      </c>
      <c r="M224" s="75">
        <f>SUMIFS(Set!$H$5:$H$605,Set!$Q$5:$Q$605,"Receita",Set!$F$5:$F$605,CReceber!$D224,Set!$I$5:$I$605,"Não Pago")</f>
        <v>0</v>
      </c>
      <c r="N224" s="75">
        <f>SUMIFS(Out!$H$5:$H$605,Out!$Q$5:$Q$605,"Receita",Out!$F$5:$F$605,CReceber!$D224,Out!$I$5:$I$605,"Não Pago")</f>
        <v>0</v>
      </c>
      <c r="O224" s="75">
        <f>SUMIFS(Nov!$H$5:$H$605,Nov!$Q$5:$Q$605,"Receita",Nov!$F$5:$F$605,CReceber!$D224,Nov!$I$5:$I$605,"Não Pago")</f>
        <v>0</v>
      </c>
      <c r="P224" s="75">
        <f>SUMIFS(Dez!$H$5:$H$605,Dez!$Q$5:$Q$605,"Receita",Dez!$F$5:$F$605,CReceber!$D224,Dez!$I$5:$I$605,"Não Pago")</f>
        <v>0</v>
      </c>
      <c r="Q224" s="49">
        <f t="shared" si="8"/>
        <v>0</v>
      </c>
    </row>
    <row r="225" spans="3:17" ht="28.5" customHeight="1" thickTop="1" thickBot="1">
      <c r="C225" s="65" t="s">
        <v>63</v>
      </c>
      <c r="D225" s="66" t="str">
        <f>VLOOKUP(C225,'PC Receitas'!$I$4:$J$103,2,FALSE)</f>
        <v>-</v>
      </c>
      <c r="E225" s="75">
        <f>SUMIFS(Jan!$H$5:$H$605,Jan!$Q$5:$Q$605,"Receita",Jan!$F$5:$F$605,CReceber!$D225,Jan!$I$5:$I$605,"Não Pago")</f>
        <v>0</v>
      </c>
      <c r="F225" s="75">
        <f>SUMIFS(Fev!$H$5:$H$605,Fev!$Q$5:$Q$605,"Receita",Fev!$F$5:$F$605,CReceber!$D225,Fev!$I$5:$I$605,"Não Pago")</f>
        <v>0</v>
      </c>
      <c r="G225" s="75">
        <f>SUMIFS(Mar!$H$5:$H$605,Mar!$Q$5:$Q$605,"Receita",Mar!$F$5:$F$605,CReceber!$D225,Mar!$I$5:$I$605,"Não Pago")</f>
        <v>0</v>
      </c>
      <c r="H225" s="75">
        <f>SUMIFS(Abr!$H$5:$H$605,Abr!$Q$5:$Q$605,"Receita",Abr!$F$5:$F$605,CReceber!$D225,Abr!$I$5:$I$605,"Não Pago")</f>
        <v>0</v>
      </c>
      <c r="I225" s="75">
        <f>SUMIFS(Mai!$H$5:$H$605,Mai!$Q$5:$Q$605,"Receita",Mai!$F$5:$F$605,CReceber!$D225,Mai!$I$5:$I$605,"Não Pago")</f>
        <v>0</v>
      </c>
      <c r="J225" s="75">
        <f>SUMIFS(Jun!$H$5:$H$605,Jun!$Q$5:$Q$605,"Receita",Jun!$F$5:$F$605,CReceber!$D225,Jun!$I$5:$I$605,"Não Pago")</f>
        <v>0</v>
      </c>
      <c r="K225" s="75">
        <f>SUMIFS(Jul!$H$5:$H$605,Jul!$Q$5:$Q$605,"Receita",Jul!$F$5:$F$605,CReceber!$D225,Jul!$I$5:$I$605,"Não Pago")</f>
        <v>0</v>
      </c>
      <c r="L225" s="75">
        <f>SUMIFS(Ago!$H$5:$H$605,Ago!$Q$5:$Q$605,"Receita",Ago!$F$5:$F$605,CReceber!$D225,Ago!$I$5:$I$605,"Não Pago")</f>
        <v>0</v>
      </c>
      <c r="M225" s="75">
        <f>SUMIFS(Set!$H$5:$H$605,Set!$Q$5:$Q$605,"Receita",Set!$F$5:$F$605,CReceber!$D225,Set!$I$5:$I$605,"Não Pago")</f>
        <v>0</v>
      </c>
      <c r="N225" s="75">
        <f>SUMIFS(Out!$H$5:$H$605,Out!$Q$5:$Q$605,"Receita",Out!$F$5:$F$605,CReceber!$D225,Out!$I$5:$I$605,"Não Pago")</f>
        <v>0</v>
      </c>
      <c r="O225" s="75">
        <f>SUMIFS(Nov!$H$5:$H$605,Nov!$Q$5:$Q$605,"Receita",Nov!$F$5:$F$605,CReceber!$D225,Nov!$I$5:$I$605,"Não Pago")</f>
        <v>0</v>
      </c>
      <c r="P225" s="75">
        <f>SUMIFS(Dez!$H$5:$H$605,Dez!$Q$5:$Q$605,"Receita",Dez!$F$5:$F$605,CReceber!$D225,Dez!$I$5:$I$605,"Não Pago")</f>
        <v>0</v>
      </c>
      <c r="Q225" s="49">
        <f t="shared" si="8"/>
        <v>0</v>
      </c>
    </row>
    <row r="226" spans="3:17" ht="28.5" customHeight="1" thickTop="1" thickBot="1">
      <c r="C226" s="65" t="s">
        <v>64</v>
      </c>
      <c r="D226" s="66" t="str">
        <f>VLOOKUP(C226,'PC Receitas'!$I$4:$J$103,2,FALSE)</f>
        <v>-</v>
      </c>
      <c r="E226" s="75">
        <f>SUMIFS(Jan!$H$5:$H$605,Jan!$Q$5:$Q$605,"Receita",Jan!$F$5:$F$605,CReceber!$D226,Jan!$I$5:$I$605,"Não Pago")</f>
        <v>0</v>
      </c>
      <c r="F226" s="75">
        <f>SUMIFS(Fev!$H$5:$H$605,Fev!$Q$5:$Q$605,"Receita",Fev!$F$5:$F$605,CReceber!$D226,Fev!$I$5:$I$605,"Não Pago")</f>
        <v>0</v>
      </c>
      <c r="G226" s="75">
        <f>SUMIFS(Mar!$H$5:$H$605,Mar!$Q$5:$Q$605,"Receita",Mar!$F$5:$F$605,CReceber!$D226,Mar!$I$5:$I$605,"Não Pago")</f>
        <v>0</v>
      </c>
      <c r="H226" s="75">
        <f>SUMIFS(Abr!$H$5:$H$605,Abr!$Q$5:$Q$605,"Receita",Abr!$F$5:$F$605,CReceber!$D226,Abr!$I$5:$I$605,"Não Pago")</f>
        <v>0</v>
      </c>
      <c r="I226" s="75">
        <f>SUMIFS(Mai!$H$5:$H$605,Mai!$Q$5:$Q$605,"Receita",Mai!$F$5:$F$605,CReceber!$D226,Mai!$I$5:$I$605,"Não Pago")</f>
        <v>0</v>
      </c>
      <c r="J226" s="75">
        <f>SUMIFS(Jun!$H$5:$H$605,Jun!$Q$5:$Q$605,"Receita",Jun!$F$5:$F$605,CReceber!$D226,Jun!$I$5:$I$605,"Não Pago")</f>
        <v>0</v>
      </c>
      <c r="K226" s="75">
        <f>SUMIFS(Jul!$H$5:$H$605,Jul!$Q$5:$Q$605,"Receita",Jul!$F$5:$F$605,CReceber!$D226,Jul!$I$5:$I$605,"Não Pago")</f>
        <v>0</v>
      </c>
      <c r="L226" s="75">
        <f>SUMIFS(Ago!$H$5:$H$605,Ago!$Q$5:$Q$605,"Receita",Ago!$F$5:$F$605,CReceber!$D226,Ago!$I$5:$I$605,"Não Pago")</f>
        <v>0</v>
      </c>
      <c r="M226" s="75">
        <f>SUMIFS(Set!$H$5:$H$605,Set!$Q$5:$Q$605,"Receita",Set!$F$5:$F$605,CReceber!$D226,Set!$I$5:$I$605,"Não Pago")</f>
        <v>0</v>
      </c>
      <c r="N226" s="75">
        <f>SUMIFS(Out!$H$5:$H$605,Out!$Q$5:$Q$605,"Receita",Out!$F$5:$F$605,CReceber!$D226,Out!$I$5:$I$605,"Não Pago")</f>
        <v>0</v>
      </c>
      <c r="O226" s="75">
        <f>SUMIFS(Nov!$H$5:$H$605,Nov!$Q$5:$Q$605,"Receita",Nov!$F$5:$F$605,CReceber!$D226,Nov!$I$5:$I$605,"Não Pago")</f>
        <v>0</v>
      </c>
      <c r="P226" s="75">
        <f>SUMIFS(Dez!$H$5:$H$605,Dez!$Q$5:$Q$605,"Receita",Dez!$F$5:$F$605,CReceber!$D226,Dez!$I$5:$I$605,"Não Pago")</f>
        <v>0</v>
      </c>
      <c r="Q226" s="49">
        <f t="shared" si="8"/>
        <v>0</v>
      </c>
    </row>
    <row r="227" spans="3:17" ht="28.5" customHeight="1" thickTop="1" thickBot="1">
      <c r="C227" s="65" t="s">
        <v>65</v>
      </c>
      <c r="D227" s="66" t="str">
        <f>VLOOKUP(C227,'PC Receitas'!$I$4:$J$103,2,FALSE)</f>
        <v>-</v>
      </c>
      <c r="E227" s="75">
        <f>SUMIFS(Jan!$H$5:$H$605,Jan!$Q$5:$Q$605,"Receita",Jan!$F$5:$F$605,CReceber!$D227,Jan!$I$5:$I$605,"Não Pago")</f>
        <v>0</v>
      </c>
      <c r="F227" s="75">
        <f>SUMIFS(Fev!$H$5:$H$605,Fev!$Q$5:$Q$605,"Receita",Fev!$F$5:$F$605,CReceber!$D227,Fev!$I$5:$I$605,"Não Pago")</f>
        <v>0</v>
      </c>
      <c r="G227" s="75">
        <f>SUMIFS(Mar!$H$5:$H$605,Mar!$Q$5:$Q$605,"Receita",Mar!$F$5:$F$605,CReceber!$D227,Mar!$I$5:$I$605,"Não Pago")</f>
        <v>0</v>
      </c>
      <c r="H227" s="75">
        <f>SUMIFS(Abr!$H$5:$H$605,Abr!$Q$5:$Q$605,"Receita",Abr!$F$5:$F$605,CReceber!$D227,Abr!$I$5:$I$605,"Não Pago")</f>
        <v>0</v>
      </c>
      <c r="I227" s="75">
        <f>SUMIFS(Mai!$H$5:$H$605,Mai!$Q$5:$Q$605,"Receita",Mai!$F$5:$F$605,CReceber!$D227,Mai!$I$5:$I$605,"Não Pago")</f>
        <v>0</v>
      </c>
      <c r="J227" s="75">
        <f>SUMIFS(Jun!$H$5:$H$605,Jun!$Q$5:$Q$605,"Receita",Jun!$F$5:$F$605,CReceber!$D227,Jun!$I$5:$I$605,"Não Pago")</f>
        <v>0</v>
      </c>
      <c r="K227" s="75">
        <f>SUMIFS(Jul!$H$5:$H$605,Jul!$Q$5:$Q$605,"Receita",Jul!$F$5:$F$605,CReceber!$D227,Jul!$I$5:$I$605,"Não Pago")</f>
        <v>0</v>
      </c>
      <c r="L227" s="75">
        <f>SUMIFS(Ago!$H$5:$H$605,Ago!$Q$5:$Q$605,"Receita",Ago!$F$5:$F$605,CReceber!$D227,Ago!$I$5:$I$605,"Não Pago")</f>
        <v>0</v>
      </c>
      <c r="M227" s="75">
        <f>SUMIFS(Set!$H$5:$H$605,Set!$Q$5:$Q$605,"Receita",Set!$F$5:$F$605,CReceber!$D227,Set!$I$5:$I$605,"Não Pago")</f>
        <v>0</v>
      </c>
      <c r="N227" s="75">
        <f>SUMIFS(Out!$H$5:$H$605,Out!$Q$5:$Q$605,"Receita",Out!$F$5:$F$605,CReceber!$D227,Out!$I$5:$I$605,"Não Pago")</f>
        <v>0</v>
      </c>
      <c r="O227" s="75">
        <f>SUMIFS(Nov!$H$5:$H$605,Nov!$Q$5:$Q$605,"Receita",Nov!$F$5:$F$605,CReceber!$D227,Nov!$I$5:$I$605,"Não Pago")</f>
        <v>0</v>
      </c>
      <c r="P227" s="75">
        <f>SUMIFS(Dez!$H$5:$H$605,Dez!$Q$5:$Q$605,"Receita",Dez!$F$5:$F$605,CReceber!$D227,Dez!$I$5:$I$605,"Não Pago")</f>
        <v>0</v>
      </c>
      <c r="Q227" s="49">
        <f t="shared" si="8"/>
        <v>0</v>
      </c>
    </row>
    <row r="228" spans="3:17" ht="28.5" customHeight="1" thickTop="1" thickBot="1">
      <c r="C228" s="65" t="s">
        <v>66</v>
      </c>
      <c r="D228" s="66" t="str">
        <f>VLOOKUP(C228,'PC Receitas'!$I$4:$J$103,2,FALSE)</f>
        <v>-</v>
      </c>
      <c r="E228" s="75">
        <f>SUMIFS(Jan!$H$5:$H$605,Jan!$Q$5:$Q$605,"Receita",Jan!$F$5:$F$605,CReceber!$D228,Jan!$I$5:$I$605,"Não Pago")</f>
        <v>0</v>
      </c>
      <c r="F228" s="75">
        <f>SUMIFS(Fev!$H$5:$H$605,Fev!$Q$5:$Q$605,"Receita",Fev!$F$5:$F$605,CReceber!$D228,Fev!$I$5:$I$605,"Não Pago")</f>
        <v>0</v>
      </c>
      <c r="G228" s="75">
        <f>SUMIFS(Mar!$H$5:$H$605,Mar!$Q$5:$Q$605,"Receita",Mar!$F$5:$F$605,CReceber!$D228,Mar!$I$5:$I$605,"Não Pago")</f>
        <v>0</v>
      </c>
      <c r="H228" s="75">
        <f>SUMIFS(Abr!$H$5:$H$605,Abr!$Q$5:$Q$605,"Receita",Abr!$F$5:$F$605,CReceber!$D228,Abr!$I$5:$I$605,"Não Pago")</f>
        <v>0</v>
      </c>
      <c r="I228" s="75">
        <f>SUMIFS(Mai!$H$5:$H$605,Mai!$Q$5:$Q$605,"Receita",Mai!$F$5:$F$605,CReceber!$D228,Mai!$I$5:$I$605,"Não Pago")</f>
        <v>0</v>
      </c>
      <c r="J228" s="75">
        <f>SUMIFS(Jun!$H$5:$H$605,Jun!$Q$5:$Q$605,"Receita",Jun!$F$5:$F$605,CReceber!$D228,Jun!$I$5:$I$605,"Não Pago")</f>
        <v>0</v>
      </c>
      <c r="K228" s="75">
        <f>SUMIFS(Jul!$H$5:$H$605,Jul!$Q$5:$Q$605,"Receita",Jul!$F$5:$F$605,CReceber!$D228,Jul!$I$5:$I$605,"Não Pago")</f>
        <v>0</v>
      </c>
      <c r="L228" s="75">
        <f>SUMIFS(Ago!$H$5:$H$605,Ago!$Q$5:$Q$605,"Receita",Ago!$F$5:$F$605,CReceber!$D228,Ago!$I$5:$I$605,"Não Pago")</f>
        <v>0</v>
      </c>
      <c r="M228" s="75">
        <f>SUMIFS(Set!$H$5:$H$605,Set!$Q$5:$Q$605,"Receita",Set!$F$5:$F$605,CReceber!$D228,Set!$I$5:$I$605,"Não Pago")</f>
        <v>0</v>
      </c>
      <c r="N228" s="75">
        <f>SUMIFS(Out!$H$5:$H$605,Out!$Q$5:$Q$605,"Receita",Out!$F$5:$F$605,CReceber!$D228,Out!$I$5:$I$605,"Não Pago")</f>
        <v>0</v>
      </c>
      <c r="O228" s="75">
        <f>SUMIFS(Nov!$H$5:$H$605,Nov!$Q$5:$Q$605,"Receita",Nov!$F$5:$F$605,CReceber!$D228,Nov!$I$5:$I$605,"Não Pago")</f>
        <v>0</v>
      </c>
      <c r="P228" s="75">
        <f>SUMIFS(Dez!$H$5:$H$605,Dez!$Q$5:$Q$605,"Receita",Dez!$F$5:$F$605,CReceber!$D228,Dez!$I$5:$I$605,"Não Pago")</f>
        <v>0</v>
      </c>
      <c r="Q228" s="49">
        <f t="shared" si="8"/>
        <v>0</v>
      </c>
    </row>
    <row r="229" spans="3:17" ht="28.5" customHeight="1" thickTop="1" thickBot="1">
      <c r="C229" s="65" t="s">
        <v>80</v>
      </c>
      <c r="D229" s="66" t="str">
        <f>VLOOKUP(C229,'PC Receitas'!$I$4:$J$103,2,FALSE)</f>
        <v>-</v>
      </c>
      <c r="E229" s="75">
        <f>SUMIFS(Jan!$H$5:$H$605,Jan!$Q$5:$Q$605,"Receita",Jan!$F$5:$F$605,CReceber!$D229,Jan!$I$5:$I$605,"Não Pago")</f>
        <v>0</v>
      </c>
      <c r="F229" s="75">
        <f>SUMIFS(Fev!$H$5:$H$605,Fev!$Q$5:$Q$605,"Receita",Fev!$F$5:$F$605,CReceber!$D229,Fev!$I$5:$I$605,"Não Pago")</f>
        <v>0</v>
      </c>
      <c r="G229" s="75">
        <f>SUMIFS(Mar!$H$5:$H$605,Mar!$Q$5:$Q$605,"Receita",Mar!$F$5:$F$605,CReceber!$D229,Mar!$I$5:$I$605,"Não Pago")</f>
        <v>0</v>
      </c>
      <c r="H229" s="75">
        <f>SUMIFS(Abr!$H$5:$H$605,Abr!$Q$5:$Q$605,"Receita",Abr!$F$5:$F$605,CReceber!$D229,Abr!$I$5:$I$605,"Não Pago")</f>
        <v>0</v>
      </c>
      <c r="I229" s="75">
        <f>SUMIFS(Mai!$H$5:$H$605,Mai!$Q$5:$Q$605,"Receita",Mai!$F$5:$F$605,CReceber!$D229,Mai!$I$5:$I$605,"Não Pago")</f>
        <v>0</v>
      </c>
      <c r="J229" s="75">
        <f>SUMIFS(Jun!$H$5:$H$605,Jun!$Q$5:$Q$605,"Receita",Jun!$F$5:$F$605,CReceber!$D229,Jun!$I$5:$I$605,"Não Pago")</f>
        <v>0</v>
      </c>
      <c r="K229" s="75">
        <f>SUMIFS(Jul!$H$5:$H$605,Jul!$Q$5:$Q$605,"Receita",Jul!$F$5:$F$605,CReceber!$D229,Jul!$I$5:$I$605,"Não Pago")</f>
        <v>0</v>
      </c>
      <c r="L229" s="75">
        <f>SUMIFS(Ago!$H$5:$H$605,Ago!$Q$5:$Q$605,"Receita",Ago!$F$5:$F$605,CReceber!$D229,Ago!$I$5:$I$605,"Não Pago")</f>
        <v>0</v>
      </c>
      <c r="M229" s="75">
        <f>SUMIFS(Set!$H$5:$H$605,Set!$Q$5:$Q$605,"Receita",Set!$F$5:$F$605,CReceber!$D229,Set!$I$5:$I$605,"Não Pago")</f>
        <v>0</v>
      </c>
      <c r="N229" s="75">
        <f>SUMIFS(Out!$H$5:$H$605,Out!$Q$5:$Q$605,"Receita",Out!$F$5:$F$605,CReceber!$D229,Out!$I$5:$I$605,"Não Pago")</f>
        <v>0</v>
      </c>
      <c r="O229" s="75">
        <f>SUMIFS(Nov!$H$5:$H$605,Nov!$Q$5:$Q$605,"Receita",Nov!$F$5:$F$605,CReceber!$D229,Nov!$I$5:$I$605,"Não Pago")</f>
        <v>0</v>
      </c>
      <c r="P229" s="75">
        <f>SUMIFS(Dez!$H$5:$H$605,Dez!$Q$5:$Q$605,"Receita",Dez!$F$5:$F$605,CReceber!$D229,Dez!$I$5:$I$605,"Não Pago")</f>
        <v>0</v>
      </c>
      <c r="Q229" s="49">
        <f t="shared" si="8"/>
        <v>0</v>
      </c>
    </row>
    <row r="230" spans="3:17" ht="28.5" customHeight="1" thickTop="1" thickBot="1">
      <c r="C230" s="65" t="s">
        <v>81</v>
      </c>
      <c r="D230" s="66" t="str">
        <f>VLOOKUP(C230,'PC Receitas'!$I$4:$J$103,2,FALSE)</f>
        <v>-</v>
      </c>
      <c r="E230" s="75">
        <f>SUMIFS(Jan!$H$5:$H$605,Jan!$Q$5:$Q$605,"Receita",Jan!$F$5:$F$605,CReceber!$D230,Jan!$I$5:$I$605,"Não Pago")</f>
        <v>0</v>
      </c>
      <c r="F230" s="75">
        <f>SUMIFS(Fev!$H$5:$H$605,Fev!$Q$5:$Q$605,"Receita",Fev!$F$5:$F$605,CReceber!$D230,Fev!$I$5:$I$605,"Não Pago")</f>
        <v>0</v>
      </c>
      <c r="G230" s="75">
        <f>SUMIFS(Mar!$H$5:$H$605,Mar!$Q$5:$Q$605,"Receita",Mar!$F$5:$F$605,CReceber!$D230,Mar!$I$5:$I$605,"Não Pago")</f>
        <v>0</v>
      </c>
      <c r="H230" s="75">
        <f>SUMIFS(Abr!$H$5:$H$605,Abr!$Q$5:$Q$605,"Receita",Abr!$F$5:$F$605,CReceber!$D230,Abr!$I$5:$I$605,"Não Pago")</f>
        <v>0</v>
      </c>
      <c r="I230" s="75">
        <f>SUMIFS(Mai!$H$5:$H$605,Mai!$Q$5:$Q$605,"Receita",Mai!$F$5:$F$605,CReceber!$D230,Mai!$I$5:$I$605,"Não Pago")</f>
        <v>0</v>
      </c>
      <c r="J230" s="75">
        <f>SUMIFS(Jun!$H$5:$H$605,Jun!$Q$5:$Q$605,"Receita",Jun!$F$5:$F$605,CReceber!$D230,Jun!$I$5:$I$605,"Não Pago")</f>
        <v>0</v>
      </c>
      <c r="K230" s="75">
        <f>SUMIFS(Jul!$H$5:$H$605,Jul!$Q$5:$Q$605,"Receita",Jul!$F$5:$F$605,CReceber!$D230,Jul!$I$5:$I$605,"Não Pago")</f>
        <v>0</v>
      </c>
      <c r="L230" s="75">
        <f>SUMIFS(Ago!$H$5:$H$605,Ago!$Q$5:$Q$605,"Receita",Ago!$F$5:$F$605,CReceber!$D230,Ago!$I$5:$I$605,"Não Pago")</f>
        <v>0</v>
      </c>
      <c r="M230" s="75">
        <f>SUMIFS(Set!$H$5:$H$605,Set!$Q$5:$Q$605,"Receita",Set!$F$5:$F$605,CReceber!$D230,Set!$I$5:$I$605,"Não Pago")</f>
        <v>0</v>
      </c>
      <c r="N230" s="75">
        <f>SUMIFS(Out!$H$5:$H$605,Out!$Q$5:$Q$605,"Receita",Out!$F$5:$F$605,CReceber!$D230,Out!$I$5:$I$605,"Não Pago")</f>
        <v>0</v>
      </c>
      <c r="O230" s="75">
        <f>SUMIFS(Nov!$H$5:$H$605,Nov!$Q$5:$Q$605,"Receita",Nov!$F$5:$F$605,CReceber!$D230,Nov!$I$5:$I$605,"Não Pago")</f>
        <v>0</v>
      </c>
      <c r="P230" s="75">
        <f>SUMIFS(Dez!$H$5:$H$605,Dez!$Q$5:$Q$605,"Receita",Dez!$F$5:$F$605,CReceber!$D230,Dez!$I$5:$I$605,"Não Pago")</f>
        <v>0</v>
      </c>
      <c r="Q230" s="49">
        <f t="shared" si="8"/>
        <v>0</v>
      </c>
    </row>
    <row r="231" spans="3:17" ht="28.5" customHeight="1" thickTop="1" thickBot="1">
      <c r="C231" s="65" t="s">
        <v>82</v>
      </c>
      <c r="D231" s="66" t="str">
        <f>VLOOKUP(C231,'PC Receitas'!$I$4:$J$103,2,FALSE)</f>
        <v>-</v>
      </c>
      <c r="E231" s="75">
        <f>SUMIFS(Jan!$H$5:$H$605,Jan!$Q$5:$Q$605,"Receita",Jan!$F$5:$F$605,CReceber!$D231,Jan!$I$5:$I$605,"Não Pago")</f>
        <v>0</v>
      </c>
      <c r="F231" s="75">
        <f>SUMIFS(Fev!$H$5:$H$605,Fev!$Q$5:$Q$605,"Receita",Fev!$F$5:$F$605,CReceber!$D231,Fev!$I$5:$I$605,"Não Pago")</f>
        <v>0</v>
      </c>
      <c r="G231" s="75">
        <f>SUMIFS(Mar!$H$5:$H$605,Mar!$Q$5:$Q$605,"Receita",Mar!$F$5:$F$605,CReceber!$D231,Mar!$I$5:$I$605,"Não Pago")</f>
        <v>0</v>
      </c>
      <c r="H231" s="75">
        <f>SUMIFS(Abr!$H$5:$H$605,Abr!$Q$5:$Q$605,"Receita",Abr!$F$5:$F$605,CReceber!$D231,Abr!$I$5:$I$605,"Não Pago")</f>
        <v>0</v>
      </c>
      <c r="I231" s="75">
        <f>SUMIFS(Mai!$H$5:$H$605,Mai!$Q$5:$Q$605,"Receita",Mai!$F$5:$F$605,CReceber!$D231,Mai!$I$5:$I$605,"Não Pago")</f>
        <v>0</v>
      </c>
      <c r="J231" s="75">
        <f>SUMIFS(Jun!$H$5:$H$605,Jun!$Q$5:$Q$605,"Receita",Jun!$F$5:$F$605,CReceber!$D231,Jun!$I$5:$I$605,"Não Pago")</f>
        <v>0</v>
      </c>
      <c r="K231" s="75">
        <f>SUMIFS(Jul!$H$5:$H$605,Jul!$Q$5:$Q$605,"Receita",Jul!$F$5:$F$605,CReceber!$D231,Jul!$I$5:$I$605,"Não Pago")</f>
        <v>0</v>
      </c>
      <c r="L231" s="75">
        <f>SUMIFS(Ago!$H$5:$H$605,Ago!$Q$5:$Q$605,"Receita",Ago!$F$5:$F$605,CReceber!$D231,Ago!$I$5:$I$605,"Não Pago")</f>
        <v>0</v>
      </c>
      <c r="M231" s="75">
        <f>SUMIFS(Set!$H$5:$H$605,Set!$Q$5:$Q$605,"Receita",Set!$F$5:$F$605,CReceber!$D231,Set!$I$5:$I$605,"Não Pago")</f>
        <v>0</v>
      </c>
      <c r="N231" s="75">
        <f>SUMIFS(Out!$H$5:$H$605,Out!$Q$5:$Q$605,"Receita",Out!$F$5:$F$605,CReceber!$D231,Out!$I$5:$I$605,"Não Pago")</f>
        <v>0</v>
      </c>
      <c r="O231" s="75">
        <f>SUMIFS(Nov!$H$5:$H$605,Nov!$Q$5:$Q$605,"Receita",Nov!$F$5:$F$605,CReceber!$D231,Nov!$I$5:$I$605,"Não Pago")</f>
        <v>0</v>
      </c>
      <c r="P231" s="75">
        <f>SUMIFS(Dez!$H$5:$H$605,Dez!$Q$5:$Q$605,"Receita",Dez!$F$5:$F$605,CReceber!$D231,Dez!$I$5:$I$605,"Não Pago")</f>
        <v>0</v>
      </c>
      <c r="Q231" s="49">
        <f t="shared" si="8"/>
        <v>0</v>
      </c>
    </row>
    <row r="232" spans="3:17" ht="28.5" customHeight="1" thickTop="1" thickBot="1">
      <c r="C232" s="65" t="s">
        <v>83</v>
      </c>
      <c r="D232" s="66" t="str">
        <f>VLOOKUP(C232,'PC Receitas'!$I$4:$J$103,2,FALSE)</f>
        <v>-</v>
      </c>
      <c r="E232" s="75">
        <f>SUMIFS(Jan!$H$5:$H$605,Jan!$Q$5:$Q$605,"Receita",Jan!$F$5:$F$605,CReceber!$D232,Jan!$I$5:$I$605,"Não Pago")</f>
        <v>0</v>
      </c>
      <c r="F232" s="75">
        <f>SUMIFS(Fev!$H$5:$H$605,Fev!$Q$5:$Q$605,"Receita",Fev!$F$5:$F$605,CReceber!$D232,Fev!$I$5:$I$605,"Não Pago")</f>
        <v>0</v>
      </c>
      <c r="G232" s="75">
        <f>SUMIFS(Mar!$H$5:$H$605,Mar!$Q$5:$Q$605,"Receita",Mar!$F$5:$F$605,CReceber!$D232,Mar!$I$5:$I$605,"Não Pago")</f>
        <v>0</v>
      </c>
      <c r="H232" s="75">
        <f>SUMIFS(Abr!$H$5:$H$605,Abr!$Q$5:$Q$605,"Receita",Abr!$F$5:$F$605,CReceber!$D232,Abr!$I$5:$I$605,"Não Pago")</f>
        <v>0</v>
      </c>
      <c r="I232" s="75">
        <f>SUMIFS(Mai!$H$5:$H$605,Mai!$Q$5:$Q$605,"Receita",Mai!$F$5:$F$605,CReceber!$D232,Mai!$I$5:$I$605,"Não Pago")</f>
        <v>0</v>
      </c>
      <c r="J232" s="75">
        <f>SUMIFS(Jun!$H$5:$H$605,Jun!$Q$5:$Q$605,"Receita",Jun!$F$5:$F$605,CReceber!$D232,Jun!$I$5:$I$605,"Não Pago")</f>
        <v>0</v>
      </c>
      <c r="K232" s="75">
        <f>SUMIFS(Jul!$H$5:$H$605,Jul!$Q$5:$Q$605,"Receita",Jul!$F$5:$F$605,CReceber!$D232,Jul!$I$5:$I$605,"Não Pago")</f>
        <v>0</v>
      </c>
      <c r="L232" s="75">
        <f>SUMIFS(Ago!$H$5:$H$605,Ago!$Q$5:$Q$605,"Receita",Ago!$F$5:$F$605,CReceber!$D232,Ago!$I$5:$I$605,"Não Pago")</f>
        <v>0</v>
      </c>
      <c r="M232" s="75">
        <f>SUMIFS(Set!$H$5:$H$605,Set!$Q$5:$Q$605,"Receita",Set!$F$5:$F$605,CReceber!$D232,Set!$I$5:$I$605,"Não Pago")</f>
        <v>0</v>
      </c>
      <c r="N232" s="75">
        <f>SUMIFS(Out!$H$5:$H$605,Out!$Q$5:$Q$605,"Receita",Out!$F$5:$F$605,CReceber!$D232,Out!$I$5:$I$605,"Não Pago")</f>
        <v>0</v>
      </c>
      <c r="O232" s="75">
        <f>SUMIFS(Nov!$H$5:$H$605,Nov!$Q$5:$Q$605,"Receita",Nov!$F$5:$F$605,CReceber!$D232,Nov!$I$5:$I$605,"Não Pago")</f>
        <v>0</v>
      </c>
      <c r="P232" s="75">
        <f>SUMIFS(Dez!$H$5:$H$605,Dez!$Q$5:$Q$605,"Receita",Dez!$F$5:$F$605,CReceber!$D232,Dez!$I$5:$I$605,"Não Pago")</f>
        <v>0</v>
      </c>
      <c r="Q232" s="49">
        <f t="shared" si="8"/>
        <v>0</v>
      </c>
    </row>
    <row r="233" spans="3:17" ht="28.5" customHeight="1" thickTop="1" thickBot="1">
      <c r="C233" s="65" t="s">
        <v>84</v>
      </c>
      <c r="D233" s="66" t="str">
        <f>VLOOKUP(C233,'PC Receitas'!$I$4:$J$103,2,FALSE)</f>
        <v>-</v>
      </c>
      <c r="E233" s="75">
        <f>SUMIFS(Jan!$H$5:$H$605,Jan!$Q$5:$Q$605,"Receita",Jan!$F$5:$F$605,CReceber!$D233,Jan!$I$5:$I$605,"Não Pago")</f>
        <v>0</v>
      </c>
      <c r="F233" s="75">
        <f>SUMIFS(Fev!$H$5:$H$605,Fev!$Q$5:$Q$605,"Receita",Fev!$F$5:$F$605,CReceber!$D233,Fev!$I$5:$I$605,"Não Pago")</f>
        <v>0</v>
      </c>
      <c r="G233" s="75">
        <f>SUMIFS(Mar!$H$5:$H$605,Mar!$Q$5:$Q$605,"Receita",Mar!$F$5:$F$605,CReceber!$D233,Mar!$I$5:$I$605,"Não Pago")</f>
        <v>0</v>
      </c>
      <c r="H233" s="75">
        <f>SUMIFS(Abr!$H$5:$H$605,Abr!$Q$5:$Q$605,"Receita",Abr!$F$5:$F$605,CReceber!$D233,Abr!$I$5:$I$605,"Não Pago")</f>
        <v>0</v>
      </c>
      <c r="I233" s="75">
        <f>SUMIFS(Mai!$H$5:$H$605,Mai!$Q$5:$Q$605,"Receita",Mai!$F$5:$F$605,CReceber!$D233,Mai!$I$5:$I$605,"Não Pago")</f>
        <v>0</v>
      </c>
      <c r="J233" s="75">
        <f>SUMIFS(Jun!$H$5:$H$605,Jun!$Q$5:$Q$605,"Receita",Jun!$F$5:$F$605,CReceber!$D233,Jun!$I$5:$I$605,"Não Pago")</f>
        <v>0</v>
      </c>
      <c r="K233" s="75">
        <f>SUMIFS(Jul!$H$5:$H$605,Jul!$Q$5:$Q$605,"Receita",Jul!$F$5:$F$605,CReceber!$D233,Jul!$I$5:$I$605,"Não Pago")</f>
        <v>0</v>
      </c>
      <c r="L233" s="75">
        <f>SUMIFS(Ago!$H$5:$H$605,Ago!$Q$5:$Q$605,"Receita",Ago!$F$5:$F$605,CReceber!$D233,Ago!$I$5:$I$605,"Não Pago")</f>
        <v>0</v>
      </c>
      <c r="M233" s="75">
        <f>SUMIFS(Set!$H$5:$H$605,Set!$Q$5:$Q$605,"Receita",Set!$F$5:$F$605,CReceber!$D233,Set!$I$5:$I$605,"Não Pago")</f>
        <v>0</v>
      </c>
      <c r="N233" s="75">
        <f>SUMIFS(Out!$H$5:$H$605,Out!$Q$5:$Q$605,"Receita",Out!$F$5:$F$605,CReceber!$D233,Out!$I$5:$I$605,"Não Pago")</f>
        <v>0</v>
      </c>
      <c r="O233" s="75">
        <f>SUMIFS(Nov!$H$5:$H$605,Nov!$Q$5:$Q$605,"Receita",Nov!$F$5:$F$605,CReceber!$D233,Nov!$I$5:$I$605,"Não Pago")</f>
        <v>0</v>
      </c>
      <c r="P233" s="75">
        <f>SUMIFS(Dez!$H$5:$H$605,Dez!$Q$5:$Q$605,"Receita",Dez!$F$5:$F$605,CReceber!$D233,Dez!$I$5:$I$605,"Não Pago")</f>
        <v>0</v>
      </c>
      <c r="Q233" s="49">
        <f t="shared" si="8"/>
        <v>0</v>
      </c>
    </row>
    <row r="234" spans="3:17" ht="28.5" customHeight="1" thickTop="1" thickBot="1">
      <c r="C234" s="65" t="s">
        <v>235</v>
      </c>
      <c r="D234" s="66" t="str">
        <f>VLOOKUP(C234,'PC Receitas'!$I$4:$J$103,2,FALSE)</f>
        <v>-</v>
      </c>
      <c r="E234" s="75">
        <f>SUMIFS(Jan!$H$5:$H$605,Jan!$Q$5:$Q$605,"Receita",Jan!$F$5:$F$605,CReceber!$D234,Jan!$I$5:$I$605,"Não Pago")</f>
        <v>0</v>
      </c>
      <c r="F234" s="75">
        <f>SUMIFS(Fev!$H$5:$H$605,Fev!$Q$5:$Q$605,"Receita",Fev!$F$5:$F$605,CReceber!$D234,Fev!$I$5:$I$605,"Não Pago")</f>
        <v>0</v>
      </c>
      <c r="G234" s="75">
        <f>SUMIFS(Mar!$H$5:$H$605,Mar!$Q$5:$Q$605,"Receita",Mar!$F$5:$F$605,CReceber!$D234,Mar!$I$5:$I$605,"Não Pago")</f>
        <v>0</v>
      </c>
      <c r="H234" s="75">
        <f>SUMIFS(Abr!$H$5:$H$605,Abr!$Q$5:$Q$605,"Receita",Abr!$F$5:$F$605,CReceber!$D234,Abr!$I$5:$I$605,"Não Pago")</f>
        <v>0</v>
      </c>
      <c r="I234" s="75">
        <f>SUMIFS(Mai!$H$5:$H$605,Mai!$Q$5:$Q$605,"Receita",Mai!$F$5:$F$605,CReceber!$D234,Mai!$I$5:$I$605,"Não Pago")</f>
        <v>0</v>
      </c>
      <c r="J234" s="75">
        <f>SUMIFS(Jun!$H$5:$H$605,Jun!$Q$5:$Q$605,"Receita",Jun!$F$5:$F$605,CReceber!$D234,Jun!$I$5:$I$605,"Não Pago")</f>
        <v>0</v>
      </c>
      <c r="K234" s="75">
        <f>SUMIFS(Jul!$H$5:$H$605,Jul!$Q$5:$Q$605,"Receita",Jul!$F$5:$F$605,CReceber!$D234,Jul!$I$5:$I$605,"Não Pago")</f>
        <v>0</v>
      </c>
      <c r="L234" s="75">
        <f>SUMIFS(Ago!$H$5:$H$605,Ago!$Q$5:$Q$605,"Receita",Ago!$F$5:$F$605,CReceber!$D234,Ago!$I$5:$I$605,"Não Pago")</f>
        <v>0</v>
      </c>
      <c r="M234" s="75">
        <f>SUMIFS(Set!$H$5:$H$605,Set!$Q$5:$Q$605,"Receita",Set!$F$5:$F$605,CReceber!$D234,Set!$I$5:$I$605,"Não Pago")</f>
        <v>0</v>
      </c>
      <c r="N234" s="75">
        <f>SUMIFS(Out!$H$5:$H$605,Out!$Q$5:$Q$605,"Receita",Out!$F$5:$F$605,CReceber!$D234,Out!$I$5:$I$605,"Não Pago")</f>
        <v>0</v>
      </c>
      <c r="O234" s="75">
        <f>SUMIFS(Nov!$H$5:$H$605,Nov!$Q$5:$Q$605,"Receita",Nov!$F$5:$F$605,CReceber!$D234,Nov!$I$5:$I$605,"Não Pago")</f>
        <v>0</v>
      </c>
      <c r="P234" s="75">
        <f>SUMIFS(Dez!$H$5:$H$605,Dez!$Q$5:$Q$605,"Receita",Dez!$F$5:$F$605,CReceber!$D234,Dez!$I$5:$I$605,"Não Pago")</f>
        <v>0</v>
      </c>
      <c r="Q234" s="49">
        <f t="shared" si="8"/>
        <v>0</v>
      </c>
    </row>
    <row r="235" spans="3:17" ht="28.5" customHeight="1" thickTop="1" thickBot="1">
      <c r="C235" s="65" t="s">
        <v>236</v>
      </c>
      <c r="D235" s="66" t="str">
        <f>VLOOKUP(C235,'PC Receitas'!$I$4:$J$103,2,FALSE)</f>
        <v>-</v>
      </c>
      <c r="E235" s="75">
        <f>SUMIFS(Jan!$H$5:$H$605,Jan!$Q$5:$Q$605,"Receita",Jan!$F$5:$F$605,CReceber!$D235,Jan!$I$5:$I$605,"Não Pago")</f>
        <v>0</v>
      </c>
      <c r="F235" s="75">
        <f>SUMIFS(Fev!$H$5:$H$605,Fev!$Q$5:$Q$605,"Receita",Fev!$F$5:$F$605,CReceber!$D235,Fev!$I$5:$I$605,"Não Pago")</f>
        <v>0</v>
      </c>
      <c r="G235" s="75">
        <f>SUMIFS(Mar!$H$5:$H$605,Mar!$Q$5:$Q$605,"Receita",Mar!$F$5:$F$605,CReceber!$D235,Mar!$I$5:$I$605,"Não Pago")</f>
        <v>0</v>
      </c>
      <c r="H235" s="75">
        <f>SUMIFS(Abr!$H$5:$H$605,Abr!$Q$5:$Q$605,"Receita",Abr!$F$5:$F$605,CReceber!$D235,Abr!$I$5:$I$605,"Não Pago")</f>
        <v>0</v>
      </c>
      <c r="I235" s="75">
        <f>SUMIFS(Mai!$H$5:$H$605,Mai!$Q$5:$Q$605,"Receita",Mai!$F$5:$F$605,CReceber!$D235,Mai!$I$5:$I$605,"Não Pago")</f>
        <v>0</v>
      </c>
      <c r="J235" s="75">
        <f>SUMIFS(Jun!$H$5:$H$605,Jun!$Q$5:$Q$605,"Receita",Jun!$F$5:$F$605,CReceber!$D235,Jun!$I$5:$I$605,"Não Pago")</f>
        <v>0</v>
      </c>
      <c r="K235" s="75">
        <f>SUMIFS(Jul!$H$5:$H$605,Jul!$Q$5:$Q$605,"Receita",Jul!$F$5:$F$605,CReceber!$D235,Jul!$I$5:$I$605,"Não Pago")</f>
        <v>0</v>
      </c>
      <c r="L235" s="75">
        <f>SUMIFS(Ago!$H$5:$H$605,Ago!$Q$5:$Q$605,"Receita",Ago!$F$5:$F$605,CReceber!$D235,Ago!$I$5:$I$605,"Não Pago")</f>
        <v>0</v>
      </c>
      <c r="M235" s="75">
        <f>SUMIFS(Set!$H$5:$H$605,Set!$Q$5:$Q$605,"Receita",Set!$F$5:$F$605,CReceber!$D235,Set!$I$5:$I$605,"Não Pago")</f>
        <v>0</v>
      </c>
      <c r="N235" s="75">
        <f>SUMIFS(Out!$H$5:$H$605,Out!$Q$5:$Q$605,"Receita",Out!$F$5:$F$605,CReceber!$D235,Out!$I$5:$I$605,"Não Pago")</f>
        <v>0</v>
      </c>
      <c r="O235" s="75">
        <f>SUMIFS(Nov!$H$5:$H$605,Nov!$Q$5:$Q$605,"Receita",Nov!$F$5:$F$605,CReceber!$D235,Nov!$I$5:$I$605,"Não Pago")</f>
        <v>0</v>
      </c>
      <c r="P235" s="75">
        <f>SUMIFS(Dez!$H$5:$H$605,Dez!$Q$5:$Q$605,"Receita",Dez!$F$5:$F$605,CReceber!$D235,Dez!$I$5:$I$605,"Não Pago")</f>
        <v>0</v>
      </c>
      <c r="Q235" s="49">
        <f t="shared" si="8"/>
        <v>0</v>
      </c>
    </row>
    <row r="236" spans="3:17" ht="28.5" customHeight="1" thickTop="1" thickBot="1">
      <c r="C236" s="65" t="s">
        <v>237</v>
      </c>
      <c r="D236" s="66" t="str">
        <f>VLOOKUP(C236,'PC Receitas'!$I$4:$J$103,2,FALSE)</f>
        <v>-</v>
      </c>
      <c r="E236" s="75">
        <f>SUMIFS(Jan!$H$5:$H$605,Jan!$Q$5:$Q$605,"Receita",Jan!$F$5:$F$605,CReceber!$D236,Jan!$I$5:$I$605,"Não Pago")</f>
        <v>0</v>
      </c>
      <c r="F236" s="75">
        <f>SUMIFS(Fev!$H$5:$H$605,Fev!$Q$5:$Q$605,"Receita",Fev!$F$5:$F$605,CReceber!$D236,Fev!$I$5:$I$605,"Não Pago")</f>
        <v>0</v>
      </c>
      <c r="G236" s="75">
        <f>SUMIFS(Mar!$H$5:$H$605,Mar!$Q$5:$Q$605,"Receita",Mar!$F$5:$F$605,CReceber!$D236,Mar!$I$5:$I$605,"Não Pago")</f>
        <v>0</v>
      </c>
      <c r="H236" s="75">
        <f>SUMIFS(Abr!$H$5:$H$605,Abr!$Q$5:$Q$605,"Receita",Abr!$F$5:$F$605,CReceber!$D236,Abr!$I$5:$I$605,"Não Pago")</f>
        <v>0</v>
      </c>
      <c r="I236" s="75">
        <f>SUMIFS(Mai!$H$5:$H$605,Mai!$Q$5:$Q$605,"Receita",Mai!$F$5:$F$605,CReceber!$D236,Mai!$I$5:$I$605,"Não Pago")</f>
        <v>0</v>
      </c>
      <c r="J236" s="75">
        <f>SUMIFS(Jun!$H$5:$H$605,Jun!$Q$5:$Q$605,"Receita",Jun!$F$5:$F$605,CReceber!$D236,Jun!$I$5:$I$605,"Não Pago")</f>
        <v>0</v>
      </c>
      <c r="K236" s="75">
        <f>SUMIFS(Jul!$H$5:$H$605,Jul!$Q$5:$Q$605,"Receita",Jul!$F$5:$F$605,CReceber!$D236,Jul!$I$5:$I$605,"Não Pago")</f>
        <v>0</v>
      </c>
      <c r="L236" s="75">
        <f>SUMIFS(Ago!$H$5:$H$605,Ago!$Q$5:$Q$605,"Receita",Ago!$F$5:$F$605,CReceber!$D236,Ago!$I$5:$I$605,"Não Pago")</f>
        <v>0</v>
      </c>
      <c r="M236" s="75">
        <f>SUMIFS(Set!$H$5:$H$605,Set!$Q$5:$Q$605,"Receita",Set!$F$5:$F$605,CReceber!$D236,Set!$I$5:$I$605,"Não Pago")</f>
        <v>0</v>
      </c>
      <c r="N236" s="75">
        <f>SUMIFS(Out!$H$5:$H$605,Out!$Q$5:$Q$605,"Receita",Out!$F$5:$F$605,CReceber!$D236,Out!$I$5:$I$605,"Não Pago")</f>
        <v>0</v>
      </c>
      <c r="O236" s="75">
        <f>SUMIFS(Nov!$H$5:$H$605,Nov!$Q$5:$Q$605,"Receita",Nov!$F$5:$F$605,CReceber!$D236,Nov!$I$5:$I$605,"Não Pago")</f>
        <v>0</v>
      </c>
      <c r="P236" s="75">
        <f>SUMIFS(Dez!$H$5:$H$605,Dez!$Q$5:$Q$605,"Receita",Dez!$F$5:$F$605,CReceber!$D236,Dez!$I$5:$I$605,"Não Pago")</f>
        <v>0</v>
      </c>
      <c r="Q236" s="49">
        <f t="shared" si="8"/>
        <v>0</v>
      </c>
    </row>
    <row r="237" spans="3:17" ht="28.5" customHeight="1" thickTop="1" thickBot="1">
      <c r="C237" s="65" t="s">
        <v>238</v>
      </c>
      <c r="D237" s="66" t="str">
        <f>VLOOKUP(C237,'PC Receitas'!$I$4:$J$103,2,FALSE)</f>
        <v>-</v>
      </c>
      <c r="E237" s="75">
        <f>SUMIFS(Jan!$H$5:$H$605,Jan!$Q$5:$Q$605,"Receita",Jan!$F$5:$F$605,CReceber!$D237,Jan!$I$5:$I$605,"Não Pago")</f>
        <v>0</v>
      </c>
      <c r="F237" s="75">
        <f>SUMIFS(Fev!$H$5:$H$605,Fev!$Q$5:$Q$605,"Receita",Fev!$F$5:$F$605,CReceber!$D237,Fev!$I$5:$I$605,"Não Pago")</f>
        <v>0</v>
      </c>
      <c r="G237" s="75">
        <f>SUMIFS(Mar!$H$5:$H$605,Mar!$Q$5:$Q$605,"Receita",Mar!$F$5:$F$605,CReceber!$D237,Mar!$I$5:$I$605,"Não Pago")</f>
        <v>0</v>
      </c>
      <c r="H237" s="75">
        <f>SUMIFS(Abr!$H$5:$H$605,Abr!$Q$5:$Q$605,"Receita",Abr!$F$5:$F$605,CReceber!$D237,Abr!$I$5:$I$605,"Não Pago")</f>
        <v>0</v>
      </c>
      <c r="I237" s="75">
        <f>SUMIFS(Mai!$H$5:$H$605,Mai!$Q$5:$Q$605,"Receita",Mai!$F$5:$F$605,CReceber!$D237,Mai!$I$5:$I$605,"Não Pago")</f>
        <v>0</v>
      </c>
      <c r="J237" s="75">
        <f>SUMIFS(Jun!$H$5:$H$605,Jun!$Q$5:$Q$605,"Receita",Jun!$F$5:$F$605,CReceber!$D237,Jun!$I$5:$I$605,"Não Pago")</f>
        <v>0</v>
      </c>
      <c r="K237" s="75">
        <f>SUMIFS(Jul!$H$5:$H$605,Jul!$Q$5:$Q$605,"Receita",Jul!$F$5:$F$605,CReceber!$D237,Jul!$I$5:$I$605,"Não Pago")</f>
        <v>0</v>
      </c>
      <c r="L237" s="75">
        <f>SUMIFS(Ago!$H$5:$H$605,Ago!$Q$5:$Q$605,"Receita",Ago!$F$5:$F$605,CReceber!$D237,Ago!$I$5:$I$605,"Não Pago")</f>
        <v>0</v>
      </c>
      <c r="M237" s="75">
        <f>SUMIFS(Set!$H$5:$H$605,Set!$Q$5:$Q$605,"Receita",Set!$F$5:$F$605,CReceber!$D237,Set!$I$5:$I$605,"Não Pago")</f>
        <v>0</v>
      </c>
      <c r="N237" s="75">
        <f>SUMIFS(Out!$H$5:$H$605,Out!$Q$5:$Q$605,"Receita",Out!$F$5:$F$605,CReceber!$D237,Out!$I$5:$I$605,"Não Pago")</f>
        <v>0</v>
      </c>
      <c r="O237" s="75">
        <f>SUMIFS(Nov!$H$5:$H$605,Nov!$Q$5:$Q$605,"Receita",Nov!$F$5:$F$605,CReceber!$D237,Nov!$I$5:$I$605,"Não Pago")</f>
        <v>0</v>
      </c>
      <c r="P237" s="75">
        <f>SUMIFS(Dez!$H$5:$H$605,Dez!$Q$5:$Q$605,"Receita",Dez!$F$5:$F$605,CReceber!$D237,Dez!$I$5:$I$605,"Não Pago")</f>
        <v>0</v>
      </c>
      <c r="Q237" s="49">
        <f t="shared" si="8"/>
        <v>0</v>
      </c>
    </row>
    <row r="238" spans="3:17" ht="28.5" customHeight="1" thickTop="1" thickBot="1">
      <c r="C238" s="65" t="s">
        <v>239</v>
      </c>
      <c r="D238" s="66" t="str">
        <f>VLOOKUP(C238,'PC Receitas'!$I$4:$J$103,2,FALSE)</f>
        <v>-</v>
      </c>
      <c r="E238" s="75">
        <f>SUMIFS(Jan!$H$5:$H$605,Jan!$Q$5:$Q$605,"Receita",Jan!$F$5:$F$605,CReceber!$D238,Jan!$I$5:$I$605,"Não Pago")</f>
        <v>0</v>
      </c>
      <c r="F238" s="75">
        <f>SUMIFS(Fev!$H$5:$H$605,Fev!$Q$5:$Q$605,"Receita",Fev!$F$5:$F$605,CReceber!$D238,Fev!$I$5:$I$605,"Não Pago")</f>
        <v>0</v>
      </c>
      <c r="G238" s="75">
        <f>SUMIFS(Mar!$H$5:$H$605,Mar!$Q$5:$Q$605,"Receita",Mar!$F$5:$F$605,CReceber!$D238,Mar!$I$5:$I$605,"Não Pago")</f>
        <v>0</v>
      </c>
      <c r="H238" s="75">
        <f>SUMIFS(Abr!$H$5:$H$605,Abr!$Q$5:$Q$605,"Receita",Abr!$F$5:$F$605,CReceber!$D238,Abr!$I$5:$I$605,"Não Pago")</f>
        <v>0</v>
      </c>
      <c r="I238" s="75">
        <f>SUMIFS(Mai!$H$5:$H$605,Mai!$Q$5:$Q$605,"Receita",Mai!$F$5:$F$605,CReceber!$D238,Mai!$I$5:$I$605,"Não Pago")</f>
        <v>0</v>
      </c>
      <c r="J238" s="75">
        <f>SUMIFS(Jun!$H$5:$H$605,Jun!$Q$5:$Q$605,"Receita",Jun!$F$5:$F$605,CReceber!$D238,Jun!$I$5:$I$605,"Não Pago")</f>
        <v>0</v>
      </c>
      <c r="K238" s="75">
        <f>SUMIFS(Jul!$H$5:$H$605,Jul!$Q$5:$Q$605,"Receita",Jul!$F$5:$F$605,CReceber!$D238,Jul!$I$5:$I$605,"Não Pago")</f>
        <v>0</v>
      </c>
      <c r="L238" s="75">
        <f>SUMIFS(Ago!$H$5:$H$605,Ago!$Q$5:$Q$605,"Receita",Ago!$F$5:$F$605,CReceber!$D238,Ago!$I$5:$I$605,"Não Pago")</f>
        <v>0</v>
      </c>
      <c r="M238" s="75">
        <f>SUMIFS(Set!$H$5:$H$605,Set!$Q$5:$Q$605,"Receita",Set!$F$5:$F$605,CReceber!$D238,Set!$I$5:$I$605,"Não Pago")</f>
        <v>0</v>
      </c>
      <c r="N238" s="75">
        <f>SUMIFS(Out!$H$5:$H$605,Out!$Q$5:$Q$605,"Receita",Out!$F$5:$F$605,CReceber!$D238,Out!$I$5:$I$605,"Não Pago")</f>
        <v>0</v>
      </c>
      <c r="O238" s="75">
        <f>SUMIFS(Nov!$H$5:$H$605,Nov!$Q$5:$Q$605,"Receita",Nov!$F$5:$F$605,CReceber!$D238,Nov!$I$5:$I$605,"Não Pago")</f>
        <v>0</v>
      </c>
      <c r="P238" s="75">
        <f>SUMIFS(Dez!$H$5:$H$605,Dez!$Q$5:$Q$605,"Receita",Dez!$F$5:$F$605,CReceber!$D238,Dez!$I$5:$I$605,"Não Pago")</f>
        <v>0</v>
      </c>
      <c r="Q238" s="49">
        <f t="shared" si="8"/>
        <v>0</v>
      </c>
    </row>
    <row r="239" spans="3:17" ht="28.5" customHeight="1" thickTop="1" thickBot="1">
      <c r="C239" s="65" t="s">
        <v>240</v>
      </c>
      <c r="D239" s="66" t="str">
        <f>VLOOKUP(C239,'PC Receitas'!$I$4:$J$103,2,FALSE)</f>
        <v>-</v>
      </c>
      <c r="E239" s="75">
        <f>SUMIFS(Jan!$H$5:$H$605,Jan!$Q$5:$Q$605,"Receita",Jan!$F$5:$F$605,CReceber!$D239,Jan!$I$5:$I$605,"Não Pago")</f>
        <v>0</v>
      </c>
      <c r="F239" s="75">
        <f>SUMIFS(Fev!$H$5:$H$605,Fev!$Q$5:$Q$605,"Receita",Fev!$F$5:$F$605,CReceber!$D239,Fev!$I$5:$I$605,"Não Pago")</f>
        <v>0</v>
      </c>
      <c r="G239" s="75">
        <f>SUMIFS(Mar!$H$5:$H$605,Mar!$Q$5:$Q$605,"Receita",Mar!$F$5:$F$605,CReceber!$D239,Mar!$I$5:$I$605,"Não Pago")</f>
        <v>0</v>
      </c>
      <c r="H239" s="75">
        <f>SUMIFS(Abr!$H$5:$H$605,Abr!$Q$5:$Q$605,"Receita",Abr!$F$5:$F$605,CReceber!$D239,Abr!$I$5:$I$605,"Não Pago")</f>
        <v>0</v>
      </c>
      <c r="I239" s="75">
        <f>SUMIFS(Mai!$H$5:$H$605,Mai!$Q$5:$Q$605,"Receita",Mai!$F$5:$F$605,CReceber!$D239,Mai!$I$5:$I$605,"Não Pago")</f>
        <v>0</v>
      </c>
      <c r="J239" s="75">
        <f>SUMIFS(Jun!$H$5:$H$605,Jun!$Q$5:$Q$605,"Receita",Jun!$F$5:$F$605,CReceber!$D239,Jun!$I$5:$I$605,"Não Pago")</f>
        <v>0</v>
      </c>
      <c r="K239" s="75">
        <f>SUMIFS(Jul!$H$5:$H$605,Jul!$Q$5:$Q$605,"Receita",Jul!$F$5:$F$605,CReceber!$D239,Jul!$I$5:$I$605,"Não Pago")</f>
        <v>0</v>
      </c>
      <c r="L239" s="75">
        <f>SUMIFS(Ago!$H$5:$H$605,Ago!$Q$5:$Q$605,"Receita",Ago!$F$5:$F$605,CReceber!$D239,Ago!$I$5:$I$605,"Não Pago")</f>
        <v>0</v>
      </c>
      <c r="M239" s="75">
        <f>SUMIFS(Set!$H$5:$H$605,Set!$Q$5:$Q$605,"Receita",Set!$F$5:$F$605,CReceber!$D239,Set!$I$5:$I$605,"Não Pago")</f>
        <v>0</v>
      </c>
      <c r="N239" s="75">
        <f>SUMIFS(Out!$H$5:$H$605,Out!$Q$5:$Q$605,"Receita",Out!$F$5:$F$605,CReceber!$D239,Out!$I$5:$I$605,"Não Pago")</f>
        <v>0</v>
      </c>
      <c r="O239" s="75">
        <f>SUMIFS(Nov!$H$5:$H$605,Nov!$Q$5:$Q$605,"Receita",Nov!$F$5:$F$605,CReceber!$D239,Nov!$I$5:$I$605,"Não Pago")</f>
        <v>0</v>
      </c>
      <c r="P239" s="75">
        <f>SUMIFS(Dez!$H$5:$H$605,Dez!$Q$5:$Q$605,"Receita",Dez!$F$5:$F$605,CReceber!$D239,Dez!$I$5:$I$605,"Não Pago")</f>
        <v>0</v>
      </c>
      <c r="Q239" s="49">
        <f t="shared" si="8"/>
        <v>0</v>
      </c>
    </row>
    <row r="240" spans="3:17" ht="28.5" customHeight="1" thickTop="1" thickBot="1">
      <c r="C240" s="65" t="s">
        <v>241</v>
      </c>
      <c r="D240" s="66" t="str">
        <f>VLOOKUP(C240,'PC Receitas'!$I$4:$J$103,2,FALSE)</f>
        <v>-</v>
      </c>
      <c r="E240" s="75">
        <f>SUMIFS(Jan!$H$5:$H$605,Jan!$Q$5:$Q$605,"Receita",Jan!$F$5:$F$605,CReceber!$D240,Jan!$I$5:$I$605,"Não Pago")</f>
        <v>0</v>
      </c>
      <c r="F240" s="75">
        <f>SUMIFS(Fev!$H$5:$H$605,Fev!$Q$5:$Q$605,"Receita",Fev!$F$5:$F$605,CReceber!$D240,Fev!$I$5:$I$605,"Não Pago")</f>
        <v>0</v>
      </c>
      <c r="G240" s="75">
        <f>SUMIFS(Mar!$H$5:$H$605,Mar!$Q$5:$Q$605,"Receita",Mar!$F$5:$F$605,CReceber!$D240,Mar!$I$5:$I$605,"Não Pago")</f>
        <v>0</v>
      </c>
      <c r="H240" s="75">
        <f>SUMIFS(Abr!$H$5:$H$605,Abr!$Q$5:$Q$605,"Receita",Abr!$F$5:$F$605,CReceber!$D240,Abr!$I$5:$I$605,"Não Pago")</f>
        <v>0</v>
      </c>
      <c r="I240" s="75">
        <f>SUMIFS(Mai!$H$5:$H$605,Mai!$Q$5:$Q$605,"Receita",Mai!$F$5:$F$605,CReceber!$D240,Mai!$I$5:$I$605,"Não Pago")</f>
        <v>0</v>
      </c>
      <c r="J240" s="75">
        <f>SUMIFS(Jun!$H$5:$H$605,Jun!$Q$5:$Q$605,"Receita",Jun!$F$5:$F$605,CReceber!$D240,Jun!$I$5:$I$605,"Não Pago")</f>
        <v>0</v>
      </c>
      <c r="K240" s="75">
        <f>SUMIFS(Jul!$H$5:$H$605,Jul!$Q$5:$Q$605,"Receita",Jul!$F$5:$F$605,CReceber!$D240,Jul!$I$5:$I$605,"Não Pago")</f>
        <v>0</v>
      </c>
      <c r="L240" s="75">
        <f>SUMIFS(Ago!$H$5:$H$605,Ago!$Q$5:$Q$605,"Receita",Ago!$F$5:$F$605,CReceber!$D240,Ago!$I$5:$I$605,"Não Pago")</f>
        <v>0</v>
      </c>
      <c r="M240" s="75">
        <f>SUMIFS(Set!$H$5:$H$605,Set!$Q$5:$Q$605,"Receita",Set!$F$5:$F$605,CReceber!$D240,Set!$I$5:$I$605,"Não Pago")</f>
        <v>0</v>
      </c>
      <c r="N240" s="75">
        <f>SUMIFS(Out!$H$5:$H$605,Out!$Q$5:$Q$605,"Receita",Out!$F$5:$F$605,CReceber!$D240,Out!$I$5:$I$605,"Não Pago")</f>
        <v>0</v>
      </c>
      <c r="O240" s="75">
        <f>SUMIFS(Nov!$H$5:$H$605,Nov!$Q$5:$Q$605,"Receita",Nov!$F$5:$F$605,CReceber!$D240,Nov!$I$5:$I$605,"Não Pago")</f>
        <v>0</v>
      </c>
      <c r="P240" s="75">
        <f>SUMIFS(Dez!$H$5:$H$605,Dez!$Q$5:$Q$605,"Receita",Dez!$F$5:$F$605,CReceber!$D240,Dez!$I$5:$I$605,"Não Pago")</f>
        <v>0</v>
      </c>
      <c r="Q240" s="49">
        <f t="shared" si="8"/>
        <v>0</v>
      </c>
    </row>
    <row r="241" spans="3:17" ht="28.5" customHeight="1" thickTop="1" thickBot="1">
      <c r="C241" s="65" t="s">
        <v>242</v>
      </c>
      <c r="D241" s="66" t="str">
        <f>VLOOKUP(C241,'PC Receitas'!$I$4:$J$103,2,FALSE)</f>
        <v>-</v>
      </c>
      <c r="E241" s="75">
        <f>SUMIFS(Jan!$H$5:$H$605,Jan!$Q$5:$Q$605,"Receita",Jan!$F$5:$F$605,CReceber!$D241,Jan!$I$5:$I$605,"Não Pago")</f>
        <v>0</v>
      </c>
      <c r="F241" s="75">
        <f>SUMIFS(Fev!$H$5:$H$605,Fev!$Q$5:$Q$605,"Receita",Fev!$F$5:$F$605,CReceber!$D241,Fev!$I$5:$I$605,"Não Pago")</f>
        <v>0</v>
      </c>
      <c r="G241" s="75">
        <f>SUMIFS(Mar!$H$5:$H$605,Mar!$Q$5:$Q$605,"Receita",Mar!$F$5:$F$605,CReceber!$D241,Mar!$I$5:$I$605,"Não Pago")</f>
        <v>0</v>
      </c>
      <c r="H241" s="75">
        <f>SUMIFS(Abr!$H$5:$H$605,Abr!$Q$5:$Q$605,"Receita",Abr!$F$5:$F$605,CReceber!$D241,Abr!$I$5:$I$605,"Não Pago")</f>
        <v>0</v>
      </c>
      <c r="I241" s="75">
        <f>SUMIFS(Mai!$H$5:$H$605,Mai!$Q$5:$Q$605,"Receita",Mai!$F$5:$F$605,CReceber!$D241,Mai!$I$5:$I$605,"Não Pago")</f>
        <v>0</v>
      </c>
      <c r="J241" s="75">
        <f>SUMIFS(Jun!$H$5:$H$605,Jun!$Q$5:$Q$605,"Receita",Jun!$F$5:$F$605,CReceber!$D241,Jun!$I$5:$I$605,"Não Pago")</f>
        <v>0</v>
      </c>
      <c r="K241" s="75">
        <f>SUMIFS(Jul!$H$5:$H$605,Jul!$Q$5:$Q$605,"Receita",Jul!$F$5:$F$605,CReceber!$D241,Jul!$I$5:$I$605,"Não Pago")</f>
        <v>0</v>
      </c>
      <c r="L241" s="75">
        <f>SUMIFS(Ago!$H$5:$H$605,Ago!$Q$5:$Q$605,"Receita",Ago!$F$5:$F$605,CReceber!$D241,Ago!$I$5:$I$605,"Não Pago")</f>
        <v>0</v>
      </c>
      <c r="M241" s="75">
        <f>SUMIFS(Set!$H$5:$H$605,Set!$Q$5:$Q$605,"Receita",Set!$F$5:$F$605,CReceber!$D241,Set!$I$5:$I$605,"Não Pago")</f>
        <v>0</v>
      </c>
      <c r="N241" s="75">
        <f>SUMIFS(Out!$H$5:$H$605,Out!$Q$5:$Q$605,"Receita",Out!$F$5:$F$605,CReceber!$D241,Out!$I$5:$I$605,"Não Pago")</f>
        <v>0</v>
      </c>
      <c r="O241" s="75">
        <f>SUMIFS(Nov!$H$5:$H$605,Nov!$Q$5:$Q$605,"Receita",Nov!$F$5:$F$605,CReceber!$D241,Nov!$I$5:$I$605,"Não Pago")</f>
        <v>0</v>
      </c>
      <c r="P241" s="75">
        <f>SUMIFS(Dez!$H$5:$H$605,Dez!$Q$5:$Q$605,"Receita",Dez!$F$5:$F$605,CReceber!$D241,Dez!$I$5:$I$605,"Não Pago")</f>
        <v>0</v>
      </c>
      <c r="Q241" s="49">
        <f t="shared" si="8"/>
        <v>0</v>
      </c>
    </row>
    <row r="242" spans="3:17" ht="28.5" customHeight="1" thickTop="1" thickBot="1">
      <c r="C242" s="65" t="s">
        <v>243</v>
      </c>
      <c r="D242" s="66" t="str">
        <f>VLOOKUP(C242,'PC Receitas'!$I$4:$J$103,2,FALSE)</f>
        <v>-</v>
      </c>
      <c r="E242" s="75">
        <f>SUMIFS(Jan!$H$5:$H$605,Jan!$Q$5:$Q$605,"Receita",Jan!$F$5:$F$605,CReceber!$D242,Jan!$I$5:$I$605,"Não Pago")</f>
        <v>0</v>
      </c>
      <c r="F242" s="75">
        <f>SUMIFS(Fev!$H$5:$H$605,Fev!$Q$5:$Q$605,"Receita",Fev!$F$5:$F$605,CReceber!$D242,Fev!$I$5:$I$605,"Não Pago")</f>
        <v>0</v>
      </c>
      <c r="G242" s="75">
        <f>SUMIFS(Mar!$H$5:$H$605,Mar!$Q$5:$Q$605,"Receita",Mar!$F$5:$F$605,CReceber!$D242,Mar!$I$5:$I$605,"Não Pago")</f>
        <v>0</v>
      </c>
      <c r="H242" s="75">
        <f>SUMIFS(Abr!$H$5:$H$605,Abr!$Q$5:$Q$605,"Receita",Abr!$F$5:$F$605,CReceber!$D242,Abr!$I$5:$I$605,"Não Pago")</f>
        <v>0</v>
      </c>
      <c r="I242" s="75">
        <f>SUMIFS(Mai!$H$5:$H$605,Mai!$Q$5:$Q$605,"Receita",Mai!$F$5:$F$605,CReceber!$D242,Mai!$I$5:$I$605,"Não Pago")</f>
        <v>0</v>
      </c>
      <c r="J242" s="75">
        <f>SUMIFS(Jun!$H$5:$H$605,Jun!$Q$5:$Q$605,"Receita",Jun!$F$5:$F$605,CReceber!$D242,Jun!$I$5:$I$605,"Não Pago")</f>
        <v>0</v>
      </c>
      <c r="K242" s="75">
        <f>SUMIFS(Jul!$H$5:$H$605,Jul!$Q$5:$Q$605,"Receita",Jul!$F$5:$F$605,CReceber!$D242,Jul!$I$5:$I$605,"Não Pago")</f>
        <v>0</v>
      </c>
      <c r="L242" s="75">
        <f>SUMIFS(Ago!$H$5:$H$605,Ago!$Q$5:$Q$605,"Receita",Ago!$F$5:$F$605,CReceber!$D242,Ago!$I$5:$I$605,"Não Pago")</f>
        <v>0</v>
      </c>
      <c r="M242" s="75">
        <f>SUMIFS(Set!$H$5:$H$605,Set!$Q$5:$Q$605,"Receita",Set!$F$5:$F$605,CReceber!$D242,Set!$I$5:$I$605,"Não Pago")</f>
        <v>0</v>
      </c>
      <c r="N242" s="75">
        <f>SUMIFS(Out!$H$5:$H$605,Out!$Q$5:$Q$605,"Receita",Out!$F$5:$F$605,CReceber!$D242,Out!$I$5:$I$605,"Não Pago")</f>
        <v>0</v>
      </c>
      <c r="O242" s="75">
        <f>SUMIFS(Nov!$H$5:$H$605,Nov!$Q$5:$Q$605,"Receita",Nov!$F$5:$F$605,CReceber!$D242,Nov!$I$5:$I$605,"Não Pago")</f>
        <v>0</v>
      </c>
      <c r="P242" s="75">
        <f>SUMIFS(Dez!$H$5:$H$605,Dez!$Q$5:$Q$605,"Receita",Dez!$F$5:$F$605,CReceber!$D242,Dez!$I$5:$I$605,"Não Pago")</f>
        <v>0</v>
      </c>
      <c r="Q242" s="49">
        <f t="shared" si="8"/>
        <v>0</v>
      </c>
    </row>
    <row r="243" spans="3:17" ht="28.5" customHeight="1" thickTop="1" thickBot="1">
      <c r="C243" s="65" t="s">
        <v>244</v>
      </c>
      <c r="D243" s="66" t="str">
        <f>VLOOKUP(C243,'PC Receitas'!$I$4:$J$103,2,FALSE)</f>
        <v>-</v>
      </c>
      <c r="E243" s="75">
        <f>SUMIFS(Jan!$H$5:$H$605,Jan!$Q$5:$Q$605,"Receita",Jan!$F$5:$F$605,CReceber!$D243,Jan!$I$5:$I$605,"Não Pago")</f>
        <v>0</v>
      </c>
      <c r="F243" s="75">
        <f>SUMIFS(Fev!$H$5:$H$605,Fev!$Q$5:$Q$605,"Receita",Fev!$F$5:$F$605,CReceber!$D243,Fev!$I$5:$I$605,"Não Pago")</f>
        <v>0</v>
      </c>
      <c r="G243" s="75">
        <f>SUMIFS(Mar!$H$5:$H$605,Mar!$Q$5:$Q$605,"Receita",Mar!$F$5:$F$605,CReceber!$D243,Mar!$I$5:$I$605,"Não Pago")</f>
        <v>0</v>
      </c>
      <c r="H243" s="75">
        <f>SUMIFS(Abr!$H$5:$H$605,Abr!$Q$5:$Q$605,"Receita",Abr!$F$5:$F$605,CReceber!$D243,Abr!$I$5:$I$605,"Não Pago")</f>
        <v>0</v>
      </c>
      <c r="I243" s="75">
        <f>SUMIFS(Mai!$H$5:$H$605,Mai!$Q$5:$Q$605,"Receita",Mai!$F$5:$F$605,CReceber!$D243,Mai!$I$5:$I$605,"Não Pago")</f>
        <v>0</v>
      </c>
      <c r="J243" s="75">
        <f>SUMIFS(Jun!$H$5:$H$605,Jun!$Q$5:$Q$605,"Receita",Jun!$F$5:$F$605,CReceber!$D243,Jun!$I$5:$I$605,"Não Pago")</f>
        <v>0</v>
      </c>
      <c r="K243" s="75">
        <f>SUMIFS(Jul!$H$5:$H$605,Jul!$Q$5:$Q$605,"Receita",Jul!$F$5:$F$605,CReceber!$D243,Jul!$I$5:$I$605,"Não Pago")</f>
        <v>0</v>
      </c>
      <c r="L243" s="75">
        <f>SUMIFS(Ago!$H$5:$H$605,Ago!$Q$5:$Q$605,"Receita",Ago!$F$5:$F$605,CReceber!$D243,Ago!$I$5:$I$605,"Não Pago")</f>
        <v>0</v>
      </c>
      <c r="M243" s="75">
        <f>SUMIFS(Set!$H$5:$H$605,Set!$Q$5:$Q$605,"Receita",Set!$F$5:$F$605,CReceber!$D243,Set!$I$5:$I$605,"Não Pago")</f>
        <v>0</v>
      </c>
      <c r="N243" s="75">
        <f>SUMIFS(Out!$H$5:$H$605,Out!$Q$5:$Q$605,"Receita",Out!$F$5:$F$605,CReceber!$D243,Out!$I$5:$I$605,"Não Pago")</f>
        <v>0</v>
      </c>
      <c r="O243" s="75">
        <f>SUMIFS(Nov!$H$5:$H$605,Nov!$Q$5:$Q$605,"Receita",Nov!$F$5:$F$605,CReceber!$D243,Nov!$I$5:$I$605,"Não Pago")</f>
        <v>0</v>
      </c>
      <c r="P243" s="75">
        <f>SUMIFS(Dez!$H$5:$H$605,Dez!$Q$5:$Q$605,"Receita",Dez!$F$5:$F$605,CReceber!$D243,Dez!$I$5:$I$605,"Não Pago")</f>
        <v>0</v>
      </c>
      <c r="Q243" s="49">
        <f t="shared" si="8"/>
        <v>0</v>
      </c>
    </row>
    <row r="244" spans="3:17" ht="28.5" customHeight="1" thickTop="1" thickBot="1">
      <c r="C244" s="65" t="s">
        <v>245</v>
      </c>
      <c r="D244" s="66" t="str">
        <f>VLOOKUP(C244,'PC Receitas'!$I$4:$J$103,2,FALSE)</f>
        <v>-</v>
      </c>
      <c r="E244" s="75">
        <f>SUMIFS(Jan!$H$5:$H$605,Jan!$Q$5:$Q$605,"Receita",Jan!$F$5:$F$605,CReceber!$D244,Jan!$I$5:$I$605,"Não Pago")</f>
        <v>0</v>
      </c>
      <c r="F244" s="75">
        <f>SUMIFS(Fev!$H$5:$H$605,Fev!$Q$5:$Q$605,"Receita",Fev!$F$5:$F$605,CReceber!$D244,Fev!$I$5:$I$605,"Não Pago")</f>
        <v>0</v>
      </c>
      <c r="G244" s="75">
        <f>SUMIFS(Mar!$H$5:$H$605,Mar!$Q$5:$Q$605,"Receita",Mar!$F$5:$F$605,CReceber!$D244,Mar!$I$5:$I$605,"Não Pago")</f>
        <v>0</v>
      </c>
      <c r="H244" s="75">
        <f>SUMIFS(Abr!$H$5:$H$605,Abr!$Q$5:$Q$605,"Receita",Abr!$F$5:$F$605,CReceber!$D244,Abr!$I$5:$I$605,"Não Pago")</f>
        <v>0</v>
      </c>
      <c r="I244" s="75">
        <f>SUMIFS(Mai!$H$5:$H$605,Mai!$Q$5:$Q$605,"Receita",Mai!$F$5:$F$605,CReceber!$D244,Mai!$I$5:$I$605,"Não Pago")</f>
        <v>0</v>
      </c>
      <c r="J244" s="75">
        <f>SUMIFS(Jun!$H$5:$H$605,Jun!$Q$5:$Q$605,"Receita",Jun!$F$5:$F$605,CReceber!$D244,Jun!$I$5:$I$605,"Não Pago")</f>
        <v>0</v>
      </c>
      <c r="K244" s="75">
        <f>SUMIFS(Jul!$H$5:$H$605,Jul!$Q$5:$Q$605,"Receita",Jul!$F$5:$F$605,CReceber!$D244,Jul!$I$5:$I$605,"Não Pago")</f>
        <v>0</v>
      </c>
      <c r="L244" s="75">
        <f>SUMIFS(Ago!$H$5:$H$605,Ago!$Q$5:$Q$605,"Receita",Ago!$F$5:$F$605,CReceber!$D244,Ago!$I$5:$I$605,"Não Pago")</f>
        <v>0</v>
      </c>
      <c r="M244" s="75">
        <f>SUMIFS(Set!$H$5:$H$605,Set!$Q$5:$Q$605,"Receita",Set!$F$5:$F$605,CReceber!$D244,Set!$I$5:$I$605,"Não Pago")</f>
        <v>0</v>
      </c>
      <c r="N244" s="75">
        <f>SUMIFS(Out!$H$5:$H$605,Out!$Q$5:$Q$605,"Receita",Out!$F$5:$F$605,CReceber!$D244,Out!$I$5:$I$605,"Não Pago")</f>
        <v>0</v>
      </c>
      <c r="O244" s="75">
        <f>SUMIFS(Nov!$H$5:$H$605,Nov!$Q$5:$Q$605,"Receita",Nov!$F$5:$F$605,CReceber!$D244,Nov!$I$5:$I$605,"Não Pago")</f>
        <v>0</v>
      </c>
      <c r="P244" s="75">
        <f>SUMIFS(Dez!$H$5:$H$605,Dez!$Q$5:$Q$605,"Receita",Dez!$F$5:$F$605,CReceber!$D244,Dez!$I$5:$I$605,"Não Pago")</f>
        <v>0</v>
      </c>
      <c r="Q244" s="49">
        <f t="shared" si="8"/>
        <v>0</v>
      </c>
    </row>
    <row r="245" spans="3:17" ht="28.5" customHeight="1" thickTop="1" thickBot="1">
      <c r="C245" s="65" t="s">
        <v>246</v>
      </c>
      <c r="D245" s="66" t="str">
        <f>VLOOKUP(C245,'PC Receitas'!$I$4:$J$103,2,FALSE)</f>
        <v>-</v>
      </c>
      <c r="E245" s="75">
        <f>SUMIFS(Jan!$H$5:$H$605,Jan!$Q$5:$Q$605,"Receita",Jan!$F$5:$F$605,CReceber!$D245,Jan!$I$5:$I$605,"Não Pago")</f>
        <v>0</v>
      </c>
      <c r="F245" s="75">
        <f>SUMIFS(Fev!$H$5:$H$605,Fev!$Q$5:$Q$605,"Receita",Fev!$F$5:$F$605,CReceber!$D245,Fev!$I$5:$I$605,"Não Pago")</f>
        <v>0</v>
      </c>
      <c r="G245" s="75">
        <f>SUMIFS(Mar!$H$5:$H$605,Mar!$Q$5:$Q$605,"Receita",Mar!$F$5:$F$605,CReceber!$D245,Mar!$I$5:$I$605,"Não Pago")</f>
        <v>0</v>
      </c>
      <c r="H245" s="75">
        <f>SUMIFS(Abr!$H$5:$H$605,Abr!$Q$5:$Q$605,"Receita",Abr!$F$5:$F$605,CReceber!$D245,Abr!$I$5:$I$605,"Não Pago")</f>
        <v>0</v>
      </c>
      <c r="I245" s="75">
        <f>SUMIFS(Mai!$H$5:$H$605,Mai!$Q$5:$Q$605,"Receita",Mai!$F$5:$F$605,CReceber!$D245,Mai!$I$5:$I$605,"Não Pago")</f>
        <v>0</v>
      </c>
      <c r="J245" s="75">
        <f>SUMIFS(Jun!$H$5:$H$605,Jun!$Q$5:$Q$605,"Receita",Jun!$F$5:$F$605,CReceber!$D245,Jun!$I$5:$I$605,"Não Pago")</f>
        <v>0</v>
      </c>
      <c r="K245" s="75">
        <f>SUMIFS(Jul!$H$5:$H$605,Jul!$Q$5:$Q$605,"Receita",Jul!$F$5:$F$605,CReceber!$D245,Jul!$I$5:$I$605,"Não Pago")</f>
        <v>0</v>
      </c>
      <c r="L245" s="75">
        <f>SUMIFS(Ago!$H$5:$H$605,Ago!$Q$5:$Q$605,"Receita",Ago!$F$5:$F$605,CReceber!$D245,Ago!$I$5:$I$605,"Não Pago")</f>
        <v>0</v>
      </c>
      <c r="M245" s="75">
        <f>SUMIFS(Set!$H$5:$H$605,Set!$Q$5:$Q$605,"Receita",Set!$F$5:$F$605,CReceber!$D245,Set!$I$5:$I$605,"Não Pago")</f>
        <v>0</v>
      </c>
      <c r="N245" s="75">
        <f>SUMIFS(Out!$H$5:$H$605,Out!$Q$5:$Q$605,"Receita",Out!$F$5:$F$605,CReceber!$D245,Out!$I$5:$I$605,"Não Pago")</f>
        <v>0</v>
      </c>
      <c r="O245" s="75">
        <f>SUMIFS(Nov!$H$5:$H$605,Nov!$Q$5:$Q$605,"Receita",Nov!$F$5:$F$605,CReceber!$D245,Nov!$I$5:$I$605,"Não Pago")</f>
        <v>0</v>
      </c>
      <c r="P245" s="75">
        <f>SUMIFS(Dez!$H$5:$H$605,Dez!$Q$5:$Q$605,"Receita",Dez!$F$5:$F$605,CReceber!$D245,Dez!$I$5:$I$605,"Não Pago")</f>
        <v>0</v>
      </c>
      <c r="Q245" s="49">
        <f t="shared" si="8"/>
        <v>0</v>
      </c>
    </row>
    <row r="246" spans="3:17" ht="28.5" customHeight="1" thickTop="1" thickBot="1">
      <c r="C246" s="65" t="s">
        <v>247</v>
      </c>
      <c r="D246" s="66" t="str">
        <f>VLOOKUP(C246,'PC Receitas'!$I$4:$J$103,2,FALSE)</f>
        <v>-</v>
      </c>
      <c r="E246" s="75">
        <f>SUMIFS(Jan!$H$5:$H$605,Jan!$Q$5:$Q$605,"Receita",Jan!$F$5:$F$605,CReceber!$D246,Jan!$I$5:$I$605,"Não Pago")</f>
        <v>0</v>
      </c>
      <c r="F246" s="75">
        <f>SUMIFS(Fev!$H$5:$H$605,Fev!$Q$5:$Q$605,"Receita",Fev!$F$5:$F$605,CReceber!$D246,Fev!$I$5:$I$605,"Não Pago")</f>
        <v>0</v>
      </c>
      <c r="G246" s="75">
        <f>SUMIFS(Mar!$H$5:$H$605,Mar!$Q$5:$Q$605,"Receita",Mar!$F$5:$F$605,CReceber!$D246,Mar!$I$5:$I$605,"Não Pago")</f>
        <v>0</v>
      </c>
      <c r="H246" s="75">
        <f>SUMIFS(Abr!$H$5:$H$605,Abr!$Q$5:$Q$605,"Receita",Abr!$F$5:$F$605,CReceber!$D246,Abr!$I$5:$I$605,"Não Pago")</f>
        <v>0</v>
      </c>
      <c r="I246" s="75">
        <f>SUMIFS(Mai!$H$5:$H$605,Mai!$Q$5:$Q$605,"Receita",Mai!$F$5:$F$605,CReceber!$D246,Mai!$I$5:$I$605,"Não Pago")</f>
        <v>0</v>
      </c>
      <c r="J246" s="75">
        <f>SUMIFS(Jun!$H$5:$H$605,Jun!$Q$5:$Q$605,"Receita",Jun!$F$5:$F$605,CReceber!$D246,Jun!$I$5:$I$605,"Não Pago")</f>
        <v>0</v>
      </c>
      <c r="K246" s="75">
        <f>SUMIFS(Jul!$H$5:$H$605,Jul!$Q$5:$Q$605,"Receita",Jul!$F$5:$F$605,CReceber!$D246,Jul!$I$5:$I$605,"Não Pago")</f>
        <v>0</v>
      </c>
      <c r="L246" s="75">
        <f>SUMIFS(Ago!$H$5:$H$605,Ago!$Q$5:$Q$605,"Receita",Ago!$F$5:$F$605,CReceber!$D246,Ago!$I$5:$I$605,"Não Pago")</f>
        <v>0</v>
      </c>
      <c r="M246" s="75">
        <f>SUMIFS(Set!$H$5:$H$605,Set!$Q$5:$Q$605,"Receita",Set!$F$5:$F$605,CReceber!$D246,Set!$I$5:$I$605,"Não Pago")</f>
        <v>0</v>
      </c>
      <c r="N246" s="75">
        <f>SUMIFS(Out!$H$5:$H$605,Out!$Q$5:$Q$605,"Receita",Out!$F$5:$F$605,CReceber!$D246,Out!$I$5:$I$605,"Não Pago")</f>
        <v>0</v>
      </c>
      <c r="O246" s="75">
        <f>SUMIFS(Nov!$H$5:$H$605,Nov!$Q$5:$Q$605,"Receita",Nov!$F$5:$F$605,CReceber!$D246,Nov!$I$5:$I$605,"Não Pago")</f>
        <v>0</v>
      </c>
      <c r="P246" s="75">
        <f>SUMIFS(Dez!$H$5:$H$605,Dez!$Q$5:$Q$605,"Receita",Dez!$F$5:$F$605,CReceber!$D246,Dez!$I$5:$I$605,"Não Pago")</f>
        <v>0</v>
      </c>
      <c r="Q246" s="49">
        <f t="shared" si="8"/>
        <v>0</v>
      </c>
    </row>
    <row r="247" spans="3:17" ht="28.5" customHeight="1" thickTop="1" thickBot="1">
      <c r="C247" s="65" t="s">
        <v>248</v>
      </c>
      <c r="D247" s="66" t="str">
        <f>VLOOKUP(C247,'PC Receitas'!$I$4:$J$103,2,FALSE)</f>
        <v>-</v>
      </c>
      <c r="E247" s="75">
        <f>SUMIFS(Jan!$H$5:$H$605,Jan!$Q$5:$Q$605,"Receita",Jan!$F$5:$F$605,CReceber!$D247,Jan!$I$5:$I$605,"Não Pago")</f>
        <v>0</v>
      </c>
      <c r="F247" s="75">
        <f>SUMIFS(Fev!$H$5:$H$605,Fev!$Q$5:$Q$605,"Receita",Fev!$F$5:$F$605,CReceber!$D247,Fev!$I$5:$I$605,"Não Pago")</f>
        <v>0</v>
      </c>
      <c r="G247" s="75">
        <f>SUMIFS(Mar!$H$5:$H$605,Mar!$Q$5:$Q$605,"Receita",Mar!$F$5:$F$605,CReceber!$D247,Mar!$I$5:$I$605,"Não Pago")</f>
        <v>0</v>
      </c>
      <c r="H247" s="75">
        <f>SUMIFS(Abr!$H$5:$H$605,Abr!$Q$5:$Q$605,"Receita",Abr!$F$5:$F$605,CReceber!$D247,Abr!$I$5:$I$605,"Não Pago")</f>
        <v>0</v>
      </c>
      <c r="I247" s="75">
        <f>SUMIFS(Mai!$H$5:$H$605,Mai!$Q$5:$Q$605,"Receita",Mai!$F$5:$F$605,CReceber!$D247,Mai!$I$5:$I$605,"Não Pago")</f>
        <v>0</v>
      </c>
      <c r="J247" s="75">
        <f>SUMIFS(Jun!$H$5:$H$605,Jun!$Q$5:$Q$605,"Receita",Jun!$F$5:$F$605,CReceber!$D247,Jun!$I$5:$I$605,"Não Pago")</f>
        <v>0</v>
      </c>
      <c r="K247" s="75">
        <f>SUMIFS(Jul!$H$5:$H$605,Jul!$Q$5:$Q$605,"Receita",Jul!$F$5:$F$605,CReceber!$D247,Jul!$I$5:$I$605,"Não Pago")</f>
        <v>0</v>
      </c>
      <c r="L247" s="75">
        <f>SUMIFS(Ago!$H$5:$H$605,Ago!$Q$5:$Q$605,"Receita",Ago!$F$5:$F$605,CReceber!$D247,Ago!$I$5:$I$605,"Não Pago")</f>
        <v>0</v>
      </c>
      <c r="M247" s="75">
        <f>SUMIFS(Set!$H$5:$H$605,Set!$Q$5:$Q$605,"Receita",Set!$F$5:$F$605,CReceber!$D247,Set!$I$5:$I$605,"Não Pago")</f>
        <v>0</v>
      </c>
      <c r="N247" s="75">
        <f>SUMIFS(Out!$H$5:$H$605,Out!$Q$5:$Q$605,"Receita",Out!$F$5:$F$605,CReceber!$D247,Out!$I$5:$I$605,"Não Pago")</f>
        <v>0</v>
      </c>
      <c r="O247" s="75">
        <f>SUMIFS(Nov!$H$5:$H$605,Nov!$Q$5:$Q$605,"Receita",Nov!$F$5:$F$605,CReceber!$D247,Nov!$I$5:$I$605,"Não Pago")</f>
        <v>0</v>
      </c>
      <c r="P247" s="75">
        <f>SUMIFS(Dez!$H$5:$H$605,Dez!$Q$5:$Q$605,"Receita",Dez!$F$5:$F$605,CReceber!$D247,Dez!$I$5:$I$605,"Não Pago")</f>
        <v>0</v>
      </c>
      <c r="Q247" s="49">
        <f t="shared" si="8"/>
        <v>0</v>
      </c>
    </row>
    <row r="248" spans="3:17" ht="28.5" customHeight="1" thickTop="1" thickBot="1">
      <c r="C248" s="65" t="s">
        <v>249</v>
      </c>
      <c r="D248" s="66" t="str">
        <f>VLOOKUP(C248,'PC Receitas'!$I$4:$J$103,2,FALSE)</f>
        <v>-</v>
      </c>
      <c r="E248" s="75">
        <f>SUMIFS(Jan!$H$5:$H$605,Jan!$Q$5:$Q$605,"Receita",Jan!$F$5:$F$605,CReceber!$D248,Jan!$I$5:$I$605,"Não Pago")</f>
        <v>0</v>
      </c>
      <c r="F248" s="75">
        <f>SUMIFS(Fev!$H$5:$H$605,Fev!$Q$5:$Q$605,"Receita",Fev!$F$5:$F$605,CReceber!$D248,Fev!$I$5:$I$605,"Não Pago")</f>
        <v>0</v>
      </c>
      <c r="G248" s="75">
        <f>SUMIFS(Mar!$H$5:$H$605,Mar!$Q$5:$Q$605,"Receita",Mar!$F$5:$F$605,CReceber!$D248,Mar!$I$5:$I$605,"Não Pago")</f>
        <v>0</v>
      </c>
      <c r="H248" s="75">
        <f>SUMIFS(Abr!$H$5:$H$605,Abr!$Q$5:$Q$605,"Receita",Abr!$F$5:$F$605,CReceber!$D248,Abr!$I$5:$I$605,"Não Pago")</f>
        <v>0</v>
      </c>
      <c r="I248" s="75">
        <f>SUMIFS(Mai!$H$5:$H$605,Mai!$Q$5:$Q$605,"Receita",Mai!$F$5:$F$605,CReceber!$D248,Mai!$I$5:$I$605,"Não Pago")</f>
        <v>0</v>
      </c>
      <c r="J248" s="75">
        <f>SUMIFS(Jun!$H$5:$H$605,Jun!$Q$5:$Q$605,"Receita",Jun!$F$5:$F$605,CReceber!$D248,Jun!$I$5:$I$605,"Não Pago")</f>
        <v>0</v>
      </c>
      <c r="K248" s="75">
        <f>SUMIFS(Jul!$H$5:$H$605,Jul!$Q$5:$Q$605,"Receita",Jul!$F$5:$F$605,CReceber!$D248,Jul!$I$5:$I$605,"Não Pago")</f>
        <v>0</v>
      </c>
      <c r="L248" s="75">
        <f>SUMIFS(Ago!$H$5:$H$605,Ago!$Q$5:$Q$605,"Receita",Ago!$F$5:$F$605,CReceber!$D248,Ago!$I$5:$I$605,"Não Pago")</f>
        <v>0</v>
      </c>
      <c r="M248" s="75">
        <f>SUMIFS(Set!$H$5:$H$605,Set!$Q$5:$Q$605,"Receita",Set!$F$5:$F$605,CReceber!$D248,Set!$I$5:$I$605,"Não Pago")</f>
        <v>0</v>
      </c>
      <c r="N248" s="75">
        <f>SUMIFS(Out!$H$5:$H$605,Out!$Q$5:$Q$605,"Receita",Out!$F$5:$F$605,CReceber!$D248,Out!$I$5:$I$605,"Não Pago")</f>
        <v>0</v>
      </c>
      <c r="O248" s="75">
        <f>SUMIFS(Nov!$H$5:$H$605,Nov!$Q$5:$Q$605,"Receita",Nov!$F$5:$F$605,CReceber!$D248,Nov!$I$5:$I$605,"Não Pago")</f>
        <v>0</v>
      </c>
      <c r="P248" s="75">
        <f>SUMIFS(Dez!$H$5:$H$605,Dez!$Q$5:$Q$605,"Receita",Dez!$F$5:$F$605,CReceber!$D248,Dez!$I$5:$I$605,"Não Pago")</f>
        <v>0</v>
      </c>
      <c r="Q248" s="49">
        <f t="shared" si="8"/>
        <v>0</v>
      </c>
    </row>
    <row r="249" spans="3:17" ht="28.5" customHeight="1" thickTop="1" thickBot="1">
      <c r="C249" s="65" t="s">
        <v>250</v>
      </c>
      <c r="D249" s="66" t="str">
        <f>VLOOKUP(C249,'PC Receitas'!$I$4:$J$103,2,FALSE)</f>
        <v>-</v>
      </c>
      <c r="E249" s="75">
        <f>SUMIFS(Jan!$H$5:$H$605,Jan!$Q$5:$Q$605,"Receita",Jan!$F$5:$F$605,CReceber!$D249,Jan!$I$5:$I$605,"Não Pago")</f>
        <v>0</v>
      </c>
      <c r="F249" s="75">
        <f>SUMIFS(Fev!$H$5:$H$605,Fev!$Q$5:$Q$605,"Receita",Fev!$F$5:$F$605,CReceber!$D249,Fev!$I$5:$I$605,"Não Pago")</f>
        <v>0</v>
      </c>
      <c r="G249" s="75">
        <f>SUMIFS(Mar!$H$5:$H$605,Mar!$Q$5:$Q$605,"Receita",Mar!$F$5:$F$605,CReceber!$D249,Mar!$I$5:$I$605,"Não Pago")</f>
        <v>0</v>
      </c>
      <c r="H249" s="75">
        <f>SUMIFS(Abr!$H$5:$H$605,Abr!$Q$5:$Q$605,"Receita",Abr!$F$5:$F$605,CReceber!$D249,Abr!$I$5:$I$605,"Não Pago")</f>
        <v>0</v>
      </c>
      <c r="I249" s="75">
        <f>SUMIFS(Mai!$H$5:$H$605,Mai!$Q$5:$Q$605,"Receita",Mai!$F$5:$F$605,CReceber!$D249,Mai!$I$5:$I$605,"Não Pago")</f>
        <v>0</v>
      </c>
      <c r="J249" s="75">
        <f>SUMIFS(Jun!$H$5:$H$605,Jun!$Q$5:$Q$605,"Receita",Jun!$F$5:$F$605,CReceber!$D249,Jun!$I$5:$I$605,"Não Pago")</f>
        <v>0</v>
      </c>
      <c r="K249" s="75">
        <f>SUMIFS(Jul!$H$5:$H$605,Jul!$Q$5:$Q$605,"Receita",Jul!$F$5:$F$605,CReceber!$D249,Jul!$I$5:$I$605,"Não Pago")</f>
        <v>0</v>
      </c>
      <c r="L249" s="75">
        <f>SUMIFS(Ago!$H$5:$H$605,Ago!$Q$5:$Q$605,"Receita",Ago!$F$5:$F$605,CReceber!$D249,Ago!$I$5:$I$605,"Não Pago")</f>
        <v>0</v>
      </c>
      <c r="M249" s="75">
        <f>SUMIFS(Set!$H$5:$H$605,Set!$Q$5:$Q$605,"Receita",Set!$F$5:$F$605,CReceber!$D249,Set!$I$5:$I$605,"Não Pago")</f>
        <v>0</v>
      </c>
      <c r="N249" s="75">
        <f>SUMIFS(Out!$H$5:$H$605,Out!$Q$5:$Q$605,"Receita",Out!$F$5:$F$605,CReceber!$D249,Out!$I$5:$I$605,"Não Pago")</f>
        <v>0</v>
      </c>
      <c r="O249" s="75">
        <f>SUMIFS(Nov!$H$5:$H$605,Nov!$Q$5:$Q$605,"Receita",Nov!$F$5:$F$605,CReceber!$D249,Nov!$I$5:$I$605,"Não Pago")</f>
        <v>0</v>
      </c>
      <c r="P249" s="75">
        <f>SUMIFS(Dez!$H$5:$H$605,Dez!$Q$5:$Q$605,"Receita",Dez!$F$5:$F$605,CReceber!$D249,Dez!$I$5:$I$605,"Não Pago")</f>
        <v>0</v>
      </c>
      <c r="Q249" s="49">
        <f t="shared" si="8"/>
        <v>0</v>
      </c>
    </row>
    <row r="250" spans="3:17" ht="28.5" customHeight="1" thickTop="1" thickBot="1">
      <c r="C250" s="65" t="s">
        <v>251</v>
      </c>
      <c r="D250" s="66" t="str">
        <f>VLOOKUP(C250,'PC Receitas'!$I$4:$J$103,2,FALSE)</f>
        <v>-</v>
      </c>
      <c r="E250" s="75">
        <f>SUMIFS(Jan!$H$5:$H$605,Jan!$Q$5:$Q$605,"Receita",Jan!$F$5:$F$605,CReceber!$D250,Jan!$I$5:$I$605,"Não Pago")</f>
        <v>0</v>
      </c>
      <c r="F250" s="75">
        <f>SUMIFS(Fev!$H$5:$H$605,Fev!$Q$5:$Q$605,"Receita",Fev!$F$5:$F$605,CReceber!$D250,Fev!$I$5:$I$605,"Não Pago")</f>
        <v>0</v>
      </c>
      <c r="G250" s="75">
        <f>SUMIFS(Mar!$H$5:$H$605,Mar!$Q$5:$Q$605,"Receita",Mar!$F$5:$F$605,CReceber!$D250,Mar!$I$5:$I$605,"Não Pago")</f>
        <v>0</v>
      </c>
      <c r="H250" s="75">
        <f>SUMIFS(Abr!$H$5:$H$605,Abr!$Q$5:$Q$605,"Receita",Abr!$F$5:$F$605,CReceber!$D250,Abr!$I$5:$I$605,"Não Pago")</f>
        <v>0</v>
      </c>
      <c r="I250" s="75">
        <f>SUMIFS(Mai!$H$5:$H$605,Mai!$Q$5:$Q$605,"Receita",Mai!$F$5:$F$605,CReceber!$D250,Mai!$I$5:$I$605,"Não Pago")</f>
        <v>0</v>
      </c>
      <c r="J250" s="75">
        <f>SUMIFS(Jun!$H$5:$H$605,Jun!$Q$5:$Q$605,"Receita",Jun!$F$5:$F$605,CReceber!$D250,Jun!$I$5:$I$605,"Não Pago")</f>
        <v>0</v>
      </c>
      <c r="K250" s="75">
        <f>SUMIFS(Jul!$H$5:$H$605,Jul!$Q$5:$Q$605,"Receita",Jul!$F$5:$F$605,CReceber!$D250,Jul!$I$5:$I$605,"Não Pago")</f>
        <v>0</v>
      </c>
      <c r="L250" s="75">
        <f>SUMIFS(Ago!$H$5:$H$605,Ago!$Q$5:$Q$605,"Receita",Ago!$F$5:$F$605,CReceber!$D250,Ago!$I$5:$I$605,"Não Pago")</f>
        <v>0</v>
      </c>
      <c r="M250" s="75">
        <f>SUMIFS(Set!$H$5:$H$605,Set!$Q$5:$Q$605,"Receita",Set!$F$5:$F$605,CReceber!$D250,Set!$I$5:$I$605,"Não Pago")</f>
        <v>0</v>
      </c>
      <c r="N250" s="75">
        <f>SUMIFS(Out!$H$5:$H$605,Out!$Q$5:$Q$605,"Receita",Out!$F$5:$F$605,CReceber!$D250,Out!$I$5:$I$605,"Não Pago")</f>
        <v>0</v>
      </c>
      <c r="O250" s="75">
        <f>SUMIFS(Nov!$H$5:$H$605,Nov!$Q$5:$Q$605,"Receita",Nov!$F$5:$F$605,CReceber!$D250,Nov!$I$5:$I$605,"Não Pago")</f>
        <v>0</v>
      </c>
      <c r="P250" s="75">
        <f>SUMIFS(Dez!$H$5:$H$605,Dez!$Q$5:$Q$605,"Receita",Dez!$F$5:$F$605,CReceber!$D250,Dez!$I$5:$I$605,"Não Pago")</f>
        <v>0</v>
      </c>
      <c r="Q250" s="49">
        <f t="shared" si="8"/>
        <v>0</v>
      </c>
    </row>
    <row r="251" spans="3:17" ht="28.5" customHeight="1" thickTop="1" thickBot="1">
      <c r="C251" s="65" t="s">
        <v>252</v>
      </c>
      <c r="D251" s="66" t="str">
        <f>VLOOKUP(C251,'PC Receitas'!$I$4:$J$103,2,FALSE)</f>
        <v>-</v>
      </c>
      <c r="E251" s="75">
        <f>SUMIFS(Jan!$H$5:$H$605,Jan!$Q$5:$Q$605,"Receita",Jan!$F$5:$F$605,CReceber!$D251,Jan!$I$5:$I$605,"Não Pago")</f>
        <v>0</v>
      </c>
      <c r="F251" s="75">
        <f>SUMIFS(Fev!$H$5:$H$605,Fev!$Q$5:$Q$605,"Receita",Fev!$F$5:$F$605,CReceber!$D251,Fev!$I$5:$I$605,"Não Pago")</f>
        <v>0</v>
      </c>
      <c r="G251" s="75">
        <f>SUMIFS(Mar!$H$5:$H$605,Mar!$Q$5:$Q$605,"Receita",Mar!$F$5:$F$605,CReceber!$D251,Mar!$I$5:$I$605,"Não Pago")</f>
        <v>0</v>
      </c>
      <c r="H251" s="75">
        <f>SUMIFS(Abr!$H$5:$H$605,Abr!$Q$5:$Q$605,"Receita",Abr!$F$5:$F$605,CReceber!$D251,Abr!$I$5:$I$605,"Não Pago")</f>
        <v>0</v>
      </c>
      <c r="I251" s="75">
        <f>SUMIFS(Mai!$H$5:$H$605,Mai!$Q$5:$Q$605,"Receita",Mai!$F$5:$F$605,CReceber!$D251,Mai!$I$5:$I$605,"Não Pago")</f>
        <v>0</v>
      </c>
      <c r="J251" s="75">
        <f>SUMIFS(Jun!$H$5:$H$605,Jun!$Q$5:$Q$605,"Receita",Jun!$F$5:$F$605,CReceber!$D251,Jun!$I$5:$I$605,"Não Pago")</f>
        <v>0</v>
      </c>
      <c r="K251" s="75">
        <f>SUMIFS(Jul!$H$5:$H$605,Jul!$Q$5:$Q$605,"Receita",Jul!$F$5:$F$605,CReceber!$D251,Jul!$I$5:$I$605,"Não Pago")</f>
        <v>0</v>
      </c>
      <c r="L251" s="75">
        <f>SUMIFS(Ago!$H$5:$H$605,Ago!$Q$5:$Q$605,"Receita",Ago!$F$5:$F$605,CReceber!$D251,Ago!$I$5:$I$605,"Não Pago")</f>
        <v>0</v>
      </c>
      <c r="M251" s="75">
        <f>SUMIFS(Set!$H$5:$H$605,Set!$Q$5:$Q$605,"Receita",Set!$F$5:$F$605,CReceber!$D251,Set!$I$5:$I$605,"Não Pago")</f>
        <v>0</v>
      </c>
      <c r="N251" s="75">
        <f>SUMIFS(Out!$H$5:$H$605,Out!$Q$5:$Q$605,"Receita",Out!$F$5:$F$605,CReceber!$D251,Out!$I$5:$I$605,"Não Pago")</f>
        <v>0</v>
      </c>
      <c r="O251" s="75">
        <f>SUMIFS(Nov!$H$5:$H$605,Nov!$Q$5:$Q$605,"Receita",Nov!$F$5:$F$605,CReceber!$D251,Nov!$I$5:$I$605,"Não Pago")</f>
        <v>0</v>
      </c>
      <c r="P251" s="75">
        <f>SUMIFS(Dez!$H$5:$H$605,Dez!$Q$5:$Q$605,"Receita",Dez!$F$5:$F$605,CReceber!$D251,Dez!$I$5:$I$605,"Não Pago")</f>
        <v>0</v>
      </c>
      <c r="Q251" s="49">
        <f t="shared" si="8"/>
        <v>0</v>
      </c>
    </row>
    <row r="252" spans="3:17" ht="28.5" customHeight="1" thickTop="1" thickBot="1">
      <c r="C252" s="65" t="s">
        <v>253</v>
      </c>
      <c r="D252" s="66" t="str">
        <f>VLOOKUP(C252,'PC Receitas'!$I$4:$J$103,2,FALSE)</f>
        <v>-</v>
      </c>
      <c r="E252" s="75">
        <f>SUMIFS(Jan!$H$5:$H$605,Jan!$Q$5:$Q$605,"Receita",Jan!$F$5:$F$605,CReceber!$D252,Jan!$I$5:$I$605,"Não Pago")</f>
        <v>0</v>
      </c>
      <c r="F252" s="75">
        <f>SUMIFS(Fev!$H$5:$H$605,Fev!$Q$5:$Q$605,"Receita",Fev!$F$5:$F$605,CReceber!$D252,Fev!$I$5:$I$605,"Não Pago")</f>
        <v>0</v>
      </c>
      <c r="G252" s="75">
        <f>SUMIFS(Mar!$H$5:$H$605,Mar!$Q$5:$Q$605,"Receita",Mar!$F$5:$F$605,CReceber!$D252,Mar!$I$5:$I$605,"Não Pago")</f>
        <v>0</v>
      </c>
      <c r="H252" s="75">
        <f>SUMIFS(Abr!$H$5:$H$605,Abr!$Q$5:$Q$605,"Receita",Abr!$F$5:$F$605,CReceber!$D252,Abr!$I$5:$I$605,"Não Pago")</f>
        <v>0</v>
      </c>
      <c r="I252" s="75">
        <f>SUMIFS(Mai!$H$5:$H$605,Mai!$Q$5:$Q$605,"Receita",Mai!$F$5:$F$605,CReceber!$D252,Mai!$I$5:$I$605,"Não Pago")</f>
        <v>0</v>
      </c>
      <c r="J252" s="75">
        <f>SUMIFS(Jun!$H$5:$H$605,Jun!$Q$5:$Q$605,"Receita",Jun!$F$5:$F$605,CReceber!$D252,Jun!$I$5:$I$605,"Não Pago")</f>
        <v>0</v>
      </c>
      <c r="K252" s="75">
        <f>SUMIFS(Jul!$H$5:$H$605,Jul!$Q$5:$Q$605,"Receita",Jul!$F$5:$F$605,CReceber!$D252,Jul!$I$5:$I$605,"Não Pago")</f>
        <v>0</v>
      </c>
      <c r="L252" s="75">
        <f>SUMIFS(Ago!$H$5:$H$605,Ago!$Q$5:$Q$605,"Receita",Ago!$F$5:$F$605,CReceber!$D252,Ago!$I$5:$I$605,"Não Pago")</f>
        <v>0</v>
      </c>
      <c r="M252" s="75">
        <f>SUMIFS(Set!$H$5:$H$605,Set!$Q$5:$Q$605,"Receita",Set!$F$5:$F$605,CReceber!$D252,Set!$I$5:$I$605,"Não Pago")</f>
        <v>0</v>
      </c>
      <c r="N252" s="75">
        <f>SUMIFS(Out!$H$5:$H$605,Out!$Q$5:$Q$605,"Receita",Out!$F$5:$F$605,CReceber!$D252,Out!$I$5:$I$605,"Não Pago")</f>
        <v>0</v>
      </c>
      <c r="O252" s="75">
        <f>SUMIFS(Nov!$H$5:$H$605,Nov!$Q$5:$Q$605,"Receita",Nov!$F$5:$F$605,CReceber!$D252,Nov!$I$5:$I$605,"Não Pago")</f>
        <v>0</v>
      </c>
      <c r="P252" s="75">
        <f>SUMIFS(Dez!$H$5:$H$605,Dez!$Q$5:$Q$605,"Receita",Dez!$F$5:$F$605,CReceber!$D252,Dez!$I$5:$I$605,"Não Pago")</f>
        <v>0</v>
      </c>
      <c r="Q252" s="49">
        <f t="shared" si="8"/>
        <v>0</v>
      </c>
    </row>
    <row r="253" spans="3:17" ht="28.5" customHeight="1" thickTop="1" thickBot="1">
      <c r="C253" s="65" t="s">
        <v>254</v>
      </c>
      <c r="D253" s="66" t="str">
        <f>VLOOKUP(C253,'PC Receitas'!$I$4:$J$103,2,FALSE)</f>
        <v>-</v>
      </c>
      <c r="E253" s="75">
        <f>SUMIFS(Jan!$H$5:$H$605,Jan!$Q$5:$Q$605,"Receita",Jan!$F$5:$F$605,CReceber!$D253,Jan!$I$5:$I$605,"Não Pago")</f>
        <v>0</v>
      </c>
      <c r="F253" s="75">
        <f>SUMIFS(Fev!$H$5:$H$605,Fev!$Q$5:$Q$605,"Receita",Fev!$F$5:$F$605,CReceber!$D253,Fev!$I$5:$I$605,"Não Pago")</f>
        <v>0</v>
      </c>
      <c r="G253" s="75">
        <f>SUMIFS(Mar!$H$5:$H$605,Mar!$Q$5:$Q$605,"Receita",Mar!$F$5:$F$605,CReceber!$D253,Mar!$I$5:$I$605,"Não Pago")</f>
        <v>0</v>
      </c>
      <c r="H253" s="75">
        <f>SUMIFS(Abr!$H$5:$H$605,Abr!$Q$5:$Q$605,"Receita",Abr!$F$5:$F$605,CReceber!$D253,Abr!$I$5:$I$605,"Não Pago")</f>
        <v>0</v>
      </c>
      <c r="I253" s="75">
        <f>SUMIFS(Mai!$H$5:$H$605,Mai!$Q$5:$Q$605,"Receita",Mai!$F$5:$F$605,CReceber!$D253,Mai!$I$5:$I$605,"Não Pago")</f>
        <v>0</v>
      </c>
      <c r="J253" s="75">
        <f>SUMIFS(Jun!$H$5:$H$605,Jun!$Q$5:$Q$605,"Receita",Jun!$F$5:$F$605,CReceber!$D253,Jun!$I$5:$I$605,"Não Pago")</f>
        <v>0</v>
      </c>
      <c r="K253" s="75">
        <f>SUMIFS(Jul!$H$5:$H$605,Jul!$Q$5:$Q$605,"Receita",Jul!$F$5:$F$605,CReceber!$D253,Jul!$I$5:$I$605,"Não Pago")</f>
        <v>0</v>
      </c>
      <c r="L253" s="75">
        <f>SUMIFS(Ago!$H$5:$H$605,Ago!$Q$5:$Q$605,"Receita",Ago!$F$5:$F$605,CReceber!$D253,Ago!$I$5:$I$605,"Não Pago")</f>
        <v>0</v>
      </c>
      <c r="M253" s="75">
        <f>SUMIFS(Set!$H$5:$H$605,Set!$Q$5:$Q$605,"Receita",Set!$F$5:$F$605,CReceber!$D253,Set!$I$5:$I$605,"Não Pago")</f>
        <v>0</v>
      </c>
      <c r="N253" s="75">
        <f>SUMIFS(Out!$H$5:$H$605,Out!$Q$5:$Q$605,"Receita",Out!$F$5:$F$605,CReceber!$D253,Out!$I$5:$I$605,"Não Pago")</f>
        <v>0</v>
      </c>
      <c r="O253" s="75">
        <f>SUMIFS(Nov!$H$5:$H$605,Nov!$Q$5:$Q$605,"Receita",Nov!$F$5:$F$605,CReceber!$D253,Nov!$I$5:$I$605,"Não Pago")</f>
        <v>0</v>
      </c>
      <c r="P253" s="75">
        <f>SUMIFS(Dez!$H$5:$H$605,Dez!$Q$5:$Q$605,"Receita",Dez!$F$5:$F$605,CReceber!$D253,Dez!$I$5:$I$605,"Não Pago")</f>
        <v>0</v>
      </c>
      <c r="Q253" s="49">
        <f t="shared" si="8"/>
        <v>0</v>
      </c>
    </row>
    <row r="254" spans="3:17" ht="28.5" customHeight="1" thickTop="1" thickBot="1">
      <c r="C254" s="65" t="s">
        <v>255</v>
      </c>
      <c r="D254" s="66" t="str">
        <f>VLOOKUP(C254,'PC Receitas'!$I$4:$J$103,2,FALSE)</f>
        <v>-</v>
      </c>
      <c r="E254" s="75">
        <f>SUMIFS(Jan!$H$5:$H$605,Jan!$Q$5:$Q$605,"Receita",Jan!$F$5:$F$605,CReceber!$D254,Jan!$I$5:$I$605,"Não Pago")</f>
        <v>0</v>
      </c>
      <c r="F254" s="75">
        <f>SUMIFS(Fev!$H$5:$H$605,Fev!$Q$5:$Q$605,"Receita",Fev!$F$5:$F$605,CReceber!$D254,Fev!$I$5:$I$605,"Não Pago")</f>
        <v>0</v>
      </c>
      <c r="G254" s="75">
        <f>SUMIFS(Mar!$H$5:$H$605,Mar!$Q$5:$Q$605,"Receita",Mar!$F$5:$F$605,CReceber!$D254,Mar!$I$5:$I$605,"Não Pago")</f>
        <v>0</v>
      </c>
      <c r="H254" s="75">
        <f>SUMIFS(Abr!$H$5:$H$605,Abr!$Q$5:$Q$605,"Receita",Abr!$F$5:$F$605,CReceber!$D254,Abr!$I$5:$I$605,"Não Pago")</f>
        <v>0</v>
      </c>
      <c r="I254" s="75">
        <f>SUMIFS(Mai!$H$5:$H$605,Mai!$Q$5:$Q$605,"Receita",Mai!$F$5:$F$605,CReceber!$D254,Mai!$I$5:$I$605,"Não Pago")</f>
        <v>0</v>
      </c>
      <c r="J254" s="75">
        <f>SUMIFS(Jun!$H$5:$H$605,Jun!$Q$5:$Q$605,"Receita",Jun!$F$5:$F$605,CReceber!$D254,Jun!$I$5:$I$605,"Não Pago")</f>
        <v>0</v>
      </c>
      <c r="K254" s="75">
        <f>SUMIFS(Jul!$H$5:$H$605,Jul!$Q$5:$Q$605,"Receita",Jul!$F$5:$F$605,CReceber!$D254,Jul!$I$5:$I$605,"Não Pago")</f>
        <v>0</v>
      </c>
      <c r="L254" s="75">
        <f>SUMIFS(Ago!$H$5:$H$605,Ago!$Q$5:$Q$605,"Receita",Ago!$F$5:$F$605,CReceber!$D254,Ago!$I$5:$I$605,"Não Pago")</f>
        <v>0</v>
      </c>
      <c r="M254" s="75">
        <f>SUMIFS(Set!$H$5:$H$605,Set!$Q$5:$Q$605,"Receita",Set!$F$5:$F$605,CReceber!$D254,Set!$I$5:$I$605,"Não Pago")</f>
        <v>0</v>
      </c>
      <c r="N254" s="75">
        <f>SUMIFS(Out!$H$5:$H$605,Out!$Q$5:$Q$605,"Receita",Out!$F$5:$F$605,CReceber!$D254,Out!$I$5:$I$605,"Não Pago")</f>
        <v>0</v>
      </c>
      <c r="O254" s="75">
        <f>SUMIFS(Nov!$H$5:$H$605,Nov!$Q$5:$Q$605,"Receita",Nov!$F$5:$F$605,CReceber!$D254,Nov!$I$5:$I$605,"Não Pago")</f>
        <v>0</v>
      </c>
      <c r="P254" s="75">
        <f>SUMIFS(Dez!$H$5:$H$605,Dez!$Q$5:$Q$605,"Receita",Dez!$F$5:$F$605,CReceber!$D254,Dez!$I$5:$I$605,"Não Pago")</f>
        <v>0</v>
      </c>
      <c r="Q254" s="49">
        <f t="shared" si="8"/>
        <v>0</v>
      </c>
    </row>
    <row r="255" spans="3:17" ht="28.5" customHeight="1" thickTop="1" thickBot="1">
      <c r="C255" s="65" t="s">
        <v>256</v>
      </c>
      <c r="D255" s="66" t="str">
        <f>VLOOKUP(C255,'PC Receitas'!$I$4:$J$103,2,FALSE)</f>
        <v>-</v>
      </c>
      <c r="E255" s="75">
        <f>SUMIFS(Jan!$H$5:$H$605,Jan!$Q$5:$Q$605,"Receita",Jan!$F$5:$F$605,CReceber!$D255,Jan!$I$5:$I$605,"Não Pago")</f>
        <v>0</v>
      </c>
      <c r="F255" s="75">
        <f>SUMIFS(Fev!$H$5:$H$605,Fev!$Q$5:$Q$605,"Receita",Fev!$F$5:$F$605,CReceber!$D255,Fev!$I$5:$I$605,"Não Pago")</f>
        <v>0</v>
      </c>
      <c r="G255" s="75">
        <f>SUMIFS(Mar!$H$5:$H$605,Mar!$Q$5:$Q$605,"Receita",Mar!$F$5:$F$605,CReceber!$D255,Mar!$I$5:$I$605,"Não Pago")</f>
        <v>0</v>
      </c>
      <c r="H255" s="75">
        <f>SUMIFS(Abr!$H$5:$H$605,Abr!$Q$5:$Q$605,"Receita",Abr!$F$5:$F$605,CReceber!$D255,Abr!$I$5:$I$605,"Não Pago")</f>
        <v>0</v>
      </c>
      <c r="I255" s="75">
        <f>SUMIFS(Mai!$H$5:$H$605,Mai!$Q$5:$Q$605,"Receita",Mai!$F$5:$F$605,CReceber!$D255,Mai!$I$5:$I$605,"Não Pago")</f>
        <v>0</v>
      </c>
      <c r="J255" s="75">
        <f>SUMIFS(Jun!$H$5:$H$605,Jun!$Q$5:$Q$605,"Receita",Jun!$F$5:$F$605,CReceber!$D255,Jun!$I$5:$I$605,"Não Pago")</f>
        <v>0</v>
      </c>
      <c r="K255" s="75">
        <f>SUMIFS(Jul!$H$5:$H$605,Jul!$Q$5:$Q$605,"Receita",Jul!$F$5:$F$605,CReceber!$D255,Jul!$I$5:$I$605,"Não Pago")</f>
        <v>0</v>
      </c>
      <c r="L255" s="75">
        <f>SUMIFS(Ago!$H$5:$H$605,Ago!$Q$5:$Q$605,"Receita",Ago!$F$5:$F$605,CReceber!$D255,Ago!$I$5:$I$605,"Não Pago")</f>
        <v>0</v>
      </c>
      <c r="M255" s="75">
        <f>SUMIFS(Set!$H$5:$H$605,Set!$Q$5:$Q$605,"Receita",Set!$F$5:$F$605,CReceber!$D255,Set!$I$5:$I$605,"Não Pago")</f>
        <v>0</v>
      </c>
      <c r="N255" s="75">
        <f>SUMIFS(Out!$H$5:$H$605,Out!$Q$5:$Q$605,"Receita",Out!$F$5:$F$605,CReceber!$D255,Out!$I$5:$I$605,"Não Pago")</f>
        <v>0</v>
      </c>
      <c r="O255" s="75">
        <f>SUMIFS(Nov!$H$5:$H$605,Nov!$Q$5:$Q$605,"Receita",Nov!$F$5:$F$605,CReceber!$D255,Nov!$I$5:$I$605,"Não Pago")</f>
        <v>0</v>
      </c>
      <c r="P255" s="75">
        <f>SUMIFS(Dez!$H$5:$H$605,Dez!$Q$5:$Q$605,"Receita",Dez!$F$5:$F$605,CReceber!$D255,Dez!$I$5:$I$605,"Não Pago")</f>
        <v>0</v>
      </c>
      <c r="Q255" s="49">
        <f t="shared" si="8"/>
        <v>0</v>
      </c>
    </row>
    <row r="256" spans="3:17" ht="28.5" customHeight="1" thickTop="1" thickBot="1">
      <c r="C256" s="65" t="s">
        <v>257</v>
      </c>
      <c r="D256" s="66" t="str">
        <f>VLOOKUP(C256,'PC Receitas'!$I$4:$J$103,2,FALSE)</f>
        <v>-</v>
      </c>
      <c r="E256" s="75">
        <f>SUMIFS(Jan!$H$5:$H$605,Jan!$Q$5:$Q$605,"Receita",Jan!$F$5:$F$605,CReceber!$D256,Jan!$I$5:$I$605,"Não Pago")</f>
        <v>0</v>
      </c>
      <c r="F256" s="75">
        <f>SUMIFS(Fev!$H$5:$H$605,Fev!$Q$5:$Q$605,"Receita",Fev!$F$5:$F$605,CReceber!$D256,Fev!$I$5:$I$605,"Não Pago")</f>
        <v>0</v>
      </c>
      <c r="G256" s="75">
        <f>SUMIFS(Mar!$H$5:$H$605,Mar!$Q$5:$Q$605,"Receita",Mar!$F$5:$F$605,CReceber!$D256,Mar!$I$5:$I$605,"Não Pago")</f>
        <v>0</v>
      </c>
      <c r="H256" s="75">
        <f>SUMIFS(Abr!$H$5:$H$605,Abr!$Q$5:$Q$605,"Receita",Abr!$F$5:$F$605,CReceber!$D256,Abr!$I$5:$I$605,"Não Pago")</f>
        <v>0</v>
      </c>
      <c r="I256" s="75">
        <f>SUMIFS(Mai!$H$5:$H$605,Mai!$Q$5:$Q$605,"Receita",Mai!$F$5:$F$605,CReceber!$D256,Mai!$I$5:$I$605,"Não Pago")</f>
        <v>0</v>
      </c>
      <c r="J256" s="75">
        <f>SUMIFS(Jun!$H$5:$H$605,Jun!$Q$5:$Q$605,"Receita",Jun!$F$5:$F$605,CReceber!$D256,Jun!$I$5:$I$605,"Não Pago")</f>
        <v>0</v>
      </c>
      <c r="K256" s="75">
        <f>SUMIFS(Jul!$H$5:$H$605,Jul!$Q$5:$Q$605,"Receita",Jul!$F$5:$F$605,CReceber!$D256,Jul!$I$5:$I$605,"Não Pago")</f>
        <v>0</v>
      </c>
      <c r="L256" s="75">
        <f>SUMIFS(Ago!$H$5:$H$605,Ago!$Q$5:$Q$605,"Receita",Ago!$F$5:$F$605,CReceber!$D256,Ago!$I$5:$I$605,"Não Pago")</f>
        <v>0</v>
      </c>
      <c r="M256" s="75">
        <f>SUMIFS(Set!$H$5:$H$605,Set!$Q$5:$Q$605,"Receita",Set!$F$5:$F$605,CReceber!$D256,Set!$I$5:$I$605,"Não Pago")</f>
        <v>0</v>
      </c>
      <c r="N256" s="75">
        <f>SUMIFS(Out!$H$5:$H$605,Out!$Q$5:$Q$605,"Receita",Out!$F$5:$F$605,CReceber!$D256,Out!$I$5:$I$605,"Não Pago")</f>
        <v>0</v>
      </c>
      <c r="O256" s="75">
        <f>SUMIFS(Nov!$H$5:$H$605,Nov!$Q$5:$Q$605,"Receita",Nov!$F$5:$F$605,CReceber!$D256,Nov!$I$5:$I$605,"Não Pago")</f>
        <v>0</v>
      </c>
      <c r="P256" s="75">
        <f>SUMIFS(Dez!$H$5:$H$605,Dez!$Q$5:$Q$605,"Receita",Dez!$F$5:$F$605,CReceber!$D256,Dez!$I$5:$I$605,"Não Pago")</f>
        <v>0</v>
      </c>
      <c r="Q256" s="49">
        <f t="shared" si="8"/>
        <v>0</v>
      </c>
    </row>
    <row r="257" spans="3:17" ht="28.5" customHeight="1" thickTop="1" thickBot="1">
      <c r="C257" s="65" t="s">
        <v>258</v>
      </c>
      <c r="D257" s="66" t="str">
        <f>VLOOKUP(C257,'PC Receitas'!$I$4:$J$103,2,FALSE)</f>
        <v>-</v>
      </c>
      <c r="E257" s="75">
        <f>SUMIFS(Jan!$H$5:$H$605,Jan!$Q$5:$Q$605,"Receita",Jan!$F$5:$F$605,CReceber!$D257,Jan!$I$5:$I$605,"Não Pago")</f>
        <v>0</v>
      </c>
      <c r="F257" s="75">
        <f>SUMIFS(Fev!$H$5:$H$605,Fev!$Q$5:$Q$605,"Receita",Fev!$F$5:$F$605,CReceber!$D257,Fev!$I$5:$I$605,"Não Pago")</f>
        <v>0</v>
      </c>
      <c r="G257" s="75">
        <f>SUMIFS(Mar!$H$5:$H$605,Mar!$Q$5:$Q$605,"Receita",Mar!$F$5:$F$605,CReceber!$D257,Mar!$I$5:$I$605,"Não Pago")</f>
        <v>0</v>
      </c>
      <c r="H257" s="75">
        <f>SUMIFS(Abr!$H$5:$H$605,Abr!$Q$5:$Q$605,"Receita",Abr!$F$5:$F$605,CReceber!$D257,Abr!$I$5:$I$605,"Não Pago")</f>
        <v>0</v>
      </c>
      <c r="I257" s="75">
        <f>SUMIFS(Mai!$H$5:$H$605,Mai!$Q$5:$Q$605,"Receita",Mai!$F$5:$F$605,CReceber!$D257,Mai!$I$5:$I$605,"Não Pago")</f>
        <v>0</v>
      </c>
      <c r="J257" s="75">
        <f>SUMIFS(Jun!$H$5:$H$605,Jun!$Q$5:$Q$605,"Receita",Jun!$F$5:$F$605,CReceber!$D257,Jun!$I$5:$I$605,"Não Pago")</f>
        <v>0</v>
      </c>
      <c r="K257" s="75">
        <f>SUMIFS(Jul!$H$5:$H$605,Jul!$Q$5:$Q$605,"Receita",Jul!$F$5:$F$605,CReceber!$D257,Jul!$I$5:$I$605,"Não Pago")</f>
        <v>0</v>
      </c>
      <c r="L257" s="75">
        <f>SUMIFS(Ago!$H$5:$H$605,Ago!$Q$5:$Q$605,"Receita",Ago!$F$5:$F$605,CReceber!$D257,Ago!$I$5:$I$605,"Não Pago")</f>
        <v>0</v>
      </c>
      <c r="M257" s="75">
        <f>SUMIFS(Set!$H$5:$H$605,Set!$Q$5:$Q$605,"Receita",Set!$F$5:$F$605,CReceber!$D257,Set!$I$5:$I$605,"Não Pago")</f>
        <v>0</v>
      </c>
      <c r="N257" s="75">
        <f>SUMIFS(Out!$H$5:$H$605,Out!$Q$5:$Q$605,"Receita",Out!$F$5:$F$605,CReceber!$D257,Out!$I$5:$I$605,"Não Pago")</f>
        <v>0</v>
      </c>
      <c r="O257" s="75">
        <f>SUMIFS(Nov!$H$5:$H$605,Nov!$Q$5:$Q$605,"Receita",Nov!$F$5:$F$605,CReceber!$D257,Nov!$I$5:$I$605,"Não Pago")</f>
        <v>0</v>
      </c>
      <c r="P257" s="75">
        <f>SUMIFS(Dez!$H$5:$H$605,Dez!$Q$5:$Q$605,"Receita",Dez!$F$5:$F$605,CReceber!$D257,Dez!$I$5:$I$605,"Não Pago")</f>
        <v>0</v>
      </c>
      <c r="Q257" s="49">
        <f t="shared" si="8"/>
        <v>0</v>
      </c>
    </row>
    <row r="258" spans="3:17" ht="28.5" customHeight="1" thickTop="1" thickBot="1">
      <c r="C258" s="65" t="s">
        <v>259</v>
      </c>
      <c r="D258" s="66" t="str">
        <f>VLOOKUP(C258,'PC Receitas'!$I$4:$J$103,2,FALSE)</f>
        <v>-</v>
      </c>
      <c r="E258" s="75">
        <f>SUMIFS(Jan!$H$5:$H$605,Jan!$Q$5:$Q$605,"Receita",Jan!$F$5:$F$605,CReceber!$D258,Jan!$I$5:$I$605,"Não Pago")</f>
        <v>0</v>
      </c>
      <c r="F258" s="75">
        <f>SUMIFS(Fev!$H$5:$H$605,Fev!$Q$5:$Q$605,"Receita",Fev!$F$5:$F$605,CReceber!$D258,Fev!$I$5:$I$605,"Não Pago")</f>
        <v>0</v>
      </c>
      <c r="G258" s="75">
        <f>SUMIFS(Mar!$H$5:$H$605,Mar!$Q$5:$Q$605,"Receita",Mar!$F$5:$F$605,CReceber!$D258,Mar!$I$5:$I$605,"Não Pago")</f>
        <v>0</v>
      </c>
      <c r="H258" s="75">
        <f>SUMIFS(Abr!$H$5:$H$605,Abr!$Q$5:$Q$605,"Receita",Abr!$F$5:$F$605,CReceber!$D258,Abr!$I$5:$I$605,"Não Pago")</f>
        <v>0</v>
      </c>
      <c r="I258" s="75">
        <f>SUMIFS(Mai!$H$5:$H$605,Mai!$Q$5:$Q$605,"Receita",Mai!$F$5:$F$605,CReceber!$D258,Mai!$I$5:$I$605,"Não Pago")</f>
        <v>0</v>
      </c>
      <c r="J258" s="75">
        <f>SUMIFS(Jun!$H$5:$H$605,Jun!$Q$5:$Q$605,"Receita",Jun!$F$5:$F$605,CReceber!$D258,Jun!$I$5:$I$605,"Não Pago")</f>
        <v>0</v>
      </c>
      <c r="K258" s="75">
        <f>SUMIFS(Jul!$H$5:$H$605,Jul!$Q$5:$Q$605,"Receita",Jul!$F$5:$F$605,CReceber!$D258,Jul!$I$5:$I$605,"Não Pago")</f>
        <v>0</v>
      </c>
      <c r="L258" s="75">
        <f>SUMIFS(Ago!$H$5:$H$605,Ago!$Q$5:$Q$605,"Receita",Ago!$F$5:$F$605,CReceber!$D258,Ago!$I$5:$I$605,"Não Pago")</f>
        <v>0</v>
      </c>
      <c r="M258" s="75">
        <f>SUMIFS(Set!$H$5:$H$605,Set!$Q$5:$Q$605,"Receita",Set!$F$5:$F$605,CReceber!$D258,Set!$I$5:$I$605,"Não Pago")</f>
        <v>0</v>
      </c>
      <c r="N258" s="75">
        <f>SUMIFS(Out!$H$5:$H$605,Out!$Q$5:$Q$605,"Receita",Out!$F$5:$F$605,CReceber!$D258,Out!$I$5:$I$605,"Não Pago")</f>
        <v>0</v>
      </c>
      <c r="O258" s="75">
        <f>SUMIFS(Nov!$H$5:$H$605,Nov!$Q$5:$Q$605,"Receita",Nov!$F$5:$F$605,CReceber!$D258,Nov!$I$5:$I$605,"Não Pago")</f>
        <v>0</v>
      </c>
      <c r="P258" s="75">
        <f>SUMIFS(Dez!$H$5:$H$605,Dez!$Q$5:$Q$605,"Receita",Dez!$F$5:$F$605,CReceber!$D258,Dez!$I$5:$I$605,"Não Pago")</f>
        <v>0</v>
      </c>
      <c r="Q258" s="49">
        <f t="shared" si="8"/>
        <v>0</v>
      </c>
    </row>
    <row r="259" spans="3:17" ht="28.5" customHeight="1" thickTop="1" thickBot="1">
      <c r="C259" s="65" t="s">
        <v>260</v>
      </c>
      <c r="D259" s="66" t="str">
        <f>VLOOKUP(C259,'PC Receitas'!$I$4:$J$103,2,FALSE)</f>
        <v>-</v>
      </c>
      <c r="E259" s="75">
        <f>SUMIFS(Jan!$H$5:$H$605,Jan!$Q$5:$Q$605,"Receita",Jan!$F$5:$F$605,CReceber!$D259,Jan!$I$5:$I$605,"Não Pago")</f>
        <v>0</v>
      </c>
      <c r="F259" s="75">
        <f>SUMIFS(Fev!$H$5:$H$605,Fev!$Q$5:$Q$605,"Receita",Fev!$F$5:$F$605,CReceber!$D259,Fev!$I$5:$I$605,"Não Pago")</f>
        <v>0</v>
      </c>
      <c r="G259" s="75">
        <f>SUMIFS(Mar!$H$5:$H$605,Mar!$Q$5:$Q$605,"Receita",Mar!$F$5:$F$605,CReceber!$D259,Mar!$I$5:$I$605,"Não Pago")</f>
        <v>0</v>
      </c>
      <c r="H259" s="75">
        <f>SUMIFS(Abr!$H$5:$H$605,Abr!$Q$5:$Q$605,"Receita",Abr!$F$5:$F$605,CReceber!$D259,Abr!$I$5:$I$605,"Não Pago")</f>
        <v>0</v>
      </c>
      <c r="I259" s="75">
        <f>SUMIFS(Mai!$H$5:$H$605,Mai!$Q$5:$Q$605,"Receita",Mai!$F$5:$F$605,CReceber!$D259,Mai!$I$5:$I$605,"Não Pago")</f>
        <v>0</v>
      </c>
      <c r="J259" s="75">
        <f>SUMIFS(Jun!$H$5:$H$605,Jun!$Q$5:$Q$605,"Receita",Jun!$F$5:$F$605,CReceber!$D259,Jun!$I$5:$I$605,"Não Pago")</f>
        <v>0</v>
      </c>
      <c r="K259" s="75">
        <f>SUMIFS(Jul!$H$5:$H$605,Jul!$Q$5:$Q$605,"Receita",Jul!$F$5:$F$605,CReceber!$D259,Jul!$I$5:$I$605,"Não Pago")</f>
        <v>0</v>
      </c>
      <c r="L259" s="75">
        <f>SUMIFS(Ago!$H$5:$H$605,Ago!$Q$5:$Q$605,"Receita",Ago!$F$5:$F$605,CReceber!$D259,Ago!$I$5:$I$605,"Não Pago")</f>
        <v>0</v>
      </c>
      <c r="M259" s="75">
        <f>SUMIFS(Set!$H$5:$H$605,Set!$Q$5:$Q$605,"Receita",Set!$F$5:$F$605,CReceber!$D259,Set!$I$5:$I$605,"Não Pago")</f>
        <v>0</v>
      </c>
      <c r="N259" s="75">
        <f>SUMIFS(Out!$H$5:$H$605,Out!$Q$5:$Q$605,"Receita",Out!$F$5:$F$605,CReceber!$D259,Out!$I$5:$I$605,"Não Pago")</f>
        <v>0</v>
      </c>
      <c r="O259" s="75">
        <f>SUMIFS(Nov!$H$5:$H$605,Nov!$Q$5:$Q$605,"Receita",Nov!$F$5:$F$605,CReceber!$D259,Nov!$I$5:$I$605,"Não Pago")</f>
        <v>0</v>
      </c>
      <c r="P259" s="75">
        <f>SUMIFS(Dez!$H$5:$H$605,Dez!$Q$5:$Q$605,"Receita",Dez!$F$5:$F$605,CReceber!$D259,Dez!$I$5:$I$605,"Não Pago")</f>
        <v>0</v>
      </c>
      <c r="Q259" s="49">
        <f t="shared" si="8"/>
        <v>0</v>
      </c>
    </row>
    <row r="260" spans="3:17" ht="28.5" customHeight="1" thickTop="1" thickBot="1">
      <c r="C260" s="65" t="s">
        <v>261</v>
      </c>
      <c r="D260" s="66" t="str">
        <f>VLOOKUP(C260,'PC Receitas'!$I$4:$J$103,2,FALSE)</f>
        <v>-</v>
      </c>
      <c r="E260" s="75">
        <f>SUMIFS(Jan!$H$5:$H$605,Jan!$Q$5:$Q$605,"Receita",Jan!$F$5:$F$605,CReceber!$D260,Jan!$I$5:$I$605,"Não Pago")</f>
        <v>0</v>
      </c>
      <c r="F260" s="75">
        <f>SUMIFS(Fev!$H$5:$H$605,Fev!$Q$5:$Q$605,"Receita",Fev!$F$5:$F$605,CReceber!$D260,Fev!$I$5:$I$605,"Não Pago")</f>
        <v>0</v>
      </c>
      <c r="G260" s="75">
        <f>SUMIFS(Mar!$H$5:$H$605,Mar!$Q$5:$Q$605,"Receita",Mar!$F$5:$F$605,CReceber!$D260,Mar!$I$5:$I$605,"Não Pago")</f>
        <v>0</v>
      </c>
      <c r="H260" s="75">
        <f>SUMIFS(Abr!$H$5:$H$605,Abr!$Q$5:$Q$605,"Receita",Abr!$F$5:$F$605,CReceber!$D260,Abr!$I$5:$I$605,"Não Pago")</f>
        <v>0</v>
      </c>
      <c r="I260" s="75">
        <f>SUMIFS(Mai!$H$5:$H$605,Mai!$Q$5:$Q$605,"Receita",Mai!$F$5:$F$605,CReceber!$D260,Mai!$I$5:$I$605,"Não Pago")</f>
        <v>0</v>
      </c>
      <c r="J260" s="75">
        <f>SUMIFS(Jun!$H$5:$H$605,Jun!$Q$5:$Q$605,"Receita",Jun!$F$5:$F$605,CReceber!$D260,Jun!$I$5:$I$605,"Não Pago")</f>
        <v>0</v>
      </c>
      <c r="K260" s="75">
        <f>SUMIFS(Jul!$H$5:$H$605,Jul!$Q$5:$Q$605,"Receita",Jul!$F$5:$F$605,CReceber!$D260,Jul!$I$5:$I$605,"Não Pago")</f>
        <v>0</v>
      </c>
      <c r="L260" s="75">
        <f>SUMIFS(Ago!$H$5:$H$605,Ago!$Q$5:$Q$605,"Receita",Ago!$F$5:$F$605,CReceber!$D260,Ago!$I$5:$I$605,"Não Pago")</f>
        <v>0</v>
      </c>
      <c r="M260" s="75">
        <f>SUMIFS(Set!$H$5:$H$605,Set!$Q$5:$Q$605,"Receita",Set!$F$5:$F$605,CReceber!$D260,Set!$I$5:$I$605,"Não Pago")</f>
        <v>0</v>
      </c>
      <c r="N260" s="75">
        <f>SUMIFS(Out!$H$5:$H$605,Out!$Q$5:$Q$605,"Receita",Out!$F$5:$F$605,CReceber!$D260,Out!$I$5:$I$605,"Não Pago")</f>
        <v>0</v>
      </c>
      <c r="O260" s="75">
        <f>SUMIFS(Nov!$H$5:$H$605,Nov!$Q$5:$Q$605,"Receita",Nov!$F$5:$F$605,CReceber!$D260,Nov!$I$5:$I$605,"Não Pago")</f>
        <v>0</v>
      </c>
      <c r="P260" s="75">
        <f>SUMIFS(Dez!$H$5:$H$605,Dez!$Q$5:$Q$605,"Receita",Dez!$F$5:$F$605,CReceber!$D260,Dez!$I$5:$I$605,"Não Pago")</f>
        <v>0</v>
      </c>
      <c r="Q260" s="49">
        <f t="shared" si="8"/>
        <v>0</v>
      </c>
    </row>
    <row r="261" spans="3:17" ht="28.5" customHeight="1" thickTop="1" thickBot="1">
      <c r="C261" s="65" t="s">
        <v>262</v>
      </c>
      <c r="D261" s="66" t="str">
        <f>VLOOKUP(C261,'PC Receitas'!$I$4:$J$103,2,FALSE)</f>
        <v>-</v>
      </c>
      <c r="E261" s="75">
        <f>SUMIFS(Jan!$H$5:$H$605,Jan!$Q$5:$Q$605,"Receita",Jan!$F$5:$F$605,CReceber!$D261,Jan!$I$5:$I$605,"Não Pago")</f>
        <v>0</v>
      </c>
      <c r="F261" s="75">
        <f>SUMIFS(Fev!$H$5:$H$605,Fev!$Q$5:$Q$605,"Receita",Fev!$F$5:$F$605,CReceber!$D261,Fev!$I$5:$I$605,"Não Pago")</f>
        <v>0</v>
      </c>
      <c r="G261" s="75">
        <f>SUMIFS(Mar!$H$5:$H$605,Mar!$Q$5:$Q$605,"Receita",Mar!$F$5:$F$605,CReceber!$D261,Mar!$I$5:$I$605,"Não Pago")</f>
        <v>0</v>
      </c>
      <c r="H261" s="75">
        <f>SUMIFS(Abr!$H$5:$H$605,Abr!$Q$5:$Q$605,"Receita",Abr!$F$5:$F$605,CReceber!$D261,Abr!$I$5:$I$605,"Não Pago")</f>
        <v>0</v>
      </c>
      <c r="I261" s="75">
        <f>SUMIFS(Mai!$H$5:$H$605,Mai!$Q$5:$Q$605,"Receita",Mai!$F$5:$F$605,CReceber!$D261,Mai!$I$5:$I$605,"Não Pago")</f>
        <v>0</v>
      </c>
      <c r="J261" s="75">
        <f>SUMIFS(Jun!$H$5:$H$605,Jun!$Q$5:$Q$605,"Receita",Jun!$F$5:$F$605,CReceber!$D261,Jun!$I$5:$I$605,"Não Pago")</f>
        <v>0</v>
      </c>
      <c r="K261" s="75">
        <f>SUMIFS(Jul!$H$5:$H$605,Jul!$Q$5:$Q$605,"Receita",Jul!$F$5:$F$605,CReceber!$D261,Jul!$I$5:$I$605,"Não Pago")</f>
        <v>0</v>
      </c>
      <c r="L261" s="75">
        <f>SUMIFS(Ago!$H$5:$H$605,Ago!$Q$5:$Q$605,"Receita",Ago!$F$5:$F$605,CReceber!$D261,Ago!$I$5:$I$605,"Não Pago")</f>
        <v>0</v>
      </c>
      <c r="M261" s="75">
        <f>SUMIFS(Set!$H$5:$H$605,Set!$Q$5:$Q$605,"Receita",Set!$F$5:$F$605,CReceber!$D261,Set!$I$5:$I$605,"Não Pago")</f>
        <v>0</v>
      </c>
      <c r="N261" s="75">
        <f>SUMIFS(Out!$H$5:$H$605,Out!$Q$5:$Q$605,"Receita",Out!$F$5:$F$605,CReceber!$D261,Out!$I$5:$I$605,"Não Pago")</f>
        <v>0</v>
      </c>
      <c r="O261" s="75">
        <f>SUMIFS(Nov!$H$5:$H$605,Nov!$Q$5:$Q$605,"Receita",Nov!$F$5:$F$605,CReceber!$D261,Nov!$I$5:$I$605,"Não Pago")</f>
        <v>0</v>
      </c>
      <c r="P261" s="75">
        <f>SUMIFS(Dez!$H$5:$H$605,Dez!$Q$5:$Q$605,"Receita",Dez!$F$5:$F$605,CReceber!$D261,Dez!$I$5:$I$605,"Não Pago")</f>
        <v>0</v>
      </c>
      <c r="Q261" s="49">
        <f t="shared" si="8"/>
        <v>0</v>
      </c>
    </row>
    <row r="262" spans="3:17" ht="28.5" customHeight="1" thickTop="1" thickBot="1">
      <c r="C262" s="65" t="s">
        <v>263</v>
      </c>
      <c r="D262" s="66" t="str">
        <f>VLOOKUP(C262,'PC Receitas'!$I$4:$J$103,2,FALSE)</f>
        <v>-</v>
      </c>
      <c r="E262" s="75">
        <f>SUMIFS(Jan!$H$5:$H$605,Jan!$Q$5:$Q$605,"Receita",Jan!$F$5:$F$605,CReceber!$D262,Jan!$I$5:$I$605,"Não Pago")</f>
        <v>0</v>
      </c>
      <c r="F262" s="75">
        <f>SUMIFS(Fev!$H$5:$H$605,Fev!$Q$5:$Q$605,"Receita",Fev!$F$5:$F$605,CReceber!$D262,Fev!$I$5:$I$605,"Não Pago")</f>
        <v>0</v>
      </c>
      <c r="G262" s="75">
        <f>SUMIFS(Mar!$H$5:$H$605,Mar!$Q$5:$Q$605,"Receita",Mar!$F$5:$F$605,CReceber!$D262,Mar!$I$5:$I$605,"Não Pago")</f>
        <v>0</v>
      </c>
      <c r="H262" s="75">
        <f>SUMIFS(Abr!$H$5:$H$605,Abr!$Q$5:$Q$605,"Receita",Abr!$F$5:$F$605,CReceber!$D262,Abr!$I$5:$I$605,"Não Pago")</f>
        <v>0</v>
      </c>
      <c r="I262" s="75">
        <f>SUMIFS(Mai!$H$5:$H$605,Mai!$Q$5:$Q$605,"Receita",Mai!$F$5:$F$605,CReceber!$D262,Mai!$I$5:$I$605,"Não Pago")</f>
        <v>0</v>
      </c>
      <c r="J262" s="75">
        <f>SUMIFS(Jun!$H$5:$H$605,Jun!$Q$5:$Q$605,"Receita",Jun!$F$5:$F$605,CReceber!$D262,Jun!$I$5:$I$605,"Não Pago")</f>
        <v>0</v>
      </c>
      <c r="K262" s="75">
        <f>SUMIFS(Jul!$H$5:$H$605,Jul!$Q$5:$Q$605,"Receita",Jul!$F$5:$F$605,CReceber!$D262,Jul!$I$5:$I$605,"Não Pago")</f>
        <v>0</v>
      </c>
      <c r="L262" s="75">
        <f>SUMIFS(Ago!$H$5:$H$605,Ago!$Q$5:$Q$605,"Receita",Ago!$F$5:$F$605,CReceber!$D262,Ago!$I$5:$I$605,"Não Pago")</f>
        <v>0</v>
      </c>
      <c r="M262" s="75">
        <f>SUMIFS(Set!$H$5:$H$605,Set!$Q$5:$Q$605,"Receita",Set!$F$5:$F$605,CReceber!$D262,Set!$I$5:$I$605,"Não Pago")</f>
        <v>0</v>
      </c>
      <c r="N262" s="75">
        <f>SUMIFS(Out!$H$5:$H$605,Out!$Q$5:$Q$605,"Receita",Out!$F$5:$F$605,CReceber!$D262,Out!$I$5:$I$605,"Não Pago")</f>
        <v>0</v>
      </c>
      <c r="O262" s="75">
        <f>SUMIFS(Nov!$H$5:$H$605,Nov!$Q$5:$Q$605,"Receita",Nov!$F$5:$F$605,CReceber!$D262,Nov!$I$5:$I$605,"Não Pago")</f>
        <v>0</v>
      </c>
      <c r="P262" s="75">
        <f>SUMIFS(Dez!$H$5:$H$605,Dez!$Q$5:$Q$605,"Receita",Dez!$F$5:$F$605,CReceber!$D262,Dez!$I$5:$I$605,"Não Pago")</f>
        <v>0</v>
      </c>
      <c r="Q262" s="49">
        <f t="shared" si="8"/>
        <v>0</v>
      </c>
    </row>
    <row r="263" spans="3:17" ht="28.5" customHeight="1" thickTop="1" thickBot="1">
      <c r="C263" s="65" t="s">
        <v>264</v>
      </c>
      <c r="D263" s="66" t="str">
        <f>VLOOKUP(C263,'PC Receitas'!$I$4:$J$103,2,FALSE)</f>
        <v>-</v>
      </c>
      <c r="E263" s="75">
        <f>SUMIFS(Jan!$H$5:$H$605,Jan!$Q$5:$Q$605,"Receita",Jan!$F$5:$F$605,CReceber!$D263,Jan!$I$5:$I$605,"Não Pago")</f>
        <v>0</v>
      </c>
      <c r="F263" s="75">
        <f>SUMIFS(Fev!$H$5:$H$605,Fev!$Q$5:$Q$605,"Receita",Fev!$F$5:$F$605,CReceber!$D263,Fev!$I$5:$I$605,"Não Pago")</f>
        <v>0</v>
      </c>
      <c r="G263" s="75">
        <f>SUMIFS(Mar!$H$5:$H$605,Mar!$Q$5:$Q$605,"Receita",Mar!$F$5:$F$605,CReceber!$D263,Mar!$I$5:$I$605,"Não Pago")</f>
        <v>0</v>
      </c>
      <c r="H263" s="75">
        <f>SUMIFS(Abr!$H$5:$H$605,Abr!$Q$5:$Q$605,"Receita",Abr!$F$5:$F$605,CReceber!$D263,Abr!$I$5:$I$605,"Não Pago")</f>
        <v>0</v>
      </c>
      <c r="I263" s="75">
        <f>SUMIFS(Mai!$H$5:$H$605,Mai!$Q$5:$Q$605,"Receita",Mai!$F$5:$F$605,CReceber!$D263,Mai!$I$5:$I$605,"Não Pago")</f>
        <v>0</v>
      </c>
      <c r="J263" s="75">
        <f>SUMIFS(Jun!$H$5:$H$605,Jun!$Q$5:$Q$605,"Receita",Jun!$F$5:$F$605,CReceber!$D263,Jun!$I$5:$I$605,"Não Pago")</f>
        <v>0</v>
      </c>
      <c r="K263" s="75">
        <f>SUMIFS(Jul!$H$5:$H$605,Jul!$Q$5:$Q$605,"Receita",Jul!$F$5:$F$605,CReceber!$D263,Jul!$I$5:$I$605,"Não Pago")</f>
        <v>0</v>
      </c>
      <c r="L263" s="75">
        <f>SUMIFS(Ago!$H$5:$H$605,Ago!$Q$5:$Q$605,"Receita",Ago!$F$5:$F$605,CReceber!$D263,Ago!$I$5:$I$605,"Não Pago")</f>
        <v>0</v>
      </c>
      <c r="M263" s="75">
        <f>SUMIFS(Set!$H$5:$H$605,Set!$Q$5:$Q$605,"Receita",Set!$F$5:$F$605,CReceber!$D263,Set!$I$5:$I$605,"Não Pago")</f>
        <v>0</v>
      </c>
      <c r="N263" s="75">
        <f>SUMIFS(Out!$H$5:$H$605,Out!$Q$5:$Q$605,"Receita",Out!$F$5:$F$605,CReceber!$D263,Out!$I$5:$I$605,"Não Pago")</f>
        <v>0</v>
      </c>
      <c r="O263" s="75">
        <f>SUMIFS(Nov!$H$5:$H$605,Nov!$Q$5:$Q$605,"Receita",Nov!$F$5:$F$605,CReceber!$D263,Nov!$I$5:$I$605,"Não Pago")</f>
        <v>0</v>
      </c>
      <c r="P263" s="75">
        <f>SUMIFS(Dez!$H$5:$H$605,Dez!$Q$5:$Q$605,"Receita",Dez!$F$5:$F$605,CReceber!$D263,Dez!$I$5:$I$605,"Não Pago")</f>
        <v>0</v>
      </c>
      <c r="Q263" s="49">
        <f t="shared" si="8"/>
        <v>0</v>
      </c>
    </row>
    <row r="264" spans="3:17" ht="28.5" customHeight="1" thickTop="1" thickBot="1">
      <c r="C264" s="65" t="s">
        <v>265</v>
      </c>
      <c r="D264" s="66" t="str">
        <f>VLOOKUP(C264,'PC Receitas'!$I$4:$J$103,2,FALSE)</f>
        <v>-</v>
      </c>
      <c r="E264" s="75">
        <f>SUMIFS(Jan!$H$5:$H$605,Jan!$Q$5:$Q$605,"Receita",Jan!$F$5:$F$605,CReceber!$D264,Jan!$I$5:$I$605,"Não Pago")</f>
        <v>0</v>
      </c>
      <c r="F264" s="75">
        <f>SUMIFS(Fev!$H$5:$H$605,Fev!$Q$5:$Q$605,"Receita",Fev!$F$5:$F$605,CReceber!$D264,Fev!$I$5:$I$605,"Não Pago")</f>
        <v>0</v>
      </c>
      <c r="G264" s="75">
        <f>SUMIFS(Mar!$H$5:$H$605,Mar!$Q$5:$Q$605,"Receita",Mar!$F$5:$F$605,CReceber!$D264,Mar!$I$5:$I$605,"Não Pago")</f>
        <v>0</v>
      </c>
      <c r="H264" s="75">
        <f>SUMIFS(Abr!$H$5:$H$605,Abr!$Q$5:$Q$605,"Receita",Abr!$F$5:$F$605,CReceber!$D264,Abr!$I$5:$I$605,"Não Pago")</f>
        <v>0</v>
      </c>
      <c r="I264" s="75">
        <f>SUMIFS(Mai!$H$5:$H$605,Mai!$Q$5:$Q$605,"Receita",Mai!$F$5:$F$605,CReceber!$D264,Mai!$I$5:$I$605,"Não Pago")</f>
        <v>0</v>
      </c>
      <c r="J264" s="75">
        <f>SUMIFS(Jun!$H$5:$H$605,Jun!$Q$5:$Q$605,"Receita",Jun!$F$5:$F$605,CReceber!$D264,Jun!$I$5:$I$605,"Não Pago")</f>
        <v>0</v>
      </c>
      <c r="K264" s="75">
        <f>SUMIFS(Jul!$H$5:$H$605,Jul!$Q$5:$Q$605,"Receita",Jul!$F$5:$F$605,CReceber!$D264,Jul!$I$5:$I$605,"Não Pago")</f>
        <v>0</v>
      </c>
      <c r="L264" s="75">
        <f>SUMIFS(Ago!$H$5:$H$605,Ago!$Q$5:$Q$605,"Receita",Ago!$F$5:$F$605,CReceber!$D264,Ago!$I$5:$I$605,"Não Pago")</f>
        <v>0</v>
      </c>
      <c r="M264" s="75">
        <f>SUMIFS(Set!$H$5:$H$605,Set!$Q$5:$Q$605,"Receita",Set!$F$5:$F$605,CReceber!$D264,Set!$I$5:$I$605,"Não Pago")</f>
        <v>0</v>
      </c>
      <c r="N264" s="75">
        <f>SUMIFS(Out!$H$5:$H$605,Out!$Q$5:$Q$605,"Receita",Out!$F$5:$F$605,CReceber!$D264,Out!$I$5:$I$605,"Não Pago")</f>
        <v>0</v>
      </c>
      <c r="O264" s="75">
        <f>SUMIFS(Nov!$H$5:$H$605,Nov!$Q$5:$Q$605,"Receita",Nov!$F$5:$F$605,CReceber!$D264,Nov!$I$5:$I$605,"Não Pago")</f>
        <v>0</v>
      </c>
      <c r="P264" s="75">
        <f>SUMIFS(Dez!$H$5:$H$605,Dez!$Q$5:$Q$605,"Receita",Dez!$F$5:$F$605,CReceber!$D264,Dez!$I$5:$I$605,"Não Pago")</f>
        <v>0</v>
      </c>
      <c r="Q264" s="49">
        <f t="shared" si="8"/>
        <v>0</v>
      </c>
    </row>
    <row r="265" spans="3:17" ht="28.5" customHeight="1" thickTop="1" thickBot="1">
      <c r="C265" s="65" t="s">
        <v>266</v>
      </c>
      <c r="D265" s="66" t="str">
        <f>VLOOKUP(C265,'PC Receitas'!$I$4:$J$103,2,FALSE)</f>
        <v>-</v>
      </c>
      <c r="E265" s="75">
        <f>SUMIFS(Jan!$H$5:$H$605,Jan!$Q$5:$Q$605,"Receita",Jan!$F$5:$F$605,CReceber!$D265,Jan!$I$5:$I$605,"Não Pago")</f>
        <v>0</v>
      </c>
      <c r="F265" s="75">
        <f>SUMIFS(Fev!$H$5:$H$605,Fev!$Q$5:$Q$605,"Receita",Fev!$F$5:$F$605,CReceber!$D265,Fev!$I$5:$I$605,"Não Pago")</f>
        <v>0</v>
      </c>
      <c r="G265" s="75">
        <f>SUMIFS(Mar!$H$5:$H$605,Mar!$Q$5:$Q$605,"Receita",Mar!$F$5:$F$605,CReceber!$D265,Mar!$I$5:$I$605,"Não Pago")</f>
        <v>0</v>
      </c>
      <c r="H265" s="75">
        <f>SUMIFS(Abr!$H$5:$H$605,Abr!$Q$5:$Q$605,"Receita",Abr!$F$5:$F$605,CReceber!$D265,Abr!$I$5:$I$605,"Não Pago")</f>
        <v>0</v>
      </c>
      <c r="I265" s="75">
        <f>SUMIFS(Mai!$H$5:$H$605,Mai!$Q$5:$Q$605,"Receita",Mai!$F$5:$F$605,CReceber!$D265,Mai!$I$5:$I$605,"Não Pago")</f>
        <v>0</v>
      </c>
      <c r="J265" s="75">
        <f>SUMIFS(Jun!$H$5:$H$605,Jun!$Q$5:$Q$605,"Receita",Jun!$F$5:$F$605,CReceber!$D265,Jun!$I$5:$I$605,"Não Pago")</f>
        <v>0</v>
      </c>
      <c r="K265" s="75">
        <f>SUMIFS(Jul!$H$5:$H$605,Jul!$Q$5:$Q$605,"Receita",Jul!$F$5:$F$605,CReceber!$D265,Jul!$I$5:$I$605,"Não Pago")</f>
        <v>0</v>
      </c>
      <c r="L265" s="75">
        <f>SUMIFS(Ago!$H$5:$H$605,Ago!$Q$5:$Q$605,"Receita",Ago!$F$5:$F$605,CReceber!$D265,Ago!$I$5:$I$605,"Não Pago")</f>
        <v>0</v>
      </c>
      <c r="M265" s="75">
        <f>SUMIFS(Set!$H$5:$H$605,Set!$Q$5:$Q$605,"Receita",Set!$F$5:$F$605,CReceber!$D265,Set!$I$5:$I$605,"Não Pago")</f>
        <v>0</v>
      </c>
      <c r="N265" s="75">
        <f>SUMIFS(Out!$H$5:$H$605,Out!$Q$5:$Q$605,"Receita",Out!$F$5:$F$605,CReceber!$D265,Out!$I$5:$I$605,"Não Pago")</f>
        <v>0</v>
      </c>
      <c r="O265" s="75">
        <f>SUMIFS(Nov!$H$5:$H$605,Nov!$Q$5:$Q$605,"Receita",Nov!$F$5:$F$605,CReceber!$D265,Nov!$I$5:$I$605,"Não Pago")</f>
        <v>0</v>
      </c>
      <c r="P265" s="75">
        <f>SUMIFS(Dez!$H$5:$H$605,Dez!$Q$5:$Q$605,"Receita",Dez!$F$5:$F$605,CReceber!$D265,Dez!$I$5:$I$605,"Não Pago")</f>
        <v>0</v>
      </c>
      <c r="Q265" s="49">
        <f t="shared" si="8"/>
        <v>0</v>
      </c>
    </row>
    <row r="266" spans="3:17" ht="28.5" customHeight="1" thickTop="1" thickBot="1">
      <c r="C266" s="65" t="s">
        <v>267</v>
      </c>
      <c r="D266" s="66" t="str">
        <f>VLOOKUP(C266,'PC Receitas'!$I$4:$J$103,2,FALSE)</f>
        <v>-</v>
      </c>
      <c r="E266" s="75">
        <f>SUMIFS(Jan!$H$5:$H$605,Jan!$Q$5:$Q$605,"Receita",Jan!$F$5:$F$605,CReceber!$D266,Jan!$I$5:$I$605,"Não Pago")</f>
        <v>0</v>
      </c>
      <c r="F266" s="75">
        <f>SUMIFS(Fev!$H$5:$H$605,Fev!$Q$5:$Q$605,"Receita",Fev!$F$5:$F$605,CReceber!$D266,Fev!$I$5:$I$605,"Não Pago")</f>
        <v>0</v>
      </c>
      <c r="G266" s="75">
        <f>SUMIFS(Mar!$H$5:$H$605,Mar!$Q$5:$Q$605,"Receita",Mar!$F$5:$F$605,CReceber!$D266,Mar!$I$5:$I$605,"Não Pago")</f>
        <v>0</v>
      </c>
      <c r="H266" s="75">
        <f>SUMIFS(Abr!$H$5:$H$605,Abr!$Q$5:$Q$605,"Receita",Abr!$F$5:$F$605,CReceber!$D266,Abr!$I$5:$I$605,"Não Pago")</f>
        <v>0</v>
      </c>
      <c r="I266" s="75">
        <f>SUMIFS(Mai!$H$5:$H$605,Mai!$Q$5:$Q$605,"Receita",Mai!$F$5:$F$605,CReceber!$D266,Mai!$I$5:$I$605,"Não Pago")</f>
        <v>0</v>
      </c>
      <c r="J266" s="75">
        <f>SUMIFS(Jun!$H$5:$H$605,Jun!$Q$5:$Q$605,"Receita",Jun!$F$5:$F$605,CReceber!$D266,Jun!$I$5:$I$605,"Não Pago")</f>
        <v>0</v>
      </c>
      <c r="K266" s="75">
        <f>SUMIFS(Jul!$H$5:$H$605,Jul!$Q$5:$Q$605,"Receita",Jul!$F$5:$F$605,CReceber!$D266,Jul!$I$5:$I$605,"Não Pago")</f>
        <v>0</v>
      </c>
      <c r="L266" s="75">
        <f>SUMIFS(Ago!$H$5:$H$605,Ago!$Q$5:$Q$605,"Receita",Ago!$F$5:$F$605,CReceber!$D266,Ago!$I$5:$I$605,"Não Pago")</f>
        <v>0</v>
      </c>
      <c r="M266" s="75">
        <f>SUMIFS(Set!$H$5:$H$605,Set!$Q$5:$Q$605,"Receita",Set!$F$5:$F$605,CReceber!$D266,Set!$I$5:$I$605,"Não Pago")</f>
        <v>0</v>
      </c>
      <c r="N266" s="75">
        <f>SUMIFS(Out!$H$5:$H$605,Out!$Q$5:$Q$605,"Receita",Out!$F$5:$F$605,CReceber!$D266,Out!$I$5:$I$605,"Não Pago")</f>
        <v>0</v>
      </c>
      <c r="O266" s="75">
        <f>SUMIFS(Nov!$H$5:$H$605,Nov!$Q$5:$Q$605,"Receita",Nov!$F$5:$F$605,CReceber!$D266,Nov!$I$5:$I$605,"Não Pago")</f>
        <v>0</v>
      </c>
      <c r="P266" s="75">
        <f>SUMIFS(Dez!$H$5:$H$605,Dez!$Q$5:$Q$605,"Receita",Dez!$F$5:$F$605,CReceber!$D266,Dez!$I$5:$I$605,"Não Pago")</f>
        <v>0</v>
      </c>
      <c r="Q266" s="49">
        <f t="shared" si="8"/>
        <v>0</v>
      </c>
    </row>
    <row r="267" spans="3:17" ht="28.5" customHeight="1" thickTop="1" thickBot="1">
      <c r="C267" s="65" t="s">
        <v>268</v>
      </c>
      <c r="D267" s="66" t="str">
        <f>VLOOKUP(C267,'PC Receitas'!$I$4:$J$103,2,FALSE)</f>
        <v>-</v>
      </c>
      <c r="E267" s="75">
        <f>SUMIFS(Jan!$H$5:$H$605,Jan!$Q$5:$Q$605,"Receita",Jan!$F$5:$F$605,CReceber!$D267,Jan!$I$5:$I$605,"Não Pago")</f>
        <v>0</v>
      </c>
      <c r="F267" s="75">
        <f>SUMIFS(Fev!$H$5:$H$605,Fev!$Q$5:$Q$605,"Receita",Fev!$F$5:$F$605,CReceber!$D267,Fev!$I$5:$I$605,"Não Pago")</f>
        <v>0</v>
      </c>
      <c r="G267" s="75">
        <f>SUMIFS(Mar!$H$5:$H$605,Mar!$Q$5:$Q$605,"Receita",Mar!$F$5:$F$605,CReceber!$D267,Mar!$I$5:$I$605,"Não Pago")</f>
        <v>0</v>
      </c>
      <c r="H267" s="75">
        <f>SUMIFS(Abr!$H$5:$H$605,Abr!$Q$5:$Q$605,"Receita",Abr!$F$5:$F$605,CReceber!$D267,Abr!$I$5:$I$605,"Não Pago")</f>
        <v>0</v>
      </c>
      <c r="I267" s="75">
        <f>SUMIFS(Mai!$H$5:$H$605,Mai!$Q$5:$Q$605,"Receita",Mai!$F$5:$F$605,CReceber!$D267,Mai!$I$5:$I$605,"Não Pago")</f>
        <v>0</v>
      </c>
      <c r="J267" s="75">
        <f>SUMIFS(Jun!$H$5:$H$605,Jun!$Q$5:$Q$605,"Receita",Jun!$F$5:$F$605,CReceber!$D267,Jun!$I$5:$I$605,"Não Pago")</f>
        <v>0</v>
      </c>
      <c r="K267" s="75">
        <f>SUMIFS(Jul!$H$5:$H$605,Jul!$Q$5:$Q$605,"Receita",Jul!$F$5:$F$605,CReceber!$D267,Jul!$I$5:$I$605,"Não Pago")</f>
        <v>0</v>
      </c>
      <c r="L267" s="75">
        <f>SUMIFS(Ago!$H$5:$H$605,Ago!$Q$5:$Q$605,"Receita",Ago!$F$5:$F$605,CReceber!$D267,Ago!$I$5:$I$605,"Não Pago")</f>
        <v>0</v>
      </c>
      <c r="M267" s="75">
        <f>SUMIFS(Set!$H$5:$H$605,Set!$Q$5:$Q$605,"Receita",Set!$F$5:$F$605,CReceber!$D267,Set!$I$5:$I$605,"Não Pago")</f>
        <v>0</v>
      </c>
      <c r="N267" s="75">
        <f>SUMIFS(Out!$H$5:$H$605,Out!$Q$5:$Q$605,"Receita",Out!$F$5:$F$605,CReceber!$D267,Out!$I$5:$I$605,"Não Pago")</f>
        <v>0</v>
      </c>
      <c r="O267" s="75">
        <f>SUMIFS(Nov!$H$5:$H$605,Nov!$Q$5:$Q$605,"Receita",Nov!$F$5:$F$605,CReceber!$D267,Nov!$I$5:$I$605,"Não Pago")</f>
        <v>0</v>
      </c>
      <c r="P267" s="75">
        <f>SUMIFS(Dez!$H$5:$H$605,Dez!$Q$5:$Q$605,"Receita",Dez!$F$5:$F$605,CReceber!$D267,Dez!$I$5:$I$605,"Não Pago")</f>
        <v>0</v>
      </c>
      <c r="Q267" s="49">
        <f t="shared" si="8"/>
        <v>0</v>
      </c>
    </row>
    <row r="268" spans="3:17" ht="28.5" customHeight="1" thickTop="1" thickBot="1">
      <c r="C268" s="65" t="s">
        <v>269</v>
      </c>
      <c r="D268" s="66" t="str">
        <f>VLOOKUP(C268,'PC Receitas'!$I$4:$J$103,2,FALSE)</f>
        <v>-</v>
      </c>
      <c r="E268" s="75">
        <f>SUMIFS(Jan!$H$5:$H$605,Jan!$Q$5:$Q$605,"Receita",Jan!$F$5:$F$605,CReceber!$D268,Jan!$I$5:$I$605,"Não Pago")</f>
        <v>0</v>
      </c>
      <c r="F268" s="75">
        <f>SUMIFS(Fev!$H$5:$H$605,Fev!$Q$5:$Q$605,"Receita",Fev!$F$5:$F$605,CReceber!$D268,Fev!$I$5:$I$605,"Não Pago")</f>
        <v>0</v>
      </c>
      <c r="G268" s="75">
        <f>SUMIFS(Mar!$H$5:$H$605,Mar!$Q$5:$Q$605,"Receita",Mar!$F$5:$F$605,CReceber!$D268,Mar!$I$5:$I$605,"Não Pago")</f>
        <v>0</v>
      </c>
      <c r="H268" s="75">
        <f>SUMIFS(Abr!$H$5:$H$605,Abr!$Q$5:$Q$605,"Receita",Abr!$F$5:$F$605,CReceber!$D268,Abr!$I$5:$I$605,"Não Pago")</f>
        <v>0</v>
      </c>
      <c r="I268" s="75">
        <f>SUMIFS(Mai!$H$5:$H$605,Mai!$Q$5:$Q$605,"Receita",Mai!$F$5:$F$605,CReceber!$D268,Mai!$I$5:$I$605,"Não Pago")</f>
        <v>0</v>
      </c>
      <c r="J268" s="75">
        <f>SUMIFS(Jun!$H$5:$H$605,Jun!$Q$5:$Q$605,"Receita",Jun!$F$5:$F$605,CReceber!$D268,Jun!$I$5:$I$605,"Não Pago")</f>
        <v>0</v>
      </c>
      <c r="K268" s="75">
        <f>SUMIFS(Jul!$H$5:$H$605,Jul!$Q$5:$Q$605,"Receita",Jul!$F$5:$F$605,CReceber!$D268,Jul!$I$5:$I$605,"Não Pago")</f>
        <v>0</v>
      </c>
      <c r="L268" s="75">
        <f>SUMIFS(Ago!$H$5:$H$605,Ago!$Q$5:$Q$605,"Receita",Ago!$F$5:$F$605,CReceber!$D268,Ago!$I$5:$I$605,"Não Pago")</f>
        <v>0</v>
      </c>
      <c r="M268" s="75">
        <f>SUMIFS(Set!$H$5:$H$605,Set!$Q$5:$Q$605,"Receita",Set!$F$5:$F$605,CReceber!$D268,Set!$I$5:$I$605,"Não Pago")</f>
        <v>0</v>
      </c>
      <c r="N268" s="75">
        <f>SUMIFS(Out!$H$5:$H$605,Out!$Q$5:$Q$605,"Receita",Out!$F$5:$F$605,CReceber!$D268,Out!$I$5:$I$605,"Não Pago")</f>
        <v>0</v>
      </c>
      <c r="O268" s="75">
        <f>SUMIFS(Nov!$H$5:$H$605,Nov!$Q$5:$Q$605,"Receita",Nov!$F$5:$F$605,CReceber!$D268,Nov!$I$5:$I$605,"Não Pago")</f>
        <v>0</v>
      </c>
      <c r="P268" s="75">
        <f>SUMIFS(Dez!$H$5:$H$605,Dez!$Q$5:$Q$605,"Receita",Dez!$F$5:$F$605,CReceber!$D268,Dez!$I$5:$I$605,"Não Pago")</f>
        <v>0</v>
      </c>
      <c r="Q268" s="49">
        <f t="shared" si="8"/>
        <v>0</v>
      </c>
    </row>
    <row r="269" spans="3:17" ht="28.5" customHeight="1" thickTop="1" thickBot="1">
      <c r="C269" s="65" t="s">
        <v>270</v>
      </c>
      <c r="D269" s="66" t="str">
        <f>VLOOKUP(C269,'PC Receitas'!$I$4:$J$103,2,FALSE)</f>
        <v>-</v>
      </c>
      <c r="E269" s="75">
        <f>SUMIFS(Jan!$H$5:$H$605,Jan!$Q$5:$Q$605,"Receita",Jan!$F$5:$F$605,CReceber!$D269,Jan!$I$5:$I$605,"Não Pago")</f>
        <v>0</v>
      </c>
      <c r="F269" s="75">
        <f>SUMIFS(Fev!$H$5:$H$605,Fev!$Q$5:$Q$605,"Receita",Fev!$F$5:$F$605,CReceber!$D269,Fev!$I$5:$I$605,"Não Pago")</f>
        <v>0</v>
      </c>
      <c r="G269" s="75">
        <f>SUMIFS(Mar!$H$5:$H$605,Mar!$Q$5:$Q$605,"Receita",Mar!$F$5:$F$605,CReceber!$D269,Mar!$I$5:$I$605,"Não Pago")</f>
        <v>0</v>
      </c>
      <c r="H269" s="75">
        <f>SUMIFS(Abr!$H$5:$H$605,Abr!$Q$5:$Q$605,"Receita",Abr!$F$5:$F$605,CReceber!$D269,Abr!$I$5:$I$605,"Não Pago")</f>
        <v>0</v>
      </c>
      <c r="I269" s="75">
        <f>SUMIFS(Mai!$H$5:$H$605,Mai!$Q$5:$Q$605,"Receita",Mai!$F$5:$F$605,CReceber!$D269,Mai!$I$5:$I$605,"Não Pago")</f>
        <v>0</v>
      </c>
      <c r="J269" s="75">
        <f>SUMIFS(Jun!$H$5:$H$605,Jun!$Q$5:$Q$605,"Receita",Jun!$F$5:$F$605,CReceber!$D269,Jun!$I$5:$I$605,"Não Pago")</f>
        <v>0</v>
      </c>
      <c r="K269" s="75">
        <f>SUMIFS(Jul!$H$5:$H$605,Jul!$Q$5:$Q$605,"Receita",Jul!$F$5:$F$605,CReceber!$D269,Jul!$I$5:$I$605,"Não Pago")</f>
        <v>0</v>
      </c>
      <c r="L269" s="75">
        <f>SUMIFS(Ago!$H$5:$H$605,Ago!$Q$5:$Q$605,"Receita",Ago!$F$5:$F$605,CReceber!$D269,Ago!$I$5:$I$605,"Não Pago")</f>
        <v>0</v>
      </c>
      <c r="M269" s="75">
        <f>SUMIFS(Set!$H$5:$H$605,Set!$Q$5:$Q$605,"Receita",Set!$F$5:$F$605,CReceber!$D269,Set!$I$5:$I$605,"Não Pago")</f>
        <v>0</v>
      </c>
      <c r="N269" s="75">
        <f>SUMIFS(Out!$H$5:$H$605,Out!$Q$5:$Q$605,"Receita",Out!$F$5:$F$605,CReceber!$D269,Out!$I$5:$I$605,"Não Pago")</f>
        <v>0</v>
      </c>
      <c r="O269" s="75">
        <f>SUMIFS(Nov!$H$5:$H$605,Nov!$Q$5:$Q$605,"Receita",Nov!$F$5:$F$605,CReceber!$D269,Nov!$I$5:$I$605,"Não Pago")</f>
        <v>0</v>
      </c>
      <c r="P269" s="75">
        <f>SUMIFS(Dez!$H$5:$H$605,Dez!$Q$5:$Q$605,"Receita",Dez!$F$5:$F$605,CReceber!$D269,Dez!$I$5:$I$605,"Não Pago")</f>
        <v>0</v>
      </c>
      <c r="Q269" s="49">
        <f t="shared" si="8"/>
        <v>0</v>
      </c>
    </row>
    <row r="270" spans="3:17" ht="28.5" customHeight="1" thickTop="1" thickBot="1">
      <c r="C270" s="65" t="s">
        <v>271</v>
      </c>
      <c r="D270" s="66" t="str">
        <f>VLOOKUP(C270,'PC Receitas'!$I$4:$J$103,2,FALSE)</f>
        <v>-</v>
      </c>
      <c r="E270" s="75">
        <f>SUMIFS(Jan!$H$5:$H$605,Jan!$Q$5:$Q$605,"Receita",Jan!$F$5:$F$605,CReceber!$D270,Jan!$I$5:$I$605,"Não Pago")</f>
        <v>0</v>
      </c>
      <c r="F270" s="75">
        <f>SUMIFS(Fev!$H$5:$H$605,Fev!$Q$5:$Q$605,"Receita",Fev!$F$5:$F$605,CReceber!$D270,Fev!$I$5:$I$605,"Não Pago")</f>
        <v>0</v>
      </c>
      <c r="G270" s="75">
        <f>SUMIFS(Mar!$H$5:$H$605,Mar!$Q$5:$Q$605,"Receita",Mar!$F$5:$F$605,CReceber!$D270,Mar!$I$5:$I$605,"Não Pago")</f>
        <v>0</v>
      </c>
      <c r="H270" s="75">
        <f>SUMIFS(Abr!$H$5:$H$605,Abr!$Q$5:$Q$605,"Receita",Abr!$F$5:$F$605,CReceber!$D270,Abr!$I$5:$I$605,"Não Pago")</f>
        <v>0</v>
      </c>
      <c r="I270" s="75">
        <f>SUMIFS(Mai!$H$5:$H$605,Mai!$Q$5:$Q$605,"Receita",Mai!$F$5:$F$605,CReceber!$D270,Mai!$I$5:$I$605,"Não Pago")</f>
        <v>0</v>
      </c>
      <c r="J270" s="75">
        <f>SUMIFS(Jun!$H$5:$H$605,Jun!$Q$5:$Q$605,"Receita",Jun!$F$5:$F$605,CReceber!$D270,Jun!$I$5:$I$605,"Não Pago")</f>
        <v>0</v>
      </c>
      <c r="K270" s="75">
        <f>SUMIFS(Jul!$H$5:$H$605,Jul!$Q$5:$Q$605,"Receita",Jul!$F$5:$F$605,CReceber!$D270,Jul!$I$5:$I$605,"Não Pago")</f>
        <v>0</v>
      </c>
      <c r="L270" s="75">
        <f>SUMIFS(Ago!$H$5:$H$605,Ago!$Q$5:$Q$605,"Receita",Ago!$F$5:$F$605,CReceber!$D270,Ago!$I$5:$I$605,"Não Pago")</f>
        <v>0</v>
      </c>
      <c r="M270" s="75">
        <f>SUMIFS(Set!$H$5:$H$605,Set!$Q$5:$Q$605,"Receita",Set!$F$5:$F$605,CReceber!$D270,Set!$I$5:$I$605,"Não Pago")</f>
        <v>0</v>
      </c>
      <c r="N270" s="75">
        <f>SUMIFS(Out!$H$5:$H$605,Out!$Q$5:$Q$605,"Receita",Out!$F$5:$F$605,CReceber!$D270,Out!$I$5:$I$605,"Não Pago")</f>
        <v>0</v>
      </c>
      <c r="O270" s="75">
        <f>SUMIFS(Nov!$H$5:$H$605,Nov!$Q$5:$Q$605,"Receita",Nov!$F$5:$F$605,CReceber!$D270,Nov!$I$5:$I$605,"Não Pago")</f>
        <v>0</v>
      </c>
      <c r="P270" s="75">
        <f>SUMIFS(Dez!$H$5:$H$605,Dez!$Q$5:$Q$605,"Receita",Dez!$F$5:$F$605,CReceber!$D270,Dez!$I$5:$I$605,"Não Pago")</f>
        <v>0</v>
      </c>
      <c r="Q270" s="49">
        <f t="shared" si="8"/>
        <v>0</v>
      </c>
    </row>
    <row r="271" spans="3:17" ht="28.5" customHeight="1" thickTop="1" thickBot="1">
      <c r="C271" s="65" t="s">
        <v>272</v>
      </c>
      <c r="D271" s="66" t="str">
        <f>VLOOKUP(C271,'PC Receitas'!$I$4:$J$103,2,FALSE)</f>
        <v>-</v>
      </c>
      <c r="E271" s="75">
        <f>SUMIFS(Jan!$H$5:$H$605,Jan!$Q$5:$Q$605,"Receita",Jan!$F$5:$F$605,CReceber!$D271,Jan!$I$5:$I$605,"Não Pago")</f>
        <v>0</v>
      </c>
      <c r="F271" s="75">
        <f>SUMIFS(Fev!$H$5:$H$605,Fev!$Q$5:$Q$605,"Receita",Fev!$F$5:$F$605,CReceber!$D271,Fev!$I$5:$I$605,"Não Pago")</f>
        <v>0</v>
      </c>
      <c r="G271" s="75">
        <f>SUMIFS(Mar!$H$5:$H$605,Mar!$Q$5:$Q$605,"Receita",Mar!$F$5:$F$605,CReceber!$D271,Mar!$I$5:$I$605,"Não Pago")</f>
        <v>0</v>
      </c>
      <c r="H271" s="75">
        <f>SUMIFS(Abr!$H$5:$H$605,Abr!$Q$5:$Q$605,"Receita",Abr!$F$5:$F$605,CReceber!$D271,Abr!$I$5:$I$605,"Não Pago")</f>
        <v>0</v>
      </c>
      <c r="I271" s="75">
        <f>SUMIFS(Mai!$H$5:$H$605,Mai!$Q$5:$Q$605,"Receita",Mai!$F$5:$F$605,CReceber!$D271,Mai!$I$5:$I$605,"Não Pago")</f>
        <v>0</v>
      </c>
      <c r="J271" s="75">
        <f>SUMIFS(Jun!$H$5:$H$605,Jun!$Q$5:$Q$605,"Receita",Jun!$F$5:$F$605,CReceber!$D271,Jun!$I$5:$I$605,"Não Pago")</f>
        <v>0</v>
      </c>
      <c r="K271" s="75">
        <f>SUMIFS(Jul!$H$5:$H$605,Jul!$Q$5:$Q$605,"Receita",Jul!$F$5:$F$605,CReceber!$D271,Jul!$I$5:$I$605,"Não Pago")</f>
        <v>0</v>
      </c>
      <c r="L271" s="75">
        <f>SUMIFS(Ago!$H$5:$H$605,Ago!$Q$5:$Q$605,"Receita",Ago!$F$5:$F$605,CReceber!$D271,Ago!$I$5:$I$605,"Não Pago")</f>
        <v>0</v>
      </c>
      <c r="M271" s="75">
        <f>SUMIFS(Set!$H$5:$H$605,Set!$Q$5:$Q$605,"Receita",Set!$F$5:$F$605,CReceber!$D271,Set!$I$5:$I$605,"Não Pago")</f>
        <v>0</v>
      </c>
      <c r="N271" s="75">
        <f>SUMIFS(Out!$H$5:$H$605,Out!$Q$5:$Q$605,"Receita",Out!$F$5:$F$605,CReceber!$D271,Out!$I$5:$I$605,"Não Pago")</f>
        <v>0</v>
      </c>
      <c r="O271" s="75">
        <f>SUMIFS(Nov!$H$5:$H$605,Nov!$Q$5:$Q$605,"Receita",Nov!$F$5:$F$605,CReceber!$D271,Nov!$I$5:$I$605,"Não Pago")</f>
        <v>0</v>
      </c>
      <c r="P271" s="75">
        <f>SUMIFS(Dez!$H$5:$H$605,Dez!$Q$5:$Q$605,"Receita",Dez!$F$5:$F$605,CReceber!$D271,Dez!$I$5:$I$605,"Não Pago")</f>
        <v>0</v>
      </c>
      <c r="Q271" s="49">
        <f t="shared" si="8"/>
        <v>0</v>
      </c>
    </row>
    <row r="272" spans="3:17" ht="28.5" customHeight="1" thickTop="1" thickBot="1">
      <c r="C272" s="65" t="s">
        <v>273</v>
      </c>
      <c r="D272" s="66" t="str">
        <f>VLOOKUP(C272,'PC Receitas'!$I$4:$J$103,2,FALSE)</f>
        <v>-</v>
      </c>
      <c r="E272" s="75">
        <f>SUMIFS(Jan!$H$5:$H$605,Jan!$Q$5:$Q$605,"Receita",Jan!$F$5:$F$605,CReceber!$D272,Jan!$I$5:$I$605,"Não Pago")</f>
        <v>0</v>
      </c>
      <c r="F272" s="75">
        <f>SUMIFS(Fev!$H$5:$H$605,Fev!$Q$5:$Q$605,"Receita",Fev!$F$5:$F$605,CReceber!$D272,Fev!$I$5:$I$605,"Não Pago")</f>
        <v>0</v>
      </c>
      <c r="G272" s="75">
        <f>SUMIFS(Mar!$H$5:$H$605,Mar!$Q$5:$Q$605,"Receita",Mar!$F$5:$F$605,CReceber!$D272,Mar!$I$5:$I$605,"Não Pago")</f>
        <v>0</v>
      </c>
      <c r="H272" s="75">
        <f>SUMIFS(Abr!$H$5:$H$605,Abr!$Q$5:$Q$605,"Receita",Abr!$F$5:$F$605,CReceber!$D272,Abr!$I$5:$I$605,"Não Pago")</f>
        <v>0</v>
      </c>
      <c r="I272" s="75">
        <f>SUMIFS(Mai!$H$5:$H$605,Mai!$Q$5:$Q$605,"Receita",Mai!$F$5:$F$605,CReceber!$D272,Mai!$I$5:$I$605,"Não Pago")</f>
        <v>0</v>
      </c>
      <c r="J272" s="75">
        <f>SUMIFS(Jun!$H$5:$H$605,Jun!$Q$5:$Q$605,"Receita",Jun!$F$5:$F$605,CReceber!$D272,Jun!$I$5:$I$605,"Não Pago")</f>
        <v>0</v>
      </c>
      <c r="K272" s="75">
        <f>SUMIFS(Jul!$H$5:$H$605,Jul!$Q$5:$Q$605,"Receita",Jul!$F$5:$F$605,CReceber!$D272,Jul!$I$5:$I$605,"Não Pago")</f>
        <v>0</v>
      </c>
      <c r="L272" s="75">
        <f>SUMIFS(Ago!$H$5:$H$605,Ago!$Q$5:$Q$605,"Receita",Ago!$F$5:$F$605,CReceber!$D272,Ago!$I$5:$I$605,"Não Pago")</f>
        <v>0</v>
      </c>
      <c r="M272" s="75">
        <f>SUMIFS(Set!$H$5:$H$605,Set!$Q$5:$Q$605,"Receita",Set!$F$5:$F$605,CReceber!$D272,Set!$I$5:$I$605,"Não Pago")</f>
        <v>0</v>
      </c>
      <c r="N272" s="75">
        <f>SUMIFS(Out!$H$5:$H$605,Out!$Q$5:$Q$605,"Receita",Out!$F$5:$F$605,CReceber!$D272,Out!$I$5:$I$605,"Não Pago")</f>
        <v>0</v>
      </c>
      <c r="O272" s="75">
        <f>SUMIFS(Nov!$H$5:$H$605,Nov!$Q$5:$Q$605,"Receita",Nov!$F$5:$F$605,CReceber!$D272,Nov!$I$5:$I$605,"Não Pago")</f>
        <v>0</v>
      </c>
      <c r="P272" s="75">
        <f>SUMIFS(Dez!$H$5:$H$605,Dez!$Q$5:$Q$605,"Receita",Dez!$F$5:$F$605,CReceber!$D272,Dez!$I$5:$I$605,"Não Pago")</f>
        <v>0</v>
      </c>
      <c r="Q272" s="49">
        <f t="shared" si="8"/>
        <v>0</v>
      </c>
    </row>
    <row r="273" spans="3:17" ht="28.5" customHeight="1" thickTop="1" thickBot="1">
      <c r="C273" s="65" t="s">
        <v>274</v>
      </c>
      <c r="D273" s="66" t="str">
        <f>VLOOKUP(C273,'PC Receitas'!$I$4:$J$103,2,FALSE)</f>
        <v>-</v>
      </c>
      <c r="E273" s="75">
        <f>SUMIFS(Jan!$H$5:$H$605,Jan!$Q$5:$Q$605,"Receita",Jan!$F$5:$F$605,CReceber!$D273,Jan!$I$5:$I$605,"Não Pago")</f>
        <v>0</v>
      </c>
      <c r="F273" s="75">
        <f>SUMIFS(Fev!$H$5:$H$605,Fev!$Q$5:$Q$605,"Receita",Fev!$F$5:$F$605,CReceber!$D273,Fev!$I$5:$I$605,"Não Pago")</f>
        <v>0</v>
      </c>
      <c r="G273" s="75">
        <f>SUMIFS(Mar!$H$5:$H$605,Mar!$Q$5:$Q$605,"Receita",Mar!$F$5:$F$605,CReceber!$D273,Mar!$I$5:$I$605,"Não Pago")</f>
        <v>0</v>
      </c>
      <c r="H273" s="75">
        <f>SUMIFS(Abr!$H$5:$H$605,Abr!$Q$5:$Q$605,"Receita",Abr!$F$5:$F$605,CReceber!$D273,Abr!$I$5:$I$605,"Não Pago")</f>
        <v>0</v>
      </c>
      <c r="I273" s="75">
        <f>SUMIFS(Mai!$H$5:$H$605,Mai!$Q$5:$Q$605,"Receita",Mai!$F$5:$F$605,CReceber!$D273,Mai!$I$5:$I$605,"Não Pago")</f>
        <v>0</v>
      </c>
      <c r="J273" s="75">
        <f>SUMIFS(Jun!$H$5:$H$605,Jun!$Q$5:$Q$605,"Receita",Jun!$F$5:$F$605,CReceber!$D273,Jun!$I$5:$I$605,"Não Pago")</f>
        <v>0</v>
      </c>
      <c r="K273" s="75">
        <f>SUMIFS(Jul!$H$5:$H$605,Jul!$Q$5:$Q$605,"Receita",Jul!$F$5:$F$605,CReceber!$D273,Jul!$I$5:$I$605,"Não Pago")</f>
        <v>0</v>
      </c>
      <c r="L273" s="75">
        <f>SUMIFS(Ago!$H$5:$H$605,Ago!$Q$5:$Q$605,"Receita",Ago!$F$5:$F$605,CReceber!$D273,Ago!$I$5:$I$605,"Não Pago")</f>
        <v>0</v>
      </c>
      <c r="M273" s="75">
        <f>SUMIFS(Set!$H$5:$H$605,Set!$Q$5:$Q$605,"Receita",Set!$F$5:$F$605,CReceber!$D273,Set!$I$5:$I$605,"Não Pago")</f>
        <v>0</v>
      </c>
      <c r="N273" s="75">
        <f>SUMIFS(Out!$H$5:$H$605,Out!$Q$5:$Q$605,"Receita",Out!$F$5:$F$605,CReceber!$D273,Out!$I$5:$I$605,"Não Pago")</f>
        <v>0</v>
      </c>
      <c r="O273" s="75">
        <f>SUMIFS(Nov!$H$5:$H$605,Nov!$Q$5:$Q$605,"Receita",Nov!$F$5:$F$605,CReceber!$D273,Nov!$I$5:$I$605,"Não Pago")</f>
        <v>0</v>
      </c>
      <c r="P273" s="75">
        <f>SUMIFS(Dez!$H$5:$H$605,Dez!$Q$5:$Q$605,"Receita",Dez!$F$5:$F$605,CReceber!$D273,Dez!$I$5:$I$605,"Não Pago")</f>
        <v>0</v>
      </c>
      <c r="Q273" s="49">
        <f t="shared" si="8"/>
        <v>0</v>
      </c>
    </row>
    <row r="274" spans="3:17" ht="28.5" customHeight="1" thickTop="1" thickBot="1">
      <c r="C274" s="65" t="s">
        <v>275</v>
      </c>
      <c r="D274" s="66" t="str">
        <f>VLOOKUP(C274,'PC Receitas'!$I$4:$J$103,2,FALSE)</f>
        <v>-</v>
      </c>
      <c r="E274" s="75">
        <f>SUMIFS(Jan!$H$5:$H$605,Jan!$Q$5:$Q$605,"Receita",Jan!$F$5:$F$605,CReceber!$D274,Jan!$I$5:$I$605,"Não Pago")</f>
        <v>0</v>
      </c>
      <c r="F274" s="75">
        <f>SUMIFS(Fev!$H$5:$H$605,Fev!$Q$5:$Q$605,"Receita",Fev!$F$5:$F$605,CReceber!$D274,Fev!$I$5:$I$605,"Não Pago")</f>
        <v>0</v>
      </c>
      <c r="G274" s="75">
        <f>SUMIFS(Mar!$H$5:$H$605,Mar!$Q$5:$Q$605,"Receita",Mar!$F$5:$F$605,CReceber!$D274,Mar!$I$5:$I$605,"Não Pago")</f>
        <v>0</v>
      </c>
      <c r="H274" s="75">
        <f>SUMIFS(Abr!$H$5:$H$605,Abr!$Q$5:$Q$605,"Receita",Abr!$F$5:$F$605,CReceber!$D274,Abr!$I$5:$I$605,"Não Pago")</f>
        <v>0</v>
      </c>
      <c r="I274" s="75">
        <f>SUMIFS(Mai!$H$5:$H$605,Mai!$Q$5:$Q$605,"Receita",Mai!$F$5:$F$605,CReceber!$D274,Mai!$I$5:$I$605,"Não Pago")</f>
        <v>0</v>
      </c>
      <c r="J274" s="75">
        <f>SUMIFS(Jun!$H$5:$H$605,Jun!$Q$5:$Q$605,"Receita",Jun!$F$5:$F$605,CReceber!$D274,Jun!$I$5:$I$605,"Não Pago")</f>
        <v>0</v>
      </c>
      <c r="K274" s="75">
        <f>SUMIFS(Jul!$H$5:$H$605,Jul!$Q$5:$Q$605,"Receita",Jul!$F$5:$F$605,CReceber!$D274,Jul!$I$5:$I$605,"Não Pago")</f>
        <v>0</v>
      </c>
      <c r="L274" s="75">
        <f>SUMIFS(Ago!$H$5:$H$605,Ago!$Q$5:$Q$605,"Receita",Ago!$F$5:$F$605,CReceber!$D274,Ago!$I$5:$I$605,"Não Pago")</f>
        <v>0</v>
      </c>
      <c r="M274" s="75">
        <f>SUMIFS(Set!$H$5:$H$605,Set!$Q$5:$Q$605,"Receita",Set!$F$5:$F$605,CReceber!$D274,Set!$I$5:$I$605,"Não Pago")</f>
        <v>0</v>
      </c>
      <c r="N274" s="75">
        <f>SUMIFS(Out!$H$5:$H$605,Out!$Q$5:$Q$605,"Receita",Out!$F$5:$F$605,CReceber!$D274,Out!$I$5:$I$605,"Não Pago")</f>
        <v>0</v>
      </c>
      <c r="O274" s="75">
        <f>SUMIFS(Nov!$H$5:$H$605,Nov!$Q$5:$Q$605,"Receita",Nov!$F$5:$F$605,CReceber!$D274,Nov!$I$5:$I$605,"Não Pago")</f>
        <v>0</v>
      </c>
      <c r="P274" s="75">
        <f>SUMIFS(Dez!$H$5:$H$605,Dez!$Q$5:$Q$605,"Receita",Dez!$F$5:$F$605,CReceber!$D274,Dez!$I$5:$I$605,"Não Pago")</f>
        <v>0</v>
      </c>
      <c r="Q274" s="49">
        <f t="shared" ref="Q274:Q307" si="9">SUM(E274:P274)</f>
        <v>0</v>
      </c>
    </row>
    <row r="275" spans="3:17" ht="28.5" customHeight="1" thickTop="1" thickBot="1">
      <c r="C275" s="65" t="s">
        <v>276</v>
      </c>
      <c r="D275" s="66" t="str">
        <f>VLOOKUP(C275,'PC Receitas'!$I$4:$J$103,2,FALSE)</f>
        <v>-</v>
      </c>
      <c r="E275" s="75">
        <f>SUMIFS(Jan!$H$5:$H$605,Jan!$Q$5:$Q$605,"Receita",Jan!$F$5:$F$605,CReceber!$D275,Jan!$I$5:$I$605,"Não Pago")</f>
        <v>0</v>
      </c>
      <c r="F275" s="75">
        <f>SUMIFS(Fev!$H$5:$H$605,Fev!$Q$5:$Q$605,"Receita",Fev!$F$5:$F$605,CReceber!$D275,Fev!$I$5:$I$605,"Não Pago")</f>
        <v>0</v>
      </c>
      <c r="G275" s="75">
        <f>SUMIFS(Mar!$H$5:$H$605,Mar!$Q$5:$Q$605,"Receita",Mar!$F$5:$F$605,CReceber!$D275,Mar!$I$5:$I$605,"Não Pago")</f>
        <v>0</v>
      </c>
      <c r="H275" s="75">
        <f>SUMIFS(Abr!$H$5:$H$605,Abr!$Q$5:$Q$605,"Receita",Abr!$F$5:$F$605,CReceber!$D275,Abr!$I$5:$I$605,"Não Pago")</f>
        <v>0</v>
      </c>
      <c r="I275" s="75">
        <f>SUMIFS(Mai!$H$5:$H$605,Mai!$Q$5:$Q$605,"Receita",Mai!$F$5:$F$605,CReceber!$D275,Mai!$I$5:$I$605,"Não Pago")</f>
        <v>0</v>
      </c>
      <c r="J275" s="75">
        <f>SUMIFS(Jun!$H$5:$H$605,Jun!$Q$5:$Q$605,"Receita",Jun!$F$5:$F$605,CReceber!$D275,Jun!$I$5:$I$605,"Não Pago")</f>
        <v>0</v>
      </c>
      <c r="K275" s="75">
        <f>SUMIFS(Jul!$H$5:$H$605,Jul!$Q$5:$Q$605,"Receita",Jul!$F$5:$F$605,CReceber!$D275,Jul!$I$5:$I$605,"Não Pago")</f>
        <v>0</v>
      </c>
      <c r="L275" s="75">
        <f>SUMIFS(Ago!$H$5:$H$605,Ago!$Q$5:$Q$605,"Receita",Ago!$F$5:$F$605,CReceber!$D275,Ago!$I$5:$I$605,"Não Pago")</f>
        <v>0</v>
      </c>
      <c r="M275" s="75">
        <f>SUMIFS(Set!$H$5:$H$605,Set!$Q$5:$Q$605,"Receita",Set!$F$5:$F$605,CReceber!$D275,Set!$I$5:$I$605,"Não Pago")</f>
        <v>0</v>
      </c>
      <c r="N275" s="75">
        <f>SUMIFS(Out!$H$5:$H$605,Out!$Q$5:$Q$605,"Receita",Out!$F$5:$F$605,CReceber!$D275,Out!$I$5:$I$605,"Não Pago")</f>
        <v>0</v>
      </c>
      <c r="O275" s="75">
        <f>SUMIFS(Nov!$H$5:$H$605,Nov!$Q$5:$Q$605,"Receita",Nov!$F$5:$F$605,CReceber!$D275,Nov!$I$5:$I$605,"Não Pago")</f>
        <v>0</v>
      </c>
      <c r="P275" s="75">
        <f>SUMIFS(Dez!$H$5:$H$605,Dez!$Q$5:$Q$605,"Receita",Dez!$F$5:$F$605,CReceber!$D275,Dez!$I$5:$I$605,"Não Pago")</f>
        <v>0</v>
      </c>
      <c r="Q275" s="49">
        <f t="shared" si="9"/>
        <v>0</v>
      </c>
    </row>
    <row r="276" spans="3:17" ht="28.5" customHeight="1" thickTop="1" thickBot="1">
      <c r="C276" s="65" t="s">
        <v>277</v>
      </c>
      <c r="D276" s="66" t="str">
        <f>VLOOKUP(C276,'PC Receitas'!$I$4:$J$103,2,FALSE)</f>
        <v>-</v>
      </c>
      <c r="E276" s="75">
        <f>SUMIFS(Jan!$H$5:$H$605,Jan!$Q$5:$Q$605,"Receita",Jan!$F$5:$F$605,CReceber!$D276,Jan!$I$5:$I$605,"Não Pago")</f>
        <v>0</v>
      </c>
      <c r="F276" s="75">
        <f>SUMIFS(Fev!$H$5:$H$605,Fev!$Q$5:$Q$605,"Receita",Fev!$F$5:$F$605,CReceber!$D276,Fev!$I$5:$I$605,"Não Pago")</f>
        <v>0</v>
      </c>
      <c r="G276" s="75">
        <f>SUMIFS(Mar!$H$5:$H$605,Mar!$Q$5:$Q$605,"Receita",Mar!$F$5:$F$605,CReceber!$D276,Mar!$I$5:$I$605,"Não Pago")</f>
        <v>0</v>
      </c>
      <c r="H276" s="75">
        <f>SUMIFS(Abr!$H$5:$H$605,Abr!$Q$5:$Q$605,"Receita",Abr!$F$5:$F$605,CReceber!$D276,Abr!$I$5:$I$605,"Não Pago")</f>
        <v>0</v>
      </c>
      <c r="I276" s="75">
        <f>SUMIFS(Mai!$H$5:$H$605,Mai!$Q$5:$Q$605,"Receita",Mai!$F$5:$F$605,CReceber!$D276,Mai!$I$5:$I$605,"Não Pago")</f>
        <v>0</v>
      </c>
      <c r="J276" s="75">
        <f>SUMIFS(Jun!$H$5:$H$605,Jun!$Q$5:$Q$605,"Receita",Jun!$F$5:$F$605,CReceber!$D276,Jun!$I$5:$I$605,"Não Pago")</f>
        <v>0</v>
      </c>
      <c r="K276" s="75">
        <f>SUMIFS(Jul!$H$5:$H$605,Jul!$Q$5:$Q$605,"Receita",Jul!$F$5:$F$605,CReceber!$D276,Jul!$I$5:$I$605,"Não Pago")</f>
        <v>0</v>
      </c>
      <c r="L276" s="75">
        <f>SUMIFS(Ago!$H$5:$H$605,Ago!$Q$5:$Q$605,"Receita",Ago!$F$5:$F$605,CReceber!$D276,Ago!$I$5:$I$605,"Não Pago")</f>
        <v>0</v>
      </c>
      <c r="M276" s="75">
        <f>SUMIFS(Set!$H$5:$H$605,Set!$Q$5:$Q$605,"Receita",Set!$F$5:$F$605,CReceber!$D276,Set!$I$5:$I$605,"Não Pago")</f>
        <v>0</v>
      </c>
      <c r="N276" s="75">
        <f>SUMIFS(Out!$H$5:$H$605,Out!$Q$5:$Q$605,"Receita",Out!$F$5:$F$605,CReceber!$D276,Out!$I$5:$I$605,"Não Pago")</f>
        <v>0</v>
      </c>
      <c r="O276" s="75">
        <f>SUMIFS(Nov!$H$5:$H$605,Nov!$Q$5:$Q$605,"Receita",Nov!$F$5:$F$605,CReceber!$D276,Nov!$I$5:$I$605,"Não Pago")</f>
        <v>0</v>
      </c>
      <c r="P276" s="75">
        <f>SUMIFS(Dez!$H$5:$H$605,Dez!$Q$5:$Q$605,"Receita",Dez!$F$5:$F$605,CReceber!$D276,Dez!$I$5:$I$605,"Não Pago")</f>
        <v>0</v>
      </c>
      <c r="Q276" s="49">
        <f t="shared" si="9"/>
        <v>0</v>
      </c>
    </row>
    <row r="277" spans="3:17" ht="28.5" customHeight="1" thickTop="1" thickBot="1">
      <c r="C277" s="65" t="s">
        <v>278</v>
      </c>
      <c r="D277" s="66" t="str">
        <f>VLOOKUP(C277,'PC Receitas'!$I$4:$J$103,2,FALSE)</f>
        <v>-</v>
      </c>
      <c r="E277" s="75">
        <f>SUMIFS(Jan!$H$5:$H$605,Jan!$Q$5:$Q$605,"Receita",Jan!$F$5:$F$605,CReceber!$D277,Jan!$I$5:$I$605,"Não Pago")</f>
        <v>0</v>
      </c>
      <c r="F277" s="75">
        <f>SUMIFS(Fev!$H$5:$H$605,Fev!$Q$5:$Q$605,"Receita",Fev!$F$5:$F$605,CReceber!$D277,Fev!$I$5:$I$605,"Não Pago")</f>
        <v>0</v>
      </c>
      <c r="G277" s="75">
        <f>SUMIFS(Mar!$H$5:$H$605,Mar!$Q$5:$Q$605,"Receita",Mar!$F$5:$F$605,CReceber!$D277,Mar!$I$5:$I$605,"Não Pago")</f>
        <v>0</v>
      </c>
      <c r="H277" s="75">
        <f>SUMIFS(Abr!$H$5:$H$605,Abr!$Q$5:$Q$605,"Receita",Abr!$F$5:$F$605,CReceber!$D277,Abr!$I$5:$I$605,"Não Pago")</f>
        <v>0</v>
      </c>
      <c r="I277" s="75">
        <f>SUMIFS(Mai!$H$5:$H$605,Mai!$Q$5:$Q$605,"Receita",Mai!$F$5:$F$605,CReceber!$D277,Mai!$I$5:$I$605,"Não Pago")</f>
        <v>0</v>
      </c>
      <c r="J277" s="75">
        <f>SUMIFS(Jun!$H$5:$H$605,Jun!$Q$5:$Q$605,"Receita",Jun!$F$5:$F$605,CReceber!$D277,Jun!$I$5:$I$605,"Não Pago")</f>
        <v>0</v>
      </c>
      <c r="K277" s="75">
        <f>SUMIFS(Jul!$H$5:$H$605,Jul!$Q$5:$Q$605,"Receita",Jul!$F$5:$F$605,CReceber!$D277,Jul!$I$5:$I$605,"Não Pago")</f>
        <v>0</v>
      </c>
      <c r="L277" s="75">
        <f>SUMIFS(Ago!$H$5:$H$605,Ago!$Q$5:$Q$605,"Receita",Ago!$F$5:$F$605,CReceber!$D277,Ago!$I$5:$I$605,"Não Pago")</f>
        <v>0</v>
      </c>
      <c r="M277" s="75">
        <f>SUMIFS(Set!$H$5:$H$605,Set!$Q$5:$Q$605,"Receita",Set!$F$5:$F$605,CReceber!$D277,Set!$I$5:$I$605,"Não Pago")</f>
        <v>0</v>
      </c>
      <c r="N277" s="75">
        <f>SUMIFS(Out!$H$5:$H$605,Out!$Q$5:$Q$605,"Receita",Out!$F$5:$F$605,CReceber!$D277,Out!$I$5:$I$605,"Não Pago")</f>
        <v>0</v>
      </c>
      <c r="O277" s="75">
        <f>SUMIFS(Nov!$H$5:$H$605,Nov!$Q$5:$Q$605,"Receita",Nov!$F$5:$F$605,CReceber!$D277,Nov!$I$5:$I$605,"Não Pago")</f>
        <v>0</v>
      </c>
      <c r="P277" s="75">
        <f>SUMIFS(Dez!$H$5:$H$605,Dez!$Q$5:$Q$605,"Receita",Dez!$F$5:$F$605,CReceber!$D277,Dez!$I$5:$I$605,"Não Pago")</f>
        <v>0</v>
      </c>
      <c r="Q277" s="49">
        <f t="shared" si="9"/>
        <v>0</v>
      </c>
    </row>
    <row r="278" spans="3:17" ht="28.5" customHeight="1" thickTop="1" thickBot="1">
      <c r="C278" s="65" t="s">
        <v>279</v>
      </c>
      <c r="D278" s="66" t="str">
        <f>VLOOKUP(C278,'PC Receitas'!$I$4:$J$103,2,FALSE)</f>
        <v>-</v>
      </c>
      <c r="E278" s="75">
        <f>SUMIFS(Jan!$H$5:$H$605,Jan!$Q$5:$Q$605,"Receita",Jan!$F$5:$F$605,CReceber!$D278,Jan!$I$5:$I$605,"Não Pago")</f>
        <v>0</v>
      </c>
      <c r="F278" s="75">
        <f>SUMIFS(Fev!$H$5:$H$605,Fev!$Q$5:$Q$605,"Receita",Fev!$F$5:$F$605,CReceber!$D278,Fev!$I$5:$I$605,"Não Pago")</f>
        <v>0</v>
      </c>
      <c r="G278" s="75">
        <f>SUMIFS(Mar!$H$5:$H$605,Mar!$Q$5:$Q$605,"Receita",Mar!$F$5:$F$605,CReceber!$D278,Mar!$I$5:$I$605,"Não Pago")</f>
        <v>0</v>
      </c>
      <c r="H278" s="75">
        <f>SUMIFS(Abr!$H$5:$H$605,Abr!$Q$5:$Q$605,"Receita",Abr!$F$5:$F$605,CReceber!$D278,Abr!$I$5:$I$605,"Não Pago")</f>
        <v>0</v>
      </c>
      <c r="I278" s="75">
        <f>SUMIFS(Mai!$H$5:$H$605,Mai!$Q$5:$Q$605,"Receita",Mai!$F$5:$F$605,CReceber!$D278,Mai!$I$5:$I$605,"Não Pago")</f>
        <v>0</v>
      </c>
      <c r="J278" s="75">
        <f>SUMIFS(Jun!$H$5:$H$605,Jun!$Q$5:$Q$605,"Receita",Jun!$F$5:$F$605,CReceber!$D278,Jun!$I$5:$I$605,"Não Pago")</f>
        <v>0</v>
      </c>
      <c r="K278" s="75">
        <f>SUMIFS(Jul!$H$5:$H$605,Jul!$Q$5:$Q$605,"Receita",Jul!$F$5:$F$605,CReceber!$D278,Jul!$I$5:$I$605,"Não Pago")</f>
        <v>0</v>
      </c>
      <c r="L278" s="75">
        <f>SUMIFS(Ago!$H$5:$H$605,Ago!$Q$5:$Q$605,"Receita",Ago!$F$5:$F$605,CReceber!$D278,Ago!$I$5:$I$605,"Não Pago")</f>
        <v>0</v>
      </c>
      <c r="M278" s="75">
        <f>SUMIFS(Set!$H$5:$H$605,Set!$Q$5:$Q$605,"Receita",Set!$F$5:$F$605,CReceber!$D278,Set!$I$5:$I$605,"Não Pago")</f>
        <v>0</v>
      </c>
      <c r="N278" s="75">
        <f>SUMIFS(Out!$H$5:$H$605,Out!$Q$5:$Q$605,"Receita",Out!$F$5:$F$605,CReceber!$D278,Out!$I$5:$I$605,"Não Pago")</f>
        <v>0</v>
      </c>
      <c r="O278" s="75">
        <f>SUMIFS(Nov!$H$5:$H$605,Nov!$Q$5:$Q$605,"Receita",Nov!$F$5:$F$605,CReceber!$D278,Nov!$I$5:$I$605,"Não Pago")</f>
        <v>0</v>
      </c>
      <c r="P278" s="75">
        <f>SUMIFS(Dez!$H$5:$H$605,Dez!$Q$5:$Q$605,"Receita",Dez!$F$5:$F$605,CReceber!$D278,Dez!$I$5:$I$605,"Não Pago")</f>
        <v>0</v>
      </c>
      <c r="Q278" s="49">
        <f t="shared" si="9"/>
        <v>0</v>
      </c>
    </row>
    <row r="279" spans="3:17" ht="28.5" customHeight="1" thickTop="1" thickBot="1">
      <c r="C279" s="65" t="s">
        <v>280</v>
      </c>
      <c r="D279" s="66" t="str">
        <f>VLOOKUP(C279,'PC Receitas'!$I$4:$J$103,2,FALSE)</f>
        <v>-</v>
      </c>
      <c r="E279" s="75">
        <f>SUMIFS(Jan!$H$5:$H$605,Jan!$Q$5:$Q$605,"Receita",Jan!$F$5:$F$605,CReceber!$D279,Jan!$I$5:$I$605,"Não Pago")</f>
        <v>0</v>
      </c>
      <c r="F279" s="75">
        <f>SUMIFS(Fev!$H$5:$H$605,Fev!$Q$5:$Q$605,"Receita",Fev!$F$5:$F$605,CReceber!$D279,Fev!$I$5:$I$605,"Não Pago")</f>
        <v>0</v>
      </c>
      <c r="G279" s="75">
        <f>SUMIFS(Mar!$H$5:$H$605,Mar!$Q$5:$Q$605,"Receita",Mar!$F$5:$F$605,CReceber!$D279,Mar!$I$5:$I$605,"Não Pago")</f>
        <v>0</v>
      </c>
      <c r="H279" s="75">
        <f>SUMIFS(Abr!$H$5:$H$605,Abr!$Q$5:$Q$605,"Receita",Abr!$F$5:$F$605,CReceber!$D279,Abr!$I$5:$I$605,"Não Pago")</f>
        <v>0</v>
      </c>
      <c r="I279" s="75">
        <f>SUMIFS(Mai!$H$5:$H$605,Mai!$Q$5:$Q$605,"Receita",Mai!$F$5:$F$605,CReceber!$D279,Mai!$I$5:$I$605,"Não Pago")</f>
        <v>0</v>
      </c>
      <c r="J279" s="75">
        <f>SUMIFS(Jun!$H$5:$H$605,Jun!$Q$5:$Q$605,"Receita",Jun!$F$5:$F$605,CReceber!$D279,Jun!$I$5:$I$605,"Não Pago")</f>
        <v>0</v>
      </c>
      <c r="K279" s="75">
        <f>SUMIFS(Jul!$H$5:$H$605,Jul!$Q$5:$Q$605,"Receita",Jul!$F$5:$F$605,CReceber!$D279,Jul!$I$5:$I$605,"Não Pago")</f>
        <v>0</v>
      </c>
      <c r="L279" s="75">
        <f>SUMIFS(Ago!$H$5:$H$605,Ago!$Q$5:$Q$605,"Receita",Ago!$F$5:$F$605,CReceber!$D279,Ago!$I$5:$I$605,"Não Pago")</f>
        <v>0</v>
      </c>
      <c r="M279" s="75">
        <f>SUMIFS(Set!$H$5:$H$605,Set!$Q$5:$Q$605,"Receita",Set!$F$5:$F$605,CReceber!$D279,Set!$I$5:$I$605,"Não Pago")</f>
        <v>0</v>
      </c>
      <c r="N279" s="75">
        <f>SUMIFS(Out!$H$5:$H$605,Out!$Q$5:$Q$605,"Receita",Out!$F$5:$F$605,CReceber!$D279,Out!$I$5:$I$605,"Não Pago")</f>
        <v>0</v>
      </c>
      <c r="O279" s="75">
        <f>SUMIFS(Nov!$H$5:$H$605,Nov!$Q$5:$Q$605,"Receita",Nov!$F$5:$F$605,CReceber!$D279,Nov!$I$5:$I$605,"Não Pago")</f>
        <v>0</v>
      </c>
      <c r="P279" s="75">
        <f>SUMIFS(Dez!$H$5:$H$605,Dez!$Q$5:$Q$605,"Receita",Dez!$F$5:$F$605,CReceber!$D279,Dez!$I$5:$I$605,"Não Pago")</f>
        <v>0</v>
      </c>
      <c r="Q279" s="49">
        <f t="shared" si="9"/>
        <v>0</v>
      </c>
    </row>
    <row r="280" spans="3:17" ht="28.5" customHeight="1" thickTop="1" thickBot="1">
      <c r="C280" s="65" t="s">
        <v>281</v>
      </c>
      <c r="D280" s="66" t="str">
        <f>VLOOKUP(C280,'PC Receitas'!$I$4:$J$103,2,FALSE)</f>
        <v>-</v>
      </c>
      <c r="E280" s="75">
        <f>SUMIFS(Jan!$H$5:$H$605,Jan!$Q$5:$Q$605,"Receita",Jan!$F$5:$F$605,CReceber!$D280,Jan!$I$5:$I$605,"Não Pago")</f>
        <v>0</v>
      </c>
      <c r="F280" s="75">
        <f>SUMIFS(Fev!$H$5:$H$605,Fev!$Q$5:$Q$605,"Receita",Fev!$F$5:$F$605,CReceber!$D280,Fev!$I$5:$I$605,"Não Pago")</f>
        <v>0</v>
      </c>
      <c r="G280" s="75">
        <f>SUMIFS(Mar!$H$5:$H$605,Mar!$Q$5:$Q$605,"Receita",Mar!$F$5:$F$605,CReceber!$D280,Mar!$I$5:$I$605,"Não Pago")</f>
        <v>0</v>
      </c>
      <c r="H280" s="75">
        <f>SUMIFS(Abr!$H$5:$H$605,Abr!$Q$5:$Q$605,"Receita",Abr!$F$5:$F$605,CReceber!$D280,Abr!$I$5:$I$605,"Não Pago")</f>
        <v>0</v>
      </c>
      <c r="I280" s="75">
        <f>SUMIFS(Mai!$H$5:$H$605,Mai!$Q$5:$Q$605,"Receita",Mai!$F$5:$F$605,CReceber!$D280,Mai!$I$5:$I$605,"Não Pago")</f>
        <v>0</v>
      </c>
      <c r="J280" s="75">
        <f>SUMIFS(Jun!$H$5:$H$605,Jun!$Q$5:$Q$605,"Receita",Jun!$F$5:$F$605,CReceber!$D280,Jun!$I$5:$I$605,"Não Pago")</f>
        <v>0</v>
      </c>
      <c r="K280" s="75">
        <f>SUMIFS(Jul!$H$5:$H$605,Jul!$Q$5:$Q$605,"Receita",Jul!$F$5:$F$605,CReceber!$D280,Jul!$I$5:$I$605,"Não Pago")</f>
        <v>0</v>
      </c>
      <c r="L280" s="75">
        <f>SUMIFS(Ago!$H$5:$H$605,Ago!$Q$5:$Q$605,"Receita",Ago!$F$5:$F$605,CReceber!$D280,Ago!$I$5:$I$605,"Não Pago")</f>
        <v>0</v>
      </c>
      <c r="M280" s="75">
        <f>SUMIFS(Set!$H$5:$H$605,Set!$Q$5:$Q$605,"Receita",Set!$F$5:$F$605,CReceber!$D280,Set!$I$5:$I$605,"Não Pago")</f>
        <v>0</v>
      </c>
      <c r="N280" s="75">
        <f>SUMIFS(Out!$H$5:$H$605,Out!$Q$5:$Q$605,"Receita",Out!$F$5:$F$605,CReceber!$D280,Out!$I$5:$I$605,"Não Pago")</f>
        <v>0</v>
      </c>
      <c r="O280" s="75">
        <f>SUMIFS(Nov!$H$5:$H$605,Nov!$Q$5:$Q$605,"Receita",Nov!$F$5:$F$605,CReceber!$D280,Nov!$I$5:$I$605,"Não Pago")</f>
        <v>0</v>
      </c>
      <c r="P280" s="75">
        <f>SUMIFS(Dez!$H$5:$H$605,Dez!$Q$5:$Q$605,"Receita",Dez!$F$5:$F$605,CReceber!$D280,Dez!$I$5:$I$605,"Não Pago")</f>
        <v>0</v>
      </c>
      <c r="Q280" s="49">
        <f t="shared" si="9"/>
        <v>0</v>
      </c>
    </row>
    <row r="281" spans="3:17" ht="28.5" customHeight="1" thickTop="1" thickBot="1">
      <c r="C281" s="65" t="s">
        <v>282</v>
      </c>
      <c r="D281" s="66" t="str">
        <f>VLOOKUP(C281,'PC Receitas'!$I$4:$J$103,2,FALSE)</f>
        <v>-</v>
      </c>
      <c r="E281" s="75">
        <f>SUMIFS(Jan!$H$5:$H$605,Jan!$Q$5:$Q$605,"Receita",Jan!$F$5:$F$605,CReceber!$D281,Jan!$I$5:$I$605,"Não Pago")</f>
        <v>0</v>
      </c>
      <c r="F281" s="75">
        <f>SUMIFS(Fev!$H$5:$H$605,Fev!$Q$5:$Q$605,"Receita",Fev!$F$5:$F$605,CReceber!$D281,Fev!$I$5:$I$605,"Não Pago")</f>
        <v>0</v>
      </c>
      <c r="G281" s="75">
        <f>SUMIFS(Mar!$H$5:$H$605,Mar!$Q$5:$Q$605,"Receita",Mar!$F$5:$F$605,CReceber!$D281,Mar!$I$5:$I$605,"Não Pago")</f>
        <v>0</v>
      </c>
      <c r="H281" s="75">
        <f>SUMIFS(Abr!$H$5:$H$605,Abr!$Q$5:$Q$605,"Receita",Abr!$F$5:$F$605,CReceber!$D281,Abr!$I$5:$I$605,"Não Pago")</f>
        <v>0</v>
      </c>
      <c r="I281" s="75">
        <f>SUMIFS(Mai!$H$5:$H$605,Mai!$Q$5:$Q$605,"Receita",Mai!$F$5:$F$605,CReceber!$D281,Mai!$I$5:$I$605,"Não Pago")</f>
        <v>0</v>
      </c>
      <c r="J281" s="75">
        <f>SUMIFS(Jun!$H$5:$H$605,Jun!$Q$5:$Q$605,"Receita",Jun!$F$5:$F$605,CReceber!$D281,Jun!$I$5:$I$605,"Não Pago")</f>
        <v>0</v>
      </c>
      <c r="K281" s="75">
        <f>SUMIFS(Jul!$H$5:$H$605,Jul!$Q$5:$Q$605,"Receita",Jul!$F$5:$F$605,CReceber!$D281,Jul!$I$5:$I$605,"Não Pago")</f>
        <v>0</v>
      </c>
      <c r="L281" s="75">
        <f>SUMIFS(Ago!$H$5:$H$605,Ago!$Q$5:$Q$605,"Receita",Ago!$F$5:$F$605,CReceber!$D281,Ago!$I$5:$I$605,"Não Pago")</f>
        <v>0</v>
      </c>
      <c r="M281" s="75">
        <f>SUMIFS(Set!$H$5:$H$605,Set!$Q$5:$Q$605,"Receita",Set!$F$5:$F$605,CReceber!$D281,Set!$I$5:$I$605,"Não Pago")</f>
        <v>0</v>
      </c>
      <c r="N281" s="75">
        <f>SUMIFS(Out!$H$5:$H$605,Out!$Q$5:$Q$605,"Receita",Out!$F$5:$F$605,CReceber!$D281,Out!$I$5:$I$605,"Não Pago")</f>
        <v>0</v>
      </c>
      <c r="O281" s="75">
        <f>SUMIFS(Nov!$H$5:$H$605,Nov!$Q$5:$Q$605,"Receita",Nov!$F$5:$F$605,CReceber!$D281,Nov!$I$5:$I$605,"Não Pago")</f>
        <v>0</v>
      </c>
      <c r="P281" s="75">
        <f>SUMIFS(Dez!$H$5:$H$605,Dez!$Q$5:$Q$605,"Receita",Dez!$F$5:$F$605,CReceber!$D281,Dez!$I$5:$I$605,"Não Pago")</f>
        <v>0</v>
      </c>
      <c r="Q281" s="49">
        <f t="shared" si="9"/>
        <v>0</v>
      </c>
    </row>
    <row r="282" spans="3:17" ht="28.5" customHeight="1" thickTop="1" thickBot="1">
      <c r="C282" s="65" t="s">
        <v>283</v>
      </c>
      <c r="D282" s="66" t="str">
        <f>VLOOKUP(C282,'PC Receitas'!$I$4:$J$103,2,FALSE)</f>
        <v>-</v>
      </c>
      <c r="E282" s="75">
        <f>SUMIFS(Jan!$H$5:$H$605,Jan!$Q$5:$Q$605,"Receita",Jan!$F$5:$F$605,CReceber!$D282,Jan!$I$5:$I$605,"Não Pago")</f>
        <v>0</v>
      </c>
      <c r="F282" s="75">
        <f>SUMIFS(Fev!$H$5:$H$605,Fev!$Q$5:$Q$605,"Receita",Fev!$F$5:$F$605,CReceber!$D282,Fev!$I$5:$I$605,"Não Pago")</f>
        <v>0</v>
      </c>
      <c r="G282" s="75">
        <f>SUMIFS(Mar!$H$5:$H$605,Mar!$Q$5:$Q$605,"Receita",Mar!$F$5:$F$605,CReceber!$D282,Mar!$I$5:$I$605,"Não Pago")</f>
        <v>0</v>
      </c>
      <c r="H282" s="75">
        <f>SUMIFS(Abr!$H$5:$H$605,Abr!$Q$5:$Q$605,"Receita",Abr!$F$5:$F$605,CReceber!$D282,Abr!$I$5:$I$605,"Não Pago")</f>
        <v>0</v>
      </c>
      <c r="I282" s="75">
        <f>SUMIFS(Mai!$H$5:$H$605,Mai!$Q$5:$Q$605,"Receita",Mai!$F$5:$F$605,CReceber!$D282,Mai!$I$5:$I$605,"Não Pago")</f>
        <v>0</v>
      </c>
      <c r="J282" s="75">
        <f>SUMIFS(Jun!$H$5:$H$605,Jun!$Q$5:$Q$605,"Receita",Jun!$F$5:$F$605,CReceber!$D282,Jun!$I$5:$I$605,"Não Pago")</f>
        <v>0</v>
      </c>
      <c r="K282" s="75">
        <f>SUMIFS(Jul!$H$5:$H$605,Jul!$Q$5:$Q$605,"Receita",Jul!$F$5:$F$605,CReceber!$D282,Jul!$I$5:$I$605,"Não Pago")</f>
        <v>0</v>
      </c>
      <c r="L282" s="75">
        <f>SUMIFS(Ago!$H$5:$H$605,Ago!$Q$5:$Q$605,"Receita",Ago!$F$5:$F$605,CReceber!$D282,Ago!$I$5:$I$605,"Não Pago")</f>
        <v>0</v>
      </c>
      <c r="M282" s="75">
        <f>SUMIFS(Set!$H$5:$H$605,Set!$Q$5:$Q$605,"Receita",Set!$F$5:$F$605,CReceber!$D282,Set!$I$5:$I$605,"Não Pago")</f>
        <v>0</v>
      </c>
      <c r="N282" s="75">
        <f>SUMIFS(Out!$H$5:$H$605,Out!$Q$5:$Q$605,"Receita",Out!$F$5:$F$605,CReceber!$D282,Out!$I$5:$I$605,"Não Pago")</f>
        <v>0</v>
      </c>
      <c r="O282" s="75">
        <f>SUMIFS(Nov!$H$5:$H$605,Nov!$Q$5:$Q$605,"Receita",Nov!$F$5:$F$605,CReceber!$D282,Nov!$I$5:$I$605,"Não Pago")</f>
        <v>0</v>
      </c>
      <c r="P282" s="75">
        <f>SUMIFS(Dez!$H$5:$H$605,Dez!$Q$5:$Q$605,"Receita",Dez!$F$5:$F$605,CReceber!$D282,Dez!$I$5:$I$605,"Não Pago")</f>
        <v>0</v>
      </c>
      <c r="Q282" s="49">
        <f t="shared" si="9"/>
        <v>0</v>
      </c>
    </row>
    <row r="283" spans="3:17" ht="28.5" customHeight="1" thickTop="1" thickBot="1">
      <c r="C283" s="65" t="s">
        <v>284</v>
      </c>
      <c r="D283" s="66" t="str">
        <f>VLOOKUP(C283,'PC Receitas'!$I$4:$J$103,2,FALSE)</f>
        <v>-</v>
      </c>
      <c r="E283" s="75">
        <f>SUMIFS(Jan!$H$5:$H$605,Jan!$Q$5:$Q$605,"Receita",Jan!$F$5:$F$605,CReceber!$D283,Jan!$I$5:$I$605,"Não Pago")</f>
        <v>0</v>
      </c>
      <c r="F283" s="75">
        <f>SUMIFS(Fev!$H$5:$H$605,Fev!$Q$5:$Q$605,"Receita",Fev!$F$5:$F$605,CReceber!$D283,Fev!$I$5:$I$605,"Não Pago")</f>
        <v>0</v>
      </c>
      <c r="G283" s="75">
        <f>SUMIFS(Mar!$H$5:$H$605,Mar!$Q$5:$Q$605,"Receita",Mar!$F$5:$F$605,CReceber!$D283,Mar!$I$5:$I$605,"Não Pago")</f>
        <v>0</v>
      </c>
      <c r="H283" s="75">
        <f>SUMIFS(Abr!$H$5:$H$605,Abr!$Q$5:$Q$605,"Receita",Abr!$F$5:$F$605,CReceber!$D283,Abr!$I$5:$I$605,"Não Pago")</f>
        <v>0</v>
      </c>
      <c r="I283" s="75">
        <f>SUMIFS(Mai!$H$5:$H$605,Mai!$Q$5:$Q$605,"Receita",Mai!$F$5:$F$605,CReceber!$D283,Mai!$I$5:$I$605,"Não Pago")</f>
        <v>0</v>
      </c>
      <c r="J283" s="75">
        <f>SUMIFS(Jun!$H$5:$H$605,Jun!$Q$5:$Q$605,"Receita",Jun!$F$5:$F$605,CReceber!$D283,Jun!$I$5:$I$605,"Não Pago")</f>
        <v>0</v>
      </c>
      <c r="K283" s="75">
        <f>SUMIFS(Jul!$H$5:$H$605,Jul!$Q$5:$Q$605,"Receita",Jul!$F$5:$F$605,CReceber!$D283,Jul!$I$5:$I$605,"Não Pago")</f>
        <v>0</v>
      </c>
      <c r="L283" s="75">
        <f>SUMIFS(Ago!$H$5:$H$605,Ago!$Q$5:$Q$605,"Receita",Ago!$F$5:$F$605,CReceber!$D283,Ago!$I$5:$I$605,"Não Pago")</f>
        <v>0</v>
      </c>
      <c r="M283" s="75">
        <f>SUMIFS(Set!$H$5:$H$605,Set!$Q$5:$Q$605,"Receita",Set!$F$5:$F$605,CReceber!$D283,Set!$I$5:$I$605,"Não Pago")</f>
        <v>0</v>
      </c>
      <c r="N283" s="75">
        <f>SUMIFS(Out!$H$5:$H$605,Out!$Q$5:$Q$605,"Receita",Out!$F$5:$F$605,CReceber!$D283,Out!$I$5:$I$605,"Não Pago")</f>
        <v>0</v>
      </c>
      <c r="O283" s="75">
        <f>SUMIFS(Nov!$H$5:$H$605,Nov!$Q$5:$Q$605,"Receita",Nov!$F$5:$F$605,CReceber!$D283,Nov!$I$5:$I$605,"Não Pago")</f>
        <v>0</v>
      </c>
      <c r="P283" s="75">
        <f>SUMIFS(Dez!$H$5:$H$605,Dez!$Q$5:$Q$605,"Receita",Dez!$F$5:$F$605,CReceber!$D283,Dez!$I$5:$I$605,"Não Pago")</f>
        <v>0</v>
      </c>
      <c r="Q283" s="49">
        <f t="shared" si="9"/>
        <v>0</v>
      </c>
    </row>
    <row r="284" spans="3:17" ht="28.5" customHeight="1" thickTop="1" thickBot="1">
      <c r="C284" s="65" t="s">
        <v>285</v>
      </c>
      <c r="D284" s="66" t="str">
        <f>VLOOKUP(C284,'PC Receitas'!$I$4:$J$103,2,FALSE)</f>
        <v>-</v>
      </c>
      <c r="E284" s="75">
        <f>SUMIFS(Jan!$H$5:$H$605,Jan!$Q$5:$Q$605,"Receita",Jan!$F$5:$F$605,CReceber!$D284,Jan!$I$5:$I$605,"Não Pago")</f>
        <v>0</v>
      </c>
      <c r="F284" s="75">
        <f>SUMIFS(Fev!$H$5:$H$605,Fev!$Q$5:$Q$605,"Receita",Fev!$F$5:$F$605,CReceber!$D284,Fev!$I$5:$I$605,"Não Pago")</f>
        <v>0</v>
      </c>
      <c r="G284" s="75">
        <f>SUMIFS(Mar!$H$5:$H$605,Mar!$Q$5:$Q$605,"Receita",Mar!$F$5:$F$605,CReceber!$D284,Mar!$I$5:$I$605,"Não Pago")</f>
        <v>0</v>
      </c>
      <c r="H284" s="75">
        <f>SUMIFS(Abr!$H$5:$H$605,Abr!$Q$5:$Q$605,"Receita",Abr!$F$5:$F$605,CReceber!$D284,Abr!$I$5:$I$605,"Não Pago")</f>
        <v>0</v>
      </c>
      <c r="I284" s="75">
        <f>SUMIFS(Mai!$H$5:$H$605,Mai!$Q$5:$Q$605,"Receita",Mai!$F$5:$F$605,CReceber!$D284,Mai!$I$5:$I$605,"Não Pago")</f>
        <v>0</v>
      </c>
      <c r="J284" s="75">
        <f>SUMIFS(Jun!$H$5:$H$605,Jun!$Q$5:$Q$605,"Receita",Jun!$F$5:$F$605,CReceber!$D284,Jun!$I$5:$I$605,"Não Pago")</f>
        <v>0</v>
      </c>
      <c r="K284" s="75">
        <f>SUMIFS(Jul!$H$5:$H$605,Jul!$Q$5:$Q$605,"Receita",Jul!$F$5:$F$605,CReceber!$D284,Jul!$I$5:$I$605,"Não Pago")</f>
        <v>0</v>
      </c>
      <c r="L284" s="75">
        <f>SUMIFS(Ago!$H$5:$H$605,Ago!$Q$5:$Q$605,"Receita",Ago!$F$5:$F$605,CReceber!$D284,Ago!$I$5:$I$605,"Não Pago")</f>
        <v>0</v>
      </c>
      <c r="M284" s="75">
        <f>SUMIFS(Set!$H$5:$H$605,Set!$Q$5:$Q$605,"Receita",Set!$F$5:$F$605,CReceber!$D284,Set!$I$5:$I$605,"Não Pago")</f>
        <v>0</v>
      </c>
      <c r="N284" s="75">
        <f>SUMIFS(Out!$H$5:$H$605,Out!$Q$5:$Q$605,"Receita",Out!$F$5:$F$605,CReceber!$D284,Out!$I$5:$I$605,"Não Pago")</f>
        <v>0</v>
      </c>
      <c r="O284" s="75">
        <f>SUMIFS(Nov!$H$5:$H$605,Nov!$Q$5:$Q$605,"Receita",Nov!$F$5:$F$605,CReceber!$D284,Nov!$I$5:$I$605,"Não Pago")</f>
        <v>0</v>
      </c>
      <c r="P284" s="75">
        <f>SUMIFS(Dez!$H$5:$H$605,Dez!$Q$5:$Q$605,"Receita",Dez!$F$5:$F$605,CReceber!$D284,Dez!$I$5:$I$605,"Não Pago")</f>
        <v>0</v>
      </c>
      <c r="Q284" s="49">
        <f t="shared" si="9"/>
        <v>0</v>
      </c>
    </row>
    <row r="285" spans="3:17" ht="28.5" customHeight="1" thickTop="1" thickBot="1">
      <c r="C285" s="65" t="s">
        <v>286</v>
      </c>
      <c r="D285" s="66" t="str">
        <f>VLOOKUP(C285,'PC Receitas'!$I$4:$J$103,2,FALSE)</f>
        <v>-</v>
      </c>
      <c r="E285" s="75">
        <f>SUMIFS(Jan!$H$5:$H$605,Jan!$Q$5:$Q$605,"Receita",Jan!$F$5:$F$605,CReceber!$D285,Jan!$I$5:$I$605,"Não Pago")</f>
        <v>0</v>
      </c>
      <c r="F285" s="75">
        <f>SUMIFS(Fev!$H$5:$H$605,Fev!$Q$5:$Q$605,"Receita",Fev!$F$5:$F$605,CReceber!$D285,Fev!$I$5:$I$605,"Não Pago")</f>
        <v>0</v>
      </c>
      <c r="G285" s="75">
        <f>SUMIFS(Mar!$H$5:$H$605,Mar!$Q$5:$Q$605,"Receita",Mar!$F$5:$F$605,CReceber!$D285,Mar!$I$5:$I$605,"Não Pago")</f>
        <v>0</v>
      </c>
      <c r="H285" s="75">
        <f>SUMIFS(Abr!$H$5:$H$605,Abr!$Q$5:$Q$605,"Receita",Abr!$F$5:$F$605,CReceber!$D285,Abr!$I$5:$I$605,"Não Pago")</f>
        <v>0</v>
      </c>
      <c r="I285" s="75">
        <f>SUMIFS(Mai!$H$5:$H$605,Mai!$Q$5:$Q$605,"Receita",Mai!$F$5:$F$605,CReceber!$D285,Mai!$I$5:$I$605,"Não Pago")</f>
        <v>0</v>
      </c>
      <c r="J285" s="75">
        <f>SUMIFS(Jun!$H$5:$H$605,Jun!$Q$5:$Q$605,"Receita",Jun!$F$5:$F$605,CReceber!$D285,Jun!$I$5:$I$605,"Não Pago")</f>
        <v>0</v>
      </c>
      <c r="K285" s="75">
        <f>SUMIFS(Jul!$H$5:$H$605,Jul!$Q$5:$Q$605,"Receita",Jul!$F$5:$F$605,CReceber!$D285,Jul!$I$5:$I$605,"Não Pago")</f>
        <v>0</v>
      </c>
      <c r="L285" s="75">
        <f>SUMIFS(Ago!$H$5:$H$605,Ago!$Q$5:$Q$605,"Receita",Ago!$F$5:$F$605,CReceber!$D285,Ago!$I$5:$I$605,"Não Pago")</f>
        <v>0</v>
      </c>
      <c r="M285" s="75">
        <f>SUMIFS(Set!$H$5:$H$605,Set!$Q$5:$Q$605,"Receita",Set!$F$5:$F$605,CReceber!$D285,Set!$I$5:$I$605,"Não Pago")</f>
        <v>0</v>
      </c>
      <c r="N285" s="75">
        <f>SUMIFS(Out!$H$5:$H$605,Out!$Q$5:$Q$605,"Receita",Out!$F$5:$F$605,CReceber!$D285,Out!$I$5:$I$605,"Não Pago")</f>
        <v>0</v>
      </c>
      <c r="O285" s="75">
        <f>SUMIFS(Nov!$H$5:$H$605,Nov!$Q$5:$Q$605,"Receita",Nov!$F$5:$F$605,CReceber!$D285,Nov!$I$5:$I$605,"Não Pago")</f>
        <v>0</v>
      </c>
      <c r="P285" s="75">
        <f>SUMIFS(Dez!$H$5:$H$605,Dez!$Q$5:$Q$605,"Receita",Dez!$F$5:$F$605,CReceber!$D285,Dez!$I$5:$I$605,"Não Pago")</f>
        <v>0</v>
      </c>
      <c r="Q285" s="49">
        <f t="shared" si="9"/>
        <v>0</v>
      </c>
    </row>
    <row r="286" spans="3:17" ht="28.5" customHeight="1" thickTop="1" thickBot="1">
      <c r="C286" s="65" t="s">
        <v>287</v>
      </c>
      <c r="D286" s="66" t="str">
        <f>VLOOKUP(C286,'PC Receitas'!$I$4:$J$103,2,FALSE)</f>
        <v>-</v>
      </c>
      <c r="E286" s="75">
        <f>SUMIFS(Jan!$H$5:$H$605,Jan!$Q$5:$Q$605,"Receita",Jan!$F$5:$F$605,CReceber!$D286,Jan!$I$5:$I$605,"Não Pago")</f>
        <v>0</v>
      </c>
      <c r="F286" s="75">
        <f>SUMIFS(Fev!$H$5:$H$605,Fev!$Q$5:$Q$605,"Receita",Fev!$F$5:$F$605,CReceber!$D286,Fev!$I$5:$I$605,"Não Pago")</f>
        <v>0</v>
      </c>
      <c r="G286" s="75">
        <f>SUMIFS(Mar!$H$5:$H$605,Mar!$Q$5:$Q$605,"Receita",Mar!$F$5:$F$605,CReceber!$D286,Mar!$I$5:$I$605,"Não Pago")</f>
        <v>0</v>
      </c>
      <c r="H286" s="75">
        <f>SUMIFS(Abr!$H$5:$H$605,Abr!$Q$5:$Q$605,"Receita",Abr!$F$5:$F$605,CReceber!$D286,Abr!$I$5:$I$605,"Não Pago")</f>
        <v>0</v>
      </c>
      <c r="I286" s="75">
        <f>SUMIFS(Mai!$H$5:$H$605,Mai!$Q$5:$Q$605,"Receita",Mai!$F$5:$F$605,CReceber!$D286,Mai!$I$5:$I$605,"Não Pago")</f>
        <v>0</v>
      </c>
      <c r="J286" s="75">
        <f>SUMIFS(Jun!$H$5:$H$605,Jun!$Q$5:$Q$605,"Receita",Jun!$F$5:$F$605,CReceber!$D286,Jun!$I$5:$I$605,"Não Pago")</f>
        <v>0</v>
      </c>
      <c r="K286" s="75">
        <f>SUMIFS(Jul!$H$5:$H$605,Jul!$Q$5:$Q$605,"Receita",Jul!$F$5:$F$605,CReceber!$D286,Jul!$I$5:$I$605,"Não Pago")</f>
        <v>0</v>
      </c>
      <c r="L286" s="75">
        <f>SUMIFS(Ago!$H$5:$H$605,Ago!$Q$5:$Q$605,"Receita",Ago!$F$5:$F$605,CReceber!$D286,Ago!$I$5:$I$605,"Não Pago")</f>
        <v>0</v>
      </c>
      <c r="M286" s="75">
        <f>SUMIFS(Set!$H$5:$H$605,Set!$Q$5:$Q$605,"Receita",Set!$F$5:$F$605,CReceber!$D286,Set!$I$5:$I$605,"Não Pago")</f>
        <v>0</v>
      </c>
      <c r="N286" s="75">
        <f>SUMIFS(Out!$H$5:$H$605,Out!$Q$5:$Q$605,"Receita",Out!$F$5:$F$605,CReceber!$D286,Out!$I$5:$I$605,"Não Pago")</f>
        <v>0</v>
      </c>
      <c r="O286" s="75">
        <f>SUMIFS(Nov!$H$5:$H$605,Nov!$Q$5:$Q$605,"Receita",Nov!$F$5:$F$605,CReceber!$D286,Nov!$I$5:$I$605,"Não Pago")</f>
        <v>0</v>
      </c>
      <c r="P286" s="75">
        <f>SUMIFS(Dez!$H$5:$H$605,Dez!$Q$5:$Q$605,"Receita",Dez!$F$5:$F$605,CReceber!$D286,Dez!$I$5:$I$605,"Não Pago")</f>
        <v>0</v>
      </c>
      <c r="Q286" s="49">
        <f t="shared" si="9"/>
        <v>0</v>
      </c>
    </row>
    <row r="287" spans="3:17" ht="28.5" customHeight="1" thickTop="1" thickBot="1">
      <c r="C287" s="65" t="s">
        <v>288</v>
      </c>
      <c r="D287" s="66" t="str">
        <f>VLOOKUP(C287,'PC Receitas'!$I$4:$J$103,2,FALSE)</f>
        <v>-</v>
      </c>
      <c r="E287" s="75">
        <f>SUMIFS(Jan!$H$5:$H$605,Jan!$Q$5:$Q$605,"Receita",Jan!$F$5:$F$605,CReceber!$D287,Jan!$I$5:$I$605,"Não Pago")</f>
        <v>0</v>
      </c>
      <c r="F287" s="75">
        <f>SUMIFS(Fev!$H$5:$H$605,Fev!$Q$5:$Q$605,"Receita",Fev!$F$5:$F$605,CReceber!$D287,Fev!$I$5:$I$605,"Não Pago")</f>
        <v>0</v>
      </c>
      <c r="G287" s="75">
        <f>SUMIFS(Mar!$H$5:$H$605,Mar!$Q$5:$Q$605,"Receita",Mar!$F$5:$F$605,CReceber!$D287,Mar!$I$5:$I$605,"Não Pago")</f>
        <v>0</v>
      </c>
      <c r="H287" s="75">
        <f>SUMIFS(Abr!$H$5:$H$605,Abr!$Q$5:$Q$605,"Receita",Abr!$F$5:$F$605,CReceber!$D287,Abr!$I$5:$I$605,"Não Pago")</f>
        <v>0</v>
      </c>
      <c r="I287" s="75">
        <f>SUMIFS(Mai!$H$5:$H$605,Mai!$Q$5:$Q$605,"Receita",Mai!$F$5:$F$605,CReceber!$D287,Mai!$I$5:$I$605,"Não Pago")</f>
        <v>0</v>
      </c>
      <c r="J287" s="75">
        <f>SUMIFS(Jun!$H$5:$H$605,Jun!$Q$5:$Q$605,"Receita",Jun!$F$5:$F$605,CReceber!$D287,Jun!$I$5:$I$605,"Não Pago")</f>
        <v>0</v>
      </c>
      <c r="K287" s="75">
        <f>SUMIFS(Jul!$H$5:$H$605,Jul!$Q$5:$Q$605,"Receita",Jul!$F$5:$F$605,CReceber!$D287,Jul!$I$5:$I$605,"Não Pago")</f>
        <v>0</v>
      </c>
      <c r="L287" s="75">
        <f>SUMIFS(Ago!$H$5:$H$605,Ago!$Q$5:$Q$605,"Receita",Ago!$F$5:$F$605,CReceber!$D287,Ago!$I$5:$I$605,"Não Pago")</f>
        <v>0</v>
      </c>
      <c r="M287" s="75">
        <f>SUMIFS(Set!$H$5:$H$605,Set!$Q$5:$Q$605,"Receita",Set!$F$5:$F$605,CReceber!$D287,Set!$I$5:$I$605,"Não Pago")</f>
        <v>0</v>
      </c>
      <c r="N287" s="75">
        <f>SUMIFS(Out!$H$5:$H$605,Out!$Q$5:$Q$605,"Receita",Out!$F$5:$F$605,CReceber!$D287,Out!$I$5:$I$605,"Não Pago")</f>
        <v>0</v>
      </c>
      <c r="O287" s="75">
        <f>SUMIFS(Nov!$H$5:$H$605,Nov!$Q$5:$Q$605,"Receita",Nov!$F$5:$F$605,CReceber!$D287,Nov!$I$5:$I$605,"Não Pago")</f>
        <v>0</v>
      </c>
      <c r="P287" s="75">
        <f>SUMIFS(Dez!$H$5:$H$605,Dez!$Q$5:$Q$605,"Receita",Dez!$F$5:$F$605,CReceber!$D287,Dez!$I$5:$I$605,"Não Pago")</f>
        <v>0</v>
      </c>
      <c r="Q287" s="49">
        <f t="shared" si="9"/>
        <v>0</v>
      </c>
    </row>
    <row r="288" spans="3:17" ht="28.5" customHeight="1" thickTop="1" thickBot="1">
      <c r="C288" s="65" t="s">
        <v>289</v>
      </c>
      <c r="D288" s="66" t="str">
        <f>VLOOKUP(C288,'PC Receitas'!$I$4:$J$103,2,FALSE)</f>
        <v>-</v>
      </c>
      <c r="E288" s="75">
        <f>SUMIFS(Jan!$H$5:$H$605,Jan!$Q$5:$Q$605,"Receita",Jan!$F$5:$F$605,CReceber!$D288,Jan!$I$5:$I$605,"Não Pago")</f>
        <v>0</v>
      </c>
      <c r="F288" s="75">
        <f>SUMIFS(Fev!$H$5:$H$605,Fev!$Q$5:$Q$605,"Receita",Fev!$F$5:$F$605,CReceber!$D288,Fev!$I$5:$I$605,"Não Pago")</f>
        <v>0</v>
      </c>
      <c r="G288" s="75">
        <f>SUMIFS(Mar!$H$5:$H$605,Mar!$Q$5:$Q$605,"Receita",Mar!$F$5:$F$605,CReceber!$D288,Mar!$I$5:$I$605,"Não Pago")</f>
        <v>0</v>
      </c>
      <c r="H288" s="75">
        <f>SUMIFS(Abr!$H$5:$H$605,Abr!$Q$5:$Q$605,"Receita",Abr!$F$5:$F$605,CReceber!$D288,Abr!$I$5:$I$605,"Não Pago")</f>
        <v>0</v>
      </c>
      <c r="I288" s="75">
        <f>SUMIFS(Mai!$H$5:$H$605,Mai!$Q$5:$Q$605,"Receita",Mai!$F$5:$F$605,CReceber!$D288,Mai!$I$5:$I$605,"Não Pago")</f>
        <v>0</v>
      </c>
      <c r="J288" s="75">
        <f>SUMIFS(Jun!$H$5:$H$605,Jun!$Q$5:$Q$605,"Receita",Jun!$F$5:$F$605,CReceber!$D288,Jun!$I$5:$I$605,"Não Pago")</f>
        <v>0</v>
      </c>
      <c r="K288" s="75">
        <f>SUMIFS(Jul!$H$5:$H$605,Jul!$Q$5:$Q$605,"Receita",Jul!$F$5:$F$605,CReceber!$D288,Jul!$I$5:$I$605,"Não Pago")</f>
        <v>0</v>
      </c>
      <c r="L288" s="75">
        <f>SUMIFS(Ago!$H$5:$H$605,Ago!$Q$5:$Q$605,"Receita",Ago!$F$5:$F$605,CReceber!$D288,Ago!$I$5:$I$605,"Não Pago")</f>
        <v>0</v>
      </c>
      <c r="M288" s="75">
        <f>SUMIFS(Set!$H$5:$H$605,Set!$Q$5:$Q$605,"Receita",Set!$F$5:$F$605,CReceber!$D288,Set!$I$5:$I$605,"Não Pago")</f>
        <v>0</v>
      </c>
      <c r="N288" s="75">
        <f>SUMIFS(Out!$H$5:$H$605,Out!$Q$5:$Q$605,"Receita",Out!$F$5:$F$605,CReceber!$D288,Out!$I$5:$I$605,"Não Pago")</f>
        <v>0</v>
      </c>
      <c r="O288" s="75">
        <f>SUMIFS(Nov!$H$5:$H$605,Nov!$Q$5:$Q$605,"Receita",Nov!$F$5:$F$605,CReceber!$D288,Nov!$I$5:$I$605,"Não Pago")</f>
        <v>0</v>
      </c>
      <c r="P288" s="75">
        <f>SUMIFS(Dez!$H$5:$H$605,Dez!$Q$5:$Q$605,"Receita",Dez!$F$5:$F$605,CReceber!$D288,Dez!$I$5:$I$605,"Não Pago")</f>
        <v>0</v>
      </c>
      <c r="Q288" s="49">
        <f t="shared" si="9"/>
        <v>0</v>
      </c>
    </row>
    <row r="289" spans="3:17" ht="28.5" customHeight="1" thickTop="1" thickBot="1">
      <c r="C289" s="65" t="s">
        <v>290</v>
      </c>
      <c r="D289" s="66" t="str">
        <f>VLOOKUP(C289,'PC Receitas'!$I$4:$J$103,2,FALSE)</f>
        <v>-</v>
      </c>
      <c r="E289" s="75">
        <f>SUMIFS(Jan!$H$5:$H$605,Jan!$Q$5:$Q$605,"Receita",Jan!$F$5:$F$605,CReceber!$D289,Jan!$I$5:$I$605,"Não Pago")</f>
        <v>0</v>
      </c>
      <c r="F289" s="75">
        <f>SUMIFS(Fev!$H$5:$H$605,Fev!$Q$5:$Q$605,"Receita",Fev!$F$5:$F$605,CReceber!$D289,Fev!$I$5:$I$605,"Não Pago")</f>
        <v>0</v>
      </c>
      <c r="G289" s="75">
        <f>SUMIFS(Mar!$H$5:$H$605,Mar!$Q$5:$Q$605,"Receita",Mar!$F$5:$F$605,CReceber!$D289,Mar!$I$5:$I$605,"Não Pago")</f>
        <v>0</v>
      </c>
      <c r="H289" s="75">
        <f>SUMIFS(Abr!$H$5:$H$605,Abr!$Q$5:$Q$605,"Receita",Abr!$F$5:$F$605,CReceber!$D289,Abr!$I$5:$I$605,"Não Pago")</f>
        <v>0</v>
      </c>
      <c r="I289" s="75">
        <f>SUMIFS(Mai!$H$5:$H$605,Mai!$Q$5:$Q$605,"Receita",Mai!$F$5:$F$605,CReceber!$D289,Mai!$I$5:$I$605,"Não Pago")</f>
        <v>0</v>
      </c>
      <c r="J289" s="75">
        <f>SUMIFS(Jun!$H$5:$H$605,Jun!$Q$5:$Q$605,"Receita",Jun!$F$5:$F$605,CReceber!$D289,Jun!$I$5:$I$605,"Não Pago")</f>
        <v>0</v>
      </c>
      <c r="K289" s="75">
        <f>SUMIFS(Jul!$H$5:$H$605,Jul!$Q$5:$Q$605,"Receita",Jul!$F$5:$F$605,CReceber!$D289,Jul!$I$5:$I$605,"Não Pago")</f>
        <v>0</v>
      </c>
      <c r="L289" s="75">
        <f>SUMIFS(Ago!$H$5:$H$605,Ago!$Q$5:$Q$605,"Receita",Ago!$F$5:$F$605,CReceber!$D289,Ago!$I$5:$I$605,"Não Pago")</f>
        <v>0</v>
      </c>
      <c r="M289" s="75">
        <f>SUMIFS(Set!$H$5:$H$605,Set!$Q$5:$Q$605,"Receita",Set!$F$5:$F$605,CReceber!$D289,Set!$I$5:$I$605,"Não Pago")</f>
        <v>0</v>
      </c>
      <c r="N289" s="75">
        <f>SUMIFS(Out!$H$5:$H$605,Out!$Q$5:$Q$605,"Receita",Out!$F$5:$F$605,CReceber!$D289,Out!$I$5:$I$605,"Não Pago")</f>
        <v>0</v>
      </c>
      <c r="O289" s="75">
        <f>SUMIFS(Nov!$H$5:$H$605,Nov!$Q$5:$Q$605,"Receita",Nov!$F$5:$F$605,CReceber!$D289,Nov!$I$5:$I$605,"Não Pago")</f>
        <v>0</v>
      </c>
      <c r="P289" s="75">
        <f>SUMIFS(Dez!$H$5:$H$605,Dez!$Q$5:$Q$605,"Receita",Dez!$F$5:$F$605,CReceber!$D289,Dez!$I$5:$I$605,"Não Pago")</f>
        <v>0</v>
      </c>
      <c r="Q289" s="49">
        <f t="shared" si="9"/>
        <v>0</v>
      </c>
    </row>
    <row r="290" spans="3:17" ht="28.5" customHeight="1" thickTop="1" thickBot="1">
      <c r="C290" s="65" t="s">
        <v>291</v>
      </c>
      <c r="D290" s="66" t="str">
        <f>VLOOKUP(C290,'PC Receitas'!$I$4:$J$103,2,FALSE)</f>
        <v>-</v>
      </c>
      <c r="E290" s="75">
        <f>SUMIFS(Jan!$H$5:$H$605,Jan!$Q$5:$Q$605,"Receita",Jan!$F$5:$F$605,CReceber!$D290,Jan!$I$5:$I$605,"Não Pago")</f>
        <v>0</v>
      </c>
      <c r="F290" s="75">
        <f>SUMIFS(Fev!$H$5:$H$605,Fev!$Q$5:$Q$605,"Receita",Fev!$F$5:$F$605,CReceber!$D290,Fev!$I$5:$I$605,"Não Pago")</f>
        <v>0</v>
      </c>
      <c r="G290" s="75">
        <f>SUMIFS(Mar!$H$5:$H$605,Mar!$Q$5:$Q$605,"Receita",Mar!$F$5:$F$605,CReceber!$D290,Mar!$I$5:$I$605,"Não Pago")</f>
        <v>0</v>
      </c>
      <c r="H290" s="75">
        <f>SUMIFS(Abr!$H$5:$H$605,Abr!$Q$5:$Q$605,"Receita",Abr!$F$5:$F$605,CReceber!$D290,Abr!$I$5:$I$605,"Não Pago")</f>
        <v>0</v>
      </c>
      <c r="I290" s="75">
        <f>SUMIFS(Mai!$H$5:$H$605,Mai!$Q$5:$Q$605,"Receita",Mai!$F$5:$F$605,CReceber!$D290,Mai!$I$5:$I$605,"Não Pago")</f>
        <v>0</v>
      </c>
      <c r="J290" s="75">
        <f>SUMIFS(Jun!$H$5:$H$605,Jun!$Q$5:$Q$605,"Receita",Jun!$F$5:$F$605,CReceber!$D290,Jun!$I$5:$I$605,"Não Pago")</f>
        <v>0</v>
      </c>
      <c r="K290" s="75">
        <f>SUMIFS(Jul!$H$5:$H$605,Jul!$Q$5:$Q$605,"Receita",Jul!$F$5:$F$605,CReceber!$D290,Jul!$I$5:$I$605,"Não Pago")</f>
        <v>0</v>
      </c>
      <c r="L290" s="75">
        <f>SUMIFS(Ago!$H$5:$H$605,Ago!$Q$5:$Q$605,"Receita",Ago!$F$5:$F$605,CReceber!$D290,Ago!$I$5:$I$605,"Não Pago")</f>
        <v>0</v>
      </c>
      <c r="M290" s="75">
        <f>SUMIFS(Set!$H$5:$H$605,Set!$Q$5:$Q$605,"Receita",Set!$F$5:$F$605,CReceber!$D290,Set!$I$5:$I$605,"Não Pago")</f>
        <v>0</v>
      </c>
      <c r="N290" s="75">
        <f>SUMIFS(Out!$H$5:$H$605,Out!$Q$5:$Q$605,"Receita",Out!$F$5:$F$605,CReceber!$D290,Out!$I$5:$I$605,"Não Pago")</f>
        <v>0</v>
      </c>
      <c r="O290" s="75">
        <f>SUMIFS(Nov!$H$5:$H$605,Nov!$Q$5:$Q$605,"Receita",Nov!$F$5:$F$605,CReceber!$D290,Nov!$I$5:$I$605,"Não Pago")</f>
        <v>0</v>
      </c>
      <c r="P290" s="75">
        <f>SUMIFS(Dez!$H$5:$H$605,Dez!$Q$5:$Q$605,"Receita",Dez!$F$5:$F$605,CReceber!$D290,Dez!$I$5:$I$605,"Não Pago")</f>
        <v>0</v>
      </c>
      <c r="Q290" s="49">
        <f t="shared" si="9"/>
        <v>0</v>
      </c>
    </row>
    <row r="291" spans="3:17" ht="28.5" customHeight="1" thickTop="1" thickBot="1">
      <c r="C291" s="65" t="s">
        <v>292</v>
      </c>
      <c r="D291" s="66" t="str">
        <f>VLOOKUP(C291,'PC Receitas'!$I$4:$J$103,2,FALSE)</f>
        <v>-</v>
      </c>
      <c r="E291" s="75">
        <f>SUMIFS(Jan!$H$5:$H$605,Jan!$Q$5:$Q$605,"Receita",Jan!$F$5:$F$605,CReceber!$D291,Jan!$I$5:$I$605,"Não Pago")</f>
        <v>0</v>
      </c>
      <c r="F291" s="75">
        <f>SUMIFS(Fev!$H$5:$H$605,Fev!$Q$5:$Q$605,"Receita",Fev!$F$5:$F$605,CReceber!$D291,Fev!$I$5:$I$605,"Não Pago")</f>
        <v>0</v>
      </c>
      <c r="G291" s="75">
        <f>SUMIFS(Mar!$H$5:$H$605,Mar!$Q$5:$Q$605,"Receita",Mar!$F$5:$F$605,CReceber!$D291,Mar!$I$5:$I$605,"Não Pago")</f>
        <v>0</v>
      </c>
      <c r="H291" s="75">
        <f>SUMIFS(Abr!$H$5:$H$605,Abr!$Q$5:$Q$605,"Receita",Abr!$F$5:$F$605,CReceber!$D291,Abr!$I$5:$I$605,"Não Pago")</f>
        <v>0</v>
      </c>
      <c r="I291" s="75">
        <f>SUMIFS(Mai!$H$5:$H$605,Mai!$Q$5:$Q$605,"Receita",Mai!$F$5:$F$605,CReceber!$D291,Mai!$I$5:$I$605,"Não Pago")</f>
        <v>0</v>
      </c>
      <c r="J291" s="75">
        <f>SUMIFS(Jun!$H$5:$H$605,Jun!$Q$5:$Q$605,"Receita",Jun!$F$5:$F$605,CReceber!$D291,Jun!$I$5:$I$605,"Não Pago")</f>
        <v>0</v>
      </c>
      <c r="K291" s="75">
        <f>SUMIFS(Jul!$H$5:$H$605,Jul!$Q$5:$Q$605,"Receita",Jul!$F$5:$F$605,CReceber!$D291,Jul!$I$5:$I$605,"Não Pago")</f>
        <v>0</v>
      </c>
      <c r="L291" s="75">
        <f>SUMIFS(Ago!$H$5:$H$605,Ago!$Q$5:$Q$605,"Receita",Ago!$F$5:$F$605,CReceber!$D291,Ago!$I$5:$I$605,"Não Pago")</f>
        <v>0</v>
      </c>
      <c r="M291" s="75">
        <f>SUMIFS(Set!$H$5:$H$605,Set!$Q$5:$Q$605,"Receita",Set!$F$5:$F$605,CReceber!$D291,Set!$I$5:$I$605,"Não Pago")</f>
        <v>0</v>
      </c>
      <c r="N291" s="75">
        <f>SUMIFS(Out!$H$5:$H$605,Out!$Q$5:$Q$605,"Receita",Out!$F$5:$F$605,CReceber!$D291,Out!$I$5:$I$605,"Não Pago")</f>
        <v>0</v>
      </c>
      <c r="O291" s="75">
        <f>SUMIFS(Nov!$H$5:$H$605,Nov!$Q$5:$Q$605,"Receita",Nov!$F$5:$F$605,CReceber!$D291,Nov!$I$5:$I$605,"Não Pago")</f>
        <v>0</v>
      </c>
      <c r="P291" s="75">
        <f>SUMIFS(Dez!$H$5:$H$605,Dez!$Q$5:$Q$605,"Receita",Dez!$F$5:$F$605,CReceber!$D291,Dez!$I$5:$I$605,"Não Pago")</f>
        <v>0</v>
      </c>
      <c r="Q291" s="49">
        <f t="shared" si="9"/>
        <v>0</v>
      </c>
    </row>
    <row r="292" spans="3:17" ht="28.5" customHeight="1" thickTop="1" thickBot="1">
      <c r="C292" s="65" t="s">
        <v>293</v>
      </c>
      <c r="D292" s="66" t="str">
        <f>VLOOKUP(C292,'PC Receitas'!$I$4:$J$103,2,FALSE)</f>
        <v>-</v>
      </c>
      <c r="E292" s="75">
        <f>SUMIFS(Jan!$H$5:$H$605,Jan!$Q$5:$Q$605,"Receita",Jan!$F$5:$F$605,CReceber!$D292,Jan!$I$5:$I$605,"Não Pago")</f>
        <v>0</v>
      </c>
      <c r="F292" s="75">
        <f>SUMIFS(Fev!$H$5:$H$605,Fev!$Q$5:$Q$605,"Receita",Fev!$F$5:$F$605,CReceber!$D292,Fev!$I$5:$I$605,"Não Pago")</f>
        <v>0</v>
      </c>
      <c r="G292" s="75">
        <f>SUMIFS(Mar!$H$5:$H$605,Mar!$Q$5:$Q$605,"Receita",Mar!$F$5:$F$605,CReceber!$D292,Mar!$I$5:$I$605,"Não Pago")</f>
        <v>0</v>
      </c>
      <c r="H292" s="75">
        <f>SUMIFS(Abr!$H$5:$H$605,Abr!$Q$5:$Q$605,"Receita",Abr!$F$5:$F$605,CReceber!$D292,Abr!$I$5:$I$605,"Não Pago")</f>
        <v>0</v>
      </c>
      <c r="I292" s="75">
        <f>SUMIFS(Mai!$H$5:$H$605,Mai!$Q$5:$Q$605,"Receita",Mai!$F$5:$F$605,CReceber!$D292,Mai!$I$5:$I$605,"Não Pago")</f>
        <v>0</v>
      </c>
      <c r="J292" s="75">
        <f>SUMIFS(Jun!$H$5:$H$605,Jun!$Q$5:$Q$605,"Receita",Jun!$F$5:$F$605,CReceber!$D292,Jun!$I$5:$I$605,"Não Pago")</f>
        <v>0</v>
      </c>
      <c r="K292" s="75">
        <f>SUMIFS(Jul!$H$5:$H$605,Jul!$Q$5:$Q$605,"Receita",Jul!$F$5:$F$605,CReceber!$D292,Jul!$I$5:$I$605,"Não Pago")</f>
        <v>0</v>
      </c>
      <c r="L292" s="75">
        <f>SUMIFS(Ago!$H$5:$H$605,Ago!$Q$5:$Q$605,"Receita",Ago!$F$5:$F$605,CReceber!$D292,Ago!$I$5:$I$605,"Não Pago")</f>
        <v>0</v>
      </c>
      <c r="M292" s="75">
        <f>SUMIFS(Set!$H$5:$H$605,Set!$Q$5:$Q$605,"Receita",Set!$F$5:$F$605,CReceber!$D292,Set!$I$5:$I$605,"Não Pago")</f>
        <v>0</v>
      </c>
      <c r="N292" s="75">
        <f>SUMIFS(Out!$H$5:$H$605,Out!$Q$5:$Q$605,"Receita",Out!$F$5:$F$605,CReceber!$D292,Out!$I$5:$I$605,"Não Pago")</f>
        <v>0</v>
      </c>
      <c r="O292" s="75">
        <f>SUMIFS(Nov!$H$5:$H$605,Nov!$Q$5:$Q$605,"Receita",Nov!$F$5:$F$605,CReceber!$D292,Nov!$I$5:$I$605,"Não Pago")</f>
        <v>0</v>
      </c>
      <c r="P292" s="75">
        <f>SUMIFS(Dez!$H$5:$H$605,Dez!$Q$5:$Q$605,"Receita",Dez!$F$5:$F$605,CReceber!$D292,Dez!$I$5:$I$605,"Não Pago")</f>
        <v>0</v>
      </c>
      <c r="Q292" s="49">
        <f t="shared" si="9"/>
        <v>0</v>
      </c>
    </row>
    <row r="293" spans="3:17" ht="28.5" customHeight="1" thickTop="1" thickBot="1">
      <c r="C293" s="65" t="s">
        <v>294</v>
      </c>
      <c r="D293" s="66" t="str">
        <f>VLOOKUP(C293,'PC Receitas'!$I$4:$J$103,2,FALSE)</f>
        <v>-</v>
      </c>
      <c r="E293" s="75">
        <f>SUMIFS(Jan!$H$5:$H$605,Jan!$Q$5:$Q$605,"Receita",Jan!$F$5:$F$605,CReceber!$D293,Jan!$I$5:$I$605,"Não Pago")</f>
        <v>0</v>
      </c>
      <c r="F293" s="75">
        <f>SUMIFS(Fev!$H$5:$H$605,Fev!$Q$5:$Q$605,"Receita",Fev!$F$5:$F$605,CReceber!$D293,Fev!$I$5:$I$605,"Não Pago")</f>
        <v>0</v>
      </c>
      <c r="G293" s="75">
        <f>SUMIFS(Mar!$H$5:$H$605,Mar!$Q$5:$Q$605,"Receita",Mar!$F$5:$F$605,CReceber!$D293,Mar!$I$5:$I$605,"Não Pago")</f>
        <v>0</v>
      </c>
      <c r="H293" s="75">
        <f>SUMIFS(Abr!$H$5:$H$605,Abr!$Q$5:$Q$605,"Receita",Abr!$F$5:$F$605,CReceber!$D293,Abr!$I$5:$I$605,"Não Pago")</f>
        <v>0</v>
      </c>
      <c r="I293" s="75">
        <f>SUMIFS(Mai!$H$5:$H$605,Mai!$Q$5:$Q$605,"Receita",Mai!$F$5:$F$605,CReceber!$D293,Mai!$I$5:$I$605,"Não Pago")</f>
        <v>0</v>
      </c>
      <c r="J293" s="75">
        <f>SUMIFS(Jun!$H$5:$H$605,Jun!$Q$5:$Q$605,"Receita",Jun!$F$5:$F$605,CReceber!$D293,Jun!$I$5:$I$605,"Não Pago")</f>
        <v>0</v>
      </c>
      <c r="K293" s="75">
        <f>SUMIFS(Jul!$H$5:$H$605,Jul!$Q$5:$Q$605,"Receita",Jul!$F$5:$F$605,CReceber!$D293,Jul!$I$5:$I$605,"Não Pago")</f>
        <v>0</v>
      </c>
      <c r="L293" s="75">
        <f>SUMIFS(Ago!$H$5:$H$605,Ago!$Q$5:$Q$605,"Receita",Ago!$F$5:$F$605,CReceber!$D293,Ago!$I$5:$I$605,"Não Pago")</f>
        <v>0</v>
      </c>
      <c r="M293" s="75">
        <f>SUMIFS(Set!$H$5:$H$605,Set!$Q$5:$Q$605,"Receita",Set!$F$5:$F$605,CReceber!$D293,Set!$I$5:$I$605,"Não Pago")</f>
        <v>0</v>
      </c>
      <c r="N293" s="75">
        <f>SUMIFS(Out!$H$5:$H$605,Out!$Q$5:$Q$605,"Receita",Out!$F$5:$F$605,CReceber!$D293,Out!$I$5:$I$605,"Não Pago")</f>
        <v>0</v>
      </c>
      <c r="O293" s="75">
        <f>SUMIFS(Nov!$H$5:$H$605,Nov!$Q$5:$Q$605,"Receita",Nov!$F$5:$F$605,CReceber!$D293,Nov!$I$5:$I$605,"Não Pago")</f>
        <v>0</v>
      </c>
      <c r="P293" s="75">
        <f>SUMIFS(Dez!$H$5:$H$605,Dez!$Q$5:$Q$605,"Receita",Dez!$F$5:$F$605,CReceber!$D293,Dez!$I$5:$I$605,"Não Pago")</f>
        <v>0</v>
      </c>
      <c r="Q293" s="49">
        <f t="shared" si="9"/>
        <v>0</v>
      </c>
    </row>
    <row r="294" spans="3:17" ht="27.75" customHeight="1" thickTop="1" thickBot="1">
      <c r="C294" s="65" t="s">
        <v>295</v>
      </c>
      <c r="D294" s="66" t="str">
        <f>VLOOKUP(C294,'PC Receitas'!$I$4:$J$103,2,FALSE)</f>
        <v>-</v>
      </c>
      <c r="E294" s="75">
        <f>SUMIFS(Jan!$H$5:$H$605,Jan!$Q$5:$Q$605,"Receita",Jan!$F$5:$F$605,CReceber!$D294,Jan!$I$5:$I$605,"Não Pago")</f>
        <v>0</v>
      </c>
      <c r="F294" s="75">
        <f>SUMIFS(Fev!$H$5:$H$605,Fev!$Q$5:$Q$605,"Receita",Fev!$F$5:$F$605,CReceber!$D294,Fev!$I$5:$I$605,"Não Pago")</f>
        <v>0</v>
      </c>
      <c r="G294" s="75">
        <f>SUMIFS(Mar!$H$5:$H$605,Mar!$Q$5:$Q$605,"Receita",Mar!$F$5:$F$605,CReceber!$D294,Mar!$I$5:$I$605,"Não Pago")</f>
        <v>0</v>
      </c>
      <c r="H294" s="75">
        <f>SUMIFS(Abr!$H$5:$H$605,Abr!$Q$5:$Q$605,"Receita",Abr!$F$5:$F$605,CReceber!$D294,Abr!$I$5:$I$605,"Não Pago")</f>
        <v>0</v>
      </c>
      <c r="I294" s="75">
        <f>SUMIFS(Mai!$H$5:$H$605,Mai!$Q$5:$Q$605,"Receita",Mai!$F$5:$F$605,CReceber!$D294,Mai!$I$5:$I$605,"Não Pago")</f>
        <v>0</v>
      </c>
      <c r="J294" s="75">
        <f>SUMIFS(Jun!$H$5:$H$605,Jun!$Q$5:$Q$605,"Receita",Jun!$F$5:$F$605,CReceber!$D294,Jun!$I$5:$I$605,"Não Pago")</f>
        <v>0</v>
      </c>
      <c r="K294" s="75">
        <f>SUMIFS(Jul!$H$5:$H$605,Jul!$Q$5:$Q$605,"Receita",Jul!$F$5:$F$605,CReceber!$D294,Jul!$I$5:$I$605,"Não Pago")</f>
        <v>0</v>
      </c>
      <c r="L294" s="75">
        <f>SUMIFS(Ago!$H$5:$H$605,Ago!$Q$5:$Q$605,"Receita",Ago!$F$5:$F$605,CReceber!$D294,Ago!$I$5:$I$605,"Não Pago")</f>
        <v>0</v>
      </c>
      <c r="M294" s="75">
        <f>SUMIFS(Set!$H$5:$H$605,Set!$Q$5:$Q$605,"Receita",Set!$F$5:$F$605,CReceber!$D294,Set!$I$5:$I$605,"Não Pago")</f>
        <v>0</v>
      </c>
      <c r="N294" s="75">
        <f>SUMIFS(Out!$H$5:$H$605,Out!$Q$5:$Q$605,"Receita",Out!$F$5:$F$605,CReceber!$D294,Out!$I$5:$I$605,"Não Pago")</f>
        <v>0</v>
      </c>
      <c r="O294" s="75">
        <f>SUMIFS(Nov!$H$5:$H$605,Nov!$Q$5:$Q$605,"Receita",Nov!$F$5:$F$605,CReceber!$D294,Nov!$I$5:$I$605,"Não Pago")</f>
        <v>0</v>
      </c>
      <c r="P294" s="75">
        <f>SUMIFS(Dez!$H$5:$H$605,Dez!$Q$5:$Q$605,"Receita",Dez!$F$5:$F$605,CReceber!$D294,Dez!$I$5:$I$605,"Não Pago")</f>
        <v>0</v>
      </c>
      <c r="Q294" s="49">
        <f t="shared" si="9"/>
        <v>0</v>
      </c>
    </row>
    <row r="295" spans="3:17" ht="27.75" customHeight="1" thickTop="1" thickBot="1">
      <c r="C295" s="65" t="s">
        <v>296</v>
      </c>
      <c r="D295" s="66" t="str">
        <f>VLOOKUP(C295,'PC Receitas'!$I$4:$J$103,2,FALSE)</f>
        <v>-</v>
      </c>
      <c r="E295" s="75">
        <f>SUMIFS(Jan!$H$5:$H$605,Jan!$Q$5:$Q$605,"Receita",Jan!$F$5:$F$605,CReceber!$D295,Jan!$I$5:$I$605,"Não Pago")</f>
        <v>0</v>
      </c>
      <c r="F295" s="75">
        <f>SUMIFS(Fev!$H$5:$H$605,Fev!$Q$5:$Q$605,"Receita",Fev!$F$5:$F$605,CReceber!$D295,Fev!$I$5:$I$605,"Não Pago")</f>
        <v>0</v>
      </c>
      <c r="G295" s="75">
        <f>SUMIFS(Mar!$H$5:$H$605,Mar!$Q$5:$Q$605,"Receita",Mar!$F$5:$F$605,CReceber!$D295,Mar!$I$5:$I$605,"Não Pago")</f>
        <v>0</v>
      </c>
      <c r="H295" s="75">
        <f>SUMIFS(Abr!$H$5:$H$605,Abr!$Q$5:$Q$605,"Receita",Abr!$F$5:$F$605,CReceber!$D295,Abr!$I$5:$I$605,"Não Pago")</f>
        <v>0</v>
      </c>
      <c r="I295" s="75">
        <f>SUMIFS(Mai!$H$5:$H$605,Mai!$Q$5:$Q$605,"Receita",Mai!$F$5:$F$605,CReceber!$D295,Mai!$I$5:$I$605,"Não Pago")</f>
        <v>0</v>
      </c>
      <c r="J295" s="75">
        <f>SUMIFS(Jun!$H$5:$H$605,Jun!$Q$5:$Q$605,"Receita",Jun!$F$5:$F$605,CReceber!$D295,Jun!$I$5:$I$605,"Não Pago")</f>
        <v>0</v>
      </c>
      <c r="K295" s="75">
        <f>SUMIFS(Jul!$H$5:$H$605,Jul!$Q$5:$Q$605,"Receita",Jul!$F$5:$F$605,CReceber!$D295,Jul!$I$5:$I$605,"Não Pago")</f>
        <v>0</v>
      </c>
      <c r="L295" s="75">
        <f>SUMIFS(Ago!$H$5:$H$605,Ago!$Q$5:$Q$605,"Receita",Ago!$F$5:$F$605,CReceber!$D295,Ago!$I$5:$I$605,"Não Pago")</f>
        <v>0</v>
      </c>
      <c r="M295" s="75">
        <f>SUMIFS(Set!$H$5:$H$605,Set!$Q$5:$Q$605,"Receita",Set!$F$5:$F$605,CReceber!$D295,Set!$I$5:$I$605,"Não Pago")</f>
        <v>0</v>
      </c>
      <c r="N295" s="75">
        <f>SUMIFS(Out!$H$5:$H$605,Out!$Q$5:$Q$605,"Receita",Out!$F$5:$F$605,CReceber!$D295,Out!$I$5:$I$605,"Não Pago")</f>
        <v>0</v>
      </c>
      <c r="O295" s="75">
        <f>SUMIFS(Nov!$H$5:$H$605,Nov!$Q$5:$Q$605,"Receita",Nov!$F$5:$F$605,CReceber!$D295,Nov!$I$5:$I$605,"Não Pago")</f>
        <v>0</v>
      </c>
      <c r="P295" s="75">
        <f>SUMIFS(Dez!$H$5:$H$605,Dez!$Q$5:$Q$605,"Receita",Dez!$F$5:$F$605,CReceber!$D295,Dez!$I$5:$I$605,"Não Pago")</f>
        <v>0</v>
      </c>
      <c r="Q295" s="49">
        <f t="shared" si="9"/>
        <v>0</v>
      </c>
    </row>
    <row r="296" spans="3:17" ht="27.75" customHeight="1" thickTop="1" thickBot="1">
      <c r="C296" s="65" t="s">
        <v>297</v>
      </c>
      <c r="D296" s="66" t="str">
        <f>VLOOKUP(C296,'PC Receitas'!$I$4:$J$103,2,FALSE)</f>
        <v>-</v>
      </c>
      <c r="E296" s="75">
        <f>SUMIFS(Jan!$H$5:$H$605,Jan!$Q$5:$Q$605,"Receita",Jan!$F$5:$F$605,CReceber!$D296,Jan!$I$5:$I$605,"Não Pago")</f>
        <v>0</v>
      </c>
      <c r="F296" s="75">
        <f>SUMIFS(Fev!$H$5:$H$605,Fev!$Q$5:$Q$605,"Receita",Fev!$F$5:$F$605,CReceber!$D296,Fev!$I$5:$I$605,"Não Pago")</f>
        <v>0</v>
      </c>
      <c r="G296" s="75">
        <f>SUMIFS(Mar!$H$5:$H$605,Mar!$Q$5:$Q$605,"Receita",Mar!$F$5:$F$605,CReceber!$D296,Mar!$I$5:$I$605,"Não Pago")</f>
        <v>0</v>
      </c>
      <c r="H296" s="75">
        <f>SUMIFS(Abr!$H$5:$H$605,Abr!$Q$5:$Q$605,"Receita",Abr!$F$5:$F$605,CReceber!$D296,Abr!$I$5:$I$605,"Não Pago")</f>
        <v>0</v>
      </c>
      <c r="I296" s="75">
        <f>SUMIFS(Mai!$H$5:$H$605,Mai!$Q$5:$Q$605,"Receita",Mai!$F$5:$F$605,CReceber!$D296,Mai!$I$5:$I$605,"Não Pago")</f>
        <v>0</v>
      </c>
      <c r="J296" s="75">
        <f>SUMIFS(Jun!$H$5:$H$605,Jun!$Q$5:$Q$605,"Receita",Jun!$F$5:$F$605,CReceber!$D296,Jun!$I$5:$I$605,"Não Pago")</f>
        <v>0</v>
      </c>
      <c r="K296" s="75">
        <f>SUMIFS(Jul!$H$5:$H$605,Jul!$Q$5:$Q$605,"Receita",Jul!$F$5:$F$605,CReceber!$D296,Jul!$I$5:$I$605,"Não Pago")</f>
        <v>0</v>
      </c>
      <c r="L296" s="75">
        <f>SUMIFS(Ago!$H$5:$H$605,Ago!$Q$5:$Q$605,"Receita",Ago!$F$5:$F$605,CReceber!$D296,Ago!$I$5:$I$605,"Não Pago")</f>
        <v>0</v>
      </c>
      <c r="M296" s="75">
        <f>SUMIFS(Set!$H$5:$H$605,Set!$Q$5:$Q$605,"Receita",Set!$F$5:$F$605,CReceber!$D296,Set!$I$5:$I$605,"Não Pago")</f>
        <v>0</v>
      </c>
      <c r="N296" s="75">
        <f>SUMIFS(Out!$H$5:$H$605,Out!$Q$5:$Q$605,"Receita",Out!$F$5:$F$605,CReceber!$D296,Out!$I$5:$I$605,"Não Pago")</f>
        <v>0</v>
      </c>
      <c r="O296" s="75">
        <f>SUMIFS(Nov!$H$5:$H$605,Nov!$Q$5:$Q$605,"Receita",Nov!$F$5:$F$605,CReceber!$D296,Nov!$I$5:$I$605,"Não Pago")</f>
        <v>0</v>
      </c>
      <c r="P296" s="75">
        <f>SUMIFS(Dez!$H$5:$H$605,Dez!$Q$5:$Q$605,"Receita",Dez!$F$5:$F$605,CReceber!$D296,Dez!$I$5:$I$605,"Não Pago")</f>
        <v>0</v>
      </c>
      <c r="Q296" s="49">
        <f t="shared" si="9"/>
        <v>0</v>
      </c>
    </row>
    <row r="297" spans="3:17" ht="27.75" customHeight="1" thickTop="1" thickBot="1">
      <c r="C297" s="65" t="s">
        <v>298</v>
      </c>
      <c r="D297" s="66" t="str">
        <f>VLOOKUP(C297,'PC Receitas'!$I$4:$J$103,2,FALSE)</f>
        <v>-</v>
      </c>
      <c r="E297" s="75">
        <f>SUMIFS(Jan!$H$5:$H$605,Jan!$Q$5:$Q$605,"Receita",Jan!$F$5:$F$605,CReceber!$D297,Jan!$I$5:$I$605,"Não Pago")</f>
        <v>0</v>
      </c>
      <c r="F297" s="75">
        <f>SUMIFS(Fev!$H$5:$H$605,Fev!$Q$5:$Q$605,"Receita",Fev!$F$5:$F$605,CReceber!$D297,Fev!$I$5:$I$605,"Não Pago")</f>
        <v>0</v>
      </c>
      <c r="G297" s="75">
        <f>SUMIFS(Mar!$H$5:$H$605,Mar!$Q$5:$Q$605,"Receita",Mar!$F$5:$F$605,CReceber!$D297,Mar!$I$5:$I$605,"Não Pago")</f>
        <v>0</v>
      </c>
      <c r="H297" s="75">
        <f>SUMIFS(Abr!$H$5:$H$605,Abr!$Q$5:$Q$605,"Receita",Abr!$F$5:$F$605,CReceber!$D297,Abr!$I$5:$I$605,"Não Pago")</f>
        <v>0</v>
      </c>
      <c r="I297" s="75">
        <f>SUMIFS(Mai!$H$5:$H$605,Mai!$Q$5:$Q$605,"Receita",Mai!$F$5:$F$605,CReceber!$D297,Mai!$I$5:$I$605,"Não Pago")</f>
        <v>0</v>
      </c>
      <c r="J297" s="75">
        <f>SUMIFS(Jun!$H$5:$H$605,Jun!$Q$5:$Q$605,"Receita",Jun!$F$5:$F$605,CReceber!$D297,Jun!$I$5:$I$605,"Não Pago")</f>
        <v>0</v>
      </c>
      <c r="K297" s="75">
        <f>SUMIFS(Jul!$H$5:$H$605,Jul!$Q$5:$Q$605,"Receita",Jul!$F$5:$F$605,CReceber!$D297,Jul!$I$5:$I$605,"Não Pago")</f>
        <v>0</v>
      </c>
      <c r="L297" s="75">
        <f>SUMIFS(Ago!$H$5:$H$605,Ago!$Q$5:$Q$605,"Receita",Ago!$F$5:$F$605,CReceber!$D297,Ago!$I$5:$I$605,"Não Pago")</f>
        <v>0</v>
      </c>
      <c r="M297" s="75">
        <f>SUMIFS(Set!$H$5:$H$605,Set!$Q$5:$Q$605,"Receita",Set!$F$5:$F$605,CReceber!$D297,Set!$I$5:$I$605,"Não Pago")</f>
        <v>0</v>
      </c>
      <c r="N297" s="75">
        <f>SUMIFS(Out!$H$5:$H$605,Out!$Q$5:$Q$605,"Receita",Out!$F$5:$F$605,CReceber!$D297,Out!$I$5:$I$605,"Não Pago")</f>
        <v>0</v>
      </c>
      <c r="O297" s="75">
        <f>SUMIFS(Nov!$H$5:$H$605,Nov!$Q$5:$Q$605,"Receita",Nov!$F$5:$F$605,CReceber!$D297,Nov!$I$5:$I$605,"Não Pago")</f>
        <v>0</v>
      </c>
      <c r="P297" s="75">
        <f>SUMIFS(Dez!$H$5:$H$605,Dez!$Q$5:$Q$605,"Receita",Dez!$F$5:$F$605,CReceber!$D297,Dez!$I$5:$I$605,"Não Pago")</f>
        <v>0</v>
      </c>
      <c r="Q297" s="49">
        <f t="shared" si="9"/>
        <v>0</v>
      </c>
    </row>
    <row r="298" spans="3:17" ht="27.75" customHeight="1" thickTop="1" thickBot="1">
      <c r="C298" s="65" t="s">
        <v>299</v>
      </c>
      <c r="D298" s="66" t="str">
        <f>VLOOKUP(C298,'PC Receitas'!$I$4:$J$103,2,FALSE)</f>
        <v>-</v>
      </c>
      <c r="E298" s="75">
        <f>SUMIFS(Jan!$H$5:$H$605,Jan!$Q$5:$Q$605,"Receita",Jan!$F$5:$F$605,CReceber!$D298,Jan!$I$5:$I$605,"Não Pago")</f>
        <v>0</v>
      </c>
      <c r="F298" s="75">
        <f>SUMIFS(Fev!$H$5:$H$605,Fev!$Q$5:$Q$605,"Receita",Fev!$F$5:$F$605,CReceber!$D298,Fev!$I$5:$I$605,"Não Pago")</f>
        <v>0</v>
      </c>
      <c r="G298" s="75">
        <f>SUMIFS(Mar!$H$5:$H$605,Mar!$Q$5:$Q$605,"Receita",Mar!$F$5:$F$605,CReceber!$D298,Mar!$I$5:$I$605,"Não Pago")</f>
        <v>0</v>
      </c>
      <c r="H298" s="75">
        <f>SUMIFS(Abr!$H$5:$H$605,Abr!$Q$5:$Q$605,"Receita",Abr!$F$5:$F$605,CReceber!$D298,Abr!$I$5:$I$605,"Não Pago")</f>
        <v>0</v>
      </c>
      <c r="I298" s="75">
        <f>SUMIFS(Mai!$H$5:$H$605,Mai!$Q$5:$Q$605,"Receita",Mai!$F$5:$F$605,CReceber!$D298,Mai!$I$5:$I$605,"Não Pago")</f>
        <v>0</v>
      </c>
      <c r="J298" s="75">
        <f>SUMIFS(Jun!$H$5:$H$605,Jun!$Q$5:$Q$605,"Receita",Jun!$F$5:$F$605,CReceber!$D298,Jun!$I$5:$I$605,"Não Pago")</f>
        <v>0</v>
      </c>
      <c r="K298" s="75">
        <f>SUMIFS(Jul!$H$5:$H$605,Jul!$Q$5:$Q$605,"Receita",Jul!$F$5:$F$605,CReceber!$D298,Jul!$I$5:$I$605,"Não Pago")</f>
        <v>0</v>
      </c>
      <c r="L298" s="75">
        <f>SUMIFS(Ago!$H$5:$H$605,Ago!$Q$5:$Q$605,"Receita",Ago!$F$5:$F$605,CReceber!$D298,Ago!$I$5:$I$605,"Não Pago")</f>
        <v>0</v>
      </c>
      <c r="M298" s="75">
        <f>SUMIFS(Set!$H$5:$H$605,Set!$Q$5:$Q$605,"Receita",Set!$F$5:$F$605,CReceber!$D298,Set!$I$5:$I$605,"Não Pago")</f>
        <v>0</v>
      </c>
      <c r="N298" s="75">
        <f>SUMIFS(Out!$H$5:$H$605,Out!$Q$5:$Q$605,"Receita",Out!$F$5:$F$605,CReceber!$D298,Out!$I$5:$I$605,"Não Pago")</f>
        <v>0</v>
      </c>
      <c r="O298" s="75">
        <f>SUMIFS(Nov!$H$5:$H$605,Nov!$Q$5:$Q$605,"Receita",Nov!$F$5:$F$605,CReceber!$D298,Nov!$I$5:$I$605,"Não Pago")</f>
        <v>0</v>
      </c>
      <c r="P298" s="75">
        <f>SUMIFS(Dez!$H$5:$H$605,Dez!$Q$5:$Q$605,"Receita",Dez!$F$5:$F$605,CReceber!$D298,Dez!$I$5:$I$605,"Não Pago")</f>
        <v>0</v>
      </c>
      <c r="Q298" s="49">
        <f t="shared" si="9"/>
        <v>0</v>
      </c>
    </row>
    <row r="299" spans="3:17" ht="27.75" customHeight="1" thickTop="1" thickBot="1">
      <c r="C299" s="65" t="s">
        <v>300</v>
      </c>
      <c r="D299" s="66" t="str">
        <f>VLOOKUP(C299,'PC Receitas'!$I$4:$J$103,2,FALSE)</f>
        <v>-</v>
      </c>
      <c r="E299" s="75">
        <f>SUMIFS(Jan!$H$5:$H$605,Jan!$Q$5:$Q$605,"Receita",Jan!$F$5:$F$605,CReceber!$D299,Jan!$I$5:$I$605,"Não Pago")</f>
        <v>0</v>
      </c>
      <c r="F299" s="75">
        <f>SUMIFS(Fev!$H$5:$H$605,Fev!$Q$5:$Q$605,"Receita",Fev!$F$5:$F$605,CReceber!$D299,Fev!$I$5:$I$605,"Não Pago")</f>
        <v>0</v>
      </c>
      <c r="G299" s="75">
        <f>SUMIFS(Mar!$H$5:$H$605,Mar!$Q$5:$Q$605,"Receita",Mar!$F$5:$F$605,CReceber!$D299,Mar!$I$5:$I$605,"Não Pago")</f>
        <v>0</v>
      </c>
      <c r="H299" s="75">
        <f>SUMIFS(Abr!$H$5:$H$605,Abr!$Q$5:$Q$605,"Receita",Abr!$F$5:$F$605,CReceber!$D299,Abr!$I$5:$I$605,"Não Pago")</f>
        <v>0</v>
      </c>
      <c r="I299" s="75">
        <f>SUMIFS(Mai!$H$5:$H$605,Mai!$Q$5:$Q$605,"Receita",Mai!$F$5:$F$605,CReceber!$D299,Mai!$I$5:$I$605,"Não Pago")</f>
        <v>0</v>
      </c>
      <c r="J299" s="75">
        <f>SUMIFS(Jun!$H$5:$H$605,Jun!$Q$5:$Q$605,"Receita",Jun!$F$5:$F$605,CReceber!$D299,Jun!$I$5:$I$605,"Não Pago")</f>
        <v>0</v>
      </c>
      <c r="K299" s="75">
        <f>SUMIFS(Jul!$H$5:$H$605,Jul!$Q$5:$Q$605,"Receita",Jul!$F$5:$F$605,CReceber!$D299,Jul!$I$5:$I$605,"Não Pago")</f>
        <v>0</v>
      </c>
      <c r="L299" s="75">
        <f>SUMIFS(Ago!$H$5:$H$605,Ago!$Q$5:$Q$605,"Receita",Ago!$F$5:$F$605,CReceber!$D299,Ago!$I$5:$I$605,"Não Pago")</f>
        <v>0</v>
      </c>
      <c r="M299" s="75">
        <f>SUMIFS(Set!$H$5:$H$605,Set!$Q$5:$Q$605,"Receita",Set!$F$5:$F$605,CReceber!$D299,Set!$I$5:$I$605,"Não Pago")</f>
        <v>0</v>
      </c>
      <c r="N299" s="75">
        <f>SUMIFS(Out!$H$5:$H$605,Out!$Q$5:$Q$605,"Receita",Out!$F$5:$F$605,CReceber!$D299,Out!$I$5:$I$605,"Não Pago")</f>
        <v>0</v>
      </c>
      <c r="O299" s="75">
        <f>SUMIFS(Nov!$H$5:$H$605,Nov!$Q$5:$Q$605,"Receita",Nov!$F$5:$F$605,CReceber!$D299,Nov!$I$5:$I$605,"Não Pago")</f>
        <v>0</v>
      </c>
      <c r="P299" s="75">
        <f>SUMIFS(Dez!$H$5:$H$605,Dez!$Q$5:$Q$605,"Receita",Dez!$F$5:$F$605,CReceber!$D299,Dez!$I$5:$I$605,"Não Pago")</f>
        <v>0</v>
      </c>
      <c r="Q299" s="49">
        <f t="shared" si="9"/>
        <v>0</v>
      </c>
    </row>
    <row r="300" spans="3:17" ht="27.75" customHeight="1" thickTop="1" thickBot="1">
      <c r="C300" s="65" t="s">
        <v>301</v>
      </c>
      <c r="D300" s="66" t="str">
        <f>VLOOKUP(C300,'PC Receitas'!$I$4:$J$103,2,FALSE)</f>
        <v>-</v>
      </c>
      <c r="E300" s="75">
        <f>SUMIFS(Jan!$H$5:$H$605,Jan!$Q$5:$Q$605,"Receita",Jan!$F$5:$F$605,CReceber!$D300,Jan!$I$5:$I$605,"Não Pago")</f>
        <v>0</v>
      </c>
      <c r="F300" s="75">
        <f>SUMIFS(Fev!$H$5:$H$605,Fev!$Q$5:$Q$605,"Receita",Fev!$F$5:$F$605,CReceber!$D300,Fev!$I$5:$I$605,"Não Pago")</f>
        <v>0</v>
      </c>
      <c r="G300" s="75">
        <f>SUMIFS(Mar!$H$5:$H$605,Mar!$Q$5:$Q$605,"Receita",Mar!$F$5:$F$605,CReceber!$D300,Mar!$I$5:$I$605,"Não Pago")</f>
        <v>0</v>
      </c>
      <c r="H300" s="75">
        <f>SUMIFS(Abr!$H$5:$H$605,Abr!$Q$5:$Q$605,"Receita",Abr!$F$5:$F$605,CReceber!$D300,Abr!$I$5:$I$605,"Não Pago")</f>
        <v>0</v>
      </c>
      <c r="I300" s="75">
        <f>SUMIFS(Mai!$H$5:$H$605,Mai!$Q$5:$Q$605,"Receita",Mai!$F$5:$F$605,CReceber!$D300,Mai!$I$5:$I$605,"Não Pago")</f>
        <v>0</v>
      </c>
      <c r="J300" s="75">
        <f>SUMIFS(Jun!$H$5:$H$605,Jun!$Q$5:$Q$605,"Receita",Jun!$F$5:$F$605,CReceber!$D300,Jun!$I$5:$I$605,"Não Pago")</f>
        <v>0</v>
      </c>
      <c r="K300" s="75">
        <f>SUMIFS(Jul!$H$5:$H$605,Jul!$Q$5:$Q$605,"Receita",Jul!$F$5:$F$605,CReceber!$D300,Jul!$I$5:$I$605,"Não Pago")</f>
        <v>0</v>
      </c>
      <c r="L300" s="75">
        <f>SUMIFS(Ago!$H$5:$H$605,Ago!$Q$5:$Q$605,"Receita",Ago!$F$5:$F$605,CReceber!$D300,Ago!$I$5:$I$605,"Não Pago")</f>
        <v>0</v>
      </c>
      <c r="M300" s="75">
        <f>SUMIFS(Set!$H$5:$H$605,Set!$Q$5:$Q$605,"Receita",Set!$F$5:$F$605,CReceber!$D300,Set!$I$5:$I$605,"Não Pago")</f>
        <v>0</v>
      </c>
      <c r="N300" s="75">
        <f>SUMIFS(Out!$H$5:$H$605,Out!$Q$5:$Q$605,"Receita",Out!$F$5:$F$605,CReceber!$D300,Out!$I$5:$I$605,"Não Pago")</f>
        <v>0</v>
      </c>
      <c r="O300" s="75">
        <f>SUMIFS(Nov!$H$5:$H$605,Nov!$Q$5:$Q$605,"Receita",Nov!$F$5:$F$605,CReceber!$D300,Nov!$I$5:$I$605,"Não Pago")</f>
        <v>0</v>
      </c>
      <c r="P300" s="75">
        <f>SUMIFS(Dez!$H$5:$H$605,Dez!$Q$5:$Q$605,"Receita",Dez!$F$5:$F$605,CReceber!$D300,Dez!$I$5:$I$605,"Não Pago")</f>
        <v>0</v>
      </c>
      <c r="Q300" s="49">
        <f t="shared" si="9"/>
        <v>0</v>
      </c>
    </row>
    <row r="301" spans="3:17" ht="27.75" customHeight="1" thickTop="1" thickBot="1">
      <c r="C301" s="65" t="s">
        <v>302</v>
      </c>
      <c r="D301" s="66" t="str">
        <f>VLOOKUP(C301,'PC Receitas'!$I$4:$J$103,2,FALSE)</f>
        <v>-</v>
      </c>
      <c r="E301" s="75">
        <f>SUMIFS(Jan!$H$5:$H$605,Jan!$Q$5:$Q$605,"Receita",Jan!$F$5:$F$605,CReceber!$D301,Jan!$I$5:$I$605,"Não Pago")</f>
        <v>0</v>
      </c>
      <c r="F301" s="75">
        <f>SUMIFS(Fev!$H$5:$H$605,Fev!$Q$5:$Q$605,"Receita",Fev!$F$5:$F$605,CReceber!$D301,Fev!$I$5:$I$605,"Não Pago")</f>
        <v>0</v>
      </c>
      <c r="G301" s="75">
        <f>SUMIFS(Mar!$H$5:$H$605,Mar!$Q$5:$Q$605,"Receita",Mar!$F$5:$F$605,CReceber!$D301,Mar!$I$5:$I$605,"Não Pago")</f>
        <v>0</v>
      </c>
      <c r="H301" s="75">
        <f>SUMIFS(Abr!$H$5:$H$605,Abr!$Q$5:$Q$605,"Receita",Abr!$F$5:$F$605,CReceber!$D301,Abr!$I$5:$I$605,"Não Pago")</f>
        <v>0</v>
      </c>
      <c r="I301" s="75">
        <f>SUMIFS(Mai!$H$5:$H$605,Mai!$Q$5:$Q$605,"Receita",Mai!$F$5:$F$605,CReceber!$D301,Mai!$I$5:$I$605,"Não Pago")</f>
        <v>0</v>
      </c>
      <c r="J301" s="75">
        <f>SUMIFS(Jun!$H$5:$H$605,Jun!$Q$5:$Q$605,"Receita",Jun!$F$5:$F$605,CReceber!$D301,Jun!$I$5:$I$605,"Não Pago")</f>
        <v>0</v>
      </c>
      <c r="K301" s="75">
        <f>SUMIFS(Jul!$H$5:$H$605,Jul!$Q$5:$Q$605,"Receita",Jul!$F$5:$F$605,CReceber!$D301,Jul!$I$5:$I$605,"Não Pago")</f>
        <v>0</v>
      </c>
      <c r="L301" s="75">
        <f>SUMIFS(Ago!$H$5:$H$605,Ago!$Q$5:$Q$605,"Receita",Ago!$F$5:$F$605,CReceber!$D301,Ago!$I$5:$I$605,"Não Pago")</f>
        <v>0</v>
      </c>
      <c r="M301" s="75">
        <f>SUMIFS(Set!$H$5:$H$605,Set!$Q$5:$Q$605,"Receita",Set!$F$5:$F$605,CReceber!$D301,Set!$I$5:$I$605,"Não Pago")</f>
        <v>0</v>
      </c>
      <c r="N301" s="75">
        <f>SUMIFS(Out!$H$5:$H$605,Out!$Q$5:$Q$605,"Receita",Out!$F$5:$F$605,CReceber!$D301,Out!$I$5:$I$605,"Não Pago")</f>
        <v>0</v>
      </c>
      <c r="O301" s="75">
        <f>SUMIFS(Nov!$H$5:$H$605,Nov!$Q$5:$Q$605,"Receita",Nov!$F$5:$F$605,CReceber!$D301,Nov!$I$5:$I$605,"Não Pago")</f>
        <v>0</v>
      </c>
      <c r="P301" s="75">
        <f>SUMIFS(Dez!$H$5:$H$605,Dez!$Q$5:$Q$605,"Receita",Dez!$F$5:$F$605,CReceber!$D301,Dez!$I$5:$I$605,"Não Pago")</f>
        <v>0</v>
      </c>
      <c r="Q301" s="49">
        <f t="shared" si="9"/>
        <v>0</v>
      </c>
    </row>
    <row r="302" spans="3:17" ht="27.75" customHeight="1" thickTop="1" thickBot="1">
      <c r="C302" s="65" t="s">
        <v>303</v>
      </c>
      <c r="D302" s="66" t="str">
        <f>VLOOKUP(C302,'PC Receitas'!$I$4:$J$103,2,FALSE)</f>
        <v>-</v>
      </c>
      <c r="E302" s="75">
        <f>SUMIFS(Jan!$H$5:$H$605,Jan!$Q$5:$Q$605,"Receita",Jan!$F$5:$F$605,CReceber!$D302,Jan!$I$5:$I$605,"Não Pago")</f>
        <v>0</v>
      </c>
      <c r="F302" s="75">
        <f>SUMIFS(Fev!$H$5:$H$605,Fev!$Q$5:$Q$605,"Receita",Fev!$F$5:$F$605,CReceber!$D302,Fev!$I$5:$I$605,"Não Pago")</f>
        <v>0</v>
      </c>
      <c r="G302" s="75">
        <f>SUMIFS(Mar!$H$5:$H$605,Mar!$Q$5:$Q$605,"Receita",Mar!$F$5:$F$605,CReceber!$D302,Mar!$I$5:$I$605,"Não Pago")</f>
        <v>0</v>
      </c>
      <c r="H302" s="75">
        <f>SUMIFS(Abr!$H$5:$H$605,Abr!$Q$5:$Q$605,"Receita",Abr!$F$5:$F$605,CReceber!$D302,Abr!$I$5:$I$605,"Não Pago")</f>
        <v>0</v>
      </c>
      <c r="I302" s="75">
        <f>SUMIFS(Mai!$H$5:$H$605,Mai!$Q$5:$Q$605,"Receita",Mai!$F$5:$F$605,CReceber!$D302,Mai!$I$5:$I$605,"Não Pago")</f>
        <v>0</v>
      </c>
      <c r="J302" s="75">
        <f>SUMIFS(Jun!$H$5:$H$605,Jun!$Q$5:$Q$605,"Receita",Jun!$F$5:$F$605,CReceber!$D302,Jun!$I$5:$I$605,"Não Pago")</f>
        <v>0</v>
      </c>
      <c r="K302" s="75">
        <f>SUMIFS(Jul!$H$5:$H$605,Jul!$Q$5:$Q$605,"Receita",Jul!$F$5:$F$605,CReceber!$D302,Jul!$I$5:$I$605,"Não Pago")</f>
        <v>0</v>
      </c>
      <c r="L302" s="75">
        <f>SUMIFS(Ago!$H$5:$H$605,Ago!$Q$5:$Q$605,"Receita",Ago!$F$5:$F$605,CReceber!$D302,Ago!$I$5:$I$605,"Não Pago")</f>
        <v>0</v>
      </c>
      <c r="M302" s="75">
        <f>SUMIFS(Set!$H$5:$H$605,Set!$Q$5:$Q$605,"Receita",Set!$F$5:$F$605,CReceber!$D302,Set!$I$5:$I$605,"Não Pago")</f>
        <v>0</v>
      </c>
      <c r="N302" s="75">
        <f>SUMIFS(Out!$H$5:$H$605,Out!$Q$5:$Q$605,"Receita",Out!$F$5:$F$605,CReceber!$D302,Out!$I$5:$I$605,"Não Pago")</f>
        <v>0</v>
      </c>
      <c r="O302" s="75">
        <f>SUMIFS(Nov!$H$5:$H$605,Nov!$Q$5:$Q$605,"Receita",Nov!$F$5:$F$605,CReceber!$D302,Nov!$I$5:$I$605,"Não Pago")</f>
        <v>0</v>
      </c>
      <c r="P302" s="75">
        <f>SUMIFS(Dez!$H$5:$H$605,Dez!$Q$5:$Q$605,"Receita",Dez!$F$5:$F$605,CReceber!$D302,Dez!$I$5:$I$605,"Não Pago")</f>
        <v>0</v>
      </c>
      <c r="Q302" s="49">
        <f t="shared" si="9"/>
        <v>0</v>
      </c>
    </row>
    <row r="303" spans="3:17" ht="27.75" customHeight="1" thickTop="1" thickBot="1">
      <c r="C303" s="65" t="s">
        <v>304</v>
      </c>
      <c r="D303" s="66" t="str">
        <f>VLOOKUP(C303,'PC Receitas'!$I$4:$J$103,2,FALSE)</f>
        <v>-</v>
      </c>
      <c r="E303" s="75">
        <f>SUMIFS(Jan!$H$5:$H$605,Jan!$Q$5:$Q$605,"Receita",Jan!$F$5:$F$605,CReceber!$D303,Jan!$I$5:$I$605,"Não Pago")</f>
        <v>0</v>
      </c>
      <c r="F303" s="75">
        <f>SUMIFS(Fev!$H$5:$H$605,Fev!$Q$5:$Q$605,"Receita",Fev!$F$5:$F$605,CReceber!$D303,Fev!$I$5:$I$605,"Não Pago")</f>
        <v>0</v>
      </c>
      <c r="G303" s="75">
        <f>SUMIFS(Mar!$H$5:$H$605,Mar!$Q$5:$Q$605,"Receita",Mar!$F$5:$F$605,CReceber!$D303,Mar!$I$5:$I$605,"Não Pago")</f>
        <v>0</v>
      </c>
      <c r="H303" s="75">
        <f>SUMIFS(Abr!$H$5:$H$605,Abr!$Q$5:$Q$605,"Receita",Abr!$F$5:$F$605,CReceber!$D303,Abr!$I$5:$I$605,"Não Pago")</f>
        <v>0</v>
      </c>
      <c r="I303" s="75">
        <f>SUMIFS(Mai!$H$5:$H$605,Mai!$Q$5:$Q$605,"Receita",Mai!$F$5:$F$605,CReceber!$D303,Mai!$I$5:$I$605,"Não Pago")</f>
        <v>0</v>
      </c>
      <c r="J303" s="75">
        <f>SUMIFS(Jun!$H$5:$H$605,Jun!$Q$5:$Q$605,"Receita",Jun!$F$5:$F$605,CReceber!$D303,Jun!$I$5:$I$605,"Não Pago")</f>
        <v>0</v>
      </c>
      <c r="K303" s="75">
        <f>SUMIFS(Jul!$H$5:$H$605,Jul!$Q$5:$Q$605,"Receita",Jul!$F$5:$F$605,CReceber!$D303,Jul!$I$5:$I$605,"Não Pago")</f>
        <v>0</v>
      </c>
      <c r="L303" s="75">
        <f>SUMIFS(Ago!$H$5:$H$605,Ago!$Q$5:$Q$605,"Receita",Ago!$F$5:$F$605,CReceber!$D303,Ago!$I$5:$I$605,"Não Pago")</f>
        <v>0</v>
      </c>
      <c r="M303" s="75">
        <f>SUMIFS(Set!$H$5:$H$605,Set!$Q$5:$Q$605,"Receita",Set!$F$5:$F$605,CReceber!$D303,Set!$I$5:$I$605,"Não Pago")</f>
        <v>0</v>
      </c>
      <c r="N303" s="75">
        <f>SUMIFS(Out!$H$5:$H$605,Out!$Q$5:$Q$605,"Receita",Out!$F$5:$F$605,CReceber!$D303,Out!$I$5:$I$605,"Não Pago")</f>
        <v>0</v>
      </c>
      <c r="O303" s="75">
        <f>SUMIFS(Nov!$H$5:$H$605,Nov!$Q$5:$Q$605,"Receita",Nov!$F$5:$F$605,CReceber!$D303,Nov!$I$5:$I$605,"Não Pago")</f>
        <v>0</v>
      </c>
      <c r="P303" s="75">
        <f>SUMIFS(Dez!$H$5:$H$605,Dez!$Q$5:$Q$605,"Receita",Dez!$F$5:$F$605,CReceber!$D303,Dez!$I$5:$I$605,"Não Pago")</f>
        <v>0</v>
      </c>
      <c r="Q303" s="49">
        <f t="shared" si="9"/>
        <v>0</v>
      </c>
    </row>
    <row r="304" spans="3:17" ht="27.75" customHeight="1" thickTop="1" thickBot="1">
      <c r="C304" s="65" t="s">
        <v>305</v>
      </c>
      <c r="D304" s="66" t="str">
        <f>VLOOKUP(C304,'PC Receitas'!$I$4:$J$103,2,FALSE)</f>
        <v>-</v>
      </c>
      <c r="E304" s="75">
        <f>SUMIFS(Jan!$H$5:$H$605,Jan!$Q$5:$Q$605,"Receita",Jan!$F$5:$F$605,CReceber!$D304,Jan!$I$5:$I$605,"Não Pago")</f>
        <v>0</v>
      </c>
      <c r="F304" s="75">
        <f>SUMIFS(Fev!$H$5:$H$605,Fev!$Q$5:$Q$605,"Receita",Fev!$F$5:$F$605,CReceber!$D304,Fev!$I$5:$I$605,"Não Pago")</f>
        <v>0</v>
      </c>
      <c r="G304" s="75">
        <f>SUMIFS(Mar!$H$5:$H$605,Mar!$Q$5:$Q$605,"Receita",Mar!$F$5:$F$605,CReceber!$D304,Mar!$I$5:$I$605,"Não Pago")</f>
        <v>0</v>
      </c>
      <c r="H304" s="75">
        <f>SUMIFS(Abr!$H$5:$H$605,Abr!$Q$5:$Q$605,"Receita",Abr!$F$5:$F$605,CReceber!$D304,Abr!$I$5:$I$605,"Não Pago")</f>
        <v>0</v>
      </c>
      <c r="I304" s="75">
        <f>SUMIFS(Mai!$H$5:$H$605,Mai!$Q$5:$Q$605,"Receita",Mai!$F$5:$F$605,CReceber!$D304,Mai!$I$5:$I$605,"Não Pago")</f>
        <v>0</v>
      </c>
      <c r="J304" s="75">
        <f>SUMIFS(Jun!$H$5:$H$605,Jun!$Q$5:$Q$605,"Receita",Jun!$F$5:$F$605,CReceber!$D304,Jun!$I$5:$I$605,"Não Pago")</f>
        <v>0</v>
      </c>
      <c r="K304" s="75">
        <f>SUMIFS(Jul!$H$5:$H$605,Jul!$Q$5:$Q$605,"Receita",Jul!$F$5:$F$605,CReceber!$D304,Jul!$I$5:$I$605,"Não Pago")</f>
        <v>0</v>
      </c>
      <c r="L304" s="75">
        <f>SUMIFS(Ago!$H$5:$H$605,Ago!$Q$5:$Q$605,"Receita",Ago!$F$5:$F$605,CReceber!$D304,Ago!$I$5:$I$605,"Não Pago")</f>
        <v>0</v>
      </c>
      <c r="M304" s="75">
        <f>SUMIFS(Set!$H$5:$H$605,Set!$Q$5:$Q$605,"Receita",Set!$F$5:$F$605,CReceber!$D304,Set!$I$5:$I$605,"Não Pago")</f>
        <v>0</v>
      </c>
      <c r="N304" s="75">
        <f>SUMIFS(Out!$H$5:$H$605,Out!$Q$5:$Q$605,"Receita",Out!$F$5:$F$605,CReceber!$D304,Out!$I$5:$I$605,"Não Pago")</f>
        <v>0</v>
      </c>
      <c r="O304" s="75">
        <f>SUMIFS(Nov!$H$5:$H$605,Nov!$Q$5:$Q$605,"Receita",Nov!$F$5:$F$605,CReceber!$D304,Nov!$I$5:$I$605,"Não Pago")</f>
        <v>0</v>
      </c>
      <c r="P304" s="75">
        <f>SUMIFS(Dez!$H$5:$H$605,Dez!$Q$5:$Q$605,"Receita",Dez!$F$5:$F$605,CReceber!$D304,Dez!$I$5:$I$605,"Não Pago")</f>
        <v>0</v>
      </c>
      <c r="Q304" s="49">
        <f t="shared" si="9"/>
        <v>0</v>
      </c>
    </row>
    <row r="305" spans="3:17" ht="27.75" customHeight="1" thickTop="1" thickBot="1">
      <c r="C305" s="65" t="s">
        <v>306</v>
      </c>
      <c r="D305" s="66" t="str">
        <f>VLOOKUP(C305,'PC Receitas'!$I$4:$J$103,2,FALSE)</f>
        <v>-</v>
      </c>
      <c r="E305" s="75">
        <f>SUMIFS(Jan!$H$5:$H$605,Jan!$Q$5:$Q$605,"Receita",Jan!$F$5:$F$605,CReceber!$D305,Jan!$I$5:$I$605,"Não Pago")</f>
        <v>0</v>
      </c>
      <c r="F305" s="75">
        <f>SUMIFS(Fev!$H$5:$H$605,Fev!$Q$5:$Q$605,"Receita",Fev!$F$5:$F$605,CReceber!$D305,Fev!$I$5:$I$605,"Não Pago")</f>
        <v>0</v>
      </c>
      <c r="G305" s="75">
        <f>SUMIFS(Mar!$H$5:$H$605,Mar!$Q$5:$Q$605,"Receita",Mar!$F$5:$F$605,CReceber!$D305,Mar!$I$5:$I$605,"Não Pago")</f>
        <v>0</v>
      </c>
      <c r="H305" s="75">
        <f>SUMIFS(Abr!$H$5:$H$605,Abr!$Q$5:$Q$605,"Receita",Abr!$F$5:$F$605,CReceber!$D305,Abr!$I$5:$I$605,"Não Pago")</f>
        <v>0</v>
      </c>
      <c r="I305" s="75">
        <f>SUMIFS(Mai!$H$5:$H$605,Mai!$Q$5:$Q$605,"Receita",Mai!$F$5:$F$605,CReceber!$D305,Mai!$I$5:$I$605,"Não Pago")</f>
        <v>0</v>
      </c>
      <c r="J305" s="75">
        <f>SUMIFS(Jun!$H$5:$H$605,Jun!$Q$5:$Q$605,"Receita",Jun!$F$5:$F$605,CReceber!$D305,Jun!$I$5:$I$605,"Não Pago")</f>
        <v>0</v>
      </c>
      <c r="K305" s="75">
        <f>SUMIFS(Jul!$H$5:$H$605,Jul!$Q$5:$Q$605,"Receita",Jul!$F$5:$F$605,CReceber!$D305,Jul!$I$5:$I$605,"Não Pago")</f>
        <v>0</v>
      </c>
      <c r="L305" s="75">
        <f>SUMIFS(Ago!$H$5:$H$605,Ago!$Q$5:$Q$605,"Receita",Ago!$F$5:$F$605,CReceber!$D305,Ago!$I$5:$I$605,"Não Pago")</f>
        <v>0</v>
      </c>
      <c r="M305" s="75">
        <f>SUMIFS(Set!$H$5:$H$605,Set!$Q$5:$Q$605,"Receita",Set!$F$5:$F$605,CReceber!$D305,Set!$I$5:$I$605,"Não Pago")</f>
        <v>0</v>
      </c>
      <c r="N305" s="75">
        <f>SUMIFS(Out!$H$5:$H$605,Out!$Q$5:$Q$605,"Receita",Out!$F$5:$F$605,CReceber!$D305,Out!$I$5:$I$605,"Não Pago")</f>
        <v>0</v>
      </c>
      <c r="O305" s="75">
        <f>SUMIFS(Nov!$H$5:$H$605,Nov!$Q$5:$Q$605,"Receita",Nov!$F$5:$F$605,CReceber!$D305,Nov!$I$5:$I$605,"Não Pago")</f>
        <v>0</v>
      </c>
      <c r="P305" s="75">
        <f>SUMIFS(Dez!$H$5:$H$605,Dez!$Q$5:$Q$605,"Receita",Dez!$F$5:$F$605,CReceber!$D305,Dez!$I$5:$I$605,"Não Pago")</f>
        <v>0</v>
      </c>
      <c r="Q305" s="49">
        <f t="shared" si="9"/>
        <v>0</v>
      </c>
    </row>
    <row r="306" spans="3:17" ht="27.75" customHeight="1" thickTop="1" thickBot="1">
      <c r="C306" s="65" t="s">
        <v>307</v>
      </c>
      <c r="D306" s="66" t="str">
        <f>VLOOKUP(C306,'PC Receitas'!$I$4:$J$103,2,FALSE)</f>
        <v>-</v>
      </c>
      <c r="E306" s="75">
        <f>SUMIFS(Jan!$H$5:$H$605,Jan!$Q$5:$Q$605,"Receita",Jan!$F$5:$F$605,CReceber!$D306,Jan!$I$5:$I$605,"Não Pago")</f>
        <v>0</v>
      </c>
      <c r="F306" s="75">
        <f>SUMIFS(Fev!$H$5:$H$605,Fev!$Q$5:$Q$605,"Receita",Fev!$F$5:$F$605,CReceber!$D306,Fev!$I$5:$I$605,"Não Pago")</f>
        <v>0</v>
      </c>
      <c r="G306" s="75">
        <f>SUMIFS(Mar!$H$5:$H$605,Mar!$Q$5:$Q$605,"Receita",Mar!$F$5:$F$605,CReceber!$D306,Mar!$I$5:$I$605,"Não Pago")</f>
        <v>0</v>
      </c>
      <c r="H306" s="75">
        <f>SUMIFS(Abr!$H$5:$H$605,Abr!$Q$5:$Q$605,"Receita",Abr!$F$5:$F$605,CReceber!$D306,Abr!$I$5:$I$605,"Não Pago")</f>
        <v>0</v>
      </c>
      <c r="I306" s="75">
        <f>SUMIFS(Mai!$H$5:$H$605,Mai!$Q$5:$Q$605,"Receita",Mai!$F$5:$F$605,CReceber!$D306,Mai!$I$5:$I$605,"Não Pago")</f>
        <v>0</v>
      </c>
      <c r="J306" s="75">
        <f>SUMIFS(Jun!$H$5:$H$605,Jun!$Q$5:$Q$605,"Receita",Jun!$F$5:$F$605,CReceber!$D306,Jun!$I$5:$I$605,"Não Pago")</f>
        <v>0</v>
      </c>
      <c r="K306" s="75">
        <f>SUMIFS(Jul!$H$5:$H$605,Jul!$Q$5:$Q$605,"Receita",Jul!$F$5:$F$605,CReceber!$D306,Jul!$I$5:$I$605,"Não Pago")</f>
        <v>0</v>
      </c>
      <c r="L306" s="75">
        <f>SUMIFS(Ago!$H$5:$H$605,Ago!$Q$5:$Q$605,"Receita",Ago!$F$5:$F$605,CReceber!$D306,Ago!$I$5:$I$605,"Não Pago")</f>
        <v>0</v>
      </c>
      <c r="M306" s="75">
        <f>SUMIFS(Set!$H$5:$H$605,Set!$Q$5:$Q$605,"Receita",Set!$F$5:$F$605,CReceber!$D306,Set!$I$5:$I$605,"Não Pago")</f>
        <v>0</v>
      </c>
      <c r="N306" s="75">
        <f>SUMIFS(Out!$H$5:$H$605,Out!$Q$5:$Q$605,"Receita",Out!$F$5:$F$605,CReceber!$D306,Out!$I$5:$I$605,"Não Pago")</f>
        <v>0</v>
      </c>
      <c r="O306" s="75">
        <f>SUMIFS(Nov!$H$5:$H$605,Nov!$Q$5:$Q$605,"Receita",Nov!$F$5:$F$605,CReceber!$D306,Nov!$I$5:$I$605,"Não Pago")</f>
        <v>0</v>
      </c>
      <c r="P306" s="75">
        <f>SUMIFS(Dez!$H$5:$H$605,Dez!$Q$5:$Q$605,"Receita",Dez!$F$5:$F$605,CReceber!$D306,Dez!$I$5:$I$605,"Não Pago")</f>
        <v>0</v>
      </c>
      <c r="Q306" s="49">
        <f t="shared" si="9"/>
        <v>0</v>
      </c>
    </row>
    <row r="307" spans="3:17" ht="48.75" customHeight="1" thickTop="1" thickBot="1">
      <c r="C307" s="65" t="s">
        <v>308</v>
      </c>
      <c r="D307" s="66" t="str">
        <f>VLOOKUP(C307,'PC Receitas'!$I$4:$J$103,2,FALSE)</f>
        <v>Outras receitas com produtos</v>
      </c>
      <c r="E307" s="75">
        <f>SUMIFS(Jan!$H$5:$H$605,Jan!$Q$5:$Q$605,"Receita",Jan!$F$5:$F$605,CReceber!$D307,Jan!$I$5:$I$605,"Não Pago")</f>
        <v>0</v>
      </c>
      <c r="F307" s="75">
        <f>SUMIFS(Fev!$H$5:$H$605,Fev!$Q$5:$Q$605,"Receita",Fev!$F$5:$F$605,CReceber!$D307,Fev!$I$5:$I$605,"Não Pago")</f>
        <v>0</v>
      </c>
      <c r="G307" s="75">
        <f>SUMIFS(Mar!$H$5:$H$605,Mar!$Q$5:$Q$605,"Receita",Mar!$F$5:$F$605,CReceber!$D307,Mar!$I$5:$I$605,"Não Pago")</f>
        <v>0</v>
      </c>
      <c r="H307" s="75">
        <f>SUMIFS(Abr!$H$5:$H$605,Abr!$Q$5:$Q$605,"Receita",Abr!$F$5:$F$605,CReceber!$D307,Abr!$I$5:$I$605,"Não Pago")</f>
        <v>0</v>
      </c>
      <c r="I307" s="75">
        <f>SUMIFS(Mai!$H$5:$H$605,Mai!$Q$5:$Q$605,"Receita",Mai!$F$5:$F$605,CReceber!$D307,Mai!$I$5:$I$605,"Não Pago")</f>
        <v>0</v>
      </c>
      <c r="J307" s="75">
        <f>SUMIFS(Jun!$H$5:$H$605,Jun!$Q$5:$Q$605,"Receita",Jun!$F$5:$F$605,CReceber!$D307,Jun!$I$5:$I$605,"Não Pago")</f>
        <v>0</v>
      </c>
      <c r="K307" s="75">
        <f>SUMIFS(Jul!$H$5:$H$605,Jul!$Q$5:$Q$605,"Receita",Jul!$F$5:$F$605,CReceber!$D307,Jul!$I$5:$I$605,"Não Pago")</f>
        <v>0</v>
      </c>
      <c r="L307" s="75">
        <f>SUMIFS(Ago!$H$5:$H$605,Ago!$Q$5:$Q$605,"Receita",Ago!$F$5:$F$605,CReceber!$D307,Ago!$I$5:$I$605,"Não Pago")</f>
        <v>0</v>
      </c>
      <c r="M307" s="75">
        <f>SUMIFS(Set!$H$5:$H$605,Set!$Q$5:$Q$605,"Receita",Set!$F$5:$F$605,CReceber!$D307,Set!$I$5:$I$605,"Não Pago")</f>
        <v>0</v>
      </c>
      <c r="N307" s="75">
        <f>SUMIFS(Out!$H$5:$H$605,Out!$Q$5:$Q$605,"Receita",Out!$F$5:$F$605,CReceber!$D307,Out!$I$5:$I$605,"Não Pago")</f>
        <v>0</v>
      </c>
      <c r="O307" s="75">
        <f>SUMIFS(Nov!$H$5:$H$605,Nov!$Q$5:$Q$605,"Receita",Nov!$F$5:$F$605,CReceber!$D307,Nov!$I$5:$I$605,"Não Pago")</f>
        <v>0</v>
      </c>
      <c r="P307" s="75">
        <f>SUMIFS(Dez!$H$5:$H$605,Dez!$Q$5:$Q$605,"Receita",Dez!$F$5:$F$605,CReceber!$D307,Dez!$I$5:$I$605,"Não Pago")</f>
        <v>0</v>
      </c>
      <c r="Q307" s="49">
        <f t="shared" si="9"/>
        <v>0</v>
      </c>
    </row>
    <row r="308" spans="3:17" ht="15.75" thickTop="1"/>
    <row r="309" spans="3:17"/>
    <row r="310" spans="3:17"/>
    <row r="311" spans="3:17"/>
    <row r="312" spans="3:17"/>
    <row r="313" spans="3:17"/>
    <row r="314" spans="3:17"/>
    <row r="315" spans="3:17"/>
    <row r="316" spans="3:17"/>
    <row r="317" spans="3:17"/>
    <row r="318" spans="3:17" ht="14.25" hidden="1" customHeight="1"/>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drawing r:id="rId1"/>
  <legacyDrawing r:id="rId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sheetPr codeName="Plan23" enableFormatConditionsCalculation="0">
    <pageSetUpPr fitToPage="1"/>
  </sheetPr>
  <dimension ref="A1:Z33"/>
  <sheetViews>
    <sheetView showGridLines="0" zoomScale="90" zoomScaleNormal="90" zoomScalePageLayoutView="90" workbookViewId="0"/>
  </sheetViews>
  <sheetFormatPr defaultColWidth="8.85546875" defaultRowHeight="15" customHeight="1" zeroHeight="1"/>
  <cols>
    <col min="1" max="1" width="27.42578125" style="31" customWidth="1"/>
    <col min="2" max="2" width="3.7109375" style="12" customWidth="1"/>
    <col min="3" max="3" width="16.42578125" style="12" customWidth="1"/>
    <col min="4" max="15" width="12.28515625" style="12" customWidth="1"/>
    <col min="16" max="16" width="14.42578125" style="12" customWidth="1"/>
    <col min="17" max="26" width="8.85546875" style="12" customWidth="1"/>
    <col min="27" max="16384" width="8.85546875" style="12"/>
  </cols>
  <sheetData>
    <row r="1" spans="1:26" s="32" customFormat="1" ht="33.950000000000003" customHeight="1">
      <c r="A1" s="142"/>
      <c r="C1" s="223" t="s">
        <v>1294</v>
      </c>
      <c r="D1" s="223"/>
      <c r="E1" s="223"/>
      <c r="F1" s="223"/>
      <c r="G1" s="223"/>
      <c r="H1" s="223"/>
      <c r="I1" s="223"/>
      <c r="J1" s="223"/>
      <c r="K1" s="223"/>
    </row>
    <row r="2" spans="1:26" s="32" customFormat="1" ht="37.5" customHeight="1">
      <c r="A2" s="142"/>
      <c r="C2" s="35"/>
      <c r="D2" s="35"/>
      <c r="E2" s="35"/>
      <c r="F2" s="35"/>
      <c r="G2" s="35"/>
      <c r="H2" s="35"/>
      <c r="I2" s="35"/>
      <c r="J2" s="35"/>
      <c r="K2" s="35"/>
      <c r="L2" s="35"/>
      <c r="M2" s="35"/>
      <c r="N2" s="35"/>
      <c r="O2" s="35"/>
      <c r="P2" s="35"/>
    </row>
    <row r="3" spans="1:26" s="32" customFormat="1" ht="15" customHeight="1">
      <c r="A3" s="31"/>
      <c r="B3" s="54"/>
      <c r="C3" s="55"/>
      <c r="D3" s="55"/>
      <c r="E3" s="55"/>
      <c r="F3" s="55"/>
      <c r="G3" s="55"/>
      <c r="H3" s="55"/>
      <c r="I3" s="55"/>
      <c r="J3" s="55"/>
      <c r="K3" s="55"/>
      <c r="L3" s="55"/>
      <c r="M3" s="55"/>
      <c r="N3" s="55"/>
      <c r="O3" s="55"/>
      <c r="P3" s="55"/>
      <c r="Q3" s="54"/>
      <c r="R3" s="54"/>
      <c r="S3" s="54"/>
      <c r="T3" s="54"/>
      <c r="U3" s="54"/>
      <c r="V3" s="54"/>
      <c r="W3" s="54"/>
      <c r="X3" s="54"/>
      <c r="Y3" s="54"/>
      <c r="Z3" s="54"/>
    </row>
    <row r="4" spans="1:26" s="32" customFormat="1" ht="37.5" customHeight="1">
      <c r="A4" s="31"/>
      <c r="B4" s="54"/>
      <c r="C4" s="243" t="s">
        <v>4</v>
      </c>
      <c r="D4" s="244"/>
      <c r="E4" s="55"/>
      <c r="F4" s="245" t="s">
        <v>1318</v>
      </c>
      <c r="G4" s="245"/>
      <c r="H4" s="245"/>
      <c r="I4" s="55"/>
      <c r="J4" s="55"/>
      <c r="K4" s="55"/>
      <c r="L4" s="55"/>
      <c r="M4" s="55"/>
      <c r="N4" s="55"/>
      <c r="O4" s="55"/>
      <c r="P4" s="55"/>
      <c r="Q4" s="54"/>
      <c r="R4" s="54"/>
      <c r="S4" s="54"/>
      <c r="T4" s="54"/>
      <c r="U4" s="54"/>
      <c r="V4" s="54"/>
      <c r="W4" s="54"/>
      <c r="X4" s="54"/>
      <c r="Y4" s="54"/>
      <c r="Z4" s="54"/>
    </row>
    <row r="5" spans="1:26" ht="15" customHeight="1" thickBot="1">
      <c r="F5" s="54"/>
    </row>
    <row r="6" spans="1:26" ht="25.5" customHeight="1" thickTop="1" thickBot="1">
      <c r="C6" s="168" t="s">
        <v>1295</v>
      </c>
      <c r="D6" s="169" t="s">
        <v>1296</v>
      </c>
      <c r="E6" s="169" t="s">
        <v>1297</v>
      </c>
      <c r="F6" s="169" t="s">
        <v>1298</v>
      </c>
      <c r="G6" s="169" t="s">
        <v>1299</v>
      </c>
      <c r="H6" s="169" t="s">
        <v>1300</v>
      </c>
      <c r="I6" s="169" t="s">
        <v>1301</v>
      </c>
      <c r="J6" s="169" t="s">
        <v>1302</v>
      </c>
      <c r="K6" s="169" t="s">
        <v>1303</v>
      </c>
      <c r="L6" s="169" t="s">
        <v>1304</v>
      </c>
      <c r="M6" s="169" t="s">
        <v>1305</v>
      </c>
      <c r="N6" s="169" t="s">
        <v>1306</v>
      </c>
      <c r="O6" s="169" t="s">
        <v>1307</v>
      </c>
      <c r="P6" s="169" t="s">
        <v>1308</v>
      </c>
    </row>
    <row r="7" spans="1:26" ht="6" customHeight="1" thickTop="1" thickBot="1">
      <c r="C7" s="170"/>
      <c r="D7" s="146"/>
      <c r="E7" s="170"/>
      <c r="F7" s="170"/>
      <c r="G7" s="170"/>
      <c r="H7" s="170"/>
      <c r="I7" s="146"/>
      <c r="J7" s="146"/>
      <c r="K7" s="146"/>
      <c r="L7" s="146"/>
      <c r="M7" s="146"/>
      <c r="N7" s="146"/>
      <c r="O7" s="146"/>
      <c r="P7" s="146"/>
    </row>
    <row r="8" spans="1:26" ht="36.75" customHeight="1" thickTop="1" thickBot="1">
      <c r="C8" s="171" t="s">
        <v>1309</v>
      </c>
      <c r="D8" s="172">
        <f>VLOOKUP(C4,Bancos!D5:E103,2,FALSE)</f>
        <v>0</v>
      </c>
      <c r="E8" s="173">
        <f>D12</f>
        <v>0</v>
      </c>
      <c r="F8" s="173">
        <f t="shared" ref="F8:O8" si="0">E12</f>
        <v>0</v>
      </c>
      <c r="G8" s="173">
        <f t="shared" si="0"/>
        <v>0</v>
      </c>
      <c r="H8" s="173">
        <f t="shared" si="0"/>
        <v>0</v>
      </c>
      <c r="I8" s="173">
        <f t="shared" si="0"/>
        <v>0</v>
      </c>
      <c r="J8" s="173">
        <f t="shared" si="0"/>
        <v>0</v>
      </c>
      <c r="K8" s="173">
        <f t="shared" si="0"/>
        <v>0</v>
      </c>
      <c r="L8" s="173">
        <f t="shared" si="0"/>
        <v>0</v>
      </c>
      <c r="M8" s="173">
        <f t="shared" si="0"/>
        <v>0</v>
      </c>
      <c r="N8" s="173">
        <f t="shared" si="0"/>
        <v>0</v>
      </c>
      <c r="O8" s="173">
        <f t="shared" si="0"/>
        <v>0</v>
      </c>
      <c r="P8" s="172">
        <f>D8</f>
        <v>0</v>
      </c>
    </row>
    <row r="9" spans="1:26" ht="36.75" customHeight="1" thickTop="1" thickBot="1">
      <c r="C9" s="171" t="s">
        <v>1310</v>
      </c>
      <c r="D9" s="173">
        <f>SUMIFS(Jan!$H$5:$H$605,Jan!$Q$5:$Q$605,"Receita",Jan!$I$5:$I$605,"Pago",Jan!$G$5:$G$605,'FC com Banco'!$C$4)</f>
        <v>0</v>
      </c>
      <c r="E9" s="173">
        <f>SUMIFS(Fev!$H$5:$H$605,Fev!$Q$5:$Q$605,"Receita",Fev!$I$5:$I$605,"Pago",Fev!$G$5:$G$605,'FC com Banco'!$C$4)</f>
        <v>0</v>
      </c>
      <c r="F9" s="173">
        <f>SUMIFS(Mar!$H$5:$H$605,Mar!$Q$5:$Q$605,"Receita",Mar!$I$5:$I$605,"Pago",Mar!$G$5:$G$605,'FC com Banco'!$C$4)</f>
        <v>0</v>
      </c>
      <c r="G9" s="173">
        <f>SUMIFS(Abr!$H$5:$H$605,Abr!$Q$5:$Q$605,"Receita",Abr!$I$5:$I$605,"Pago",Abr!$G$5:$G$605,'FC com Banco'!$C$4)</f>
        <v>0</v>
      </c>
      <c r="H9" s="173">
        <f>SUMIFS(Mai!$H$5:$H$605,Mai!$Q$5:$Q$605,"Receita",Mai!$I$5:$I$605,"Pago",Mai!$G$5:$G$605,'FC com Banco'!$C$4)</f>
        <v>0</v>
      </c>
      <c r="I9" s="173">
        <f>SUMIFS(Jun!$H$5:$H$605,Jun!$Q$5:$Q$605,"Receita",Jun!$I$5:$I$605,"Pago",Jun!$G$5:$G$605,'FC com Banco'!$C$4)</f>
        <v>0</v>
      </c>
      <c r="J9" s="173">
        <f>SUMIFS(Jul!$H$5:$H$605,Jul!$Q$5:$Q$605,"Receita",Jul!$I$5:$I$605,"Pago",Jul!$G$5:$G$605,'FC com Banco'!$C$4)</f>
        <v>0</v>
      </c>
      <c r="K9" s="173">
        <f>SUMIFS(Ago!$H$5:$H$605,Ago!$Q$5:$Q$605,"Receita",Ago!$I$5:$I$605,"Pago",Ago!$G$5:$G$605,'FC com Banco'!$C$4)</f>
        <v>0</v>
      </c>
      <c r="L9" s="173">
        <f>SUMIFS(Set!$H$5:$H$605,Set!$Q$5:$Q$605,"Receita",Set!$I$5:$I$605,"Pago",Set!$G$5:$G$605,'FC com Banco'!$C$4)</f>
        <v>0</v>
      </c>
      <c r="M9" s="173">
        <f>SUMIFS(Out!$H$5:$H$605,Out!$Q$5:$Q$605,"Receita",Out!$I$5:$I$605,"Pago",Out!$G$5:$G$605,'FC com Banco'!$C$4)</f>
        <v>0</v>
      </c>
      <c r="N9" s="173">
        <f>SUMIFS(Nov!$H$5:$H$605,Nov!$Q$5:$Q$605,"Receita",Nov!$I$5:$I$605,"Pago",Nov!$G$5:$G$605,'FC com Banco'!$C$4)</f>
        <v>0</v>
      </c>
      <c r="O9" s="173">
        <f>SUMIFS(Dez!$H$5:$H$605,Dez!$Q$5:$Q$605,"Receita",Dez!$I$5:$I$605,"Pago",Dez!$G$5:$G$605,'FC com Banco'!$C$4)</f>
        <v>0</v>
      </c>
      <c r="P9" s="173">
        <f>SUM(D9:O9)</f>
        <v>0</v>
      </c>
    </row>
    <row r="10" spans="1:26" ht="36.75" customHeight="1" thickTop="1" thickBot="1">
      <c r="C10" s="171" t="s">
        <v>1311</v>
      </c>
      <c r="D10" s="173">
        <f>SUMIFS(Jan!$H$5:$H$605,Jan!$R$5:$R$605,"Despesa",Jan!$I$5:$I$605,"Pago",Jan!$G$5:$G$605,'FC com Banco'!$C$4)</f>
        <v>0</v>
      </c>
      <c r="E10" s="173">
        <f>SUMIFS(Fev!$H$5:$H$605,Fev!$R$5:$R$605,"Despesa",Fev!$I$5:$I$605,"Pago",Fev!$G$5:$G$605,'FC com Banco'!$C$4)</f>
        <v>0</v>
      </c>
      <c r="F10" s="173">
        <f>SUMIFS(Mar!$H$5:$H$605,Mar!$R$5:$R$605,"Despesa",Mar!$I$5:$I$605,"Pago",Mar!$G$5:$G$605,'FC com Banco'!$C$4)</f>
        <v>0</v>
      </c>
      <c r="G10" s="173">
        <f>SUMIFS(Abr!$H$5:$H$605,Abr!$R$5:$R$605,"Despesa",Abr!$I$5:$I$605,"Pago",Abr!$G$5:$G$605,'FC com Banco'!$C$4)</f>
        <v>0</v>
      </c>
      <c r="H10" s="173">
        <f>SUMIFS(Mai!$H$5:$H$605,Mai!$R$5:$R$605,"Despesa",Mai!$I$5:$I$605,"Pago",Mai!$G$5:$G$605,'FC com Banco'!$C$4)</f>
        <v>0</v>
      </c>
      <c r="I10" s="173">
        <f>SUMIFS(Jun!$H$5:$H$605,Jun!$R$5:$R$605,"Despesa",Jun!$I$5:$I$605,"Pago",Jun!$G$5:$G$605,'FC com Banco'!$C$4)</f>
        <v>0</v>
      </c>
      <c r="J10" s="173">
        <f>SUMIFS(Jul!$H$5:$H$605,Jul!$R$5:$R$605,"Despesa",Jul!$I$5:$I$605,"Pago",Jul!$G$5:$G$605,'FC com Banco'!$C$4)</f>
        <v>0</v>
      </c>
      <c r="K10" s="173">
        <f>SUMIFS(Ago!$H$5:$H$605,Ago!$R$5:$R$605,"Despesa",Ago!$I$5:$I$605,"Pago",Ago!$G$5:$G$605,'FC com Banco'!$C$4)</f>
        <v>0</v>
      </c>
      <c r="L10" s="173">
        <f>SUMIFS(Set!$H$5:$H$605,Set!$R$5:$R$605,"Despesa",Set!$I$5:$I$605,"Pago",Set!$G$5:$G$605,'FC com Banco'!$C$4)</f>
        <v>0</v>
      </c>
      <c r="M10" s="173">
        <f>SUMIFS(Out!$H$5:$H$605,Out!$R$5:$R$605,"Despesa",Out!$I$5:$I$605,"Pago",Out!$G$5:$G$605,'FC com Banco'!$C$4)</f>
        <v>0</v>
      </c>
      <c r="N10" s="173">
        <f>SUMIFS(Nov!$H$5:$H$605,Nov!$R$5:$R$605,"Despesa",Nov!$I$5:$I$605,"Pago",Nov!$G$5:$G$605,'FC com Banco'!$C$4)</f>
        <v>0</v>
      </c>
      <c r="O10" s="173">
        <f>SUMIFS(Dez!$H$5:$H$605,Dez!$R$5:$R$605,"Despesa",Dez!$I$5:$I$605,"Pago",Dez!$G$5:$G$605,'FC com Banco'!$C$4)</f>
        <v>0</v>
      </c>
      <c r="P10" s="173">
        <f>SUM(D10:O10)</f>
        <v>0</v>
      </c>
    </row>
    <row r="11" spans="1:26" ht="36.75" customHeight="1" thickTop="1" thickBot="1">
      <c r="C11" s="171" t="s">
        <v>1312</v>
      </c>
      <c r="D11" s="173">
        <f>D9-D10</f>
        <v>0</v>
      </c>
      <c r="E11" s="173">
        <f t="shared" ref="E11:P11" si="1">E9-E10</f>
        <v>0</v>
      </c>
      <c r="F11" s="173">
        <f t="shared" si="1"/>
        <v>0</v>
      </c>
      <c r="G11" s="173">
        <f t="shared" si="1"/>
        <v>0</v>
      </c>
      <c r="H11" s="173">
        <f t="shared" si="1"/>
        <v>0</v>
      </c>
      <c r="I11" s="173">
        <f t="shared" si="1"/>
        <v>0</v>
      </c>
      <c r="J11" s="173">
        <f t="shared" si="1"/>
        <v>0</v>
      </c>
      <c r="K11" s="173">
        <f t="shared" si="1"/>
        <v>0</v>
      </c>
      <c r="L11" s="173">
        <f t="shared" si="1"/>
        <v>0</v>
      </c>
      <c r="M11" s="173">
        <f t="shared" si="1"/>
        <v>0</v>
      </c>
      <c r="N11" s="173">
        <f t="shared" si="1"/>
        <v>0</v>
      </c>
      <c r="O11" s="173">
        <f t="shared" si="1"/>
        <v>0</v>
      </c>
      <c r="P11" s="173">
        <f t="shared" si="1"/>
        <v>0</v>
      </c>
    </row>
    <row r="12" spans="1:26" ht="36.75" customHeight="1" thickTop="1" thickBot="1">
      <c r="C12" s="171" t="s">
        <v>1237</v>
      </c>
      <c r="D12" s="173">
        <f>D11+D8</f>
        <v>0</v>
      </c>
      <c r="E12" s="173">
        <f t="shared" ref="E12:N12" si="2">E11+E8</f>
        <v>0</v>
      </c>
      <c r="F12" s="173">
        <f t="shared" si="2"/>
        <v>0</v>
      </c>
      <c r="G12" s="173">
        <f t="shared" si="2"/>
        <v>0</v>
      </c>
      <c r="H12" s="173">
        <f t="shared" si="2"/>
        <v>0</v>
      </c>
      <c r="I12" s="173">
        <f t="shared" si="2"/>
        <v>0</v>
      </c>
      <c r="J12" s="173">
        <f t="shared" si="2"/>
        <v>0</v>
      </c>
      <c r="K12" s="173">
        <f t="shared" si="2"/>
        <v>0</v>
      </c>
      <c r="L12" s="173">
        <f t="shared" si="2"/>
        <v>0</v>
      </c>
      <c r="M12" s="173">
        <f t="shared" si="2"/>
        <v>0</v>
      </c>
      <c r="N12" s="173">
        <f t="shared" si="2"/>
        <v>0</v>
      </c>
      <c r="O12" s="173">
        <f>O11+O8</f>
        <v>0</v>
      </c>
      <c r="P12" s="173">
        <f>O12</f>
        <v>0</v>
      </c>
    </row>
    <row r="13" spans="1:26" ht="36.75" customHeight="1" thickTop="1" thickBot="1">
      <c r="C13" s="171" t="s">
        <v>1313</v>
      </c>
      <c r="D13" s="174">
        <f>IF(ISERR(D11/D9),0,D11/D9)</f>
        <v>0</v>
      </c>
      <c r="E13" s="174">
        <f>IF(ISERR(E11/E9),0,E11/E9)</f>
        <v>0</v>
      </c>
      <c r="F13" s="174">
        <f t="shared" ref="F13:P13" si="3">IF(ISERR(F11/F9),0,F11/F9)</f>
        <v>0</v>
      </c>
      <c r="G13" s="174">
        <f t="shared" si="3"/>
        <v>0</v>
      </c>
      <c r="H13" s="174">
        <f t="shared" si="3"/>
        <v>0</v>
      </c>
      <c r="I13" s="174">
        <f t="shared" si="3"/>
        <v>0</v>
      </c>
      <c r="J13" s="174">
        <f t="shared" si="3"/>
        <v>0</v>
      </c>
      <c r="K13" s="174">
        <f t="shared" si="3"/>
        <v>0</v>
      </c>
      <c r="L13" s="174">
        <f t="shared" si="3"/>
        <v>0</v>
      </c>
      <c r="M13" s="174">
        <f t="shared" si="3"/>
        <v>0</v>
      </c>
      <c r="N13" s="174">
        <f t="shared" si="3"/>
        <v>0</v>
      </c>
      <c r="O13" s="174">
        <f t="shared" si="3"/>
        <v>0</v>
      </c>
      <c r="P13" s="174">
        <f t="shared" si="3"/>
        <v>0</v>
      </c>
    </row>
    <row r="14" spans="1:26" s="161" customFormat="1" ht="9" customHeight="1" thickTop="1">
      <c r="A14" s="175"/>
      <c r="B14" s="12"/>
      <c r="C14" s="170"/>
      <c r="E14" s="176"/>
      <c r="F14" s="176"/>
      <c r="G14" s="176"/>
      <c r="H14" s="176"/>
    </row>
    <row r="15" spans="1:26" s="161" customFormat="1" ht="36" customHeight="1">
      <c r="A15" s="175"/>
      <c r="B15" s="12"/>
      <c r="C15" s="177" t="s">
        <v>1314</v>
      </c>
      <c r="E15" s="176"/>
      <c r="F15" s="176"/>
      <c r="G15" s="176"/>
      <c r="H15" s="176"/>
    </row>
    <row r="16" spans="1:26" ht="39.75" customHeight="1" thickBot="1">
      <c r="C16" s="197" t="s">
        <v>1315</v>
      </c>
      <c r="D16" s="197"/>
      <c r="E16" s="197"/>
      <c r="F16" s="197"/>
      <c r="G16" s="197"/>
      <c r="H16" s="197"/>
      <c r="I16" s="197"/>
      <c r="J16" s="197"/>
      <c r="K16" s="197"/>
      <c r="L16" s="197"/>
      <c r="M16" s="197"/>
    </row>
    <row r="17" spans="3:16" ht="33" customHeight="1" thickTop="1" thickBot="1">
      <c r="C17" s="178" t="s">
        <v>1288</v>
      </c>
      <c r="D17" s="173">
        <f>SUMIFS(Jan!$H$5:$H$605,Jan!$Q$5:$Q$605,"Receita",Jan!$I$5:$I$605,"Não Pago",Jan!$G$5:$G$605,'FC com Banco'!$C$4)</f>
        <v>0</v>
      </c>
      <c r="E17" s="173">
        <f>SUMIFS(Fev!$H$5:$H$605,Fev!$Q$5:$Q$605,"Receita",Fev!$I$5:$I$605,"Não Pago",Fev!$G$5:$G$605,'FC com Banco'!$C$4)</f>
        <v>0</v>
      </c>
      <c r="F17" s="173">
        <f>SUMIFS(Mar!$H$5:$H$605,Mar!$Q$5:$Q$605,"Receita",Mar!$I$5:$I$605,"Não Pago",Mar!$G$5:$G$605,'FC com Banco'!$C$4)</f>
        <v>0</v>
      </c>
      <c r="G17" s="173">
        <f>SUMIFS(Abr!$H$5:$H$605,Abr!$Q$5:$Q$605,"Receita",Abr!$I$5:$I$605,"Não Pago",Abr!$G$5:$G$605,'FC com Banco'!$C$4)</f>
        <v>0</v>
      </c>
      <c r="H17" s="173">
        <f>SUMIFS(Mai!$H$5:$H$605,Mai!$Q$5:$Q$605,"Receita",Mai!$I$5:$I$605,"Não Pago",Mai!$G$5:$G$605,'FC com Banco'!$C$4)</f>
        <v>0</v>
      </c>
      <c r="I17" s="173">
        <f>SUMIFS(Jun!$H$5:$H$605,Jun!$Q$5:$Q$605,"Receita",Jun!$I$5:$I$605,"Não Pago",Jun!$G$5:$G$605,'FC com Banco'!$C$4)</f>
        <v>0</v>
      </c>
      <c r="J17" s="173">
        <f>SUMIFS(Jul!$H$5:$H$605,Jul!$Q$5:$Q$605,"Receita",Jul!$I$5:$I$605,"Não Pago",Jul!$G$5:$G$605,'FC com Banco'!$C$4)</f>
        <v>0</v>
      </c>
      <c r="K17" s="173">
        <f>SUMIFS(Ago!$H$5:$H$605,Ago!$Q$5:$Q$605,"Receita",Ago!$I$5:$I$605,"Não Pago",Ago!$G$5:$G$605,'FC com Banco'!$C$4)</f>
        <v>0</v>
      </c>
      <c r="L17" s="173">
        <f>SUMIFS(Set!$H$5:$H$605,Set!$Q$5:$Q$605,"Receita",Set!$I$5:$I$605,"Não Pago",Set!$G$5:$G$605,'FC com Banco'!$C$4)</f>
        <v>0</v>
      </c>
      <c r="M17" s="173">
        <f>SUMIFS(Out!$H$5:$H$605,Out!$Q$5:$Q$605,"Receita",Out!$I$5:$I$605,"Não Pago",Out!$G$5:$G$605,'FC com Banco'!$C$4)</f>
        <v>0</v>
      </c>
      <c r="N17" s="173">
        <f>SUMIFS(Nov!$H$5:$H$605,Nov!$Q$5:$Q$605,"Receita",Nov!$I$5:$I$605,"Não Pago",Nov!$G$5:$G$605,'FC com Banco'!$C$4)</f>
        <v>0</v>
      </c>
      <c r="O17" s="173">
        <f>SUMIFS(Dez!$H$5:$H$605,Dez!$Q$5:$Q$605,"Receita",Dez!$I$5:$I$605,"Não Pago",Dez!$G$5:$G$605,'FC com Banco'!$C$4)</f>
        <v>0</v>
      </c>
      <c r="P17" s="173">
        <f>SUM(D17:O17)</f>
        <v>0</v>
      </c>
    </row>
    <row r="18" spans="3:16" ht="33" customHeight="1" thickTop="1" thickBot="1">
      <c r="C18" s="179" t="s">
        <v>1289</v>
      </c>
      <c r="D18" s="173">
        <f>SUMIFS(Jan!$H$5:$H$605,Jan!$R$5:$R$605,"Despesa",Jan!$I$5:$I$605,"Não Pago",Jan!$G$5:$G$605,'FC com Banco'!$C$4)</f>
        <v>0</v>
      </c>
      <c r="E18" s="173">
        <f>SUMIFS(Fev!$H$5:$H$605,Fev!$R$5:$R$605,"Despesa",Fev!$I$5:$I$605,"Não Pago",Fev!$G$5:$G$605,'FC com Banco'!$C$4)</f>
        <v>0</v>
      </c>
      <c r="F18" s="173">
        <f>SUMIFS(Mar!$H$5:$H$605,Mar!$R$5:$R$605,"Despesa",Mar!$I$5:$I$605,"Não Pago",Mar!$G$5:$G$605,'FC com Banco'!$C$4)</f>
        <v>0</v>
      </c>
      <c r="G18" s="173">
        <f>SUMIFS(Abr!$H$5:$H$605,Abr!$R$5:$R$605,"Despesa",Abr!$I$5:$I$605,"Não Pago",Abr!$G$5:$G$605,'FC com Banco'!$C$4)</f>
        <v>0</v>
      </c>
      <c r="H18" s="173">
        <f>SUMIFS(Mai!$H$5:$H$605,Mai!$R$5:$R$605,"Despesa",Mai!$I$5:$I$605,"Não Pago",Mai!$G$5:$G$605,'FC com Banco'!$C$4)</f>
        <v>0</v>
      </c>
      <c r="I18" s="173">
        <f>SUMIFS(Jun!$H$5:$H$605,Jun!$R$5:$R$605,"Despesa",Jun!$I$5:$I$605,"Não Pago",Jun!$G$5:$G$605,'FC com Banco'!$C$4)</f>
        <v>0</v>
      </c>
      <c r="J18" s="173">
        <f>SUMIFS(Jul!$H$5:$H$605,Jul!$R$5:$R$605,"Despesa",Jul!$I$5:$I$605,"Não Pago",Jul!$G$5:$G$605,'FC com Banco'!$C$4)</f>
        <v>0</v>
      </c>
      <c r="K18" s="173">
        <f>SUMIFS(Ago!$H$5:$H$605,Ago!$R$5:$R$605,"Despesa",Ago!$I$5:$I$605,"Não Pago",Ago!$G$5:$G$605,'FC com Banco'!$C$4)</f>
        <v>0</v>
      </c>
      <c r="L18" s="173">
        <f>SUMIFS(Set!$H$5:$H$605,Set!$R$5:$R$605,"Despesa",Set!$I$5:$I$605,"Não Pago",Set!$G$5:$G$605,'FC com Banco'!$C$4)</f>
        <v>0</v>
      </c>
      <c r="M18" s="173">
        <f>SUMIFS(Out!$H$5:$H$605,Out!$R$5:$R$605,"Despesa",Out!$I$5:$I$605,"Não Pago",Out!$G$5:$G$605,'FC com Banco'!$C$4)</f>
        <v>0</v>
      </c>
      <c r="N18" s="173">
        <f>SUMIFS(Nov!$H$5:$H$605,Nov!$R$5:$R$605,"Despesa",Nov!$I$5:$I$605,"Não Pago",Nov!$G$5:$G$605,'FC com Banco'!$C$4)</f>
        <v>0</v>
      </c>
      <c r="O18" s="173">
        <f>SUMIFS(Dez!$H$5:$H$605,Dez!$R$5:$R$605,"Despesa",Dez!$I$5:$I$605,"Não Pago",Dez!$G$5:$G$605,'FC com Banco'!$C$4)</f>
        <v>0</v>
      </c>
      <c r="P18" s="173">
        <f>SUM(D18:O18)</f>
        <v>0</v>
      </c>
    </row>
    <row r="19" spans="3:16" ht="33" customHeight="1" thickTop="1" thickBot="1">
      <c r="C19" s="7" t="s">
        <v>1292</v>
      </c>
      <c r="D19" s="180" t="str">
        <f>IF((D18-D17)&lt;=0,"-",D18-D17)</f>
        <v>-</v>
      </c>
      <c r="E19" s="180" t="str">
        <f t="shared" ref="E19:P19" si="4">IF((E18-E17)&lt;=0,"-",E18-E17)</f>
        <v>-</v>
      </c>
      <c r="F19" s="180" t="str">
        <f t="shared" si="4"/>
        <v>-</v>
      </c>
      <c r="G19" s="180" t="str">
        <f t="shared" si="4"/>
        <v>-</v>
      </c>
      <c r="H19" s="180" t="str">
        <f t="shared" si="4"/>
        <v>-</v>
      </c>
      <c r="I19" s="180" t="str">
        <f t="shared" si="4"/>
        <v>-</v>
      </c>
      <c r="J19" s="180" t="str">
        <f t="shared" si="4"/>
        <v>-</v>
      </c>
      <c r="K19" s="180" t="str">
        <f t="shared" si="4"/>
        <v>-</v>
      </c>
      <c r="L19" s="180" t="str">
        <f t="shared" si="4"/>
        <v>-</v>
      </c>
      <c r="M19" s="180" t="str">
        <f t="shared" si="4"/>
        <v>-</v>
      </c>
      <c r="N19" s="180" t="str">
        <f t="shared" si="4"/>
        <v>-</v>
      </c>
      <c r="O19" s="180" t="str">
        <f t="shared" si="4"/>
        <v>-</v>
      </c>
      <c r="P19" s="180" t="str">
        <f t="shared" si="4"/>
        <v>-</v>
      </c>
    </row>
    <row r="20" spans="3:16" ht="23.25" customHeight="1" thickTop="1">
      <c r="C20" s="170"/>
    </row>
    <row r="21" spans="3:16" ht="23.25" customHeight="1">
      <c r="C21" s="170"/>
    </row>
    <row r="22" spans="3:16" ht="23.25" customHeight="1">
      <c r="C22" s="170"/>
    </row>
    <row r="23" spans="3:16" ht="23.25" customHeight="1">
      <c r="C23" s="170"/>
    </row>
    <row r="24" spans="3:16" ht="23.25" customHeight="1">
      <c r="C24" s="170"/>
    </row>
    <row r="25" spans="3:16" ht="23.25" customHeight="1">
      <c r="C25" s="170"/>
    </row>
    <row r="26" spans="3:16" ht="23.25" customHeight="1">
      <c r="C26" s="170"/>
    </row>
    <row r="27" spans="3:16" ht="23.25" customHeight="1">
      <c r="C27" s="170"/>
    </row>
    <row r="28" spans="3:16" ht="23.25" customHeight="1">
      <c r="C28" s="170"/>
    </row>
    <row r="29" spans="3:16" ht="23.25" customHeight="1">
      <c r="C29" s="170"/>
    </row>
    <row r="30" spans="3:16" ht="23.25" customHeight="1">
      <c r="C30" s="170"/>
    </row>
    <row r="31" spans="3:16" ht="23.25" customHeight="1">
      <c r="C31" s="170"/>
    </row>
    <row r="32" spans="3:16" ht="23.25" customHeight="1">
      <c r="C32" s="170"/>
    </row>
    <row r="33" spans="3:3" ht="23.25" hidden="1" customHeight="1">
      <c r="C33" s="170"/>
    </row>
  </sheetData>
  <sheetProtection formatColumns="0" formatRows="0" selectLockedCells="1" autoFilter="0"/>
  <mergeCells count="4">
    <mergeCell ref="C1:K1"/>
    <mergeCell ref="C4:D4"/>
    <mergeCell ref="F4:H4"/>
    <mergeCell ref="C16:M16"/>
  </mergeCells>
  <conditionalFormatting sqref="D12:O12">
    <cfRule type="cellIs" dxfId="33" priority="7" operator="lessThan">
      <formula>0</formula>
    </cfRule>
    <cfRule type="cellIs" dxfId="32" priority="8" operator="greaterThan">
      <formula>0</formula>
    </cfRule>
  </conditionalFormatting>
  <conditionalFormatting sqref="D11:P11">
    <cfRule type="cellIs" dxfId="31" priority="5" operator="lessThan">
      <formula>0</formula>
    </cfRule>
    <cfRule type="cellIs" dxfId="30" priority="6" operator="greaterThan">
      <formula>0</formula>
    </cfRule>
  </conditionalFormatting>
  <conditionalFormatting sqref="D19:P19">
    <cfRule type="cellIs" dxfId="29" priority="4" operator="greaterThan">
      <formula>0</formula>
    </cfRule>
  </conditionalFormatting>
  <conditionalFormatting sqref="P12">
    <cfRule type="cellIs" dxfId="28" priority="1" operator="greaterThan">
      <formula>0</formula>
    </cfRule>
    <cfRule type="cellIs" dxfId="27" priority="2" operator="lessThan">
      <formula>0</formula>
    </cfRule>
  </conditionalFormatting>
  <pageMargins left="0.511811024" right="0.511811024" top="0.78740157499999996" bottom="0.78740157499999996" header="0.31496062000000002" footer="0.31496062000000002"/>
  <pageSetup paperSize="9" scale="77" fitToHeight="0" orientation="landscape" horizontalDpi="4294967292" verticalDpi="429496729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34E7ABB4-6204-449B-B5DA-598F38BD6672}">
            <xm:f>NOT(ISERROR(SEARCH("-",D19)))</xm:f>
            <xm:f>"-"</xm:f>
            <x14:dxf>
              <font>
                <color theme="1" tint="0.24994659260841701"/>
              </font>
              <fill>
                <patternFill>
                  <bgColor rgb="FFECF0F1"/>
                </patternFill>
              </fill>
            </x14:dxf>
          </x14:cfRule>
          <xm:sqref>D19:P19</xm:sqref>
        </x14:conditionalFormatting>
      </x14:conditionalFormattings>
    </ext>
    <ext uri="{CCE6A557-97BC-4b89-ADB6-D9C93CAAB3DF}">
      <x14:dataValidations xmlns:xm="http://schemas.microsoft.com/office/excel/2006/main" count="1">
        <x14:dataValidation type="list" allowBlank="1" showInputMessage="1" showErrorMessage="1">
          <x14:formula1>
            <xm:f>INDIRECT(Jan!$T$5)</xm:f>
          </x14:formula1>
          <xm:sqref>C4:D4</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sheetPr codeName="Plan24" enableFormatConditionsCalculation="0"/>
  <dimension ref="A1:Z149"/>
  <sheetViews>
    <sheetView showGridLines="0" zoomScale="90" zoomScaleNormal="90" zoomScalePageLayoutView="90" workbookViewId="0"/>
  </sheetViews>
  <sheetFormatPr defaultColWidth="0" defaultRowHeight="15" customHeight="1" zeroHeight="1"/>
  <cols>
    <col min="1" max="1" width="27.42578125" style="1" customWidth="1"/>
    <col min="2" max="2" width="3.7109375" customWidth="1"/>
    <col min="3" max="3" width="23.140625" customWidth="1"/>
    <col min="4" max="4" width="2.42578125" customWidth="1"/>
    <col min="5" max="5" width="9.28515625" customWidth="1"/>
    <col min="6" max="6" width="17.85546875" customWidth="1"/>
    <col min="7" max="7" width="22" customWidth="1"/>
    <col min="8" max="8" width="12.7109375" customWidth="1"/>
    <col min="9" max="10" width="16.42578125" customWidth="1"/>
    <col min="11" max="11" width="15.28515625" customWidth="1"/>
    <col min="12" max="26" width="8.85546875" customWidth="1"/>
    <col min="27" max="16384" width="8.85546875" hidden="1"/>
  </cols>
  <sheetData>
    <row r="1" spans="1:16" s="32" customFormat="1" ht="33.950000000000003" customHeight="1">
      <c r="A1" s="142"/>
      <c r="C1" s="223" t="s">
        <v>0</v>
      </c>
      <c r="D1" s="223"/>
      <c r="E1" s="223"/>
      <c r="F1" s="223"/>
      <c r="G1" s="223"/>
      <c r="H1" s="223"/>
      <c r="I1" s="223"/>
      <c r="J1" s="223"/>
      <c r="K1" s="223"/>
    </row>
    <row r="2" spans="1:16" s="32" customFormat="1" ht="37.5" customHeight="1">
      <c r="A2" s="142"/>
      <c r="C2" s="35"/>
      <c r="D2" s="35"/>
      <c r="E2" s="35"/>
      <c r="F2" s="35"/>
      <c r="G2" s="35"/>
      <c r="H2" s="35"/>
      <c r="I2" s="35"/>
      <c r="J2" s="35"/>
      <c r="K2" s="35"/>
      <c r="L2" s="35"/>
      <c r="M2" s="35"/>
      <c r="N2" s="35"/>
      <c r="O2" s="35"/>
      <c r="P2" s="35"/>
    </row>
    <row r="3" spans="1:16" ht="14.25" customHeight="1">
      <c r="D3" s="38"/>
    </row>
    <row r="4" spans="1:16" ht="24.75" customHeight="1">
      <c r="C4" s="247" t="s">
        <v>1332</v>
      </c>
      <c r="D4" s="247"/>
      <c r="E4" s="247"/>
      <c r="F4" s="247"/>
    </row>
    <row r="5" spans="1:16"/>
    <row r="6" spans="1:16"/>
    <row r="7" spans="1:16"/>
    <row r="8" spans="1:16"/>
    <row r="9" spans="1:16"/>
    <row r="10" spans="1:16"/>
    <row r="11" spans="1:16"/>
    <row r="12" spans="1:16"/>
    <row r="13" spans="1:16"/>
    <row r="14" spans="1:16"/>
    <row r="15" spans="1:16"/>
    <row r="16" spans="1:16"/>
    <row r="17" spans="3:9"/>
    <row r="18" spans="3:9" ht="58.5" customHeight="1"/>
    <row r="19" spans="3:9" ht="21">
      <c r="C19" s="125" t="s">
        <v>1333</v>
      </c>
      <c r="H19" s="120"/>
      <c r="I19" s="125" t="s">
        <v>1334</v>
      </c>
    </row>
    <row r="20" spans="3:9"/>
    <row r="21" spans="3:9"/>
    <row r="22" spans="3:9"/>
    <row r="23" spans="3:9"/>
    <row r="24" spans="3:9"/>
    <row r="25" spans="3:9"/>
    <row r="26" spans="3:9"/>
    <row r="27" spans="3:9"/>
    <row r="28" spans="3:9"/>
    <row r="29" spans="3:9"/>
    <row r="30" spans="3:9"/>
    <row r="31" spans="3:9"/>
    <row r="32" spans="3:9"/>
    <row r="33" spans="3:9" ht="33" customHeight="1"/>
    <row r="34" spans="3:9" ht="21">
      <c r="C34" s="247" t="s">
        <v>1335</v>
      </c>
      <c r="D34" s="247"/>
      <c r="E34" s="247"/>
      <c r="F34" s="247"/>
    </row>
    <row r="35" spans="3:9"/>
    <row r="36" spans="3:9"/>
    <row r="37" spans="3:9"/>
    <row r="38" spans="3:9"/>
    <row r="39" spans="3:9"/>
    <row r="40" spans="3:9"/>
    <row r="41" spans="3:9"/>
    <row r="42" spans="3:9"/>
    <row r="43" spans="3:9"/>
    <row r="44" spans="3:9"/>
    <row r="45" spans="3:9"/>
    <row r="46" spans="3:9"/>
    <row r="47" spans="3:9"/>
    <row r="48" spans="3:9" ht="46.5" customHeight="1">
      <c r="I48" s="84"/>
    </row>
    <row r="49" spans="3:11" ht="25.5" customHeight="1">
      <c r="C49" s="247" t="s">
        <v>1336</v>
      </c>
      <c r="D49" s="247"/>
      <c r="E49" s="247"/>
      <c r="I49" s="247" t="s">
        <v>1337</v>
      </c>
      <c r="J49" s="247"/>
    </row>
    <row r="50" spans="3:11" ht="12.75" customHeight="1"/>
    <row r="51" spans="3:11"/>
    <row r="52" spans="3:11"/>
    <row r="53" spans="3:11"/>
    <row r="54" spans="3:11"/>
    <row r="55" spans="3:11"/>
    <row r="56" spans="3:11"/>
    <row r="57" spans="3:11"/>
    <row r="58" spans="3:11"/>
    <row r="59" spans="3:11"/>
    <row r="60" spans="3:11"/>
    <row r="61" spans="3:11"/>
    <row r="62" spans="3:11"/>
    <row r="63" spans="3:11"/>
    <row r="64" spans="3:11">
      <c r="C64" s="120"/>
      <c r="G64" s="120"/>
      <c r="K64" s="120"/>
    </row>
    <row r="65" spans="3:6"/>
    <row r="66" spans="3:6"/>
    <row r="67" spans="3:6"/>
    <row r="68" spans="3:6" ht="21">
      <c r="C68" s="247" t="s">
        <v>1338</v>
      </c>
      <c r="D68" s="247"/>
      <c r="E68" s="247"/>
      <c r="F68" s="247"/>
    </row>
    <row r="69" spans="3:6"/>
    <row r="70" spans="3:6"/>
    <row r="71" spans="3:6"/>
    <row r="72" spans="3:6"/>
    <row r="73" spans="3:6"/>
    <row r="74" spans="3:6"/>
    <row r="75" spans="3:6"/>
    <row r="76" spans="3:6"/>
    <row r="77" spans="3:6"/>
    <row r="78" spans="3:6"/>
    <row r="79" spans="3:6"/>
    <row r="80" spans="3:6"/>
    <row r="81" spans="3:7"/>
    <row r="82" spans="3:7"/>
    <row r="83" spans="3:7"/>
    <row r="84" spans="3:7"/>
    <row r="85" spans="3:7" ht="21">
      <c r="C85" s="246" t="s">
        <v>1339</v>
      </c>
      <c r="D85" s="246"/>
      <c r="E85" s="246"/>
      <c r="F85" s="246"/>
      <c r="G85" s="246"/>
    </row>
    <row r="86" spans="3:7"/>
    <row r="87" spans="3:7"/>
    <row r="88" spans="3:7"/>
    <row r="89" spans="3:7"/>
    <row r="90" spans="3:7"/>
    <row r="91" spans="3:7"/>
    <row r="92" spans="3:7"/>
    <row r="93" spans="3:7"/>
    <row r="94" spans="3:7"/>
    <row r="95" spans="3:7"/>
    <row r="96" spans="3:7"/>
    <row r="97"/>
    <row r="98"/>
    <row r="99"/>
    <row r="100"/>
    <row r="101"/>
    <row r="102"/>
    <row r="103"/>
    <row r="104"/>
    <row r="105"/>
    <row r="106"/>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sheetData>
  <sheetProtection formatColumns="0" formatRows="0" selectLockedCells="1" autoFilter="0"/>
  <mergeCells count="7">
    <mergeCell ref="C85:G85"/>
    <mergeCell ref="C1:K1"/>
    <mergeCell ref="C4:F4"/>
    <mergeCell ref="C34:F34"/>
    <mergeCell ref="C49:E49"/>
    <mergeCell ref="I49:J49"/>
    <mergeCell ref="C68:F68"/>
  </mergeCells>
  <pageMargins left="0.511811024" right="0.511811024" top="0.78740157499999996" bottom="0.78740157499999996" header="0.31496062000000002" footer="0.31496062000000002"/>
  <rowBreaks count="2" manualBreakCount="2">
    <brk id="33" min="1" max="14" man="1"/>
    <brk id="66" min="1" max="14" man="1"/>
  </rowBreaks>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sheetPr codeName="Plan25" enableFormatConditionsCalculation="0">
    <pageSetUpPr fitToPage="1"/>
  </sheetPr>
  <dimension ref="A1:AP1122"/>
  <sheetViews>
    <sheetView showGridLines="0" zoomScale="90" zoomScaleNormal="90" zoomScalePageLayoutView="90" workbookViewId="0"/>
  </sheetViews>
  <sheetFormatPr defaultColWidth="8.85546875" defaultRowHeight="15"/>
  <cols>
    <col min="1" max="1" width="27.42578125" style="1" customWidth="1"/>
    <col min="2" max="2" width="3.7109375" customWidth="1"/>
    <col min="3" max="3" width="23.140625" customWidth="1"/>
    <col min="4" max="4" width="2.42578125" customWidth="1"/>
    <col min="5" max="5" width="9.140625" customWidth="1"/>
    <col min="6" max="6" width="17.85546875" customWidth="1"/>
    <col min="7" max="7" width="22" customWidth="1"/>
    <col min="8" max="8" width="12.7109375" customWidth="1"/>
    <col min="9" max="10" width="16.42578125" customWidth="1"/>
    <col min="11" max="11" width="15.28515625" customWidth="1"/>
    <col min="12" max="13" width="8.85546875" customWidth="1"/>
    <col min="14" max="18" width="8.85546875" style="4" customWidth="1"/>
    <col min="19" max="19" width="8.85546875" style="3" customWidth="1"/>
    <col min="20" max="20" width="35" style="3" customWidth="1"/>
    <col min="21" max="22" width="8.85546875" style="3" customWidth="1"/>
    <col min="23" max="23" width="0.140625" style="3" customWidth="1"/>
    <col min="24" max="34" width="0.140625" style="2" customWidth="1"/>
    <col min="35" max="35" width="0.140625" style="3" customWidth="1"/>
    <col min="36" max="37" width="14.28515625" style="3" customWidth="1"/>
    <col min="38" max="42" width="8.85546875" style="3"/>
    <col min="43" max="16384" width="8.85546875" style="2"/>
  </cols>
  <sheetData>
    <row r="1" spans="1:42" s="34" customFormat="1" ht="33.950000000000003" customHeight="1">
      <c r="A1" s="142"/>
      <c r="B1" s="32"/>
      <c r="C1" s="223" t="s">
        <v>0</v>
      </c>
      <c r="D1" s="223"/>
      <c r="E1" s="223"/>
      <c r="F1" s="223"/>
      <c r="G1" s="223"/>
      <c r="H1" s="223"/>
      <c r="I1" s="223"/>
      <c r="J1" s="223"/>
      <c r="K1" s="223"/>
      <c r="L1" s="32"/>
      <c r="M1" s="32"/>
      <c r="N1" s="40"/>
      <c r="O1" s="40"/>
      <c r="P1" s="40"/>
      <c r="Q1" s="40"/>
      <c r="R1" s="40"/>
      <c r="S1" s="33"/>
      <c r="T1" s="33"/>
      <c r="U1" s="33"/>
      <c r="V1" s="33"/>
      <c r="W1" s="33"/>
      <c r="AI1" s="33"/>
      <c r="AJ1" s="33"/>
      <c r="AK1" s="33"/>
      <c r="AL1" s="33"/>
      <c r="AM1" s="33"/>
      <c r="AN1" s="33"/>
      <c r="AO1" s="33"/>
      <c r="AP1" s="33"/>
    </row>
    <row r="2" spans="1:42" s="34" customFormat="1" ht="37.5" customHeight="1">
      <c r="A2" s="142"/>
      <c r="B2" s="32"/>
      <c r="C2" s="35"/>
      <c r="D2" s="35"/>
      <c r="E2" s="35"/>
      <c r="F2" s="35"/>
      <c r="G2" s="35"/>
      <c r="H2" s="35"/>
      <c r="I2" s="35"/>
      <c r="J2" s="35"/>
      <c r="K2" s="35"/>
      <c r="L2" s="35"/>
      <c r="M2" s="35"/>
      <c r="N2" s="41"/>
      <c r="O2" s="41"/>
      <c r="P2" s="41"/>
      <c r="Q2" s="40"/>
      <c r="R2" s="40"/>
      <c r="S2" s="33"/>
      <c r="T2" s="33"/>
      <c r="U2" s="33"/>
      <c r="V2" s="33"/>
      <c r="W2" s="33"/>
      <c r="AI2" s="33"/>
      <c r="AJ2" s="33"/>
      <c r="AK2" s="33"/>
      <c r="AL2" s="33"/>
      <c r="AM2" s="33"/>
      <c r="AN2" s="33"/>
      <c r="AO2" s="33"/>
      <c r="AP2" s="33"/>
    </row>
    <row r="3" spans="1:42" ht="8.25" customHeight="1">
      <c r="D3" s="38"/>
    </row>
    <row r="4" spans="1:42" ht="24.75" customHeight="1">
      <c r="C4" s="82" t="s">
        <v>1270</v>
      </c>
      <c r="D4" s="38"/>
      <c r="E4" s="224" t="s">
        <v>1271</v>
      </c>
      <c r="F4" s="225"/>
      <c r="G4" s="225"/>
      <c r="H4" s="226"/>
    </row>
    <row r="5" spans="1:42" ht="7.5" customHeight="1" thickBot="1"/>
    <row r="6" spans="1:42" ht="23.25" customHeight="1" thickTop="1">
      <c r="C6" s="247" t="s">
        <v>1340</v>
      </c>
      <c r="D6" s="247"/>
      <c r="E6" s="247"/>
      <c r="F6" s="30">
        <f>SUM(Z7:Z9)</f>
        <v>0</v>
      </c>
      <c r="I6" s="246" t="s">
        <v>1341</v>
      </c>
      <c r="J6" s="246"/>
      <c r="K6" s="249"/>
      <c r="L6" s="204">
        <f>Z8</f>
        <v>0</v>
      </c>
      <c r="M6" s="248"/>
      <c r="AF6" s="2">
        <v>2</v>
      </c>
      <c r="AG6" s="2">
        <v>3</v>
      </c>
    </row>
    <row r="7" spans="1:42" ht="16.5" customHeight="1">
      <c r="Y7" s="2" t="str">
        <f>AB719</f>
        <v>RECEITAS NÃO OPERACIONAIS</v>
      </c>
      <c r="Z7" s="2">
        <f>VLOOKUP(Y7,$AB$8:$AC$1122,2,FALSE)</f>
        <v>0</v>
      </c>
      <c r="AD7" s="2" t="s">
        <v>1342</v>
      </c>
      <c r="AE7" s="2" t="s">
        <v>1343</v>
      </c>
      <c r="AF7" s="2" t="s">
        <v>1344</v>
      </c>
      <c r="AG7" s="2" t="s">
        <v>1344</v>
      </c>
    </row>
    <row r="8" spans="1:42">
      <c r="Y8" s="2" t="str">
        <f>AB8</f>
        <v>RECEITAS COM PRODUTOS</v>
      </c>
      <c r="Z8" s="2">
        <f t="shared" ref="Z8:Z17" si="0">VLOOKUP(Y8,$AB$8:$AC$1122,2,FALSE)</f>
        <v>0</v>
      </c>
      <c r="AB8" s="2" t="str">
        <f>DRE!D17</f>
        <v>RECEITAS COM PRODUTOS</v>
      </c>
      <c r="AC8" s="2">
        <f>HLOOKUP($E$4,DRE!$C$4:$Q$1131,ROW('G. Receitas'!X14),FALSE)</f>
        <v>0</v>
      </c>
      <c r="AE8" s="2" t="s">
        <v>1343</v>
      </c>
      <c r="AF8" s="2" t="s">
        <v>1344</v>
      </c>
      <c r="AG8" s="2" t="s">
        <v>1344</v>
      </c>
    </row>
    <row r="9" spans="1:42">
      <c r="Y9" s="2" t="str">
        <f>AB108</f>
        <v>RECEITAS COM SERVIÇOS</v>
      </c>
      <c r="Z9" s="2">
        <f t="shared" si="0"/>
        <v>0</v>
      </c>
      <c r="AA9" s="2">
        <v>1</v>
      </c>
      <c r="AB9" s="2" t="str">
        <f>DRE!D18</f>
        <v>-</v>
      </c>
      <c r="AC9" s="2">
        <f>HLOOKUP($E$4,DRE!$C$4:$Q$1131,ROW('G. Receitas'!X15),FALSE)</f>
        <v>0</v>
      </c>
      <c r="AD9" s="2" t="str">
        <f>IF(AC9=0,"",AC9+AA9/1000)</f>
        <v/>
      </c>
      <c r="AE9" s="2" t="e">
        <f>LARGE(AD9:AD107,AA9)</f>
        <v>#NUM!</v>
      </c>
      <c r="AF9" s="2" t="str">
        <f>IFERROR(VLOOKUP(MATCH(AE9,AD9:AD107,0),AA9:AC107,AF$6,FALSE),"")</f>
        <v/>
      </c>
      <c r="AG9" s="2" t="str">
        <f>IFERROR(VLOOKUP(MATCH(AE9,AD9:AD107,0),AA9:AC107,AG$6,FALSE),"-")</f>
        <v>-</v>
      </c>
    </row>
    <row r="10" spans="1:42">
      <c r="Y10" s="2" t="str">
        <f>AB211</f>
        <v>DESPESAS COM PRODUTOS</v>
      </c>
      <c r="Z10" s="2">
        <f t="shared" si="0"/>
        <v>0</v>
      </c>
      <c r="AA10" s="2">
        <v>2</v>
      </c>
      <c r="AB10" s="2" t="str">
        <f>DRE!D19</f>
        <v>-</v>
      </c>
      <c r="AC10" s="2">
        <f>HLOOKUP($E$4,DRE!$C$4:$Q$1131,ROW('G. Receitas'!X16),FALSE)</f>
        <v>0</v>
      </c>
      <c r="AD10" s="2" t="str">
        <f>IF(AC10=0,"",AC10+AA10/1000)</f>
        <v/>
      </c>
      <c r="AE10" s="2" t="e">
        <f>LARGE($AD$9:$AD$107,AA10)</f>
        <v>#NUM!</v>
      </c>
      <c r="AF10" s="2" t="str">
        <f>IFERROR(VLOOKUP(MATCH(AE10,$AD$9:$AD$107,0),$AA$9:$AC$107,AF$6,FALSE),"")</f>
        <v/>
      </c>
      <c r="AG10" s="2" t="str">
        <f>IFERROR(VLOOKUP(MATCH(AE10,$AD$9:$AD$107,0),$AA$9:$AC$107,AG$6,FALSE),"-")</f>
        <v>-</v>
      </c>
    </row>
    <row r="11" spans="1:42">
      <c r="Y11" s="2" t="str">
        <f>AB311</f>
        <v>DESPESAS COM SERVIÇOS</v>
      </c>
      <c r="Z11" s="2">
        <f t="shared" si="0"/>
        <v>0</v>
      </c>
      <c r="AA11" s="2">
        <v>3</v>
      </c>
      <c r="AB11" s="2" t="str">
        <f>DRE!D20</f>
        <v>-</v>
      </c>
      <c r="AC11" s="2">
        <f>HLOOKUP($E$4,DRE!$C$4:$Q$1131,ROW('G. Receitas'!X17),FALSE)</f>
        <v>0</v>
      </c>
      <c r="AD11" s="2" t="str">
        <f t="shared" ref="AD11:AD74" si="1">IF(AC11=0,"",AC11+AA11/1000)</f>
        <v/>
      </c>
      <c r="AE11" s="2" t="e">
        <f t="shared" ref="AE11:AE23" si="2">LARGE($AD$9:$AD$107,AA11)</f>
        <v>#NUM!</v>
      </c>
      <c r="AF11" s="2" t="str">
        <f t="shared" ref="AF11:AF23" si="3">IFERROR(VLOOKUP(MATCH(AE11,$AD$9:$AD$107,0),$AA$9:$AC$107,AF$6,FALSE),"")</f>
        <v/>
      </c>
      <c r="AG11" s="2" t="str">
        <f t="shared" ref="AG11:AG22" si="4">IFERROR(VLOOKUP(MATCH(AE11,$AD$9:$AD$107,0),$AA$9:$AC$107,AG$6,FALSE),"-")</f>
        <v>-</v>
      </c>
    </row>
    <row r="12" spans="1:42">
      <c r="Y12" s="2" t="str">
        <f>AB416</f>
        <v>DESPESAS COM RH</v>
      </c>
      <c r="Z12" s="2">
        <f t="shared" si="0"/>
        <v>0</v>
      </c>
      <c r="AA12" s="2">
        <v>4</v>
      </c>
      <c r="AB12" s="2" t="str">
        <f>DRE!D21</f>
        <v>-</v>
      </c>
      <c r="AC12" s="2">
        <f>HLOOKUP($E$4,DRE!$C$4:$Q$1131,ROW('G. Receitas'!X18),FALSE)</f>
        <v>0</v>
      </c>
      <c r="AD12" s="2" t="str">
        <f t="shared" si="1"/>
        <v/>
      </c>
      <c r="AE12" s="2" t="e">
        <f t="shared" si="2"/>
        <v>#NUM!</v>
      </c>
      <c r="AF12" s="2" t="str">
        <f t="shared" si="3"/>
        <v/>
      </c>
      <c r="AG12" s="2" t="str">
        <f t="shared" si="4"/>
        <v>-</v>
      </c>
    </row>
    <row r="13" spans="1:42">
      <c r="Y13" s="2" t="str">
        <f>AB516</f>
        <v>DESPESAS OPERACIONAIS</v>
      </c>
      <c r="Z13" s="2">
        <f t="shared" si="0"/>
        <v>0</v>
      </c>
      <c r="AA13" s="2">
        <v>5</v>
      </c>
      <c r="AB13" s="2" t="str">
        <f>DRE!D22</f>
        <v>-</v>
      </c>
      <c r="AC13" s="2">
        <f>HLOOKUP($E$4,DRE!$C$4:$Q$1131,ROW('G. Receitas'!X19),FALSE)</f>
        <v>0</v>
      </c>
      <c r="AD13" s="2" t="str">
        <f t="shared" si="1"/>
        <v/>
      </c>
      <c r="AE13" s="2" t="e">
        <f t="shared" si="2"/>
        <v>#NUM!</v>
      </c>
      <c r="AF13" s="2" t="str">
        <f t="shared" si="3"/>
        <v/>
      </c>
      <c r="AG13" s="2" t="str">
        <f t="shared" si="4"/>
        <v>-</v>
      </c>
    </row>
    <row r="14" spans="1:42">
      <c r="Y14" s="2" t="str">
        <f>AB616</f>
        <v>DESPESAS DE MARKETING</v>
      </c>
      <c r="Z14" s="2">
        <f t="shared" si="0"/>
        <v>0</v>
      </c>
      <c r="AA14" s="2">
        <v>6</v>
      </c>
      <c r="AB14" s="2" t="str">
        <f>DRE!D23</f>
        <v>-</v>
      </c>
      <c r="AC14" s="2">
        <f>HLOOKUP($E$4,DRE!$C$4:$Q$1131,ROW('G. Receitas'!X20),FALSE)</f>
        <v>0</v>
      </c>
      <c r="AD14" s="2" t="str">
        <f t="shared" si="1"/>
        <v/>
      </c>
      <c r="AE14" s="2" t="e">
        <f t="shared" si="2"/>
        <v>#NUM!</v>
      </c>
      <c r="AF14" s="2" t="str">
        <f t="shared" si="3"/>
        <v/>
      </c>
      <c r="AG14" s="2" t="str">
        <f t="shared" si="4"/>
        <v>-</v>
      </c>
    </row>
    <row r="15" spans="1:42">
      <c r="Y15" s="2" t="str">
        <f>AB819</f>
        <v>DESPESAS NÃO OPERACIONAIS</v>
      </c>
      <c r="Z15" s="2">
        <f t="shared" si="0"/>
        <v>0</v>
      </c>
      <c r="AA15" s="2">
        <v>7</v>
      </c>
      <c r="AB15" s="2" t="str">
        <f>DRE!D24</f>
        <v>-</v>
      </c>
      <c r="AC15" s="2">
        <f>HLOOKUP($E$4,DRE!$C$4:$Q$1131,ROW('G. Receitas'!X21),FALSE)</f>
        <v>0</v>
      </c>
      <c r="AD15" s="2" t="str">
        <f t="shared" si="1"/>
        <v/>
      </c>
      <c r="AE15" s="2" t="e">
        <f t="shared" si="2"/>
        <v>#NUM!</v>
      </c>
      <c r="AF15" s="2" t="str">
        <f t="shared" si="3"/>
        <v/>
      </c>
      <c r="AG15" s="2" t="str">
        <f t="shared" si="4"/>
        <v>-</v>
      </c>
    </row>
    <row r="16" spans="1:42">
      <c r="Y16" s="2" t="str">
        <f>AB920</f>
        <v>IMPOSTOS</v>
      </c>
      <c r="Z16" s="2">
        <f t="shared" si="0"/>
        <v>0</v>
      </c>
      <c r="AA16" s="2">
        <v>8</v>
      </c>
      <c r="AB16" s="2" t="str">
        <f>DRE!D25</f>
        <v>-</v>
      </c>
      <c r="AC16" s="2">
        <f>HLOOKUP($E$4,DRE!$C$4:$Q$1131,ROW('G. Receitas'!X22),FALSE)</f>
        <v>0</v>
      </c>
      <c r="AD16" s="2" t="str">
        <f t="shared" si="1"/>
        <v/>
      </c>
      <c r="AE16" s="2" t="e">
        <f t="shared" si="2"/>
        <v>#NUM!</v>
      </c>
      <c r="AF16" s="2" t="str">
        <f t="shared" si="3"/>
        <v/>
      </c>
      <c r="AG16" s="2" t="str">
        <f t="shared" si="4"/>
        <v>-</v>
      </c>
    </row>
    <row r="17" spans="3:33">
      <c r="Y17" s="2" t="str">
        <f>AB1023</f>
        <v>INVESTIMENTOS</v>
      </c>
      <c r="Z17" s="2">
        <f t="shared" si="0"/>
        <v>0</v>
      </c>
      <c r="AA17" s="2">
        <v>9</v>
      </c>
      <c r="AB17" s="2" t="str">
        <f>DRE!D26</f>
        <v>-</v>
      </c>
      <c r="AC17" s="2">
        <f>HLOOKUP($E$4,DRE!$C$4:$Q$1131,ROW('G. Receitas'!X23),FALSE)</f>
        <v>0</v>
      </c>
      <c r="AD17" s="2" t="str">
        <f t="shared" si="1"/>
        <v/>
      </c>
      <c r="AE17" s="2" t="e">
        <f t="shared" si="2"/>
        <v>#NUM!</v>
      </c>
      <c r="AF17" s="2" t="str">
        <f t="shared" si="3"/>
        <v/>
      </c>
      <c r="AG17" s="2" t="str">
        <f t="shared" si="4"/>
        <v>-</v>
      </c>
    </row>
    <row r="18" spans="3:33">
      <c r="AA18" s="2">
        <v>10</v>
      </c>
      <c r="AB18" s="2" t="str">
        <f>DRE!D27</f>
        <v>-</v>
      </c>
      <c r="AC18" s="2">
        <f>HLOOKUP($E$4,DRE!$C$4:$Q$1131,ROW('G. Receitas'!X24),FALSE)</f>
        <v>0</v>
      </c>
      <c r="AD18" s="2" t="str">
        <f t="shared" si="1"/>
        <v/>
      </c>
      <c r="AE18" s="2" t="e">
        <f t="shared" si="2"/>
        <v>#NUM!</v>
      </c>
      <c r="AF18" s="2" t="str">
        <f t="shared" si="3"/>
        <v/>
      </c>
      <c r="AG18" s="2" t="str">
        <f t="shared" si="4"/>
        <v>-</v>
      </c>
    </row>
    <row r="19" spans="3:33">
      <c r="AA19" s="2">
        <v>11</v>
      </c>
      <c r="AB19" s="2" t="str">
        <f>DRE!D28</f>
        <v>-</v>
      </c>
      <c r="AC19" s="2">
        <f>HLOOKUP($E$4,DRE!$C$4:$Q$1131,ROW('G. Receitas'!X25),FALSE)</f>
        <v>0</v>
      </c>
      <c r="AD19" s="2" t="str">
        <f t="shared" si="1"/>
        <v/>
      </c>
      <c r="AE19" s="2" t="e">
        <f t="shared" si="2"/>
        <v>#NUM!</v>
      </c>
      <c r="AF19" s="2" t="str">
        <f t="shared" si="3"/>
        <v/>
      </c>
      <c r="AG19" s="2" t="str">
        <f t="shared" si="4"/>
        <v>-</v>
      </c>
    </row>
    <row r="20" spans="3:33">
      <c r="AA20" s="2">
        <v>12</v>
      </c>
      <c r="AB20" s="2" t="str">
        <f>DRE!D29</f>
        <v>-</v>
      </c>
      <c r="AC20" s="2">
        <f>HLOOKUP($E$4,DRE!$C$4:$Q$1131,ROW('G. Receitas'!X26),FALSE)</f>
        <v>0</v>
      </c>
      <c r="AD20" s="2" t="str">
        <f t="shared" si="1"/>
        <v/>
      </c>
      <c r="AE20" s="2" t="e">
        <f t="shared" si="2"/>
        <v>#NUM!</v>
      </c>
      <c r="AF20" s="2" t="str">
        <f t="shared" si="3"/>
        <v/>
      </c>
      <c r="AG20" s="2" t="str">
        <f t="shared" si="4"/>
        <v>-</v>
      </c>
    </row>
    <row r="21" spans="3:33">
      <c r="AA21" s="2">
        <v>13</v>
      </c>
      <c r="AB21" s="2" t="str">
        <f>DRE!D30</f>
        <v>-</v>
      </c>
      <c r="AC21" s="2">
        <f>HLOOKUP($E$4,DRE!$C$4:$Q$1131,ROW('G. Receitas'!X27),FALSE)</f>
        <v>0</v>
      </c>
      <c r="AD21" s="2" t="str">
        <f t="shared" si="1"/>
        <v/>
      </c>
      <c r="AE21" s="2" t="e">
        <f t="shared" si="2"/>
        <v>#NUM!</v>
      </c>
      <c r="AF21" s="2" t="str">
        <f t="shared" si="3"/>
        <v/>
      </c>
      <c r="AG21" s="2" t="str">
        <f t="shared" si="4"/>
        <v>-</v>
      </c>
    </row>
    <row r="22" spans="3:33">
      <c r="AA22" s="2">
        <v>14</v>
      </c>
      <c r="AB22" s="2" t="str">
        <f>DRE!D31</f>
        <v>-</v>
      </c>
      <c r="AC22" s="2">
        <f>HLOOKUP($E$4,DRE!$C$4:$Q$1131,ROW('G. Receitas'!X28),FALSE)</f>
        <v>0</v>
      </c>
      <c r="AD22" s="2" t="str">
        <f t="shared" si="1"/>
        <v/>
      </c>
      <c r="AE22" s="2" t="e">
        <f t="shared" si="2"/>
        <v>#NUM!</v>
      </c>
      <c r="AF22" s="2" t="str">
        <f t="shared" si="3"/>
        <v/>
      </c>
      <c r="AG22" s="2" t="str">
        <f t="shared" si="4"/>
        <v>-</v>
      </c>
    </row>
    <row r="23" spans="3:33" ht="52.5" customHeight="1" thickBot="1">
      <c r="AA23" s="2">
        <v>15</v>
      </c>
      <c r="AB23" s="2" t="str">
        <f>DRE!D32</f>
        <v>-</v>
      </c>
      <c r="AC23" s="2">
        <f>HLOOKUP($E$4,DRE!$C$4:$Q$1131,ROW('G. Receitas'!X29),FALSE)</f>
        <v>0</v>
      </c>
      <c r="AD23" s="2" t="str">
        <f t="shared" si="1"/>
        <v/>
      </c>
      <c r="AE23" s="2" t="e">
        <f t="shared" si="2"/>
        <v>#NUM!</v>
      </c>
      <c r="AF23" s="2" t="str">
        <f t="shared" si="3"/>
        <v/>
      </c>
      <c r="AG23" s="2" t="str">
        <f t="shared" ref="AG23" si="5">IFERROR(VLOOKUP(MATCH(AE23,$AD$9:$AD$107,0),$AA$9:$AC$107,AG$6,FALSE),"")</f>
        <v/>
      </c>
    </row>
    <row r="24" spans="3:33" ht="23.25" customHeight="1" thickTop="1">
      <c r="C24" s="247" t="s">
        <v>1345</v>
      </c>
      <c r="D24" s="247"/>
      <c r="E24" s="247"/>
      <c r="F24" s="30">
        <f>Z9</f>
        <v>0</v>
      </c>
      <c r="H24" s="83"/>
      <c r="I24" s="246" t="s">
        <v>1346</v>
      </c>
      <c r="J24" s="246"/>
      <c r="K24" s="246"/>
      <c r="L24" s="204">
        <f>Z7</f>
        <v>0</v>
      </c>
      <c r="M24" s="248"/>
      <c r="AA24" s="2">
        <v>16</v>
      </c>
      <c r="AB24" s="2" t="str">
        <f>DRE!D33</f>
        <v>-</v>
      </c>
      <c r="AC24" s="2">
        <f>HLOOKUP($E$4,DRE!$C$4:$Q$1131,ROW('G. Receitas'!X30),FALSE)</f>
        <v>0</v>
      </c>
      <c r="AD24" s="2" t="str">
        <f t="shared" si="1"/>
        <v/>
      </c>
    </row>
    <row r="25" spans="3:33">
      <c r="AA25" s="2">
        <v>17</v>
      </c>
      <c r="AB25" s="2" t="str">
        <f>DRE!D34</f>
        <v>-</v>
      </c>
      <c r="AC25" s="2">
        <f>HLOOKUP($E$4,DRE!$C$4:$Q$1131,ROW('G. Receitas'!X31),FALSE)</f>
        <v>0</v>
      </c>
      <c r="AD25" s="2" t="str">
        <f t="shared" si="1"/>
        <v/>
      </c>
    </row>
    <row r="26" spans="3:33">
      <c r="AA26" s="2">
        <v>18</v>
      </c>
      <c r="AB26" s="2" t="str">
        <f>DRE!D35</f>
        <v>-</v>
      </c>
      <c r="AC26" s="2">
        <f>HLOOKUP($E$4,DRE!$C$4:$Q$1131,ROW('G. Receitas'!X32),FALSE)</f>
        <v>0</v>
      </c>
      <c r="AD26" s="2" t="str">
        <f t="shared" si="1"/>
        <v/>
      </c>
    </row>
    <row r="27" spans="3:33">
      <c r="AA27" s="2">
        <v>19</v>
      </c>
      <c r="AB27" s="2" t="str">
        <f>DRE!D36</f>
        <v>-</v>
      </c>
      <c r="AC27" s="2">
        <f>HLOOKUP($E$4,DRE!$C$4:$Q$1131,ROW('G. Receitas'!X33),FALSE)</f>
        <v>0</v>
      </c>
      <c r="AD27" s="2" t="str">
        <f t="shared" si="1"/>
        <v/>
      </c>
    </row>
    <row r="28" spans="3:33">
      <c r="AA28" s="2">
        <v>20</v>
      </c>
      <c r="AB28" s="2" t="str">
        <f>DRE!D37</f>
        <v>-</v>
      </c>
      <c r="AC28" s="2">
        <f>HLOOKUP($E$4,DRE!$C$4:$Q$1131,ROW('G. Receitas'!X34),FALSE)</f>
        <v>0</v>
      </c>
      <c r="AD28" s="2" t="str">
        <f t="shared" si="1"/>
        <v/>
      </c>
    </row>
    <row r="29" spans="3:33">
      <c r="AA29" s="2">
        <v>21</v>
      </c>
      <c r="AB29" s="2" t="str">
        <f>DRE!D38</f>
        <v>-</v>
      </c>
      <c r="AC29" s="2">
        <f>HLOOKUP($E$4,DRE!$C$4:$Q$1131,ROW('G. Receitas'!X35),FALSE)</f>
        <v>0</v>
      </c>
      <c r="AD29" s="2" t="str">
        <f t="shared" si="1"/>
        <v/>
      </c>
    </row>
    <row r="30" spans="3:33">
      <c r="AA30" s="2">
        <v>22</v>
      </c>
      <c r="AB30" s="2" t="str">
        <f>DRE!D39</f>
        <v>-</v>
      </c>
      <c r="AC30" s="2">
        <f>HLOOKUP($E$4,DRE!$C$4:$Q$1131,ROW('G. Receitas'!X36),FALSE)</f>
        <v>0</v>
      </c>
      <c r="AD30" s="2" t="str">
        <f t="shared" si="1"/>
        <v/>
      </c>
    </row>
    <row r="31" spans="3:33">
      <c r="AA31" s="2">
        <v>23</v>
      </c>
      <c r="AB31" s="2" t="str">
        <f>DRE!D40</f>
        <v>-</v>
      </c>
      <c r="AC31" s="2">
        <f>HLOOKUP($E$4,DRE!$C$4:$Q$1131,ROW('G. Receitas'!X37),FALSE)</f>
        <v>0</v>
      </c>
      <c r="AD31" s="2" t="str">
        <f t="shared" si="1"/>
        <v/>
      </c>
    </row>
    <row r="32" spans="3:33">
      <c r="AA32" s="2">
        <v>24</v>
      </c>
      <c r="AB32" s="2" t="str">
        <f>DRE!D41</f>
        <v>-</v>
      </c>
      <c r="AC32" s="2">
        <f>HLOOKUP($E$4,DRE!$C$4:$Q$1131,ROW('G. Receitas'!X38),FALSE)</f>
        <v>0</v>
      </c>
      <c r="AD32" s="2" t="str">
        <f t="shared" si="1"/>
        <v/>
      </c>
    </row>
    <row r="33" spans="3:30">
      <c r="AA33" s="2">
        <v>25</v>
      </c>
      <c r="AB33" s="2" t="str">
        <f>DRE!D42</f>
        <v>-</v>
      </c>
      <c r="AC33" s="2">
        <f>HLOOKUP($E$4,DRE!$C$4:$Q$1131,ROW('G. Receitas'!X39),FALSE)</f>
        <v>0</v>
      </c>
      <c r="AD33" s="2" t="str">
        <f t="shared" si="1"/>
        <v/>
      </c>
    </row>
    <row r="34" spans="3:30">
      <c r="AA34" s="2">
        <v>26</v>
      </c>
      <c r="AB34" s="2" t="str">
        <f>DRE!D43</f>
        <v>-</v>
      </c>
      <c r="AC34" s="2">
        <f>HLOOKUP($E$4,DRE!$C$4:$Q$1131,ROW('G. Receitas'!X40),FALSE)</f>
        <v>0</v>
      </c>
      <c r="AD34" s="2" t="str">
        <f t="shared" si="1"/>
        <v/>
      </c>
    </row>
    <row r="35" spans="3:30">
      <c r="AA35" s="2">
        <v>27</v>
      </c>
      <c r="AB35" s="2" t="str">
        <f>DRE!D44</f>
        <v>-</v>
      </c>
      <c r="AC35" s="2">
        <f>HLOOKUP($E$4,DRE!$C$4:$Q$1131,ROW('G. Receitas'!X41),FALSE)</f>
        <v>0</v>
      </c>
      <c r="AD35" s="2" t="str">
        <f t="shared" si="1"/>
        <v/>
      </c>
    </row>
    <row r="36" spans="3:30">
      <c r="AA36" s="2">
        <v>28</v>
      </c>
      <c r="AB36" s="2" t="str">
        <f>DRE!D45</f>
        <v>-</v>
      </c>
      <c r="AC36" s="2">
        <f>HLOOKUP($E$4,DRE!$C$4:$Q$1131,ROW('G. Receitas'!X42),FALSE)</f>
        <v>0</v>
      </c>
      <c r="AD36" s="2" t="str">
        <f t="shared" si="1"/>
        <v/>
      </c>
    </row>
    <row r="37" spans="3:30">
      <c r="AA37" s="2">
        <v>29</v>
      </c>
      <c r="AB37" s="2" t="str">
        <f>DRE!D46</f>
        <v>-</v>
      </c>
      <c r="AC37" s="2">
        <f>HLOOKUP($E$4,DRE!$C$4:$Q$1131,ROW('G. Receitas'!X43),FALSE)</f>
        <v>0</v>
      </c>
      <c r="AD37" s="2" t="str">
        <f t="shared" si="1"/>
        <v/>
      </c>
    </row>
    <row r="38" spans="3:30">
      <c r="AA38" s="2">
        <v>30</v>
      </c>
      <c r="AB38" s="2" t="str">
        <f>DRE!D47</f>
        <v>-</v>
      </c>
      <c r="AC38" s="2">
        <f>HLOOKUP($E$4,DRE!$C$4:$Q$1131,ROW('G. Receitas'!X44),FALSE)</f>
        <v>0</v>
      </c>
      <c r="AD38" s="2" t="str">
        <f t="shared" si="1"/>
        <v/>
      </c>
    </row>
    <row r="39" spans="3:30">
      <c r="AA39" s="2">
        <v>31</v>
      </c>
      <c r="AB39" s="2" t="str">
        <f>DRE!D48</f>
        <v>-</v>
      </c>
      <c r="AC39" s="2">
        <f>HLOOKUP($E$4,DRE!$C$4:$Q$1131,ROW('G. Receitas'!X45),FALSE)</f>
        <v>0</v>
      </c>
      <c r="AD39" s="2" t="str">
        <f t="shared" si="1"/>
        <v/>
      </c>
    </row>
    <row r="40" spans="3:30">
      <c r="AA40" s="2">
        <v>32</v>
      </c>
      <c r="AB40" s="2" t="str">
        <f>DRE!D49</f>
        <v>-</v>
      </c>
      <c r="AC40" s="2">
        <f>HLOOKUP($E$4,DRE!$C$4:$Q$1131,ROW('G. Receitas'!X46),FALSE)</f>
        <v>0</v>
      </c>
      <c r="AD40" s="2" t="str">
        <f t="shared" si="1"/>
        <v/>
      </c>
    </row>
    <row r="41" spans="3:30">
      <c r="AA41" s="2">
        <v>33</v>
      </c>
      <c r="AB41" s="2" t="str">
        <f>DRE!D50</f>
        <v>-</v>
      </c>
      <c r="AC41" s="2">
        <f>HLOOKUP($E$4,DRE!$C$4:$Q$1131,ROW('G. Receitas'!X47),FALSE)</f>
        <v>0</v>
      </c>
      <c r="AD41" s="2" t="str">
        <f t="shared" si="1"/>
        <v/>
      </c>
    </row>
    <row r="42" spans="3:30">
      <c r="AA42" s="2">
        <v>34</v>
      </c>
      <c r="AB42" s="2" t="str">
        <f>DRE!D51</f>
        <v>-</v>
      </c>
      <c r="AC42" s="2">
        <f>HLOOKUP($E$4,DRE!$C$4:$Q$1131,ROW('G. Receitas'!X48),FALSE)</f>
        <v>0</v>
      </c>
      <c r="AD42" s="2" t="str">
        <f t="shared" si="1"/>
        <v/>
      </c>
    </row>
    <row r="43" spans="3:30" ht="33" customHeight="1">
      <c r="AA43" s="2">
        <v>35</v>
      </c>
      <c r="AB43" s="2" t="str">
        <f>DRE!D52</f>
        <v>-</v>
      </c>
      <c r="AC43" s="2">
        <f>HLOOKUP($E$4,DRE!$C$4:$Q$1131,ROW('G. Receitas'!X49),FALSE)</f>
        <v>0</v>
      </c>
      <c r="AD43" s="2" t="str">
        <f t="shared" si="1"/>
        <v/>
      </c>
    </row>
    <row r="44" spans="3:30" ht="21">
      <c r="C44" s="247"/>
      <c r="D44" s="247"/>
      <c r="E44" s="247"/>
      <c r="F44" s="247"/>
      <c r="AA44" s="2">
        <v>36</v>
      </c>
      <c r="AB44" s="2" t="str">
        <f>DRE!D53</f>
        <v>-</v>
      </c>
      <c r="AC44" s="2">
        <f>HLOOKUP($E$4,DRE!$C$4:$Q$1131,ROW('G. Receitas'!X50),FALSE)</f>
        <v>0</v>
      </c>
      <c r="AD44" s="2" t="str">
        <f t="shared" si="1"/>
        <v/>
      </c>
    </row>
    <row r="45" spans="3:30">
      <c r="AA45" s="2">
        <v>37</v>
      </c>
      <c r="AB45" s="2" t="str">
        <f>DRE!D54</f>
        <v>-</v>
      </c>
      <c r="AC45" s="2">
        <f>HLOOKUP($E$4,DRE!$C$4:$Q$1131,ROW('G. Receitas'!X51),FALSE)</f>
        <v>0</v>
      </c>
      <c r="AD45" s="2" t="str">
        <f t="shared" si="1"/>
        <v/>
      </c>
    </row>
    <row r="46" spans="3:30">
      <c r="AA46" s="2">
        <v>38</v>
      </c>
      <c r="AB46" s="2" t="str">
        <f>DRE!D55</f>
        <v>-</v>
      </c>
      <c r="AC46" s="2">
        <f>HLOOKUP($E$4,DRE!$C$4:$Q$1131,ROW('G. Receitas'!X52),FALSE)</f>
        <v>0</v>
      </c>
      <c r="AD46" s="2" t="str">
        <f t="shared" si="1"/>
        <v/>
      </c>
    </row>
    <row r="47" spans="3:30">
      <c r="AA47" s="2">
        <v>39</v>
      </c>
      <c r="AB47" s="2" t="str">
        <f>DRE!D56</f>
        <v>-</v>
      </c>
      <c r="AC47" s="2">
        <f>HLOOKUP($E$4,DRE!$C$4:$Q$1131,ROW('G. Receitas'!X53),FALSE)</f>
        <v>0</v>
      </c>
      <c r="AD47" s="2" t="str">
        <f t="shared" si="1"/>
        <v/>
      </c>
    </row>
    <row r="48" spans="3:30">
      <c r="AA48" s="2">
        <v>40</v>
      </c>
      <c r="AB48" s="2" t="str">
        <f>DRE!D57</f>
        <v>-</v>
      </c>
      <c r="AC48" s="2">
        <f>HLOOKUP($E$4,DRE!$C$4:$Q$1131,ROW('G. Receitas'!X54),FALSE)</f>
        <v>0</v>
      </c>
      <c r="AD48" s="2" t="str">
        <f t="shared" si="1"/>
        <v/>
      </c>
    </row>
    <row r="49" spans="3:30">
      <c r="AA49" s="2">
        <v>41</v>
      </c>
      <c r="AB49" s="2" t="str">
        <f>DRE!D58</f>
        <v>-</v>
      </c>
      <c r="AC49" s="2">
        <f>HLOOKUP($E$4,DRE!$C$4:$Q$1131,ROW('G. Receitas'!X55),FALSE)</f>
        <v>0</v>
      </c>
      <c r="AD49" s="2" t="str">
        <f t="shared" si="1"/>
        <v/>
      </c>
    </row>
    <row r="50" spans="3:30">
      <c r="AA50" s="2">
        <v>42</v>
      </c>
      <c r="AB50" s="2" t="str">
        <f>DRE!D59</f>
        <v>-</v>
      </c>
      <c r="AC50" s="2">
        <f>HLOOKUP($E$4,DRE!$C$4:$Q$1131,ROW('G. Receitas'!X56),FALSE)</f>
        <v>0</v>
      </c>
      <c r="AD50" s="2" t="str">
        <f t="shared" si="1"/>
        <v/>
      </c>
    </row>
    <row r="51" spans="3:30">
      <c r="AA51" s="2">
        <v>43</v>
      </c>
      <c r="AB51" s="2" t="str">
        <f>DRE!D60</f>
        <v>-</v>
      </c>
      <c r="AC51" s="2">
        <f>HLOOKUP($E$4,DRE!$C$4:$Q$1131,ROW('G. Receitas'!X57),FALSE)</f>
        <v>0</v>
      </c>
      <c r="AD51" s="2" t="str">
        <f t="shared" si="1"/>
        <v/>
      </c>
    </row>
    <row r="52" spans="3:30">
      <c r="AA52" s="2">
        <v>44</v>
      </c>
      <c r="AB52" s="2" t="str">
        <f>DRE!D61</f>
        <v>-</v>
      </c>
      <c r="AC52" s="2">
        <f>HLOOKUP($E$4,DRE!$C$4:$Q$1131,ROW('G. Receitas'!X58),FALSE)</f>
        <v>0</v>
      </c>
      <c r="AD52" s="2" t="str">
        <f t="shared" si="1"/>
        <v/>
      </c>
    </row>
    <row r="53" spans="3:30">
      <c r="AA53" s="2">
        <v>45</v>
      </c>
      <c r="AB53" s="2" t="str">
        <f>DRE!D62</f>
        <v>-</v>
      </c>
      <c r="AC53" s="2">
        <f>HLOOKUP($E$4,DRE!$C$4:$Q$1131,ROW('G. Receitas'!X59),FALSE)</f>
        <v>0</v>
      </c>
      <c r="AD53" s="2" t="str">
        <f t="shared" si="1"/>
        <v/>
      </c>
    </row>
    <row r="54" spans="3:30">
      <c r="AA54" s="2">
        <v>46</v>
      </c>
      <c r="AB54" s="2" t="str">
        <f>DRE!D63</f>
        <v>-</v>
      </c>
      <c r="AC54" s="2">
        <f>HLOOKUP($E$4,DRE!$C$4:$Q$1131,ROW('G. Receitas'!X60),FALSE)</f>
        <v>0</v>
      </c>
      <c r="AD54" s="2" t="str">
        <f t="shared" si="1"/>
        <v/>
      </c>
    </row>
    <row r="55" spans="3:30">
      <c r="AA55" s="2">
        <v>47</v>
      </c>
      <c r="AB55" s="2" t="str">
        <f>DRE!D64</f>
        <v>-</v>
      </c>
      <c r="AC55" s="2">
        <f>HLOOKUP($E$4,DRE!$C$4:$Q$1131,ROW('G. Receitas'!X61),FALSE)</f>
        <v>0</v>
      </c>
      <c r="AD55" s="2" t="str">
        <f t="shared" si="1"/>
        <v/>
      </c>
    </row>
    <row r="56" spans="3:30">
      <c r="AA56" s="2">
        <v>48</v>
      </c>
      <c r="AB56" s="2" t="str">
        <f>DRE!D65</f>
        <v>-</v>
      </c>
      <c r="AC56" s="2">
        <f>HLOOKUP($E$4,DRE!$C$4:$Q$1131,ROW('G. Receitas'!X62),FALSE)</f>
        <v>0</v>
      </c>
      <c r="AD56" s="2" t="str">
        <f t="shared" si="1"/>
        <v/>
      </c>
    </row>
    <row r="57" spans="3:30">
      <c r="AA57" s="2">
        <v>49</v>
      </c>
      <c r="AB57" s="2" t="str">
        <f>DRE!D66</f>
        <v>-</v>
      </c>
      <c r="AC57" s="2">
        <f>HLOOKUP($E$4,DRE!$C$4:$Q$1131,ROW('G. Receitas'!X63),FALSE)</f>
        <v>0</v>
      </c>
      <c r="AD57" s="2" t="str">
        <f t="shared" si="1"/>
        <v/>
      </c>
    </row>
    <row r="58" spans="3:30" ht="46.5" customHeight="1">
      <c r="I58" s="84"/>
      <c r="AA58" s="2">
        <v>50</v>
      </c>
      <c r="AB58" s="2" t="str">
        <f>DRE!D67</f>
        <v>-</v>
      </c>
      <c r="AC58" s="2">
        <f>HLOOKUP($E$4,DRE!$C$4:$Q$1131,ROW('G. Receitas'!X64),FALSE)</f>
        <v>0</v>
      </c>
      <c r="AD58" s="2" t="str">
        <f t="shared" si="1"/>
        <v/>
      </c>
    </row>
    <row r="59" spans="3:30" ht="25.5" customHeight="1">
      <c r="C59" s="247"/>
      <c r="D59" s="247"/>
      <c r="E59" s="247"/>
      <c r="I59" s="247"/>
      <c r="J59" s="247"/>
      <c r="AA59" s="2">
        <v>51</v>
      </c>
      <c r="AB59" s="2" t="str">
        <f>DRE!D68</f>
        <v>-</v>
      </c>
      <c r="AC59" s="2">
        <f>HLOOKUP($E$4,DRE!$C$4:$Q$1131,ROW('G. Receitas'!X65),FALSE)</f>
        <v>0</v>
      </c>
      <c r="AD59" s="2" t="str">
        <f t="shared" si="1"/>
        <v/>
      </c>
    </row>
    <row r="60" spans="3:30" ht="12.75" customHeight="1">
      <c r="AA60" s="2">
        <v>52</v>
      </c>
      <c r="AB60" s="2" t="str">
        <f>DRE!D69</f>
        <v>-</v>
      </c>
      <c r="AC60" s="2">
        <f>HLOOKUP($E$4,DRE!$C$4:$Q$1131,ROW('G. Receitas'!X66),FALSE)</f>
        <v>0</v>
      </c>
      <c r="AD60" s="2" t="str">
        <f t="shared" si="1"/>
        <v/>
      </c>
    </row>
    <row r="61" spans="3:30">
      <c r="AA61" s="2">
        <v>53</v>
      </c>
      <c r="AB61" s="2" t="str">
        <f>DRE!D70</f>
        <v>-</v>
      </c>
      <c r="AC61" s="2">
        <f>HLOOKUP($E$4,DRE!$C$4:$Q$1131,ROW('G. Receitas'!X67),FALSE)</f>
        <v>0</v>
      </c>
      <c r="AD61" s="2" t="str">
        <f t="shared" si="1"/>
        <v/>
      </c>
    </row>
    <row r="62" spans="3:30">
      <c r="AA62" s="2">
        <v>54</v>
      </c>
      <c r="AB62" s="2" t="str">
        <f>DRE!D71</f>
        <v>-</v>
      </c>
      <c r="AC62" s="2">
        <f>HLOOKUP($E$4,DRE!$C$4:$Q$1131,ROW('G. Receitas'!X68),FALSE)</f>
        <v>0</v>
      </c>
      <c r="AD62" s="2" t="str">
        <f t="shared" si="1"/>
        <v/>
      </c>
    </row>
    <row r="63" spans="3:30">
      <c r="AA63" s="2">
        <v>55</v>
      </c>
      <c r="AB63" s="2" t="str">
        <f>DRE!D72</f>
        <v>-</v>
      </c>
      <c r="AC63" s="2">
        <f>HLOOKUP($E$4,DRE!$C$4:$Q$1131,ROW('G. Receitas'!X69),FALSE)</f>
        <v>0</v>
      </c>
      <c r="AD63" s="2" t="str">
        <f t="shared" si="1"/>
        <v/>
      </c>
    </row>
    <row r="64" spans="3:30">
      <c r="AA64" s="2">
        <v>56</v>
      </c>
      <c r="AB64" s="2" t="str">
        <f>DRE!D73</f>
        <v>-</v>
      </c>
      <c r="AC64" s="2">
        <f>HLOOKUP($E$4,DRE!$C$4:$Q$1131,ROW('G. Receitas'!X70),FALSE)</f>
        <v>0</v>
      </c>
      <c r="AD64" s="2" t="str">
        <f t="shared" si="1"/>
        <v/>
      </c>
    </row>
    <row r="65" spans="3:30">
      <c r="AA65" s="2">
        <v>57</v>
      </c>
      <c r="AB65" s="2" t="str">
        <f>DRE!D74</f>
        <v>-</v>
      </c>
      <c r="AC65" s="2">
        <f>HLOOKUP($E$4,DRE!$C$4:$Q$1131,ROW('G. Receitas'!X71),FALSE)</f>
        <v>0</v>
      </c>
      <c r="AD65" s="2" t="str">
        <f t="shared" si="1"/>
        <v/>
      </c>
    </row>
    <row r="66" spans="3:30">
      <c r="AA66" s="2">
        <v>58</v>
      </c>
      <c r="AB66" s="2" t="str">
        <f>DRE!D75</f>
        <v>-</v>
      </c>
      <c r="AC66" s="2">
        <f>HLOOKUP($E$4,DRE!$C$4:$Q$1131,ROW('G. Receitas'!X72),FALSE)</f>
        <v>0</v>
      </c>
      <c r="AD66" s="2" t="str">
        <f t="shared" si="1"/>
        <v/>
      </c>
    </row>
    <row r="67" spans="3:30">
      <c r="AA67" s="2">
        <v>59</v>
      </c>
      <c r="AB67" s="2" t="str">
        <f>DRE!D76</f>
        <v>-</v>
      </c>
      <c r="AC67" s="2">
        <f>HLOOKUP($E$4,DRE!$C$4:$Q$1131,ROW('G. Receitas'!X73),FALSE)</f>
        <v>0</v>
      </c>
      <c r="AD67" s="2" t="str">
        <f t="shared" si="1"/>
        <v/>
      </c>
    </row>
    <row r="68" spans="3:30">
      <c r="AA68" s="2">
        <v>60</v>
      </c>
      <c r="AB68" s="2" t="str">
        <f>DRE!D77</f>
        <v>-</v>
      </c>
      <c r="AC68" s="2">
        <f>HLOOKUP($E$4,DRE!$C$4:$Q$1131,ROW('G. Receitas'!X74),FALSE)</f>
        <v>0</v>
      </c>
      <c r="AD68" s="2" t="str">
        <f t="shared" si="1"/>
        <v/>
      </c>
    </row>
    <row r="69" spans="3:30">
      <c r="AA69" s="2">
        <v>61</v>
      </c>
      <c r="AB69" s="2" t="str">
        <f>DRE!D78</f>
        <v>-</v>
      </c>
      <c r="AC69" s="2">
        <f>HLOOKUP($E$4,DRE!$C$4:$Q$1131,ROW('G. Receitas'!X75),FALSE)</f>
        <v>0</v>
      </c>
      <c r="AD69" s="2" t="str">
        <f t="shared" si="1"/>
        <v/>
      </c>
    </row>
    <row r="70" spans="3:30">
      <c r="AA70" s="2">
        <v>62</v>
      </c>
      <c r="AB70" s="2" t="str">
        <f>DRE!D79</f>
        <v>-</v>
      </c>
      <c r="AC70" s="2">
        <f>HLOOKUP($E$4,DRE!$C$4:$Q$1131,ROW('G. Receitas'!X76),FALSE)</f>
        <v>0</v>
      </c>
      <c r="AD70" s="2" t="str">
        <f t="shared" si="1"/>
        <v/>
      </c>
    </row>
    <row r="71" spans="3:30">
      <c r="AA71" s="2">
        <v>63</v>
      </c>
      <c r="AB71" s="2" t="str">
        <f>DRE!D80</f>
        <v>-</v>
      </c>
      <c r="AC71" s="2">
        <f>HLOOKUP($E$4,DRE!$C$4:$Q$1131,ROW('G. Receitas'!X77),FALSE)</f>
        <v>0</v>
      </c>
      <c r="AD71" s="2" t="str">
        <f t="shared" si="1"/>
        <v/>
      </c>
    </row>
    <row r="72" spans="3:30">
      <c r="AA72" s="2">
        <v>64</v>
      </c>
      <c r="AB72" s="2" t="str">
        <f>DRE!D81</f>
        <v>-</v>
      </c>
      <c r="AC72" s="2">
        <f>HLOOKUP($E$4,DRE!$C$4:$Q$1131,ROW('G. Receitas'!X78),FALSE)</f>
        <v>0</v>
      </c>
      <c r="AD72" s="2" t="str">
        <f t="shared" si="1"/>
        <v/>
      </c>
    </row>
    <row r="73" spans="3:30">
      <c r="AA73" s="2">
        <v>65</v>
      </c>
      <c r="AB73" s="2" t="str">
        <f>DRE!D82</f>
        <v>-</v>
      </c>
      <c r="AC73" s="2">
        <f>HLOOKUP($E$4,DRE!$C$4:$Q$1131,ROW('G. Receitas'!X79),FALSE)</f>
        <v>0</v>
      </c>
      <c r="AD73" s="2" t="str">
        <f t="shared" si="1"/>
        <v/>
      </c>
    </row>
    <row r="74" spans="3:30">
      <c r="C74" s="83"/>
      <c r="G74" s="83"/>
      <c r="K74" s="83"/>
      <c r="AA74" s="2">
        <v>66</v>
      </c>
      <c r="AB74" s="2" t="str">
        <f>DRE!D83</f>
        <v>-</v>
      </c>
      <c r="AC74" s="2">
        <f>HLOOKUP($E$4,DRE!$C$4:$Q$1131,ROW('G. Receitas'!X80),FALSE)</f>
        <v>0</v>
      </c>
      <c r="AD74" s="2" t="str">
        <f t="shared" si="1"/>
        <v/>
      </c>
    </row>
    <row r="75" spans="3:30">
      <c r="AA75" s="2">
        <v>67</v>
      </c>
      <c r="AB75" s="2" t="str">
        <f>DRE!D84</f>
        <v>-</v>
      </c>
      <c r="AC75" s="2">
        <f>HLOOKUP($E$4,DRE!$C$4:$Q$1131,ROW('G. Receitas'!X81),FALSE)</f>
        <v>0</v>
      </c>
      <c r="AD75" s="2" t="str">
        <f t="shared" ref="AD75:AD107" si="6">IF(AC75=0,"",AC75+AA75/1000)</f>
        <v/>
      </c>
    </row>
    <row r="76" spans="3:30">
      <c r="AA76" s="2">
        <v>68</v>
      </c>
      <c r="AB76" s="2" t="str">
        <f>DRE!D85</f>
        <v>-</v>
      </c>
      <c r="AC76" s="2">
        <f>HLOOKUP($E$4,DRE!$C$4:$Q$1131,ROW('G. Receitas'!X82),FALSE)</f>
        <v>0</v>
      </c>
      <c r="AD76" s="2" t="str">
        <f t="shared" si="6"/>
        <v/>
      </c>
    </row>
    <row r="77" spans="3:30">
      <c r="AA77" s="2">
        <v>69</v>
      </c>
      <c r="AB77" s="2" t="str">
        <f>DRE!D86</f>
        <v>-</v>
      </c>
      <c r="AC77" s="2">
        <f>HLOOKUP($E$4,DRE!$C$4:$Q$1131,ROW('G. Receitas'!X83),FALSE)</f>
        <v>0</v>
      </c>
      <c r="AD77" s="2" t="str">
        <f t="shared" si="6"/>
        <v/>
      </c>
    </row>
    <row r="78" spans="3:30" ht="21">
      <c r="C78" s="247"/>
      <c r="D78" s="247"/>
      <c r="E78" s="247"/>
      <c r="F78" s="247"/>
      <c r="AA78" s="2">
        <v>70</v>
      </c>
      <c r="AB78" s="2" t="str">
        <f>DRE!D87</f>
        <v>-</v>
      </c>
      <c r="AC78" s="2">
        <f>HLOOKUP($E$4,DRE!$C$4:$Q$1131,ROW('G. Receitas'!X84),FALSE)</f>
        <v>0</v>
      </c>
      <c r="AD78" s="2" t="str">
        <f t="shared" si="6"/>
        <v/>
      </c>
    </row>
    <row r="79" spans="3:30">
      <c r="AA79" s="2">
        <v>71</v>
      </c>
      <c r="AB79" s="2" t="str">
        <f>DRE!D88</f>
        <v>-</v>
      </c>
      <c r="AC79" s="2">
        <f>HLOOKUP($E$4,DRE!$C$4:$Q$1131,ROW('G. Receitas'!X85),FALSE)</f>
        <v>0</v>
      </c>
      <c r="AD79" s="2" t="str">
        <f t="shared" si="6"/>
        <v/>
      </c>
    </row>
    <row r="80" spans="3:30">
      <c r="AA80" s="2">
        <v>72</v>
      </c>
      <c r="AB80" s="2" t="str">
        <f>DRE!D89</f>
        <v>-</v>
      </c>
      <c r="AC80" s="2">
        <f>HLOOKUP($E$4,DRE!$C$4:$Q$1131,ROW('G. Receitas'!X86),FALSE)</f>
        <v>0</v>
      </c>
      <c r="AD80" s="2" t="str">
        <f t="shared" si="6"/>
        <v/>
      </c>
    </row>
    <row r="81" spans="3:30">
      <c r="AA81" s="2">
        <v>73</v>
      </c>
      <c r="AB81" s="2" t="str">
        <f>DRE!D90</f>
        <v>-</v>
      </c>
      <c r="AC81" s="2">
        <f>HLOOKUP($E$4,DRE!$C$4:$Q$1131,ROW('G. Receitas'!X87),FALSE)</f>
        <v>0</v>
      </c>
      <c r="AD81" s="2" t="str">
        <f t="shared" si="6"/>
        <v/>
      </c>
    </row>
    <row r="82" spans="3:30">
      <c r="AA82" s="2">
        <v>74</v>
      </c>
      <c r="AB82" s="2" t="str">
        <f>DRE!D91</f>
        <v>-</v>
      </c>
      <c r="AC82" s="2">
        <f>HLOOKUP($E$4,DRE!$C$4:$Q$1131,ROW('G. Receitas'!X88),FALSE)</f>
        <v>0</v>
      </c>
      <c r="AD82" s="2" t="str">
        <f t="shared" si="6"/>
        <v/>
      </c>
    </row>
    <row r="83" spans="3:30">
      <c r="AA83" s="2">
        <v>75</v>
      </c>
      <c r="AB83" s="2" t="str">
        <f>DRE!D92</f>
        <v>-</v>
      </c>
      <c r="AC83" s="2">
        <f>HLOOKUP($E$4,DRE!$C$4:$Q$1131,ROW('G. Receitas'!X89),FALSE)</f>
        <v>0</v>
      </c>
      <c r="AD83" s="2" t="str">
        <f t="shared" si="6"/>
        <v/>
      </c>
    </row>
    <row r="84" spans="3:30">
      <c r="AA84" s="2">
        <v>76</v>
      </c>
      <c r="AB84" s="2" t="str">
        <f>DRE!D93</f>
        <v>-</v>
      </c>
      <c r="AC84" s="2">
        <f>HLOOKUP($E$4,DRE!$C$4:$Q$1131,ROW('G. Receitas'!X90),FALSE)</f>
        <v>0</v>
      </c>
      <c r="AD84" s="2" t="str">
        <f t="shared" si="6"/>
        <v/>
      </c>
    </row>
    <row r="85" spans="3:30">
      <c r="AA85" s="2">
        <v>77</v>
      </c>
      <c r="AB85" s="2" t="str">
        <f>DRE!D94</f>
        <v>-</v>
      </c>
      <c r="AC85" s="2">
        <f>HLOOKUP($E$4,DRE!$C$4:$Q$1131,ROW('G. Receitas'!X91),FALSE)</f>
        <v>0</v>
      </c>
      <c r="AD85" s="2" t="str">
        <f t="shared" si="6"/>
        <v/>
      </c>
    </row>
    <row r="86" spans="3:30">
      <c r="AA86" s="2">
        <v>78</v>
      </c>
      <c r="AB86" s="2" t="str">
        <f>DRE!D95</f>
        <v>-</v>
      </c>
      <c r="AC86" s="2">
        <f>HLOOKUP($E$4,DRE!$C$4:$Q$1131,ROW('G. Receitas'!X92),FALSE)</f>
        <v>0</v>
      </c>
      <c r="AD86" s="2" t="str">
        <f t="shared" si="6"/>
        <v/>
      </c>
    </row>
    <row r="87" spans="3:30">
      <c r="AA87" s="2">
        <v>79</v>
      </c>
      <c r="AB87" s="2" t="str">
        <f>DRE!D96</f>
        <v>-</v>
      </c>
      <c r="AC87" s="2">
        <f>HLOOKUP($E$4,DRE!$C$4:$Q$1131,ROW('G. Receitas'!X93),FALSE)</f>
        <v>0</v>
      </c>
      <c r="AD87" s="2" t="str">
        <f t="shared" si="6"/>
        <v/>
      </c>
    </row>
    <row r="88" spans="3:30">
      <c r="AA88" s="2">
        <v>80</v>
      </c>
      <c r="AB88" s="2" t="str">
        <f>DRE!D97</f>
        <v>-</v>
      </c>
      <c r="AC88" s="2">
        <f>HLOOKUP($E$4,DRE!$C$4:$Q$1131,ROW('G. Receitas'!X94),FALSE)</f>
        <v>0</v>
      </c>
      <c r="AD88" s="2" t="str">
        <f t="shared" si="6"/>
        <v/>
      </c>
    </row>
    <row r="89" spans="3:30">
      <c r="AA89" s="2">
        <v>81</v>
      </c>
      <c r="AB89" s="2" t="str">
        <f>DRE!D98</f>
        <v>-</v>
      </c>
      <c r="AC89" s="2">
        <f>HLOOKUP($E$4,DRE!$C$4:$Q$1131,ROW('G. Receitas'!X95),FALSE)</f>
        <v>0</v>
      </c>
      <c r="AD89" s="2" t="str">
        <f t="shared" si="6"/>
        <v/>
      </c>
    </row>
    <row r="90" spans="3:30">
      <c r="AA90" s="2">
        <v>82</v>
      </c>
      <c r="AB90" s="2" t="str">
        <f>DRE!D99</f>
        <v>-</v>
      </c>
      <c r="AC90" s="2">
        <f>HLOOKUP($E$4,DRE!$C$4:$Q$1131,ROW('G. Receitas'!X96),FALSE)</f>
        <v>0</v>
      </c>
      <c r="AD90" s="2" t="str">
        <f t="shared" si="6"/>
        <v/>
      </c>
    </row>
    <row r="91" spans="3:30">
      <c r="AA91" s="2">
        <v>83</v>
      </c>
      <c r="AB91" s="2" t="str">
        <f>DRE!D100</f>
        <v>-</v>
      </c>
      <c r="AC91" s="2">
        <f>HLOOKUP($E$4,DRE!$C$4:$Q$1131,ROW('G. Receitas'!X97),FALSE)</f>
        <v>0</v>
      </c>
      <c r="AD91" s="2" t="str">
        <f t="shared" si="6"/>
        <v/>
      </c>
    </row>
    <row r="92" spans="3:30">
      <c r="AA92" s="2">
        <v>84</v>
      </c>
      <c r="AB92" s="2" t="str">
        <f>DRE!D101</f>
        <v>-</v>
      </c>
      <c r="AC92" s="2">
        <f>HLOOKUP($E$4,DRE!$C$4:$Q$1131,ROW('G. Receitas'!X98),FALSE)</f>
        <v>0</v>
      </c>
      <c r="AD92" s="2" t="str">
        <f t="shared" si="6"/>
        <v/>
      </c>
    </row>
    <row r="93" spans="3:30">
      <c r="AA93" s="2">
        <v>85</v>
      </c>
      <c r="AB93" s="2" t="str">
        <f>DRE!D102</f>
        <v>-</v>
      </c>
      <c r="AC93" s="2">
        <f>HLOOKUP($E$4,DRE!$C$4:$Q$1131,ROW('G. Receitas'!X99),FALSE)</f>
        <v>0</v>
      </c>
      <c r="AD93" s="2" t="str">
        <f t="shared" si="6"/>
        <v/>
      </c>
    </row>
    <row r="94" spans="3:30">
      <c r="AA94" s="2">
        <v>86</v>
      </c>
      <c r="AB94" s="2" t="str">
        <f>DRE!D103</f>
        <v>-</v>
      </c>
      <c r="AC94" s="2">
        <f>HLOOKUP($E$4,DRE!$C$4:$Q$1131,ROW('G. Receitas'!X100),FALSE)</f>
        <v>0</v>
      </c>
      <c r="AD94" s="2" t="str">
        <f t="shared" si="6"/>
        <v/>
      </c>
    </row>
    <row r="95" spans="3:30" ht="21">
      <c r="C95" s="246"/>
      <c r="D95" s="246"/>
      <c r="E95" s="246"/>
      <c r="F95" s="246"/>
      <c r="G95" s="246"/>
      <c r="AA95" s="2">
        <v>87</v>
      </c>
      <c r="AB95" s="2" t="str">
        <f>DRE!D104</f>
        <v>-</v>
      </c>
      <c r="AC95" s="2">
        <f>HLOOKUP($E$4,DRE!$C$4:$Q$1131,ROW('G. Receitas'!X101),FALSE)</f>
        <v>0</v>
      </c>
      <c r="AD95" s="2" t="str">
        <f t="shared" si="6"/>
        <v/>
      </c>
    </row>
    <row r="96" spans="3:30">
      <c r="AA96" s="2">
        <v>88</v>
      </c>
      <c r="AB96" s="2" t="str">
        <f>DRE!D105</f>
        <v>-</v>
      </c>
      <c r="AC96" s="2">
        <f>HLOOKUP($E$4,DRE!$C$4:$Q$1131,ROW('G. Receitas'!X102),FALSE)</f>
        <v>0</v>
      </c>
      <c r="AD96" s="2" t="str">
        <f t="shared" si="6"/>
        <v/>
      </c>
    </row>
    <row r="97" spans="27:33">
      <c r="AA97" s="2">
        <v>89</v>
      </c>
      <c r="AB97" s="2" t="str">
        <f>DRE!D106</f>
        <v>-</v>
      </c>
      <c r="AC97" s="2">
        <f>HLOOKUP($E$4,DRE!$C$4:$Q$1131,ROW('G. Receitas'!X103),FALSE)</f>
        <v>0</v>
      </c>
      <c r="AD97" s="2" t="str">
        <f t="shared" si="6"/>
        <v/>
      </c>
    </row>
    <row r="98" spans="27:33">
      <c r="AA98" s="2">
        <v>90</v>
      </c>
      <c r="AB98" s="2" t="str">
        <f>DRE!D107</f>
        <v>-</v>
      </c>
      <c r="AC98" s="2">
        <f>HLOOKUP($E$4,DRE!$C$4:$Q$1131,ROW('G. Receitas'!X104),FALSE)</f>
        <v>0</v>
      </c>
      <c r="AD98" s="2" t="str">
        <f t="shared" si="6"/>
        <v/>
      </c>
    </row>
    <row r="99" spans="27:33">
      <c r="AA99" s="2">
        <v>91</v>
      </c>
      <c r="AB99" s="2" t="str">
        <f>DRE!D108</f>
        <v>-</v>
      </c>
      <c r="AC99" s="2">
        <f>HLOOKUP($E$4,DRE!$C$4:$Q$1131,ROW('G. Receitas'!X105),FALSE)</f>
        <v>0</v>
      </c>
      <c r="AD99" s="2" t="str">
        <f t="shared" si="6"/>
        <v/>
      </c>
    </row>
    <row r="100" spans="27:33">
      <c r="AA100" s="2">
        <v>92</v>
      </c>
      <c r="AB100" s="2" t="str">
        <f>DRE!D109</f>
        <v>-</v>
      </c>
      <c r="AC100" s="2">
        <f>HLOOKUP($E$4,DRE!$C$4:$Q$1131,ROW('G. Receitas'!X106),FALSE)</f>
        <v>0</v>
      </c>
      <c r="AD100" s="2" t="str">
        <f t="shared" si="6"/>
        <v/>
      </c>
    </row>
    <row r="101" spans="27:33">
      <c r="AA101" s="2">
        <v>93</v>
      </c>
      <c r="AB101" s="2" t="str">
        <f>DRE!D110</f>
        <v>-</v>
      </c>
      <c r="AC101" s="2">
        <f>HLOOKUP($E$4,DRE!$C$4:$Q$1131,ROW('G. Receitas'!X107),FALSE)</f>
        <v>0</v>
      </c>
      <c r="AD101" s="2" t="str">
        <f t="shared" si="6"/>
        <v/>
      </c>
    </row>
    <row r="102" spans="27:33">
      <c r="AA102" s="2">
        <v>94</v>
      </c>
      <c r="AB102" s="2" t="str">
        <f>DRE!D111</f>
        <v>-</v>
      </c>
      <c r="AC102" s="2">
        <f>HLOOKUP($E$4,DRE!$C$4:$Q$1131,ROW('G. Receitas'!X108),FALSE)</f>
        <v>0</v>
      </c>
      <c r="AD102" s="2" t="str">
        <f t="shared" si="6"/>
        <v/>
      </c>
    </row>
    <row r="103" spans="27:33">
      <c r="AA103" s="2">
        <v>95</v>
      </c>
      <c r="AB103" s="2" t="str">
        <f>DRE!D112</f>
        <v>-</v>
      </c>
      <c r="AC103" s="2">
        <f>HLOOKUP($E$4,DRE!$C$4:$Q$1131,ROW('G. Receitas'!X109),FALSE)</f>
        <v>0</v>
      </c>
      <c r="AD103" s="2" t="str">
        <f t="shared" si="6"/>
        <v/>
      </c>
    </row>
    <row r="104" spans="27:33">
      <c r="AA104" s="2">
        <v>96</v>
      </c>
      <c r="AB104" s="2" t="str">
        <f>DRE!D113</f>
        <v>-</v>
      </c>
      <c r="AC104" s="2">
        <f>HLOOKUP($E$4,DRE!$C$4:$Q$1131,ROW('G. Receitas'!X110),FALSE)</f>
        <v>0</v>
      </c>
      <c r="AD104" s="2" t="str">
        <f t="shared" si="6"/>
        <v/>
      </c>
    </row>
    <row r="105" spans="27:33">
      <c r="AA105" s="2">
        <v>97</v>
      </c>
      <c r="AB105" s="2" t="str">
        <f>DRE!D114</f>
        <v>-</v>
      </c>
      <c r="AC105" s="2">
        <f>HLOOKUP($E$4,DRE!$C$4:$Q$1131,ROW('G. Receitas'!X111),FALSE)</f>
        <v>0</v>
      </c>
      <c r="AD105" s="2" t="str">
        <f t="shared" si="6"/>
        <v/>
      </c>
    </row>
    <row r="106" spans="27:33">
      <c r="AA106" s="2">
        <v>98</v>
      </c>
      <c r="AB106" s="2" t="str">
        <f>DRE!D115</f>
        <v>-</v>
      </c>
      <c r="AC106" s="2">
        <f>HLOOKUP($E$4,DRE!$C$4:$Q$1131,ROW('G. Receitas'!X112),FALSE)</f>
        <v>0</v>
      </c>
      <c r="AD106" s="2" t="str">
        <f t="shared" si="6"/>
        <v/>
      </c>
    </row>
    <row r="107" spans="27:33">
      <c r="AA107" s="2">
        <v>99</v>
      </c>
      <c r="AB107" s="2" t="str">
        <f>DRE!D116</f>
        <v>Outras receitas com produtos</v>
      </c>
      <c r="AC107" s="2">
        <f>HLOOKUP($E$4,DRE!$C$4:$Q$1131,ROW('G. Receitas'!X113),FALSE)</f>
        <v>0</v>
      </c>
      <c r="AD107" s="2" t="str">
        <f t="shared" si="6"/>
        <v/>
      </c>
    </row>
    <row r="108" spans="27:33">
      <c r="AB108" s="2" t="str">
        <f>DRE!D117</f>
        <v>RECEITAS COM SERVIÇOS</v>
      </c>
      <c r="AC108" s="2">
        <f>HLOOKUP($E$4,DRE!$C$4:$Q$1131,ROW('G. Receitas'!X114),FALSE)</f>
        <v>0</v>
      </c>
      <c r="AD108" s="2" t="s">
        <v>1342</v>
      </c>
      <c r="AE108" s="2" t="s">
        <v>1343</v>
      </c>
      <c r="AF108" s="2" t="s">
        <v>1344</v>
      </c>
      <c r="AG108" s="2" t="s">
        <v>1344</v>
      </c>
    </row>
    <row r="109" spans="27:33">
      <c r="AA109" s="2">
        <v>1</v>
      </c>
      <c r="AB109" s="2" t="str">
        <f>DRE!D118</f>
        <v>-</v>
      </c>
      <c r="AC109" s="2">
        <f>HLOOKUP($E$4,DRE!$C$4:$Q$1131,ROW('G. Receitas'!X115),FALSE)</f>
        <v>0</v>
      </c>
      <c r="AD109" s="2" t="str">
        <f>IF(AC109=0,"",AC109+AA109/1000)</f>
        <v/>
      </c>
      <c r="AE109" s="2" t="e">
        <f>LARGE($AD$109:$AD$207,AA109)</f>
        <v>#NUM!</v>
      </c>
      <c r="AF109" s="2" t="str">
        <f>IFERROR(VLOOKUP(MATCH(AE109,$AD$109:$AD$207,0),$AA$109:$AC$207,AF$6,FALSE),"")</f>
        <v/>
      </c>
      <c r="AG109" s="2" t="str">
        <f>IFERROR(VLOOKUP(MATCH(AE109,$AD$109:$AD$207,0),$AA$109:$AC$207,AG$6,FALSE),"-")</f>
        <v>-</v>
      </c>
    </row>
    <row r="110" spans="27:33">
      <c r="AA110" s="2">
        <v>2</v>
      </c>
      <c r="AB110" s="2" t="str">
        <f>DRE!D119</f>
        <v>-</v>
      </c>
      <c r="AC110" s="2">
        <f>HLOOKUP($E$4,DRE!$C$4:$Q$1131,ROW('G. Receitas'!X116),FALSE)</f>
        <v>0</v>
      </c>
      <c r="AD110" s="2" t="str">
        <f t="shared" ref="AD110:AD173" si="7">IF(AC110=0,"",AC110+AA110/1000)</f>
        <v/>
      </c>
      <c r="AE110" s="2" t="e">
        <f t="shared" ref="AE110:AE123" si="8">LARGE($AD$109:$AD$207,AA110)</f>
        <v>#NUM!</v>
      </c>
      <c r="AF110" s="2" t="str">
        <f t="shared" ref="AF110:AF123" si="9">IFERROR(VLOOKUP(MATCH(AE110,$AD$109:$AD$207,0),$AA$109:$AC$207,AF$6,FALSE),"")</f>
        <v/>
      </c>
      <c r="AG110" s="2" t="str">
        <f t="shared" ref="AG110:AG123" si="10">IFERROR(VLOOKUP(MATCH(AE110,$AD$109:$AD$207,0),$AA$109:$AC$207,AG$6,FALSE),"-")</f>
        <v>-</v>
      </c>
    </row>
    <row r="111" spans="27:33">
      <c r="AA111" s="2">
        <v>3</v>
      </c>
      <c r="AB111" s="2" t="str">
        <f>DRE!D120</f>
        <v>-</v>
      </c>
      <c r="AC111" s="2">
        <f>HLOOKUP($E$4,DRE!$C$4:$Q$1131,ROW('G. Receitas'!X117),FALSE)</f>
        <v>0</v>
      </c>
      <c r="AD111" s="2" t="str">
        <f t="shared" si="7"/>
        <v/>
      </c>
      <c r="AE111" s="2" t="e">
        <f t="shared" si="8"/>
        <v>#NUM!</v>
      </c>
      <c r="AF111" s="2" t="str">
        <f t="shared" si="9"/>
        <v/>
      </c>
      <c r="AG111" s="2" t="str">
        <f t="shared" si="10"/>
        <v>-</v>
      </c>
    </row>
    <row r="112" spans="27:33">
      <c r="AA112" s="2">
        <v>4</v>
      </c>
      <c r="AB112" s="2" t="str">
        <f>DRE!D121</f>
        <v>-</v>
      </c>
      <c r="AC112" s="2">
        <f>HLOOKUP($E$4,DRE!$C$4:$Q$1131,ROW('G. Receitas'!X118),FALSE)</f>
        <v>0</v>
      </c>
      <c r="AD112" s="2" t="str">
        <f t="shared" si="7"/>
        <v/>
      </c>
      <c r="AE112" s="2" t="e">
        <f t="shared" si="8"/>
        <v>#NUM!</v>
      </c>
      <c r="AF112" s="2" t="str">
        <f t="shared" si="9"/>
        <v/>
      </c>
      <c r="AG112" s="2" t="str">
        <f t="shared" si="10"/>
        <v>-</v>
      </c>
    </row>
    <row r="113" spans="27:33">
      <c r="AA113" s="2">
        <v>5</v>
      </c>
      <c r="AB113" s="2" t="str">
        <f>DRE!D122</f>
        <v>-</v>
      </c>
      <c r="AC113" s="2">
        <f>HLOOKUP($E$4,DRE!$C$4:$Q$1131,ROW('G. Receitas'!X119),FALSE)</f>
        <v>0</v>
      </c>
      <c r="AD113" s="2" t="str">
        <f t="shared" si="7"/>
        <v/>
      </c>
      <c r="AE113" s="2" t="e">
        <f t="shared" si="8"/>
        <v>#NUM!</v>
      </c>
      <c r="AF113" s="2" t="str">
        <f t="shared" si="9"/>
        <v/>
      </c>
      <c r="AG113" s="2" t="str">
        <f t="shared" si="10"/>
        <v>-</v>
      </c>
    </row>
    <row r="114" spans="27:33">
      <c r="AA114" s="2">
        <v>6</v>
      </c>
      <c r="AB114" s="2" t="str">
        <f>DRE!D123</f>
        <v>-</v>
      </c>
      <c r="AC114" s="2">
        <f>HLOOKUP($E$4,DRE!$C$4:$Q$1131,ROW('G. Receitas'!X120),FALSE)</f>
        <v>0</v>
      </c>
      <c r="AD114" s="2" t="str">
        <f t="shared" si="7"/>
        <v/>
      </c>
      <c r="AE114" s="2" t="e">
        <f t="shared" si="8"/>
        <v>#NUM!</v>
      </c>
      <c r="AF114" s="2" t="str">
        <f t="shared" si="9"/>
        <v/>
      </c>
      <c r="AG114" s="2" t="str">
        <f t="shared" si="10"/>
        <v>-</v>
      </c>
    </row>
    <row r="115" spans="27:33">
      <c r="AA115" s="2">
        <v>7</v>
      </c>
      <c r="AB115" s="2" t="str">
        <f>DRE!D124</f>
        <v>-</v>
      </c>
      <c r="AC115" s="2">
        <f>HLOOKUP($E$4,DRE!$C$4:$Q$1131,ROW('G. Receitas'!X121),FALSE)</f>
        <v>0</v>
      </c>
      <c r="AD115" s="2" t="str">
        <f t="shared" si="7"/>
        <v/>
      </c>
      <c r="AE115" s="2" t="e">
        <f t="shared" si="8"/>
        <v>#NUM!</v>
      </c>
      <c r="AF115" s="2" t="str">
        <f t="shared" si="9"/>
        <v/>
      </c>
      <c r="AG115" s="2" t="str">
        <f t="shared" si="10"/>
        <v>-</v>
      </c>
    </row>
    <row r="116" spans="27:33">
      <c r="AA116" s="2">
        <v>8</v>
      </c>
      <c r="AB116" s="2" t="str">
        <f>DRE!D125</f>
        <v>-</v>
      </c>
      <c r="AC116" s="2">
        <f>HLOOKUP($E$4,DRE!$C$4:$Q$1131,ROW('G. Receitas'!X122),FALSE)</f>
        <v>0</v>
      </c>
      <c r="AD116" s="2" t="str">
        <f t="shared" si="7"/>
        <v/>
      </c>
      <c r="AE116" s="2" t="e">
        <f t="shared" si="8"/>
        <v>#NUM!</v>
      </c>
      <c r="AF116" s="2" t="str">
        <f t="shared" si="9"/>
        <v/>
      </c>
      <c r="AG116" s="2" t="str">
        <f t="shared" si="10"/>
        <v>-</v>
      </c>
    </row>
    <row r="117" spans="27:33">
      <c r="AA117" s="2">
        <v>9</v>
      </c>
      <c r="AB117" s="2" t="str">
        <f>DRE!D126</f>
        <v>-</v>
      </c>
      <c r="AC117" s="2">
        <f>HLOOKUP($E$4,DRE!$C$4:$Q$1131,ROW('G. Receitas'!X123),FALSE)</f>
        <v>0</v>
      </c>
      <c r="AD117" s="2" t="str">
        <f t="shared" si="7"/>
        <v/>
      </c>
      <c r="AE117" s="2" t="e">
        <f t="shared" si="8"/>
        <v>#NUM!</v>
      </c>
      <c r="AF117" s="2" t="str">
        <f t="shared" si="9"/>
        <v/>
      </c>
      <c r="AG117" s="2" t="str">
        <f t="shared" si="10"/>
        <v>-</v>
      </c>
    </row>
    <row r="118" spans="27:33">
      <c r="AA118" s="2">
        <v>10</v>
      </c>
      <c r="AB118" s="2" t="str">
        <f>DRE!D127</f>
        <v>-</v>
      </c>
      <c r="AC118" s="2">
        <f>HLOOKUP($E$4,DRE!$C$4:$Q$1131,ROW('G. Receitas'!X124),FALSE)</f>
        <v>0</v>
      </c>
      <c r="AD118" s="2" t="str">
        <f t="shared" si="7"/>
        <v/>
      </c>
      <c r="AE118" s="2" t="e">
        <f t="shared" si="8"/>
        <v>#NUM!</v>
      </c>
      <c r="AF118" s="2" t="str">
        <f t="shared" si="9"/>
        <v/>
      </c>
      <c r="AG118" s="2" t="str">
        <f t="shared" si="10"/>
        <v>-</v>
      </c>
    </row>
    <row r="119" spans="27:33">
      <c r="AA119" s="2">
        <v>11</v>
      </c>
      <c r="AB119" s="2" t="str">
        <f>DRE!D128</f>
        <v>-</v>
      </c>
      <c r="AC119" s="2">
        <f>HLOOKUP($E$4,DRE!$C$4:$Q$1131,ROW('G. Receitas'!X125),FALSE)</f>
        <v>0</v>
      </c>
      <c r="AD119" s="2" t="str">
        <f t="shared" si="7"/>
        <v/>
      </c>
      <c r="AE119" s="2" t="e">
        <f t="shared" si="8"/>
        <v>#NUM!</v>
      </c>
      <c r="AF119" s="2" t="str">
        <f t="shared" si="9"/>
        <v/>
      </c>
      <c r="AG119" s="2" t="str">
        <f t="shared" si="10"/>
        <v>-</v>
      </c>
    </row>
    <row r="120" spans="27:33">
      <c r="AA120" s="2">
        <v>12</v>
      </c>
      <c r="AB120" s="2" t="str">
        <f>DRE!D129</f>
        <v>-</v>
      </c>
      <c r="AC120" s="2">
        <f>HLOOKUP($E$4,DRE!$C$4:$Q$1131,ROW('G. Receitas'!X126),FALSE)</f>
        <v>0</v>
      </c>
      <c r="AD120" s="2" t="str">
        <f t="shared" si="7"/>
        <v/>
      </c>
      <c r="AE120" s="2" t="e">
        <f t="shared" si="8"/>
        <v>#NUM!</v>
      </c>
      <c r="AF120" s="2" t="str">
        <f t="shared" si="9"/>
        <v/>
      </c>
      <c r="AG120" s="2" t="str">
        <f t="shared" si="10"/>
        <v>-</v>
      </c>
    </row>
    <row r="121" spans="27:33">
      <c r="AA121" s="2">
        <v>13</v>
      </c>
      <c r="AB121" s="2" t="str">
        <f>DRE!D130</f>
        <v>-</v>
      </c>
      <c r="AC121" s="2">
        <f>HLOOKUP($E$4,DRE!$C$4:$Q$1131,ROW('G. Receitas'!X127),FALSE)</f>
        <v>0</v>
      </c>
      <c r="AD121" s="2" t="str">
        <f t="shared" si="7"/>
        <v/>
      </c>
      <c r="AE121" s="2" t="e">
        <f t="shared" si="8"/>
        <v>#NUM!</v>
      </c>
      <c r="AF121" s="2" t="str">
        <f t="shared" si="9"/>
        <v/>
      </c>
      <c r="AG121" s="2" t="str">
        <f t="shared" si="10"/>
        <v>-</v>
      </c>
    </row>
    <row r="122" spans="27:33">
      <c r="AA122" s="2">
        <v>14</v>
      </c>
      <c r="AB122" s="2" t="str">
        <f>DRE!D131</f>
        <v>-</v>
      </c>
      <c r="AC122" s="2">
        <f>HLOOKUP($E$4,DRE!$C$4:$Q$1131,ROW('G. Receitas'!X128),FALSE)</f>
        <v>0</v>
      </c>
      <c r="AD122" s="2" t="str">
        <f t="shared" si="7"/>
        <v/>
      </c>
      <c r="AE122" s="2" t="e">
        <f t="shared" si="8"/>
        <v>#NUM!</v>
      </c>
      <c r="AF122" s="2" t="str">
        <f t="shared" si="9"/>
        <v/>
      </c>
      <c r="AG122" s="2" t="str">
        <f t="shared" si="10"/>
        <v>-</v>
      </c>
    </row>
    <row r="123" spans="27:33">
      <c r="AA123" s="2">
        <v>15</v>
      </c>
      <c r="AB123" s="2" t="str">
        <f>DRE!D132</f>
        <v>-</v>
      </c>
      <c r="AC123" s="2">
        <f>HLOOKUP($E$4,DRE!$C$4:$Q$1131,ROW('G. Receitas'!X129),FALSE)</f>
        <v>0</v>
      </c>
      <c r="AD123" s="2" t="str">
        <f t="shared" si="7"/>
        <v/>
      </c>
      <c r="AE123" s="2" t="e">
        <f t="shared" si="8"/>
        <v>#NUM!</v>
      </c>
      <c r="AF123" s="2" t="str">
        <f t="shared" si="9"/>
        <v/>
      </c>
      <c r="AG123" s="2" t="str">
        <f t="shared" si="10"/>
        <v>-</v>
      </c>
    </row>
    <row r="124" spans="27:33">
      <c r="AA124" s="2">
        <v>16</v>
      </c>
      <c r="AB124" s="2" t="str">
        <f>DRE!D133</f>
        <v>-</v>
      </c>
      <c r="AC124" s="2">
        <f>HLOOKUP($E$4,DRE!$C$4:$Q$1131,ROW('G. Receitas'!X130),FALSE)</f>
        <v>0</v>
      </c>
      <c r="AD124" s="2" t="str">
        <f t="shared" si="7"/>
        <v/>
      </c>
    </row>
    <row r="125" spans="27:33">
      <c r="AA125" s="2">
        <v>17</v>
      </c>
      <c r="AB125" s="2" t="str">
        <f>DRE!D134</f>
        <v>-</v>
      </c>
      <c r="AC125" s="2">
        <f>HLOOKUP($E$4,DRE!$C$4:$Q$1131,ROW('G. Receitas'!X131),FALSE)</f>
        <v>0</v>
      </c>
      <c r="AD125" s="2" t="str">
        <f t="shared" si="7"/>
        <v/>
      </c>
    </row>
    <row r="126" spans="27:33">
      <c r="AA126" s="2">
        <v>18</v>
      </c>
      <c r="AB126" s="2" t="str">
        <f>DRE!D135</f>
        <v>-</v>
      </c>
      <c r="AC126" s="2">
        <f>HLOOKUP($E$4,DRE!$C$4:$Q$1131,ROW('G. Receitas'!X132),FALSE)</f>
        <v>0</v>
      </c>
      <c r="AD126" s="2" t="str">
        <f t="shared" si="7"/>
        <v/>
      </c>
    </row>
    <row r="127" spans="27:33">
      <c r="AA127" s="2">
        <v>19</v>
      </c>
      <c r="AB127" s="2" t="str">
        <f>DRE!D136</f>
        <v>-</v>
      </c>
      <c r="AC127" s="2">
        <f>HLOOKUP($E$4,DRE!$C$4:$Q$1131,ROW('G. Receitas'!X133),FALSE)</f>
        <v>0</v>
      </c>
      <c r="AD127" s="2" t="str">
        <f t="shared" si="7"/>
        <v/>
      </c>
    </row>
    <row r="128" spans="27:33">
      <c r="AA128" s="2">
        <v>20</v>
      </c>
      <c r="AB128" s="2" t="str">
        <f>DRE!D137</f>
        <v>-</v>
      </c>
      <c r="AC128" s="2">
        <f>HLOOKUP($E$4,DRE!$C$4:$Q$1131,ROW('G. Receitas'!X134),FALSE)</f>
        <v>0</v>
      </c>
      <c r="AD128" s="2" t="str">
        <f t="shared" si="7"/>
        <v/>
      </c>
    </row>
    <row r="129" spans="27:30">
      <c r="AA129" s="2">
        <v>21</v>
      </c>
      <c r="AB129" s="2" t="str">
        <f>DRE!D138</f>
        <v>-</v>
      </c>
      <c r="AC129" s="2">
        <f>HLOOKUP($E$4,DRE!$C$4:$Q$1131,ROW('G. Receitas'!X135),FALSE)</f>
        <v>0</v>
      </c>
      <c r="AD129" s="2" t="str">
        <f t="shared" si="7"/>
        <v/>
      </c>
    </row>
    <row r="130" spans="27:30">
      <c r="AA130" s="2">
        <v>22</v>
      </c>
      <c r="AB130" s="2" t="str">
        <f>DRE!D139</f>
        <v>-</v>
      </c>
      <c r="AC130" s="2">
        <f>HLOOKUP($E$4,DRE!$C$4:$Q$1131,ROW('G. Receitas'!X136),FALSE)</f>
        <v>0</v>
      </c>
      <c r="AD130" s="2" t="str">
        <f t="shared" si="7"/>
        <v/>
      </c>
    </row>
    <row r="131" spans="27:30">
      <c r="AA131" s="2">
        <v>23</v>
      </c>
      <c r="AB131" s="2" t="str">
        <f>DRE!D140</f>
        <v>-</v>
      </c>
      <c r="AC131" s="2">
        <f>HLOOKUP($E$4,DRE!$C$4:$Q$1131,ROW('G. Receitas'!X137),FALSE)</f>
        <v>0</v>
      </c>
      <c r="AD131" s="2" t="str">
        <f t="shared" si="7"/>
        <v/>
      </c>
    </row>
    <row r="132" spans="27:30">
      <c r="AA132" s="2">
        <v>24</v>
      </c>
      <c r="AB132" s="2" t="str">
        <f>DRE!D141</f>
        <v>-</v>
      </c>
      <c r="AC132" s="2">
        <f>HLOOKUP($E$4,DRE!$C$4:$Q$1131,ROW('G. Receitas'!X138),FALSE)</f>
        <v>0</v>
      </c>
      <c r="AD132" s="2" t="str">
        <f t="shared" si="7"/>
        <v/>
      </c>
    </row>
    <row r="133" spans="27:30">
      <c r="AA133" s="2">
        <v>25</v>
      </c>
      <c r="AB133" s="2" t="str">
        <f>DRE!D142</f>
        <v>-</v>
      </c>
      <c r="AC133" s="2">
        <f>HLOOKUP($E$4,DRE!$C$4:$Q$1131,ROW('G. Receitas'!X139),FALSE)</f>
        <v>0</v>
      </c>
      <c r="AD133" s="2" t="str">
        <f t="shared" si="7"/>
        <v/>
      </c>
    </row>
    <row r="134" spans="27:30">
      <c r="AA134" s="2">
        <v>26</v>
      </c>
      <c r="AB134" s="2" t="str">
        <f>DRE!D143</f>
        <v>-</v>
      </c>
      <c r="AC134" s="2">
        <f>HLOOKUP($E$4,DRE!$C$4:$Q$1131,ROW('G. Receitas'!X140),FALSE)</f>
        <v>0</v>
      </c>
      <c r="AD134" s="2" t="str">
        <f t="shared" si="7"/>
        <v/>
      </c>
    </row>
    <row r="135" spans="27:30">
      <c r="AA135" s="2">
        <v>27</v>
      </c>
      <c r="AB135" s="2" t="str">
        <f>DRE!D144</f>
        <v>-</v>
      </c>
      <c r="AC135" s="2">
        <f>HLOOKUP($E$4,DRE!$C$4:$Q$1131,ROW('G. Receitas'!X141),FALSE)</f>
        <v>0</v>
      </c>
      <c r="AD135" s="2" t="str">
        <f t="shared" si="7"/>
        <v/>
      </c>
    </row>
    <row r="136" spans="27:30">
      <c r="AA136" s="2">
        <v>28</v>
      </c>
      <c r="AB136" s="2" t="str">
        <f>DRE!D145</f>
        <v>-</v>
      </c>
      <c r="AC136" s="2">
        <f>HLOOKUP($E$4,DRE!$C$4:$Q$1131,ROW('G. Receitas'!X142),FALSE)</f>
        <v>0</v>
      </c>
      <c r="AD136" s="2" t="str">
        <f t="shared" si="7"/>
        <v/>
      </c>
    </row>
    <row r="137" spans="27:30">
      <c r="AA137" s="2">
        <v>29</v>
      </c>
      <c r="AB137" s="2" t="str">
        <f>DRE!D146</f>
        <v>-</v>
      </c>
      <c r="AC137" s="2">
        <f>HLOOKUP($E$4,DRE!$C$4:$Q$1131,ROW('G. Receitas'!X143),FALSE)</f>
        <v>0</v>
      </c>
      <c r="AD137" s="2" t="str">
        <f t="shared" si="7"/>
        <v/>
      </c>
    </row>
    <row r="138" spans="27:30">
      <c r="AA138" s="2">
        <v>30</v>
      </c>
      <c r="AB138" s="2" t="str">
        <f>DRE!D147</f>
        <v>-</v>
      </c>
      <c r="AC138" s="2">
        <f>HLOOKUP($E$4,DRE!$C$4:$Q$1131,ROW('G. Receitas'!X144),FALSE)</f>
        <v>0</v>
      </c>
      <c r="AD138" s="2" t="str">
        <f t="shared" si="7"/>
        <v/>
      </c>
    </row>
    <row r="139" spans="27:30">
      <c r="AA139" s="2">
        <v>31</v>
      </c>
      <c r="AB139" s="2" t="str">
        <f>DRE!D148</f>
        <v>-</v>
      </c>
      <c r="AC139" s="2">
        <f>HLOOKUP($E$4,DRE!$C$4:$Q$1131,ROW('G. Receitas'!X145),FALSE)</f>
        <v>0</v>
      </c>
      <c r="AD139" s="2" t="str">
        <f t="shared" si="7"/>
        <v/>
      </c>
    </row>
    <row r="140" spans="27:30">
      <c r="AA140" s="2">
        <v>32</v>
      </c>
      <c r="AB140" s="2" t="str">
        <f>DRE!D149</f>
        <v>-</v>
      </c>
      <c r="AC140" s="2">
        <f>HLOOKUP($E$4,DRE!$C$4:$Q$1131,ROW('G. Receitas'!X146),FALSE)</f>
        <v>0</v>
      </c>
      <c r="AD140" s="2" t="str">
        <f t="shared" si="7"/>
        <v/>
      </c>
    </row>
    <row r="141" spans="27:30">
      <c r="AA141" s="2">
        <v>33</v>
      </c>
      <c r="AB141" s="2" t="str">
        <f>DRE!D150</f>
        <v>-</v>
      </c>
      <c r="AC141" s="2">
        <f>HLOOKUP($E$4,DRE!$C$4:$Q$1131,ROW('G. Receitas'!X147),FALSE)</f>
        <v>0</v>
      </c>
      <c r="AD141" s="2" t="str">
        <f t="shared" si="7"/>
        <v/>
      </c>
    </row>
    <row r="142" spans="27:30">
      <c r="AA142" s="2">
        <v>34</v>
      </c>
      <c r="AB142" s="2" t="str">
        <f>DRE!D151</f>
        <v>-</v>
      </c>
      <c r="AC142" s="2">
        <f>HLOOKUP($E$4,DRE!$C$4:$Q$1131,ROW('G. Receitas'!X148),FALSE)</f>
        <v>0</v>
      </c>
      <c r="AD142" s="2" t="str">
        <f t="shared" si="7"/>
        <v/>
      </c>
    </row>
    <row r="143" spans="27:30">
      <c r="AA143" s="2">
        <v>35</v>
      </c>
      <c r="AB143" s="2" t="str">
        <f>DRE!D152</f>
        <v>-</v>
      </c>
      <c r="AC143" s="2">
        <f>HLOOKUP($E$4,DRE!$C$4:$Q$1131,ROW('G. Receitas'!X149),FALSE)</f>
        <v>0</v>
      </c>
      <c r="AD143" s="2" t="str">
        <f t="shared" si="7"/>
        <v/>
      </c>
    </row>
    <row r="144" spans="27:30">
      <c r="AA144" s="2">
        <v>36</v>
      </c>
      <c r="AB144" s="2" t="str">
        <f>DRE!D153</f>
        <v>-</v>
      </c>
      <c r="AC144" s="2">
        <f>HLOOKUP($E$4,DRE!$C$4:$Q$1131,ROW('G. Receitas'!X150),FALSE)</f>
        <v>0</v>
      </c>
      <c r="AD144" s="2" t="str">
        <f t="shared" si="7"/>
        <v/>
      </c>
    </row>
    <row r="145" spans="27:30">
      <c r="AA145" s="2">
        <v>37</v>
      </c>
      <c r="AB145" s="2" t="str">
        <f>DRE!D154</f>
        <v>-</v>
      </c>
      <c r="AC145" s="2">
        <f>HLOOKUP($E$4,DRE!$C$4:$Q$1131,ROW('G. Receitas'!X151),FALSE)</f>
        <v>0</v>
      </c>
      <c r="AD145" s="2" t="str">
        <f t="shared" si="7"/>
        <v/>
      </c>
    </row>
    <row r="146" spans="27:30">
      <c r="AA146" s="2">
        <v>38</v>
      </c>
      <c r="AB146" s="2" t="str">
        <f>DRE!D155</f>
        <v>-</v>
      </c>
      <c r="AC146" s="2">
        <f>HLOOKUP($E$4,DRE!$C$4:$Q$1131,ROW('G. Receitas'!X152),FALSE)</f>
        <v>0</v>
      </c>
      <c r="AD146" s="2" t="str">
        <f t="shared" si="7"/>
        <v/>
      </c>
    </row>
    <row r="147" spans="27:30">
      <c r="AA147" s="2">
        <v>39</v>
      </c>
      <c r="AB147" s="2" t="str">
        <f>DRE!D156</f>
        <v>-</v>
      </c>
      <c r="AC147" s="2">
        <f>HLOOKUP($E$4,DRE!$C$4:$Q$1131,ROW('G. Receitas'!X153),FALSE)</f>
        <v>0</v>
      </c>
      <c r="AD147" s="2" t="str">
        <f t="shared" si="7"/>
        <v/>
      </c>
    </row>
    <row r="148" spans="27:30">
      <c r="AA148" s="2">
        <v>40</v>
      </c>
      <c r="AB148" s="2" t="str">
        <f>DRE!D157</f>
        <v>-</v>
      </c>
      <c r="AC148" s="2">
        <f>HLOOKUP($E$4,DRE!$C$4:$Q$1131,ROW('G. Receitas'!X154),FALSE)</f>
        <v>0</v>
      </c>
      <c r="AD148" s="2" t="str">
        <f t="shared" si="7"/>
        <v/>
      </c>
    </row>
    <row r="149" spans="27:30">
      <c r="AA149" s="2">
        <v>41</v>
      </c>
      <c r="AB149" s="2" t="str">
        <f>DRE!D158</f>
        <v>-</v>
      </c>
      <c r="AC149" s="2">
        <f>HLOOKUP($E$4,DRE!$C$4:$Q$1131,ROW('G. Receitas'!X155),FALSE)</f>
        <v>0</v>
      </c>
      <c r="AD149" s="2" t="str">
        <f t="shared" si="7"/>
        <v/>
      </c>
    </row>
    <row r="150" spans="27:30">
      <c r="AA150" s="2">
        <v>42</v>
      </c>
      <c r="AB150" s="2" t="str">
        <f>DRE!D159</f>
        <v>-</v>
      </c>
      <c r="AC150" s="2">
        <f>HLOOKUP($E$4,DRE!$C$4:$Q$1131,ROW('G. Receitas'!X156),FALSE)</f>
        <v>0</v>
      </c>
      <c r="AD150" s="2" t="str">
        <f t="shared" si="7"/>
        <v/>
      </c>
    </row>
    <row r="151" spans="27:30">
      <c r="AA151" s="2">
        <v>43</v>
      </c>
      <c r="AB151" s="2" t="str">
        <f>DRE!D160</f>
        <v>-</v>
      </c>
      <c r="AC151" s="2">
        <f>HLOOKUP($E$4,DRE!$C$4:$Q$1131,ROW('G. Receitas'!X157),FALSE)</f>
        <v>0</v>
      </c>
      <c r="AD151" s="2" t="str">
        <f t="shared" si="7"/>
        <v/>
      </c>
    </row>
    <row r="152" spans="27:30">
      <c r="AA152" s="2">
        <v>44</v>
      </c>
      <c r="AB152" s="2" t="str">
        <f>DRE!D161</f>
        <v>-</v>
      </c>
      <c r="AC152" s="2">
        <f>HLOOKUP($E$4,DRE!$C$4:$Q$1131,ROW('G. Receitas'!X158),FALSE)</f>
        <v>0</v>
      </c>
      <c r="AD152" s="2" t="str">
        <f t="shared" si="7"/>
        <v/>
      </c>
    </row>
    <row r="153" spans="27:30">
      <c r="AA153" s="2">
        <v>45</v>
      </c>
      <c r="AB153" s="2" t="str">
        <f>DRE!D162</f>
        <v>-</v>
      </c>
      <c r="AC153" s="2">
        <f>HLOOKUP($E$4,DRE!$C$4:$Q$1131,ROW('G. Receitas'!X159),FALSE)</f>
        <v>0</v>
      </c>
      <c r="AD153" s="2" t="str">
        <f t="shared" si="7"/>
        <v/>
      </c>
    </row>
    <row r="154" spans="27:30">
      <c r="AA154" s="2">
        <v>46</v>
      </c>
      <c r="AB154" s="2" t="str">
        <f>DRE!D163</f>
        <v>-</v>
      </c>
      <c r="AC154" s="2">
        <f>HLOOKUP($E$4,DRE!$C$4:$Q$1131,ROW('G. Receitas'!X160),FALSE)</f>
        <v>0</v>
      </c>
      <c r="AD154" s="2" t="str">
        <f t="shared" si="7"/>
        <v/>
      </c>
    </row>
    <row r="155" spans="27:30">
      <c r="AA155" s="2">
        <v>47</v>
      </c>
      <c r="AB155" s="2" t="str">
        <f>DRE!D164</f>
        <v>-</v>
      </c>
      <c r="AC155" s="2">
        <f>HLOOKUP($E$4,DRE!$C$4:$Q$1131,ROW('G. Receitas'!X161),FALSE)</f>
        <v>0</v>
      </c>
      <c r="AD155" s="2" t="str">
        <f t="shared" si="7"/>
        <v/>
      </c>
    </row>
    <row r="156" spans="27:30">
      <c r="AA156" s="2">
        <v>48</v>
      </c>
      <c r="AB156" s="2" t="str">
        <f>DRE!D165</f>
        <v>-</v>
      </c>
      <c r="AC156" s="2">
        <f>HLOOKUP($E$4,DRE!$C$4:$Q$1131,ROW('G. Receitas'!X162),FALSE)</f>
        <v>0</v>
      </c>
      <c r="AD156" s="2" t="str">
        <f t="shared" si="7"/>
        <v/>
      </c>
    </row>
    <row r="157" spans="27:30">
      <c r="AA157" s="2">
        <v>49</v>
      </c>
      <c r="AB157" s="2" t="str">
        <f>DRE!D166</f>
        <v>-</v>
      </c>
      <c r="AC157" s="2">
        <f>HLOOKUP($E$4,DRE!$C$4:$Q$1131,ROW('G. Receitas'!X163),FALSE)</f>
        <v>0</v>
      </c>
      <c r="AD157" s="2" t="str">
        <f t="shared" si="7"/>
        <v/>
      </c>
    </row>
    <row r="158" spans="27:30">
      <c r="AA158" s="2">
        <v>50</v>
      </c>
      <c r="AB158" s="2" t="str">
        <f>DRE!D167</f>
        <v>-</v>
      </c>
      <c r="AC158" s="2">
        <f>HLOOKUP($E$4,DRE!$C$4:$Q$1131,ROW('G. Receitas'!X164),FALSE)</f>
        <v>0</v>
      </c>
      <c r="AD158" s="2" t="str">
        <f t="shared" si="7"/>
        <v/>
      </c>
    </row>
    <row r="159" spans="27:30">
      <c r="AA159" s="2">
        <v>51</v>
      </c>
      <c r="AB159" s="2" t="str">
        <f>DRE!D168</f>
        <v>-</v>
      </c>
      <c r="AC159" s="2">
        <f>HLOOKUP($E$4,DRE!$C$4:$Q$1131,ROW('G. Receitas'!X165),FALSE)</f>
        <v>0</v>
      </c>
      <c r="AD159" s="2" t="str">
        <f t="shared" si="7"/>
        <v/>
      </c>
    </row>
    <row r="160" spans="27:30">
      <c r="AA160" s="2">
        <v>52</v>
      </c>
      <c r="AB160" s="2" t="str">
        <f>DRE!D169</f>
        <v>-</v>
      </c>
      <c r="AC160" s="2">
        <f>HLOOKUP($E$4,DRE!$C$4:$Q$1131,ROW('G. Receitas'!X166),FALSE)</f>
        <v>0</v>
      </c>
      <c r="AD160" s="2" t="str">
        <f t="shared" si="7"/>
        <v/>
      </c>
    </row>
    <row r="161" spans="27:30">
      <c r="AA161" s="2">
        <v>53</v>
      </c>
      <c r="AB161" s="2" t="str">
        <f>DRE!D170</f>
        <v>-</v>
      </c>
      <c r="AC161" s="2">
        <f>HLOOKUP($E$4,DRE!$C$4:$Q$1131,ROW('G. Receitas'!X167),FALSE)</f>
        <v>0</v>
      </c>
      <c r="AD161" s="2" t="str">
        <f t="shared" si="7"/>
        <v/>
      </c>
    </row>
    <row r="162" spans="27:30">
      <c r="AA162" s="2">
        <v>54</v>
      </c>
      <c r="AB162" s="2" t="str">
        <f>DRE!D171</f>
        <v>-</v>
      </c>
      <c r="AC162" s="2">
        <f>HLOOKUP($E$4,DRE!$C$4:$Q$1131,ROW('G. Receitas'!X168),FALSE)</f>
        <v>0</v>
      </c>
      <c r="AD162" s="2" t="str">
        <f t="shared" si="7"/>
        <v/>
      </c>
    </row>
    <row r="163" spans="27:30">
      <c r="AA163" s="2">
        <v>55</v>
      </c>
      <c r="AB163" s="2" t="str">
        <f>DRE!D172</f>
        <v>-</v>
      </c>
      <c r="AC163" s="2">
        <f>HLOOKUP($E$4,DRE!$C$4:$Q$1131,ROW('G. Receitas'!X169),FALSE)</f>
        <v>0</v>
      </c>
      <c r="AD163" s="2" t="str">
        <f t="shared" si="7"/>
        <v/>
      </c>
    </row>
    <row r="164" spans="27:30">
      <c r="AA164" s="2">
        <v>56</v>
      </c>
      <c r="AB164" s="2" t="str">
        <f>DRE!D173</f>
        <v>-</v>
      </c>
      <c r="AC164" s="2">
        <f>HLOOKUP($E$4,DRE!$C$4:$Q$1131,ROW('G. Receitas'!X170),FALSE)</f>
        <v>0</v>
      </c>
      <c r="AD164" s="2" t="str">
        <f t="shared" si="7"/>
        <v/>
      </c>
    </row>
    <row r="165" spans="27:30">
      <c r="AA165" s="2">
        <v>57</v>
      </c>
      <c r="AB165" s="2" t="str">
        <f>DRE!D174</f>
        <v>-</v>
      </c>
      <c r="AC165" s="2">
        <f>HLOOKUP($E$4,DRE!$C$4:$Q$1131,ROW('G. Receitas'!X171),FALSE)</f>
        <v>0</v>
      </c>
      <c r="AD165" s="2" t="str">
        <f t="shared" si="7"/>
        <v/>
      </c>
    </row>
    <row r="166" spans="27:30">
      <c r="AA166" s="2">
        <v>58</v>
      </c>
      <c r="AB166" s="2" t="str">
        <f>DRE!D175</f>
        <v>-</v>
      </c>
      <c r="AC166" s="2">
        <f>HLOOKUP($E$4,DRE!$C$4:$Q$1131,ROW('G. Receitas'!X172),FALSE)</f>
        <v>0</v>
      </c>
      <c r="AD166" s="2" t="str">
        <f t="shared" si="7"/>
        <v/>
      </c>
    </row>
    <row r="167" spans="27:30">
      <c r="AA167" s="2">
        <v>59</v>
      </c>
      <c r="AB167" s="2" t="str">
        <f>DRE!D176</f>
        <v>-</v>
      </c>
      <c r="AC167" s="2">
        <f>HLOOKUP($E$4,DRE!$C$4:$Q$1131,ROW('G. Receitas'!X173),FALSE)</f>
        <v>0</v>
      </c>
      <c r="AD167" s="2" t="str">
        <f t="shared" si="7"/>
        <v/>
      </c>
    </row>
    <row r="168" spans="27:30">
      <c r="AA168" s="2">
        <v>60</v>
      </c>
      <c r="AB168" s="2" t="str">
        <f>DRE!D177</f>
        <v>-</v>
      </c>
      <c r="AC168" s="2">
        <f>HLOOKUP($E$4,DRE!$C$4:$Q$1131,ROW('G. Receitas'!X174),FALSE)</f>
        <v>0</v>
      </c>
      <c r="AD168" s="2" t="str">
        <f t="shared" si="7"/>
        <v/>
      </c>
    </row>
    <row r="169" spans="27:30">
      <c r="AA169" s="2">
        <v>61</v>
      </c>
      <c r="AB169" s="2" t="str">
        <f>DRE!D178</f>
        <v>-</v>
      </c>
      <c r="AC169" s="2">
        <f>HLOOKUP($E$4,DRE!$C$4:$Q$1131,ROW('G. Receitas'!X175),FALSE)</f>
        <v>0</v>
      </c>
      <c r="AD169" s="2" t="str">
        <f t="shared" si="7"/>
        <v/>
      </c>
    </row>
    <row r="170" spans="27:30">
      <c r="AA170" s="2">
        <v>62</v>
      </c>
      <c r="AB170" s="2" t="str">
        <f>DRE!D179</f>
        <v>-</v>
      </c>
      <c r="AC170" s="2">
        <f>HLOOKUP($E$4,DRE!$C$4:$Q$1131,ROW('G. Receitas'!X176),FALSE)</f>
        <v>0</v>
      </c>
      <c r="AD170" s="2" t="str">
        <f t="shared" si="7"/>
        <v/>
      </c>
    </row>
    <row r="171" spans="27:30">
      <c r="AA171" s="2">
        <v>63</v>
      </c>
      <c r="AB171" s="2" t="str">
        <f>DRE!D180</f>
        <v>-</v>
      </c>
      <c r="AC171" s="2">
        <f>HLOOKUP($E$4,DRE!$C$4:$Q$1131,ROW('G. Receitas'!X177),FALSE)</f>
        <v>0</v>
      </c>
      <c r="AD171" s="2" t="str">
        <f t="shared" si="7"/>
        <v/>
      </c>
    </row>
    <row r="172" spans="27:30">
      <c r="AA172" s="2">
        <v>64</v>
      </c>
      <c r="AB172" s="2" t="str">
        <f>DRE!D181</f>
        <v>-</v>
      </c>
      <c r="AC172" s="2">
        <f>HLOOKUP($E$4,DRE!$C$4:$Q$1131,ROW('G. Receitas'!X178),FALSE)</f>
        <v>0</v>
      </c>
      <c r="AD172" s="2" t="str">
        <f t="shared" si="7"/>
        <v/>
      </c>
    </row>
    <row r="173" spans="27:30">
      <c r="AA173" s="2">
        <v>65</v>
      </c>
      <c r="AB173" s="2" t="str">
        <f>DRE!D182</f>
        <v>-</v>
      </c>
      <c r="AC173" s="2">
        <f>HLOOKUP($E$4,DRE!$C$4:$Q$1131,ROW('G. Receitas'!X179),FALSE)</f>
        <v>0</v>
      </c>
      <c r="AD173" s="2" t="str">
        <f t="shared" si="7"/>
        <v/>
      </c>
    </row>
    <row r="174" spans="27:30">
      <c r="AA174" s="2">
        <v>66</v>
      </c>
      <c r="AB174" s="2" t="str">
        <f>DRE!D183</f>
        <v>-</v>
      </c>
      <c r="AC174" s="2">
        <f>HLOOKUP($E$4,DRE!$C$4:$Q$1131,ROW('G. Receitas'!X180),FALSE)</f>
        <v>0</v>
      </c>
      <c r="AD174" s="2" t="str">
        <f t="shared" ref="AD174:AD207" si="11">IF(AC174=0,"",AC174+AA174/1000)</f>
        <v/>
      </c>
    </row>
    <row r="175" spans="27:30">
      <c r="AA175" s="2">
        <v>67</v>
      </c>
      <c r="AB175" s="2" t="str">
        <f>DRE!D184</f>
        <v>-</v>
      </c>
      <c r="AC175" s="2">
        <f>HLOOKUP($E$4,DRE!$C$4:$Q$1131,ROW('G. Receitas'!X181),FALSE)</f>
        <v>0</v>
      </c>
      <c r="AD175" s="2" t="str">
        <f t="shared" si="11"/>
        <v/>
      </c>
    </row>
    <row r="176" spans="27:30">
      <c r="AA176" s="2">
        <v>68</v>
      </c>
      <c r="AB176" s="2" t="str">
        <f>DRE!D185</f>
        <v>-</v>
      </c>
      <c r="AC176" s="2">
        <f>HLOOKUP($E$4,DRE!$C$4:$Q$1131,ROW('G. Receitas'!X182),FALSE)</f>
        <v>0</v>
      </c>
      <c r="AD176" s="2" t="str">
        <f t="shared" si="11"/>
        <v/>
      </c>
    </row>
    <row r="177" spans="27:30">
      <c r="AA177" s="2">
        <v>69</v>
      </c>
      <c r="AB177" s="2" t="str">
        <f>DRE!D186</f>
        <v>-</v>
      </c>
      <c r="AC177" s="2">
        <f>HLOOKUP($E$4,DRE!$C$4:$Q$1131,ROW('G. Receitas'!X183),FALSE)</f>
        <v>0</v>
      </c>
      <c r="AD177" s="2" t="str">
        <f t="shared" si="11"/>
        <v/>
      </c>
    </row>
    <row r="178" spans="27:30">
      <c r="AA178" s="2">
        <v>70</v>
      </c>
      <c r="AB178" s="2" t="str">
        <f>DRE!D187</f>
        <v>-</v>
      </c>
      <c r="AC178" s="2">
        <f>HLOOKUP($E$4,DRE!$C$4:$Q$1131,ROW('G. Receitas'!X184),FALSE)</f>
        <v>0</v>
      </c>
      <c r="AD178" s="2" t="str">
        <f t="shared" si="11"/>
        <v/>
      </c>
    </row>
    <row r="179" spans="27:30">
      <c r="AA179" s="2">
        <v>71</v>
      </c>
      <c r="AB179" s="2" t="str">
        <f>DRE!D188</f>
        <v>-</v>
      </c>
      <c r="AC179" s="2">
        <f>HLOOKUP($E$4,DRE!$C$4:$Q$1131,ROW('G. Receitas'!X185),FALSE)</f>
        <v>0</v>
      </c>
      <c r="AD179" s="2" t="str">
        <f t="shared" si="11"/>
        <v/>
      </c>
    </row>
    <row r="180" spans="27:30">
      <c r="AA180" s="2">
        <v>72</v>
      </c>
      <c r="AB180" s="2" t="str">
        <f>DRE!D189</f>
        <v>-</v>
      </c>
      <c r="AC180" s="2">
        <f>HLOOKUP($E$4,DRE!$C$4:$Q$1131,ROW('G. Receitas'!X186),FALSE)</f>
        <v>0</v>
      </c>
      <c r="AD180" s="2" t="str">
        <f t="shared" si="11"/>
        <v/>
      </c>
    </row>
    <row r="181" spans="27:30">
      <c r="AA181" s="2">
        <v>73</v>
      </c>
      <c r="AB181" s="2" t="str">
        <f>DRE!D190</f>
        <v>-</v>
      </c>
      <c r="AC181" s="2">
        <f>HLOOKUP($E$4,DRE!$C$4:$Q$1131,ROW('G. Receitas'!X187),FALSE)</f>
        <v>0</v>
      </c>
      <c r="AD181" s="2" t="str">
        <f t="shared" si="11"/>
        <v/>
      </c>
    </row>
    <row r="182" spans="27:30">
      <c r="AA182" s="2">
        <v>74</v>
      </c>
      <c r="AB182" s="2" t="str">
        <f>DRE!D191</f>
        <v>-</v>
      </c>
      <c r="AC182" s="2">
        <f>HLOOKUP($E$4,DRE!$C$4:$Q$1131,ROW('G. Receitas'!X188),FALSE)</f>
        <v>0</v>
      </c>
      <c r="AD182" s="2" t="str">
        <f t="shared" si="11"/>
        <v/>
      </c>
    </row>
    <row r="183" spans="27:30">
      <c r="AA183" s="2">
        <v>75</v>
      </c>
      <c r="AB183" s="2" t="str">
        <f>DRE!D192</f>
        <v>-</v>
      </c>
      <c r="AC183" s="2">
        <f>HLOOKUP($E$4,DRE!$C$4:$Q$1131,ROW('G. Receitas'!X189),FALSE)</f>
        <v>0</v>
      </c>
      <c r="AD183" s="2" t="str">
        <f t="shared" si="11"/>
        <v/>
      </c>
    </row>
    <row r="184" spans="27:30">
      <c r="AA184" s="2">
        <v>76</v>
      </c>
      <c r="AB184" s="2" t="str">
        <f>DRE!D193</f>
        <v>-</v>
      </c>
      <c r="AC184" s="2">
        <f>HLOOKUP($E$4,DRE!$C$4:$Q$1131,ROW('G. Receitas'!X190),FALSE)</f>
        <v>0</v>
      </c>
      <c r="AD184" s="2" t="str">
        <f t="shared" si="11"/>
        <v/>
      </c>
    </row>
    <row r="185" spans="27:30">
      <c r="AA185" s="2">
        <v>77</v>
      </c>
      <c r="AB185" s="2" t="str">
        <f>DRE!D194</f>
        <v>-</v>
      </c>
      <c r="AC185" s="2">
        <f>HLOOKUP($E$4,DRE!$C$4:$Q$1131,ROW('G. Receitas'!X191),FALSE)</f>
        <v>0</v>
      </c>
      <c r="AD185" s="2" t="str">
        <f t="shared" si="11"/>
        <v/>
      </c>
    </row>
    <row r="186" spans="27:30">
      <c r="AA186" s="2">
        <v>78</v>
      </c>
      <c r="AB186" s="2" t="str">
        <f>DRE!D195</f>
        <v>-</v>
      </c>
      <c r="AC186" s="2">
        <f>HLOOKUP($E$4,DRE!$C$4:$Q$1131,ROW('G. Receitas'!X192),FALSE)</f>
        <v>0</v>
      </c>
      <c r="AD186" s="2" t="str">
        <f t="shared" si="11"/>
        <v/>
      </c>
    </row>
    <row r="187" spans="27:30">
      <c r="AA187" s="2">
        <v>79</v>
      </c>
      <c r="AB187" s="2" t="str">
        <f>DRE!D196</f>
        <v>-</v>
      </c>
      <c r="AC187" s="2">
        <f>HLOOKUP($E$4,DRE!$C$4:$Q$1131,ROW('G. Receitas'!X193),FALSE)</f>
        <v>0</v>
      </c>
      <c r="AD187" s="2" t="str">
        <f t="shared" si="11"/>
        <v/>
      </c>
    </row>
    <row r="188" spans="27:30">
      <c r="AA188" s="2">
        <v>80</v>
      </c>
      <c r="AB188" s="2" t="str">
        <f>DRE!D197</f>
        <v>-</v>
      </c>
      <c r="AC188" s="2">
        <f>HLOOKUP($E$4,DRE!$C$4:$Q$1131,ROW('G. Receitas'!X194),FALSE)</f>
        <v>0</v>
      </c>
      <c r="AD188" s="2" t="str">
        <f t="shared" si="11"/>
        <v/>
      </c>
    </row>
    <row r="189" spans="27:30">
      <c r="AA189" s="2">
        <v>81</v>
      </c>
      <c r="AB189" s="2" t="str">
        <f>DRE!D198</f>
        <v>-</v>
      </c>
      <c r="AC189" s="2">
        <f>HLOOKUP($E$4,DRE!$C$4:$Q$1131,ROW('G. Receitas'!X195),FALSE)</f>
        <v>0</v>
      </c>
      <c r="AD189" s="2" t="str">
        <f t="shared" si="11"/>
        <v/>
      </c>
    </row>
    <row r="190" spans="27:30">
      <c r="AA190" s="2">
        <v>82</v>
      </c>
      <c r="AB190" s="2" t="str">
        <f>DRE!D199</f>
        <v>-</v>
      </c>
      <c r="AC190" s="2">
        <f>HLOOKUP($E$4,DRE!$C$4:$Q$1131,ROW('G. Receitas'!X196),FALSE)</f>
        <v>0</v>
      </c>
      <c r="AD190" s="2" t="str">
        <f t="shared" si="11"/>
        <v/>
      </c>
    </row>
    <row r="191" spans="27:30">
      <c r="AA191" s="2">
        <v>83</v>
      </c>
      <c r="AB191" s="2" t="str">
        <f>DRE!D200</f>
        <v>-</v>
      </c>
      <c r="AC191" s="2">
        <f>HLOOKUP($E$4,DRE!$C$4:$Q$1131,ROW('G. Receitas'!X197),FALSE)</f>
        <v>0</v>
      </c>
      <c r="AD191" s="2" t="str">
        <f t="shared" si="11"/>
        <v/>
      </c>
    </row>
    <row r="192" spans="27:30">
      <c r="AA192" s="2">
        <v>84</v>
      </c>
      <c r="AB192" s="2" t="str">
        <f>DRE!D201</f>
        <v>-</v>
      </c>
      <c r="AC192" s="2">
        <f>HLOOKUP($E$4,DRE!$C$4:$Q$1131,ROW('G. Receitas'!X198),FALSE)</f>
        <v>0</v>
      </c>
      <c r="AD192" s="2" t="str">
        <f t="shared" si="11"/>
        <v/>
      </c>
    </row>
    <row r="193" spans="27:30">
      <c r="AA193" s="2">
        <v>85</v>
      </c>
      <c r="AB193" s="2" t="str">
        <f>DRE!D202</f>
        <v>-</v>
      </c>
      <c r="AC193" s="2">
        <f>HLOOKUP($E$4,DRE!$C$4:$Q$1131,ROW('G. Receitas'!X199),FALSE)</f>
        <v>0</v>
      </c>
      <c r="AD193" s="2" t="str">
        <f t="shared" si="11"/>
        <v/>
      </c>
    </row>
    <row r="194" spans="27:30">
      <c r="AA194" s="2">
        <v>86</v>
      </c>
      <c r="AB194" s="2" t="str">
        <f>DRE!D203</f>
        <v>-</v>
      </c>
      <c r="AC194" s="2">
        <f>HLOOKUP($E$4,DRE!$C$4:$Q$1131,ROW('G. Receitas'!X200),FALSE)</f>
        <v>0</v>
      </c>
      <c r="AD194" s="2" t="str">
        <f t="shared" si="11"/>
        <v/>
      </c>
    </row>
    <row r="195" spans="27:30">
      <c r="AA195" s="2">
        <v>87</v>
      </c>
      <c r="AB195" s="2" t="str">
        <f>DRE!D204</f>
        <v>-</v>
      </c>
      <c r="AC195" s="2">
        <f>HLOOKUP($E$4,DRE!$C$4:$Q$1131,ROW('G. Receitas'!X201),FALSE)</f>
        <v>0</v>
      </c>
      <c r="AD195" s="2" t="str">
        <f t="shared" si="11"/>
        <v/>
      </c>
    </row>
    <row r="196" spans="27:30">
      <c r="AA196" s="2">
        <v>88</v>
      </c>
      <c r="AB196" s="2" t="str">
        <f>DRE!D205</f>
        <v>-</v>
      </c>
      <c r="AC196" s="2">
        <f>HLOOKUP($E$4,DRE!$C$4:$Q$1131,ROW('G. Receitas'!X202),FALSE)</f>
        <v>0</v>
      </c>
      <c r="AD196" s="2" t="str">
        <f t="shared" si="11"/>
        <v/>
      </c>
    </row>
    <row r="197" spans="27:30">
      <c r="AA197" s="2">
        <v>89</v>
      </c>
      <c r="AB197" s="2" t="str">
        <f>DRE!D206</f>
        <v>-</v>
      </c>
      <c r="AC197" s="2">
        <f>HLOOKUP($E$4,DRE!$C$4:$Q$1131,ROW('G. Receitas'!X203),FALSE)</f>
        <v>0</v>
      </c>
      <c r="AD197" s="2" t="str">
        <f t="shared" si="11"/>
        <v/>
      </c>
    </row>
    <row r="198" spans="27:30">
      <c r="AA198" s="2">
        <v>90</v>
      </c>
      <c r="AB198" s="2" t="str">
        <f>DRE!D207</f>
        <v>-</v>
      </c>
      <c r="AC198" s="2">
        <f>HLOOKUP($E$4,DRE!$C$4:$Q$1131,ROW('G. Receitas'!X204),FALSE)</f>
        <v>0</v>
      </c>
      <c r="AD198" s="2" t="str">
        <f t="shared" si="11"/>
        <v/>
      </c>
    </row>
    <row r="199" spans="27:30">
      <c r="AA199" s="2">
        <v>91</v>
      </c>
      <c r="AB199" s="2" t="str">
        <f>DRE!D208</f>
        <v>-</v>
      </c>
      <c r="AC199" s="2">
        <f>HLOOKUP($E$4,DRE!$C$4:$Q$1131,ROW('G. Receitas'!X205),FALSE)</f>
        <v>0</v>
      </c>
      <c r="AD199" s="2" t="str">
        <f t="shared" si="11"/>
        <v/>
      </c>
    </row>
    <row r="200" spans="27:30">
      <c r="AA200" s="2">
        <v>92</v>
      </c>
      <c r="AB200" s="2" t="str">
        <f>DRE!D209</f>
        <v>-</v>
      </c>
      <c r="AC200" s="2">
        <f>HLOOKUP($E$4,DRE!$C$4:$Q$1131,ROW('G. Receitas'!X206),FALSE)</f>
        <v>0</v>
      </c>
      <c r="AD200" s="2" t="str">
        <f t="shared" si="11"/>
        <v/>
      </c>
    </row>
    <row r="201" spans="27:30">
      <c r="AA201" s="2">
        <v>93</v>
      </c>
      <c r="AB201" s="2" t="str">
        <f>DRE!D210</f>
        <v>-</v>
      </c>
      <c r="AC201" s="2">
        <f>HLOOKUP($E$4,DRE!$C$4:$Q$1131,ROW('G. Receitas'!X207),FALSE)</f>
        <v>0</v>
      </c>
      <c r="AD201" s="2" t="str">
        <f t="shared" si="11"/>
        <v/>
      </c>
    </row>
    <row r="202" spans="27:30">
      <c r="AA202" s="2">
        <v>94</v>
      </c>
      <c r="AB202" s="2" t="str">
        <f>DRE!D211</f>
        <v>-</v>
      </c>
      <c r="AC202" s="2">
        <f>HLOOKUP($E$4,DRE!$C$4:$Q$1131,ROW('G. Receitas'!X208),FALSE)</f>
        <v>0</v>
      </c>
      <c r="AD202" s="2" t="str">
        <f t="shared" si="11"/>
        <v/>
      </c>
    </row>
    <row r="203" spans="27:30">
      <c r="AA203" s="2">
        <v>95</v>
      </c>
      <c r="AB203" s="2" t="str">
        <f>DRE!D212</f>
        <v>-</v>
      </c>
      <c r="AC203" s="2">
        <f>HLOOKUP($E$4,DRE!$C$4:$Q$1131,ROW('G. Receitas'!X209),FALSE)</f>
        <v>0</v>
      </c>
      <c r="AD203" s="2" t="str">
        <f t="shared" si="11"/>
        <v/>
      </c>
    </row>
    <row r="204" spans="27:30">
      <c r="AA204" s="2">
        <v>96</v>
      </c>
      <c r="AB204" s="2" t="str">
        <f>DRE!D213</f>
        <v>-</v>
      </c>
      <c r="AC204" s="2">
        <f>HLOOKUP($E$4,DRE!$C$4:$Q$1131,ROW('G. Receitas'!X210),FALSE)</f>
        <v>0</v>
      </c>
      <c r="AD204" s="2" t="str">
        <f t="shared" si="11"/>
        <v/>
      </c>
    </row>
    <row r="205" spans="27:30">
      <c r="AA205" s="2">
        <v>97</v>
      </c>
      <c r="AB205" s="2" t="str">
        <f>DRE!D214</f>
        <v>-</v>
      </c>
      <c r="AC205" s="2">
        <f>HLOOKUP($E$4,DRE!$C$4:$Q$1131,ROW('G. Receitas'!X211),FALSE)</f>
        <v>0</v>
      </c>
      <c r="AD205" s="2" t="str">
        <f t="shared" si="11"/>
        <v/>
      </c>
    </row>
    <row r="206" spans="27:30">
      <c r="AA206" s="2">
        <v>98</v>
      </c>
      <c r="AB206" s="2" t="str">
        <f>DRE!D215</f>
        <v>-</v>
      </c>
      <c r="AC206" s="2">
        <f>HLOOKUP($E$4,DRE!$C$4:$Q$1131,ROW('G. Receitas'!X212),FALSE)</f>
        <v>0</v>
      </c>
      <c r="AD206" s="2" t="str">
        <f t="shared" si="11"/>
        <v/>
      </c>
    </row>
    <row r="207" spans="27:30">
      <c r="AA207" s="2">
        <v>99</v>
      </c>
      <c r="AB207" s="2" t="str">
        <f>DRE!D216</f>
        <v>Outras receitas com produtos</v>
      </c>
      <c r="AC207" s="2">
        <f>HLOOKUP($E$4,DRE!$C$4:$Q$1131,ROW('G. Receitas'!X213),FALSE)</f>
        <v>0</v>
      </c>
      <c r="AD207" s="2" t="str">
        <f t="shared" si="11"/>
        <v/>
      </c>
    </row>
    <row r="208" spans="27:30">
      <c r="AB208" s="2">
        <f>DRE!D217</f>
        <v>0</v>
      </c>
      <c r="AC208" s="2">
        <f>HLOOKUP($E$4,DRE!$C$4:$Q$1131,ROW('G. Receitas'!X214),FALSE)</f>
        <v>0</v>
      </c>
    </row>
    <row r="209" spans="27:33">
      <c r="AB209" s="2">
        <f>DRE!D218</f>
        <v>0</v>
      </c>
      <c r="AC209" s="2">
        <f>HLOOKUP($E$4,DRE!$C$4:$Q$1131,ROW('G. Receitas'!X215),FALSE)</f>
        <v>0</v>
      </c>
    </row>
    <row r="210" spans="27:33">
      <c r="AB210" s="2">
        <f>DRE!D219</f>
        <v>0</v>
      </c>
      <c r="AC210" s="2">
        <f>HLOOKUP($E$4,DRE!$C$4:$Q$1131,ROW('G. Receitas'!X216),FALSE)</f>
        <v>0</v>
      </c>
    </row>
    <row r="211" spans="27:33">
      <c r="AB211" s="2" t="str">
        <f>DRE!D220</f>
        <v>DESPESAS COM PRODUTOS</v>
      </c>
      <c r="AC211" s="2">
        <f>HLOOKUP($E$4,DRE!$C$4:$Q$1131,ROW('G. Receitas'!X217),FALSE)</f>
        <v>0</v>
      </c>
      <c r="AD211" s="2" t="s">
        <v>1342</v>
      </c>
      <c r="AE211" s="2" t="s">
        <v>1343</v>
      </c>
      <c r="AF211" s="2" t="s">
        <v>1344</v>
      </c>
      <c r="AG211" s="2" t="s">
        <v>1344</v>
      </c>
    </row>
    <row r="212" spans="27:33">
      <c r="AA212" s="2">
        <v>1</v>
      </c>
      <c r="AB212" s="2" t="str">
        <f>DRE!D221</f>
        <v>-</v>
      </c>
      <c r="AC212" s="2">
        <f>HLOOKUP('G. Despesas'!$E$4,DRE!$C$4:$Q$1131,ROW('G. Receitas'!X218),FALSE)</f>
        <v>0</v>
      </c>
      <c r="AD212" s="2" t="str">
        <f>IF(AC212=0,"",AC212+AA212/1000)</f>
        <v/>
      </c>
      <c r="AE212" s="2" t="e">
        <f>LARGE($AD$212:$AD$310,AA212)</f>
        <v>#NUM!</v>
      </c>
      <c r="AF212" s="2" t="str">
        <f>IFERROR(VLOOKUP(MATCH(AE212,$AD$212:$AD$310,0),$AA$212:$AC$310,AF$6,FALSE),"")</f>
        <v/>
      </c>
      <c r="AG212" s="2" t="str">
        <f>IFERROR(VLOOKUP(MATCH(AE212,$AD$212:$AD$310,0),$AA$212:$AC$310,AG$6,FALSE),"-")</f>
        <v>-</v>
      </c>
    </row>
    <row r="213" spans="27:33">
      <c r="AA213" s="2">
        <v>2</v>
      </c>
      <c r="AB213" s="2" t="str">
        <f>DRE!D222</f>
        <v>-</v>
      </c>
      <c r="AC213" s="2">
        <f>HLOOKUP('G. Despesas'!$E$4,DRE!$C$4:$Q$1131,ROW('G. Receitas'!X219),FALSE)</f>
        <v>0</v>
      </c>
      <c r="AD213" s="2" t="str">
        <f t="shared" ref="AD213:AD276" si="12">IF(AC213=0,"",AC213+AA213/1000)</f>
        <v/>
      </c>
      <c r="AE213" s="2" t="e">
        <f t="shared" ref="AE213:AE226" si="13">LARGE($AD$212:$AD$310,AA213)</f>
        <v>#NUM!</v>
      </c>
      <c r="AF213" s="2" t="str">
        <f t="shared" ref="AF213:AF226" si="14">IFERROR(VLOOKUP(MATCH(AE213,$AD$212:$AD$310,0),$AA$212:$AC$310,AF$6,FALSE),"")</f>
        <v/>
      </c>
      <c r="AG213" s="2" t="str">
        <f t="shared" ref="AG213:AG226" si="15">IFERROR(VLOOKUP(MATCH(AE213,$AD$212:$AD$310,0),$AA$212:$AC$310,AG$6,FALSE),"-")</f>
        <v>-</v>
      </c>
    </row>
    <row r="214" spans="27:33">
      <c r="AA214" s="2">
        <v>3</v>
      </c>
      <c r="AB214" s="2" t="str">
        <f>DRE!D223</f>
        <v>-</v>
      </c>
      <c r="AC214" s="2">
        <f>HLOOKUP('G. Despesas'!$E$4,DRE!$C$4:$Q$1131,ROW('G. Receitas'!X220),FALSE)</f>
        <v>0</v>
      </c>
      <c r="AD214" s="2" t="str">
        <f t="shared" si="12"/>
        <v/>
      </c>
      <c r="AE214" s="2" t="e">
        <f t="shared" si="13"/>
        <v>#NUM!</v>
      </c>
      <c r="AF214" s="2" t="str">
        <f t="shared" si="14"/>
        <v/>
      </c>
      <c r="AG214" s="2" t="str">
        <f t="shared" si="15"/>
        <v>-</v>
      </c>
    </row>
    <row r="215" spans="27:33">
      <c r="AA215" s="2">
        <v>4</v>
      </c>
      <c r="AB215" s="2" t="str">
        <f>DRE!D224</f>
        <v>-</v>
      </c>
      <c r="AC215" s="2">
        <f>HLOOKUP('G. Despesas'!$E$4,DRE!$C$4:$Q$1131,ROW('G. Receitas'!X221),FALSE)</f>
        <v>0</v>
      </c>
      <c r="AD215" s="2" t="str">
        <f t="shared" si="12"/>
        <v/>
      </c>
      <c r="AE215" s="2" t="e">
        <f>LARGE($AD$212:$AD$310,AA215)</f>
        <v>#NUM!</v>
      </c>
      <c r="AF215" s="2" t="str">
        <f t="shared" si="14"/>
        <v/>
      </c>
      <c r="AG215" s="2" t="str">
        <f t="shared" si="15"/>
        <v>-</v>
      </c>
    </row>
    <row r="216" spans="27:33">
      <c r="AA216" s="2">
        <v>5</v>
      </c>
      <c r="AB216" s="2" t="str">
        <f>DRE!D225</f>
        <v>-</v>
      </c>
      <c r="AC216" s="2">
        <f>HLOOKUP('G. Despesas'!$E$4,DRE!$C$4:$Q$1131,ROW('G. Receitas'!X222),FALSE)</f>
        <v>0</v>
      </c>
      <c r="AD216" s="2" t="str">
        <f t="shared" si="12"/>
        <v/>
      </c>
      <c r="AE216" s="2" t="e">
        <f t="shared" si="13"/>
        <v>#NUM!</v>
      </c>
      <c r="AF216" s="2" t="str">
        <f t="shared" si="14"/>
        <v/>
      </c>
      <c r="AG216" s="2" t="str">
        <f t="shared" si="15"/>
        <v>-</v>
      </c>
    </row>
    <row r="217" spans="27:33">
      <c r="AA217" s="2">
        <v>6</v>
      </c>
      <c r="AB217" s="2" t="str">
        <f>DRE!D226</f>
        <v>-</v>
      </c>
      <c r="AC217" s="2">
        <f>HLOOKUP('G. Despesas'!$E$4,DRE!$C$4:$Q$1131,ROW('G. Receitas'!X223),FALSE)</f>
        <v>0</v>
      </c>
      <c r="AD217" s="2" t="str">
        <f t="shared" si="12"/>
        <v/>
      </c>
      <c r="AE217" s="2" t="e">
        <f t="shared" si="13"/>
        <v>#NUM!</v>
      </c>
      <c r="AF217" s="2" t="str">
        <f t="shared" si="14"/>
        <v/>
      </c>
      <c r="AG217" s="2" t="str">
        <f t="shared" si="15"/>
        <v>-</v>
      </c>
    </row>
    <row r="218" spans="27:33">
      <c r="AA218" s="2">
        <v>7</v>
      </c>
      <c r="AB218" s="2" t="str">
        <f>DRE!D227</f>
        <v>-</v>
      </c>
      <c r="AC218" s="2">
        <f>HLOOKUP('G. Despesas'!$E$4,DRE!$C$4:$Q$1131,ROW('G. Receitas'!X224),FALSE)</f>
        <v>0</v>
      </c>
      <c r="AD218" s="2" t="str">
        <f t="shared" si="12"/>
        <v/>
      </c>
      <c r="AE218" s="2" t="e">
        <f t="shared" si="13"/>
        <v>#NUM!</v>
      </c>
      <c r="AF218" s="2" t="str">
        <f t="shared" si="14"/>
        <v/>
      </c>
      <c r="AG218" s="2" t="str">
        <f t="shared" si="15"/>
        <v>-</v>
      </c>
    </row>
    <row r="219" spans="27:33">
      <c r="AA219" s="2">
        <v>8</v>
      </c>
      <c r="AB219" s="2" t="str">
        <f>DRE!D228</f>
        <v>-</v>
      </c>
      <c r="AC219" s="2">
        <f>HLOOKUP('G. Despesas'!$E$4,DRE!$C$4:$Q$1131,ROW('G. Receitas'!X225),FALSE)</f>
        <v>0</v>
      </c>
      <c r="AD219" s="2" t="str">
        <f t="shared" si="12"/>
        <v/>
      </c>
      <c r="AE219" s="2" t="e">
        <f t="shared" si="13"/>
        <v>#NUM!</v>
      </c>
      <c r="AF219" s="2" t="str">
        <f t="shared" si="14"/>
        <v/>
      </c>
      <c r="AG219" s="2" t="str">
        <f t="shared" si="15"/>
        <v>-</v>
      </c>
    </row>
    <row r="220" spans="27:33">
      <c r="AA220" s="2">
        <v>9</v>
      </c>
      <c r="AB220" s="2" t="str">
        <f>DRE!D229</f>
        <v>-</v>
      </c>
      <c r="AC220" s="2">
        <f>HLOOKUP('G. Despesas'!$E$4,DRE!$C$4:$Q$1131,ROW('G. Receitas'!X226),FALSE)</f>
        <v>0</v>
      </c>
      <c r="AD220" s="2" t="str">
        <f t="shared" si="12"/>
        <v/>
      </c>
      <c r="AE220" s="2" t="e">
        <f t="shared" si="13"/>
        <v>#NUM!</v>
      </c>
      <c r="AF220" s="2" t="str">
        <f t="shared" si="14"/>
        <v/>
      </c>
      <c r="AG220" s="2" t="str">
        <f t="shared" si="15"/>
        <v>-</v>
      </c>
    </row>
    <row r="221" spans="27:33">
      <c r="AA221" s="2">
        <v>10</v>
      </c>
      <c r="AB221" s="2" t="str">
        <f>DRE!D230</f>
        <v>-</v>
      </c>
      <c r="AC221" s="2">
        <f>HLOOKUP('G. Despesas'!$E$4,DRE!$C$4:$Q$1131,ROW('G. Receitas'!X227),FALSE)</f>
        <v>0</v>
      </c>
      <c r="AD221" s="2" t="str">
        <f t="shared" si="12"/>
        <v/>
      </c>
      <c r="AE221" s="2" t="e">
        <f t="shared" si="13"/>
        <v>#NUM!</v>
      </c>
      <c r="AF221" s="2" t="str">
        <f t="shared" si="14"/>
        <v/>
      </c>
      <c r="AG221" s="2" t="str">
        <f t="shared" si="15"/>
        <v>-</v>
      </c>
    </row>
    <row r="222" spans="27:33">
      <c r="AA222" s="2">
        <v>11</v>
      </c>
      <c r="AB222" s="2" t="str">
        <f>DRE!D231</f>
        <v>-</v>
      </c>
      <c r="AC222" s="2">
        <f>HLOOKUP('G. Despesas'!$E$4,DRE!$C$4:$Q$1131,ROW('G. Receitas'!X228),FALSE)</f>
        <v>0</v>
      </c>
      <c r="AD222" s="2" t="str">
        <f t="shared" si="12"/>
        <v/>
      </c>
      <c r="AE222" s="2" t="e">
        <f t="shared" si="13"/>
        <v>#NUM!</v>
      </c>
      <c r="AF222" s="2" t="str">
        <f t="shared" si="14"/>
        <v/>
      </c>
      <c r="AG222" s="2" t="str">
        <f t="shared" si="15"/>
        <v>-</v>
      </c>
    </row>
    <row r="223" spans="27:33">
      <c r="AA223" s="2">
        <v>12</v>
      </c>
      <c r="AB223" s="2" t="str">
        <f>DRE!D232</f>
        <v>-</v>
      </c>
      <c r="AC223" s="2">
        <f>HLOOKUP('G. Despesas'!$E$4,DRE!$C$4:$Q$1131,ROW('G. Receitas'!X229),FALSE)</f>
        <v>0</v>
      </c>
      <c r="AD223" s="2" t="str">
        <f t="shared" si="12"/>
        <v/>
      </c>
      <c r="AE223" s="2" t="e">
        <f t="shared" si="13"/>
        <v>#NUM!</v>
      </c>
      <c r="AF223" s="2" t="str">
        <f t="shared" si="14"/>
        <v/>
      </c>
      <c r="AG223" s="2" t="str">
        <f t="shared" si="15"/>
        <v>-</v>
      </c>
    </row>
    <row r="224" spans="27:33">
      <c r="AA224" s="2">
        <v>13</v>
      </c>
      <c r="AB224" s="2" t="str">
        <f>DRE!D233</f>
        <v>-</v>
      </c>
      <c r="AC224" s="2">
        <f>HLOOKUP('G. Despesas'!$E$4,DRE!$C$4:$Q$1131,ROW('G. Receitas'!X230),FALSE)</f>
        <v>0</v>
      </c>
      <c r="AD224" s="2" t="str">
        <f t="shared" si="12"/>
        <v/>
      </c>
      <c r="AE224" s="2" t="e">
        <f t="shared" si="13"/>
        <v>#NUM!</v>
      </c>
      <c r="AF224" s="2" t="str">
        <f t="shared" si="14"/>
        <v/>
      </c>
      <c r="AG224" s="2" t="str">
        <f t="shared" si="15"/>
        <v>-</v>
      </c>
    </row>
    <row r="225" spans="27:33">
      <c r="AA225" s="2">
        <v>14</v>
      </c>
      <c r="AB225" s="2" t="str">
        <f>DRE!D234</f>
        <v>-</v>
      </c>
      <c r="AC225" s="2">
        <f>HLOOKUP('G. Despesas'!$E$4,DRE!$C$4:$Q$1131,ROW('G. Receitas'!X231),FALSE)</f>
        <v>0</v>
      </c>
      <c r="AD225" s="2" t="str">
        <f t="shared" si="12"/>
        <v/>
      </c>
      <c r="AE225" s="2" t="e">
        <f t="shared" si="13"/>
        <v>#NUM!</v>
      </c>
      <c r="AF225" s="2" t="str">
        <f t="shared" si="14"/>
        <v/>
      </c>
      <c r="AG225" s="2" t="str">
        <f t="shared" si="15"/>
        <v>-</v>
      </c>
    </row>
    <row r="226" spans="27:33">
      <c r="AA226" s="2">
        <v>15</v>
      </c>
      <c r="AB226" s="2" t="str">
        <f>DRE!D235</f>
        <v>-</v>
      </c>
      <c r="AC226" s="2">
        <f>HLOOKUP('G. Despesas'!$E$4,DRE!$C$4:$Q$1131,ROW('G. Receitas'!X232),FALSE)</f>
        <v>0</v>
      </c>
      <c r="AD226" s="2" t="str">
        <f t="shared" si="12"/>
        <v/>
      </c>
      <c r="AE226" s="2" t="e">
        <f t="shared" si="13"/>
        <v>#NUM!</v>
      </c>
      <c r="AF226" s="2" t="str">
        <f t="shared" si="14"/>
        <v/>
      </c>
      <c r="AG226" s="2" t="str">
        <f t="shared" si="15"/>
        <v>-</v>
      </c>
    </row>
    <row r="227" spans="27:33">
      <c r="AA227" s="2">
        <v>16</v>
      </c>
      <c r="AB227" s="2" t="str">
        <f>DRE!D236</f>
        <v>-</v>
      </c>
      <c r="AC227" s="2">
        <f>HLOOKUP('G. Despesas'!$E$4,DRE!$C$4:$Q$1131,ROW('G. Receitas'!X233),FALSE)</f>
        <v>0</v>
      </c>
      <c r="AD227" s="2" t="str">
        <f t="shared" si="12"/>
        <v/>
      </c>
    </row>
    <row r="228" spans="27:33">
      <c r="AA228" s="2">
        <v>17</v>
      </c>
      <c r="AB228" s="2" t="str">
        <f>DRE!D237</f>
        <v>-</v>
      </c>
      <c r="AC228" s="2">
        <f>HLOOKUP('G. Despesas'!$E$4,DRE!$C$4:$Q$1131,ROW('G. Receitas'!X234),FALSE)</f>
        <v>0</v>
      </c>
      <c r="AD228" s="2" t="str">
        <f t="shared" si="12"/>
        <v/>
      </c>
    </row>
    <row r="229" spans="27:33">
      <c r="AA229" s="2">
        <v>18</v>
      </c>
      <c r="AB229" s="2" t="str">
        <f>DRE!D238</f>
        <v>-</v>
      </c>
      <c r="AC229" s="2">
        <f>HLOOKUP('G. Despesas'!$E$4,DRE!$C$4:$Q$1131,ROW('G. Receitas'!X235),FALSE)</f>
        <v>0</v>
      </c>
      <c r="AD229" s="2" t="str">
        <f t="shared" si="12"/>
        <v/>
      </c>
    </row>
    <row r="230" spans="27:33">
      <c r="AA230" s="2">
        <v>19</v>
      </c>
      <c r="AB230" s="2" t="str">
        <f>DRE!D239</f>
        <v>-</v>
      </c>
      <c r="AC230" s="2">
        <f>HLOOKUP('G. Despesas'!$E$4,DRE!$C$4:$Q$1131,ROW('G. Receitas'!X236),FALSE)</f>
        <v>0</v>
      </c>
      <c r="AD230" s="2" t="str">
        <f t="shared" si="12"/>
        <v/>
      </c>
    </row>
    <row r="231" spans="27:33">
      <c r="AA231" s="2">
        <v>20</v>
      </c>
      <c r="AB231" s="2" t="str">
        <f>DRE!D240</f>
        <v>-</v>
      </c>
      <c r="AC231" s="2">
        <f>HLOOKUP('G. Despesas'!$E$4,DRE!$C$4:$Q$1131,ROW('G. Receitas'!X237),FALSE)</f>
        <v>0</v>
      </c>
      <c r="AD231" s="2" t="str">
        <f t="shared" si="12"/>
        <v/>
      </c>
    </row>
    <row r="232" spans="27:33">
      <c r="AA232" s="2">
        <v>21</v>
      </c>
      <c r="AB232" s="2" t="str">
        <f>DRE!D241</f>
        <v>-</v>
      </c>
      <c r="AC232" s="2">
        <f>HLOOKUP('G. Despesas'!$E$4,DRE!$C$4:$Q$1131,ROW('G. Receitas'!X238),FALSE)</f>
        <v>0</v>
      </c>
      <c r="AD232" s="2" t="str">
        <f t="shared" si="12"/>
        <v/>
      </c>
    </row>
    <row r="233" spans="27:33">
      <c r="AA233" s="2">
        <v>22</v>
      </c>
      <c r="AB233" s="2" t="str">
        <f>DRE!D242</f>
        <v>-</v>
      </c>
      <c r="AC233" s="2">
        <f>HLOOKUP('G. Despesas'!$E$4,DRE!$C$4:$Q$1131,ROW('G. Receitas'!X239),FALSE)</f>
        <v>0</v>
      </c>
      <c r="AD233" s="2" t="str">
        <f t="shared" si="12"/>
        <v/>
      </c>
    </row>
    <row r="234" spans="27:33">
      <c r="AA234" s="2">
        <v>23</v>
      </c>
      <c r="AB234" s="2" t="str">
        <f>DRE!D243</f>
        <v>-</v>
      </c>
      <c r="AC234" s="2">
        <f>HLOOKUP('G. Despesas'!$E$4,DRE!$C$4:$Q$1131,ROW('G. Receitas'!X240),FALSE)</f>
        <v>0</v>
      </c>
      <c r="AD234" s="2" t="str">
        <f t="shared" si="12"/>
        <v/>
      </c>
    </row>
    <row r="235" spans="27:33">
      <c r="AA235" s="2">
        <v>24</v>
      </c>
      <c r="AB235" s="2" t="str">
        <f>DRE!D244</f>
        <v>-</v>
      </c>
      <c r="AC235" s="2">
        <f>HLOOKUP('G. Despesas'!$E$4,DRE!$C$4:$Q$1131,ROW('G. Receitas'!X241),FALSE)</f>
        <v>0</v>
      </c>
      <c r="AD235" s="2" t="str">
        <f t="shared" si="12"/>
        <v/>
      </c>
    </row>
    <row r="236" spans="27:33">
      <c r="AA236" s="2">
        <v>25</v>
      </c>
      <c r="AB236" s="2" t="str">
        <f>DRE!D245</f>
        <v>-</v>
      </c>
      <c r="AC236" s="2">
        <f>HLOOKUP('G. Despesas'!$E$4,DRE!$C$4:$Q$1131,ROW('G. Receitas'!X242),FALSE)</f>
        <v>0</v>
      </c>
      <c r="AD236" s="2" t="str">
        <f t="shared" si="12"/>
        <v/>
      </c>
    </row>
    <row r="237" spans="27:33">
      <c r="AA237" s="2">
        <v>26</v>
      </c>
      <c r="AB237" s="2" t="str">
        <f>DRE!D246</f>
        <v>-</v>
      </c>
      <c r="AC237" s="2">
        <f>HLOOKUP('G. Despesas'!$E$4,DRE!$C$4:$Q$1131,ROW('G. Receitas'!X243),FALSE)</f>
        <v>0</v>
      </c>
      <c r="AD237" s="2" t="str">
        <f t="shared" si="12"/>
        <v/>
      </c>
    </row>
    <row r="238" spans="27:33">
      <c r="AA238" s="2">
        <v>27</v>
      </c>
      <c r="AB238" s="2" t="str">
        <f>DRE!D247</f>
        <v>-</v>
      </c>
      <c r="AC238" s="2">
        <f>HLOOKUP('G. Despesas'!$E$4,DRE!$C$4:$Q$1131,ROW('G. Receitas'!X244),FALSE)</f>
        <v>0</v>
      </c>
      <c r="AD238" s="2" t="str">
        <f t="shared" si="12"/>
        <v/>
      </c>
    </row>
    <row r="239" spans="27:33">
      <c r="AA239" s="2">
        <v>28</v>
      </c>
      <c r="AB239" s="2" t="str">
        <f>DRE!D248</f>
        <v>-</v>
      </c>
      <c r="AC239" s="2">
        <f>HLOOKUP('G. Despesas'!$E$4,DRE!$C$4:$Q$1131,ROW('G. Receitas'!X245),FALSE)</f>
        <v>0</v>
      </c>
      <c r="AD239" s="2" t="str">
        <f t="shared" si="12"/>
        <v/>
      </c>
    </row>
    <row r="240" spans="27:33">
      <c r="AA240" s="2">
        <v>29</v>
      </c>
      <c r="AB240" s="2" t="str">
        <f>DRE!D249</f>
        <v>-</v>
      </c>
      <c r="AC240" s="2">
        <f>HLOOKUP('G. Despesas'!$E$4,DRE!$C$4:$Q$1131,ROW('G. Receitas'!X246),FALSE)</f>
        <v>0</v>
      </c>
      <c r="AD240" s="2" t="str">
        <f t="shared" si="12"/>
        <v/>
      </c>
    </row>
    <row r="241" spans="27:30">
      <c r="AA241" s="2">
        <v>30</v>
      </c>
      <c r="AB241" s="2" t="str">
        <f>DRE!D250</f>
        <v>-</v>
      </c>
      <c r="AC241" s="2">
        <f>HLOOKUP('G. Despesas'!$E$4,DRE!$C$4:$Q$1131,ROW('G. Receitas'!X247),FALSE)</f>
        <v>0</v>
      </c>
      <c r="AD241" s="2" t="str">
        <f t="shared" si="12"/>
        <v/>
      </c>
    </row>
    <row r="242" spans="27:30">
      <c r="AA242" s="2">
        <v>31</v>
      </c>
      <c r="AB242" s="2" t="str">
        <f>DRE!D251</f>
        <v>-</v>
      </c>
      <c r="AC242" s="2">
        <f>HLOOKUP('G. Despesas'!$E$4,DRE!$C$4:$Q$1131,ROW('G. Receitas'!X248),FALSE)</f>
        <v>0</v>
      </c>
      <c r="AD242" s="2" t="str">
        <f t="shared" si="12"/>
        <v/>
      </c>
    </row>
    <row r="243" spans="27:30">
      <c r="AA243" s="2">
        <v>32</v>
      </c>
      <c r="AB243" s="2" t="str">
        <f>DRE!D252</f>
        <v>-</v>
      </c>
      <c r="AC243" s="2">
        <f>HLOOKUP('G. Despesas'!$E$4,DRE!$C$4:$Q$1131,ROW('G. Receitas'!X249),FALSE)</f>
        <v>0</v>
      </c>
      <c r="AD243" s="2" t="str">
        <f t="shared" si="12"/>
        <v/>
      </c>
    </row>
    <row r="244" spans="27:30">
      <c r="AA244" s="2">
        <v>33</v>
      </c>
      <c r="AB244" s="2" t="str">
        <f>DRE!D253</f>
        <v>-</v>
      </c>
      <c r="AC244" s="2">
        <f>HLOOKUP('G. Despesas'!$E$4,DRE!$C$4:$Q$1131,ROW('G. Receitas'!X250),FALSE)</f>
        <v>0</v>
      </c>
      <c r="AD244" s="2" t="str">
        <f t="shared" si="12"/>
        <v/>
      </c>
    </row>
    <row r="245" spans="27:30">
      <c r="AA245" s="2">
        <v>34</v>
      </c>
      <c r="AB245" s="2" t="str">
        <f>DRE!D254</f>
        <v>-</v>
      </c>
      <c r="AC245" s="2">
        <f>HLOOKUP('G. Despesas'!$E$4,DRE!$C$4:$Q$1131,ROW('G. Receitas'!X251),FALSE)</f>
        <v>0</v>
      </c>
      <c r="AD245" s="2" t="str">
        <f t="shared" si="12"/>
        <v/>
      </c>
    </row>
    <row r="246" spans="27:30">
      <c r="AA246" s="2">
        <v>35</v>
      </c>
      <c r="AB246" s="2" t="str">
        <f>DRE!D255</f>
        <v>-</v>
      </c>
      <c r="AC246" s="2">
        <f>HLOOKUP('G. Despesas'!$E$4,DRE!$C$4:$Q$1131,ROW('G. Receitas'!X252),FALSE)</f>
        <v>0</v>
      </c>
      <c r="AD246" s="2" t="str">
        <f t="shared" si="12"/>
        <v/>
      </c>
    </row>
    <row r="247" spans="27:30">
      <c r="AA247" s="2">
        <v>36</v>
      </c>
      <c r="AB247" s="2" t="str">
        <f>DRE!D256</f>
        <v>-</v>
      </c>
      <c r="AC247" s="2">
        <f>HLOOKUP('G. Despesas'!$E$4,DRE!$C$4:$Q$1131,ROW('G. Receitas'!X253),FALSE)</f>
        <v>0</v>
      </c>
      <c r="AD247" s="2" t="str">
        <f t="shared" si="12"/>
        <v/>
      </c>
    </row>
    <row r="248" spans="27:30">
      <c r="AA248" s="2">
        <v>37</v>
      </c>
      <c r="AB248" s="2" t="str">
        <f>DRE!D257</f>
        <v>-</v>
      </c>
      <c r="AC248" s="2">
        <f>HLOOKUP('G. Despesas'!$E$4,DRE!$C$4:$Q$1131,ROW('G. Receitas'!X254),FALSE)</f>
        <v>0</v>
      </c>
      <c r="AD248" s="2" t="str">
        <f t="shared" si="12"/>
        <v/>
      </c>
    </row>
    <row r="249" spans="27:30">
      <c r="AA249" s="2">
        <v>38</v>
      </c>
      <c r="AB249" s="2" t="str">
        <f>DRE!D258</f>
        <v>-</v>
      </c>
      <c r="AC249" s="2">
        <f>HLOOKUP('G. Despesas'!$E$4,DRE!$C$4:$Q$1131,ROW('G. Receitas'!X255),FALSE)</f>
        <v>0</v>
      </c>
      <c r="AD249" s="2" t="str">
        <f t="shared" si="12"/>
        <v/>
      </c>
    </row>
    <row r="250" spans="27:30">
      <c r="AA250" s="2">
        <v>39</v>
      </c>
      <c r="AB250" s="2" t="str">
        <f>DRE!D259</f>
        <v>-</v>
      </c>
      <c r="AC250" s="2">
        <f>HLOOKUP('G. Despesas'!$E$4,DRE!$C$4:$Q$1131,ROW('G. Receitas'!X256),FALSE)</f>
        <v>0</v>
      </c>
      <c r="AD250" s="2" t="str">
        <f t="shared" si="12"/>
        <v/>
      </c>
    </row>
    <row r="251" spans="27:30">
      <c r="AA251" s="2">
        <v>40</v>
      </c>
      <c r="AB251" s="2" t="str">
        <f>DRE!D260</f>
        <v>-</v>
      </c>
      <c r="AC251" s="2">
        <f>HLOOKUP('G. Despesas'!$E$4,DRE!$C$4:$Q$1131,ROW('G. Receitas'!X257),FALSE)</f>
        <v>0</v>
      </c>
      <c r="AD251" s="2" t="str">
        <f t="shared" si="12"/>
        <v/>
      </c>
    </row>
    <row r="252" spans="27:30">
      <c r="AA252" s="2">
        <v>41</v>
      </c>
      <c r="AB252" s="2" t="str">
        <f>DRE!D261</f>
        <v>-</v>
      </c>
      <c r="AC252" s="2">
        <f>HLOOKUP('G. Despesas'!$E$4,DRE!$C$4:$Q$1131,ROW('G. Receitas'!X258),FALSE)</f>
        <v>0</v>
      </c>
      <c r="AD252" s="2" t="str">
        <f t="shared" si="12"/>
        <v/>
      </c>
    </row>
    <row r="253" spans="27:30">
      <c r="AA253" s="2">
        <v>42</v>
      </c>
      <c r="AB253" s="2" t="str">
        <f>DRE!D262</f>
        <v>-</v>
      </c>
      <c r="AC253" s="2">
        <f>HLOOKUP('G. Despesas'!$E$4,DRE!$C$4:$Q$1131,ROW('G. Receitas'!X259),FALSE)</f>
        <v>0</v>
      </c>
      <c r="AD253" s="2" t="str">
        <f t="shared" si="12"/>
        <v/>
      </c>
    </row>
    <row r="254" spans="27:30">
      <c r="AA254" s="2">
        <v>43</v>
      </c>
      <c r="AB254" s="2" t="str">
        <f>DRE!D263</f>
        <v>-</v>
      </c>
      <c r="AC254" s="2">
        <f>HLOOKUP('G. Despesas'!$E$4,DRE!$C$4:$Q$1131,ROW('G. Receitas'!X260),FALSE)</f>
        <v>0</v>
      </c>
      <c r="AD254" s="2" t="str">
        <f t="shared" si="12"/>
        <v/>
      </c>
    </row>
    <row r="255" spans="27:30">
      <c r="AA255" s="2">
        <v>44</v>
      </c>
      <c r="AB255" s="2" t="str">
        <f>DRE!D264</f>
        <v>-</v>
      </c>
      <c r="AC255" s="2">
        <f>HLOOKUP('G. Despesas'!$E$4,DRE!$C$4:$Q$1131,ROW('G. Receitas'!X261),FALSE)</f>
        <v>0</v>
      </c>
      <c r="AD255" s="2" t="str">
        <f t="shared" si="12"/>
        <v/>
      </c>
    </row>
    <row r="256" spans="27:30">
      <c r="AA256" s="2">
        <v>45</v>
      </c>
      <c r="AB256" s="2" t="str">
        <f>DRE!D265</f>
        <v>-</v>
      </c>
      <c r="AC256" s="2">
        <f>HLOOKUP('G. Despesas'!$E$4,DRE!$C$4:$Q$1131,ROW('G. Receitas'!X262),FALSE)</f>
        <v>0</v>
      </c>
      <c r="AD256" s="2" t="str">
        <f t="shared" si="12"/>
        <v/>
      </c>
    </row>
    <row r="257" spans="27:30">
      <c r="AA257" s="2">
        <v>46</v>
      </c>
      <c r="AB257" s="2" t="str">
        <f>DRE!D266</f>
        <v>-</v>
      </c>
      <c r="AC257" s="2">
        <f>HLOOKUP('G. Despesas'!$E$4,DRE!$C$4:$Q$1131,ROW('G. Receitas'!X263),FALSE)</f>
        <v>0</v>
      </c>
      <c r="AD257" s="2" t="str">
        <f t="shared" si="12"/>
        <v/>
      </c>
    </row>
    <row r="258" spans="27:30">
      <c r="AA258" s="2">
        <v>47</v>
      </c>
      <c r="AB258" s="2" t="str">
        <f>DRE!D267</f>
        <v>-</v>
      </c>
      <c r="AC258" s="2">
        <f>HLOOKUP('G. Despesas'!$E$4,DRE!$C$4:$Q$1131,ROW('G. Receitas'!X264),FALSE)</f>
        <v>0</v>
      </c>
      <c r="AD258" s="2" t="str">
        <f t="shared" si="12"/>
        <v/>
      </c>
    </row>
    <row r="259" spans="27:30">
      <c r="AA259" s="2">
        <v>48</v>
      </c>
      <c r="AB259" s="2" t="str">
        <f>DRE!D268</f>
        <v>-</v>
      </c>
      <c r="AC259" s="2">
        <f>HLOOKUP('G. Despesas'!$E$4,DRE!$C$4:$Q$1131,ROW('G. Receitas'!X265),FALSE)</f>
        <v>0</v>
      </c>
      <c r="AD259" s="2" t="str">
        <f t="shared" si="12"/>
        <v/>
      </c>
    </row>
    <row r="260" spans="27:30">
      <c r="AA260" s="2">
        <v>49</v>
      </c>
      <c r="AB260" s="2" t="str">
        <f>DRE!D269</f>
        <v>-</v>
      </c>
      <c r="AC260" s="2">
        <f>HLOOKUP('G. Despesas'!$E$4,DRE!$C$4:$Q$1131,ROW('G. Receitas'!X266),FALSE)</f>
        <v>0</v>
      </c>
      <c r="AD260" s="2" t="str">
        <f t="shared" si="12"/>
        <v/>
      </c>
    </row>
    <row r="261" spans="27:30">
      <c r="AA261" s="2">
        <v>50</v>
      </c>
      <c r="AB261" s="2" t="str">
        <f>DRE!D270</f>
        <v>-</v>
      </c>
      <c r="AC261" s="2">
        <f>HLOOKUP('G. Despesas'!$E$4,DRE!$C$4:$Q$1131,ROW('G. Receitas'!X267),FALSE)</f>
        <v>0</v>
      </c>
      <c r="AD261" s="2" t="str">
        <f t="shared" si="12"/>
        <v/>
      </c>
    </row>
    <row r="262" spans="27:30">
      <c r="AA262" s="2">
        <v>51</v>
      </c>
      <c r="AB262" s="2" t="str">
        <f>DRE!D271</f>
        <v>-</v>
      </c>
      <c r="AC262" s="2">
        <f>HLOOKUP('G. Despesas'!$E$4,DRE!$C$4:$Q$1131,ROW('G. Receitas'!X268),FALSE)</f>
        <v>0</v>
      </c>
      <c r="AD262" s="2" t="str">
        <f t="shared" si="12"/>
        <v/>
      </c>
    </row>
    <row r="263" spans="27:30">
      <c r="AA263" s="2">
        <v>52</v>
      </c>
      <c r="AB263" s="2" t="str">
        <f>DRE!D272</f>
        <v>-</v>
      </c>
      <c r="AC263" s="2">
        <f>HLOOKUP('G. Despesas'!$E$4,DRE!$C$4:$Q$1131,ROW('G. Receitas'!X269),FALSE)</f>
        <v>0</v>
      </c>
      <c r="AD263" s="2" t="str">
        <f t="shared" si="12"/>
        <v/>
      </c>
    </row>
    <row r="264" spans="27:30">
      <c r="AA264" s="2">
        <v>53</v>
      </c>
      <c r="AB264" s="2" t="str">
        <f>DRE!D273</f>
        <v>-</v>
      </c>
      <c r="AC264" s="2">
        <f>HLOOKUP('G. Despesas'!$E$4,DRE!$C$4:$Q$1131,ROW('G. Receitas'!X270),FALSE)</f>
        <v>0</v>
      </c>
      <c r="AD264" s="2" t="str">
        <f t="shared" si="12"/>
        <v/>
      </c>
    </row>
    <row r="265" spans="27:30">
      <c r="AA265" s="2">
        <v>54</v>
      </c>
      <c r="AB265" s="2" t="str">
        <f>DRE!D274</f>
        <v>-</v>
      </c>
      <c r="AC265" s="2">
        <f>HLOOKUP('G. Despesas'!$E$4,DRE!$C$4:$Q$1131,ROW('G. Receitas'!X271),FALSE)</f>
        <v>0</v>
      </c>
      <c r="AD265" s="2" t="str">
        <f t="shared" si="12"/>
        <v/>
      </c>
    </row>
    <row r="266" spans="27:30">
      <c r="AA266" s="2">
        <v>55</v>
      </c>
      <c r="AB266" s="2" t="str">
        <f>DRE!D275</f>
        <v>-</v>
      </c>
      <c r="AC266" s="2">
        <f>HLOOKUP('G. Despesas'!$E$4,DRE!$C$4:$Q$1131,ROW('G. Receitas'!X272),FALSE)</f>
        <v>0</v>
      </c>
      <c r="AD266" s="2" t="str">
        <f t="shared" si="12"/>
        <v/>
      </c>
    </row>
    <row r="267" spans="27:30">
      <c r="AA267" s="2">
        <v>56</v>
      </c>
      <c r="AB267" s="2" t="str">
        <f>DRE!D276</f>
        <v>-</v>
      </c>
      <c r="AC267" s="2">
        <f>HLOOKUP('G. Despesas'!$E$4,DRE!$C$4:$Q$1131,ROW('G. Receitas'!X273),FALSE)</f>
        <v>0</v>
      </c>
      <c r="AD267" s="2" t="str">
        <f t="shared" si="12"/>
        <v/>
      </c>
    </row>
    <row r="268" spans="27:30">
      <c r="AA268" s="2">
        <v>57</v>
      </c>
      <c r="AB268" s="2" t="str">
        <f>DRE!D277</f>
        <v>-</v>
      </c>
      <c r="AC268" s="2">
        <f>HLOOKUP('G. Despesas'!$E$4,DRE!$C$4:$Q$1131,ROW('G. Receitas'!X274),FALSE)</f>
        <v>0</v>
      </c>
      <c r="AD268" s="2" t="str">
        <f t="shared" si="12"/>
        <v/>
      </c>
    </row>
    <row r="269" spans="27:30">
      <c r="AA269" s="2">
        <v>58</v>
      </c>
      <c r="AB269" s="2" t="str">
        <f>DRE!D278</f>
        <v>-</v>
      </c>
      <c r="AC269" s="2">
        <f>HLOOKUP('G. Despesas'!$E$4,DRE!$C$4:$Q$1131,ROW('G. Receitas'!X275),FALSE)</f>
        <v>0</v>
      </c>
      <c r="AD269" s="2" t="str">
        <f t="shared" si="12"/>
        <v/>
      </c>
    </row>
    <row r="270" spans="27:30">
      <c r="AA270" s="2">
        <v>59</v>
      </c>
      <c r="AB270" s="2" t="str">
        <f>DRE!D279</f>
        <v>-</v>
      </c>
      <c r="AC270" s="2">
        <f>HLOOKUP('G. Despesas'!$E$4,DRE!$C$4:$Q$1131,ROW('G. Receitas'!X276),FALSE)</f>
        <v>0</v>
      </c>
      <c r="AD270" s="2" t="str">
        <f t="shared" si="12"/>
        <v/>
      </c>
    </row>
    <row r="271" spans="27:30">
      <c r="AA271" s="2">
        <v>60</v>
      </c>
      <c r="AB271" s="2" t="str">
        <f>DRE!D280</f>
        <v>-</v>
      </c>
      <c r="AC271" s="2">
        <f>HLOOKUP('G. Despesas'!$E$4,DRE!$C$4:$Q$1131,ROW('G. Receitas'!X277),FALSE)</f>
        <v>0</v>
      </c>
      <c r="AD271" s="2" t="str">
        <f t="shared" si="12"/>
        <v/>
      </c>
    </row>
    <row r="272" spans="27:30">
      <c r="AA272" s="2">
        <v>61</v>
      </c>
      <c r="AB272" s="2" t="str">
        <f>DRE!D281</f>
        <v>-</v>
      </c>
      <c r="AC272" s="2">
        <f>HLOOKUP('G. Despesas'!$E$4,DRE!$C$4:$Q$1131,ROW('G. Receitas'!X278),FALSE)</f>
        <v>0</v>
      </c>
      <c r="AD272" s="2" t="str">
        <f t="shared" si="12"/>
        <v/>
      </c>
    </row>
    <row r="273" spans="27:30">
      <c r="AA273" s="2">
        <v>62</v>
      </c>
      <c r="AB273" s="2" t="str">
        <f>DRE!D282</f>
        <v>-</v>
      </c>
      <c r="AC273" s="2">
        <f>HLOOKUP('G. Despesas'!$E$4,DRE!$C$4:$Q$1131,ROW('G. Receitas'!X279),FALSE)</f>
        <v>0</v>
      </c>
      <c r="AD273" s="2" t="str">
        <f t="shared" si="12"/>
        <v/>
      </c>
    </row>
    <row r="274" spans="27:30">
      <c r="AA274" s="2">
        <v>63</v>
      </c>
      <c r="AB274" s="2" t="str">
        <f>DRE!D283</f>
        <v>-</v>
      </c>
      <c r="AC274" s="2">
        <f>HLOOKUP('G. Despesas'!$E$4,DRE!$C$4:$Q$1131,ROW('G. Receitas'!X280),FALSE)</f>
        <v>0</v>
      </c>
      <c r="AD274" s="2" t="str">
        <f t="shared" si="12"/>
        <v/>
      </c>
    </row>
    <row r="275" spans="27:30">
      <c r="AA275" s="2">
        <v>64</v>
      </c>
      <c r="AB275" s="2" t="str">
        <f>DRE!D284</f>
        <v>-</v>
      </c>
      <c r="AC275" s="2">
        <f>HLOOKUP('G. Despesas'!$E$4,DRE!$C$4:$Q$1131,ROW('G. Receitas'!X281),FALSE)</f>
        <v>0</v>
      </c>
      <c r="AD275" s="2" t="str">
        <f t="shared" si="12"/>
        <v/>
      </c>
    </row>
    <row r="276" spans="27:30">
      <c r="AA276" s="2">
        <v>65</v>
      </c>
      <c r="AB276" s="2" t="str">
        <f>DRE!D285</f>
        <v>-</v>
      </c>
      <c r="AC276" s="2">
        <f>HLOOKUP('G. Despesas'!$E$4,DRE!$C$4:$Q$1131,ROW('G. Receitas'!X282),FALSE)</f>
        <v>0</v>
      </c>
      <c r="AD276" s="2" t="str">
        <f t="shared" si="12"/>
        <v/>
      </c>
    </row>
    <row r="277" spans="27:30">
      <c r="AA277" s="2">
        <v>66</v>
      </c>
      <c r="AB277" s="2" t="str">
        <f>DRE!D286</f>
        <v>-</v>
      </c>
      <c r="AC277" s="2">
        <f>HLOOKUP('G. Despesas'!$E$4,DRE!$C$4:$Q$1131,ROW('G. Receitas'!X283),FALSE)</f>
        <v>0</v>
      </c>
      <c r="AD277" s="2" t="str">
        <f t="shared" ref="AD277:AD311" si="16">IF(AC277=0,"",AC277+AA277/1000)</f>
        <v/>
      </c>
    </row>
    <row r="278" spans="27:30">
      <c r="AA278" s="2">
        <v>67</v>
      </c>
      <c r="AB278" s="2" t="str">
        <f>DRE!D287</f>
        <v>-</v>
      </c>
      <c r="AC278" s="2">
        <f>HLOOKUP('G. Despesas'!$E$4,DRE!$C$4:$Q$1131,ROW('G. Receitas'!X284),FALSE)</f>
        <v>0</v>
      </c>
      <c r="AD278" s="2" t="str">
        <f t="shared" si="16"/>
        <v/>
      </c>
    </row>
    <row r="279" spans="27:30">
      <c r="AA279" s="2">
        <v>68</v>
      </c>
      <c r="AB279" s="2" t="str">
        <f>DRE!D288</f>
        <v>-</v>
      </c>
      <c r="AC279" s="2">
        <f>HLOOKUP('G. Despesas'!$E$4,DRE!$C$4:$Q$1131,ROW('G. Receitas'!X285),FALSE)</f>
        <v>0</v>
      </c>
      <c r="AD279" s="2" t="str">
        <f t="shared" si="16"/>
        <v/>
      </c>
    </row>
    <row r="280" spans="27:30">
      <c r="AA280" s="2">
        <v>69</v>
      </c>
      <c r="AB280" s="2" t="str">
        <f>DRE!D289</f>
        <v>-</v>
      </c>
      <c r="AC280" s="2">
        <f>HLOOKUP('G. Despesas'!$E$4,DRE!$C$4:$Q$1131,ROW('G. Receitas'!X286),FALSE)</f>
        <v>0</v>
      </c>
      <c r="AD280" s="2" t="str">
        <f t="shared" si="16"/>
        <v/>
      </c>
    </row>
    <row r="281" spans="27:30">
      <c r="AA281" s="2">
        <v>70</v>
      </c>
      <c r="AB281" s="2" t="str">
        <f>DRE!D290</f>
        <v>-</v>
      </c>
      <c r="AC281" s="2">
        <f>HLOOKUP('G. Despesas'!$E$4,DRE!$C$4:$Q$1131,ROW('G. Receitas'!X287),FALSE)</f>
        <v>0</v>
      </c>
      <c r="AD281" s="2" t="str">
        <f t="shared" si="16"/>
        <v/>
      </c>
    </row>
    <row r="282" spans="27:30">
      <c r="AA282" s="2">
        <v>71</v>
      </c>
      <c r="AB282" s="2" t="str">
        <f>DRE!D291</f>
        <v>-</v>
      </c>
      <c r="AC282" s="2">
        <f>HLOOKUP('G. Despesas'!$E$4,DRE!$C$4:$Q$1131,ROW('G. Receitas'!X288),FALSE)</f>
        <v>0</v>
      </c>
      <c r="AD282" s="2" t="str">
        <f t="shared" si="16"/>
        <v/>
      </c>
    </row>
    <row r="283" spans="27:30">
      <c r="AA283" s="2">
        <v>72</v>
      </c>
      <c r="AB283" s="2" t="str">
        <f>DRE!D292</f>
        <v>-</v>
      </c>
      <c r="AC283" s="2">
        <f>HLOOKUP('G. Despesas'!$E$4,DRE!$C$4:$Q$1131,ROW('G. Receitas'!X289),FALSE)</f>
        <v>0</v>
      </c>
      <c r="AD283" s="2" t="str">
        <f t="shared" si="16"/>
        <v/>
      </c>
    </row>
    <row r="284" spans="27:30">
      <c r="AA284" s="2">
        <v>73</v>
      </c>
      <c r="AB284" s="2" t="str">
        <f>DRE!D293</f>
        <v>-</v>
      </c>
      <c r="AC284" s="2">
        <f>HLOOKUP('G. Despesas'!$E$4,DRE!$C$4:$Q$1131,ROW('G. Receitas'!X290),FALSE)</f>
        <v>0</v>
      </c>
      <c r="AD284" s="2" t="str">
        <f t="shared" si="16"/>
        <v/>
      </c>
    </row>
    <row r="285" spans="27:30">
      <c r="AA285" s="2">
        <v>74</v>
      </c>
      <c r="AB285" s="2" t="str">
        <f>DRE!D294</f>
        <v>-</v>
      </c>
      <c r="AC285" s="2">
        <f>HLOOKUP('G. Despesas'!$E$4,DRE!$C$4:$Q$1131,ROW('G. Receitas'!X291),FALSE)</f>
        <v>0</v>
      </c>
      <c r="AD285" s="2" t="str">
        <f t="shared" si="16"/>
        <v/>
      </c>
    </row>
    <row r="286" spans="27:30">
      <c r="AA286" s="2">
        <v>75</v>
      </c>
      <c r="AB286" s="2" t="str">
        <f>DRE!D295</f>
        <v>-</v>
      </c>
      <c r="AC286" s="2">
        <f>HLOOKUP('G. Despesas'!$E$4,DRE!$C$4:$Q$1131,ROW('G. Receitas'!X292),FALSE)</f>
        <v>0</v>
      </c>
      <c r="AD286" s="2" t="str">
        <f t="shared" si="16"/>
        <v/>
      </c>
    </row>
    <row r="287" spans="27:30">
      <c r="AA287" s="2">
        <v>76</v>
      </c>
      <c r="AB287" s="2" t="str">
        <f>DRE!D296</f>
        <v>-</v>
      </c>
      <c r="AC287" s="2">
        <f>HLOOKUP('G. Despesas'!$E$4,DRE!$C$4:$Q$1131,ROW('G. Receitas'!X293),FALSE)</f>
        <v>0</v>
      </c>
      <c r="AD287" s="2" t="str">
        <f t="shared" si="16"/>
        <v/>
      </c>
    </row>
    <row r="288" spans="27:30">
      <c r="AA288" s="2">
        <v>77</v>
      </c>
      <c r="AB288" s="2" t="str">
        <f>DRE!D297</f>
        <v>-</v>
      </c>
      <c r="AC288" s="2">
        <f>HLOOKUP('G. Despesas'!$E$4,DRE!$C$4:$Q$1131,ROW('G. Receitas'!X294),FALSE)</f>
        <v>0</v>
      </c>
      <c r="AD288" s="2" t="str">
        <f t="shared" si="16"/>
        <v/>
      </c>
    </row>
    <row r="289" spans="27:30">
      <c r="AA289" s="2">
        <v>78</v>
      </c>
      <c r="AB289" s="2" t="str">
        <f>DRE!D298</f>
        <v>-</v>
      </c>
      <c r="AC289" s="2">
        <f>HLOOKUP('G. Despesas'!$E$4,DRE!$C$4:$Q$1131,ROW('G. Receitas'!X295),FALSE)</f>
        <v>0</v>
      </c>
      <c r="AD289" s="2" t="str">
        <f t="shared" si="16"/>
        <v/>
      </c>
    </row>
    <row r="290" spans="27:30">
      <c r="AA290" s="2">
        <v>79</v>
      </c>
      <c r="AB290" s="2" t="str">
        <f>DRE!D299</f>
        <v>-</v>
      </c>
      <c r="AC290" s="2">
        <f>HLOOKUP('G. Despesas'!$E$4,DRE!$C$4:$Q$1131,ROW('G. Receitas'!X296),FALSE)</f>
        <v>0</v>
      </c>
      <c r="AD290" s="2" t="str">
        <f t="shared" si="16"/>
        <v/>
      </c>
    </row>
    <row r="291" spans="27:30">
      <c r="AA291" s="2">
        <v>80</v>
      </c>
      <c r="AB291" s="2" t="str">
        <f>DRE!D300</f>
        <v>-</v>
      </c>
      <c r="AC291" s="2">
        <f>HLOOKUP('G. Despesas'!$E$4,DRE!$C$4:$Q$1131,ROW('G. Receitas'!X297),FALSE)</f>
        <v>0</v>
      </c>
      <c r="AD291" s="2" t="str">
        <f t="shared" si="16"/>
        <v/>
      </c>
    </row>
    <row r="292" spans="27:30">
      <c r="AA292" s="2">
        <v>81</v>
      </c>
      <c r="AB292" s="2" t="str">
        <f>DRE!D301</f>
        <v>-</v>
      </c>
      <c r="AC292" s="2">
        <f>HLOOKUP('G. Despesas'!$E$4,DRE!$C$4:$Q$1131,ROW('G. Receitas'!X298),FALSE)</f>
        <v>0</v>
      </c>
      <c r="AD292" s="2" t="str">
        <f t="shared" si="16"/>
        <v/>
      </c>
    </row>
    <row r="293" spans="27:30">
      <c r="AA293" s="2">
        <v>82</v>
      </c>
      <c r="AB293" s="2" t="str">
        <f>DRE!D302</f>
        <v>-</v>
      </c>
      <c r="AC293" s="2">
        <f>HLOOKUP('G. Despesas'!$E$4,DRE!$C$4:$Q$1131,ROW('G. Receitas'!X299),FALSE)</f>
        <v>0</v>
      </c>
      <c r="AD293" s="2" t="str">
        <f t="shared" si="16"/>
        <v/>
      </c>
    </row>
    <row r="294" spans="27:30">
      <c r="AA294" s="2">
        <v>83</v>
      </c>
      <c r="AB294" s="2" t="str">
        <f>DRE!D303</f>
        <v>-</v>
      </c>
      <c r="AC294" s="2">
        <f>HLOOKUP('G. Despesas'!$E$4,DRE!$C$4:$Q$1131,ROW('G. Receitas'!X300),FALSE)</f>
        <v>0</v>
      </c>
      <c r="AD294" s="2" t="str">
        <f t="shared" si="16"/>
        <v/>
      </c>
    </row>
    <row r="295" spans="27:30">
      <c r="AA295" s="2">
        <v>84</v>
      </c>
      <c r="AB295" s="2" t="str">
        <f>DRE!D304</f>
        <v>-</v>
      </c>
      <c r="AC295" s="2">
        <f>HLOOKUP('G. Despesas'!$E$4,DRE!$C$4:$Q$1131,ROW('G. Receitas'!X301),FALSE)</f>
        <v>0</v>
      </c>
      <c r="AD295" s="2" t="str">
        <f t="shared" si="16"/>
        <v/>
      </c>
    </row>
    <row r="296" spans="27:30">
      <c r="AA296" s="2">
        <v>85</v>
      </c>
      <c r="AB296" s="2" t="str">
        <f>DRE!D305</f>
        <v>-</v>
      </c>
      <c r="AC296" s="2">
        <f>HLOOKUP('G. Despesas'!$E$4,DRE!$C$4:$Q$1131,ROW('G. Receitas'!X302),FALSE)</f>
        <v>0</v>
      </c>
      <c r="AD296" s="2" t="str">
        <f t="shared" si="16"/>
        <v/>
      </c>
    </row>
    <row r="297" spans="27:30">
      <c r="AA297" s="2">
        <v>86</v>
      </c>
      <c r="AB297" s="2" t="str">
        <f>DRE!D306</f>
        <v>-</v>
      </c>
      <c r="AC297" s="2">
        <f>HLOOKUP('G. Despesas'!$E$4,DRE!$C$4:$Q$1131,ROW('G. Receitas'!X303),FALSE)</f>
        <v>0</v>
      </c>
      <c r="AD297" s="2" t="str">
        <f t="shared" si="16"/>
        <v/>
      </c>
    </row>
    <row r="298" spans="27:30">
      <c r="AA298" s="2">
        <v>87</v>
      </c>
      <c r="AB298" s="2" t="str">
        <f>DRE!D307</f>
        <v>-</v>
      </c>
      <c r="AC298" s="2">
        <f>HLOOKUP('G. Despesas'!$E$4,DRE!$C$4:$Q$1131,ROW('G. Receitas'!X304),FALSE)</f>
        <v>0</v>
      </c>
      <c r="AD298" s="2" t="str">
        <f t="shared" si="16"/>
        <v/>
      </c>
    </row>
    <row r="299" spans="27:30">
      <c r="AA299" s="2">
        <v>88</v>
      </c>
      <c r="AB299" s="2" t="str">
        <f>DRE!D308</f>
        <v>-</v>
      </c>
      <c r="AC299" s="2">
        <f>HLOOKUP('G. Despesas'!$E$4,DRE!$C$4:$Q$1131,ROW('G. Receitas'!X305),FALSE)</f>
        <v>0</v>
      </c>
      <c r="AD299" s="2" t="str">
        <f t="shared" si="16"/>
        <v/>
      </c>
    </row>
    <row r="300" spans="27:30">
      <c r="AA300" s="2">
        <v>89</v>
      </c>
      <c r="AB300" s="2" t="str">
        <f>DRE!D309</f>
        <v>-</v>
      </c>
      <c r="AC300" s="2">
        <f>HLOOKUP('G. Despesas'!$E$4,DRE!$C$4:$Q$1131,ROW('G. Receitas'!X306),FALSE)</f>
        <v>0</v>
      </c>
      <c r="AD300" s="2" t="str">
        <f t="shared" si="16"/>
        <v/>
      </c>
    </row>
    <row r="301" spans="27:30">
      <c r="AA301" s="2">
        <v>90</v>
      </c>
      <c r="AB301" s="2" t="str">
        <f>DRE!D310</f>
        <v>-</v>
      </c>
      <c r="AC301" s="2">
        <f>HLOOKUP('G. Despesas'!$E$4,DRE!$C$4:$Q$1131,ROW('G. Receitas'!X307),FALSE)</f>
        <v>0</v>
      </c>
      <c r="AD301" s="2" t="str">
        <f t="shared" si="16"/>
        <v/>
      </c>
    </row>
    <row r="302" spans="27:30">
      <c r="AA302" s="2">
        <v>91</v>
      </c>
      <c r="AB302" s="2" t="str">
        <f>DRE!D311</f>
        <v>-</v>
      </c>
      <c r="AC302" s="2">
        <f>HLOOKUP('G. Despesas'!$E$4,DRE!$C$4:$Q$1131,ROW('G. Receitas'!X308),FALSE)</f>
        <v>0</v>
      </c>
      <c r="AD302" s="2" t="str">
        <f t="shared" si="16"/>
        <v/>
      </c>
    </row>
    <row r="303" spans="27:30">
      <c r="AA303" s="2">
        <v>92</v>
      </c>
      <c r="AB303" s="2" t="str">
        <f>DRE!D312</f>
        <v>-</v>
      </c>
      <c r="AC303" s="2">
        <f>HLOOKUP('G. Despesas'!$E$4,DRE!$C$4:$Q$1131,ROW('G. Receitas'!X309),FALSE)</f>
        <v>0</v>
      </c>
      <c r="AD303" s="2" t="str">
        <f t="shared" si="16"/>
        <v/>
      </c>
    </row>
    <row r="304" spans="27:30">
      <c r="AA304" s="2">
        <v>93</v>
      </c>
      <c r="AB304" s="2" t="str">
        <f>DRE!D313</f>
        <v>-</v>
      </c>
      <c r="AC304" s="2">
        <f>HLOOKUP('G. Despesas'!$E$4,DRE!$C$4:$Q$1131,ROW('G. Receitas'!X310),FALSE)</f>
        <v>0</v>
      </c>
      <c r="AD304" s="2" t="str">
        <f t="shared" si="16"/>
        <v/>
      </c>
    </row>
    <row r="305" spans="27:33">
      <c r="AA305" s="2">
        <v>94</v>
      </c>
      <c r="AB305" s="2" t="str">
        <f>DRE!D314</f>
        <v>-</v>
      </c>
      <c r="AC305" s="2">
        <f>HLOOKUP('G. Despesas'!$E$4,DRE!$C$4:$Q$1131,ROW('G. Receitas'!X311),FALSE)</f>
        <v>0</v>
      </c>
      <c r="AD305" s="2" t="str">
        <f t="shared" si="16"/>
        <v/>
      </c>
    </row>
    <row r="306" spans="27:33">
      <c r="AA306" s="2">
        <v>95</v>
      </c>
      <c r="AB306" s="2" t="str">
        <f>DRE!D315</f>
        <v>-</v>
      </c>
      <c r="AC306" s="2">
        <f>HLOOKUP('G. Despesas'!$E$4,DRE!$C$4:$Q$1131,ROW('G. Receitas'!X312),FALSE)</f>
        <v>0</v>
      </c>
      <c r="AD306" s="2" t="str">
        <f t="shared" si="16"/>
        <v/>
      </c>
    </row>
    <row r="307" spans="27:33">
      <c r="AA307" s="2">
        <v>96</v>
      </c>
      <c r="AB307" s="2" t="str">
        <f>DRE!D316</f>
        <v>-</v>
      </c>
      <c r="AC307" s="2">
        <f>HLOOKUP('G. Despesas'!$E$4,DRE!$C$4:$Q$1131,ROW('G. Receitas'!X313),FALSE)</f>
        <v>0</v>
      </c>
      <c r="AD307" s="2" t="str">
        <f t="shared" si="16"/>
        <v/>
      </c>
    </row>
    <row r="308" spans="27:33">
      <c r="AA308" s="2">
        <v>97</v>
      </c>
      <c r="AB308" s="2" t="str">
        <f>DRE!D317</f>
        <v>-</v>
      </c>
      <c r="AC308" s="2">
        <f>HLOOKUP('G. Despesas'!$E$4,DRE!$C$4:$Q$1131,ROW('G. Receitas'!X314),FALSE)</f>
        <v>0</v>
      </c>
      <c r="AD308" s="2" t="str">
        <f t="shared" si="16"/>
        <v/>
      </c>
    </row>
    <row r="309" spans="27:33">
      <c r="AA309" s="2">
        <v>98</v>
      </c>
      <c r="AB309" s="2" t="str">
        <f>DRE!D318</f>
        <v>-</v>
      </c>
      <c r="AC309" s="2">
        <f>HLOOKUP('G. Despesas'!$E$4,DRE!$C$4:$Q$1131,ROW('G. Receitas'!X315),FALSE)</f>
        <v>0</v>
      </c>
      <c r="AD309" s="2" t="str">
        <f t="shared" si="16"/>
        <v/>
      </c>
    </row>
    <row r="310" spans="27:33">
      <c r="AA310" s="2">
        <v>99</v>
      </c>
      <c r="AB310" s="2" t="str">
        <f>DRE!D319</f>
        <v>Outras despesas com produtos</v>
      </c>
      <c r="AC310" s="2">
        <f>HLOOKUP('G. Despesas'!$E$4,DRE!$C$4:$Q$1131,ROW('G. Receitas'!X316),FALSE)</f>
        <v>0</v>
      </c>
      <c r="AD310" s="2" t="str">
        <f t="shared" si="16"/>
        <v/>
      </c>
    </row>
    <row r="311" spans="27:33">
      <c r="AB311" s="2" t="str">
        <f>DRE!D320</f>
        <v>DESPESAS COM SERVIÇOS</v>
      </c>
      <c r="AC311" s="2">
        <f>HLOOKUP('G. Despesas'!$E$4,DRE!$C$4:$Q$1131,ROW('G. Receitas'!X317),FALSE)</f>
        <v>0</v>
      </c>
      <c r="AD311" s="2" t="str">
        <f t="shared" si="16"/>
        <v/>
      </c>
      <c r="AE311" s="2" t="s">
        <v>1343</v>
      </c>
      <c r="AF311" s="2" t="s">
        <v>1344</v>
      </c>
      <c r="AG311" s="2" t="s">
        <v>1344</v>
      </c>
    </row>
    <row r="312" spans="27:33">
      <c r="AA312" s="2">
        <v>1</v>
      </c>
      <c r="AB312" s="2" t="str">
        <f>DRE!D321</f>
        <v>-</v>
      </c>
      <c r="AC312" s="2">
        <f>HLOOKUP('G. Despesas'!$E$4,DRE!$C$4:$Q$1131,ROW('G. Receitas'!X318),FALSE)</f>
        <v>0</v>
      </c>
      <c r="AD312" s="2" t="str">
        <f>IF(AC312=0,"",AC312+AA312/1000)</f>
        <v/>
      </c>
      <c r="AE312" s="2" t="e">
        <f>LARGE($AD$312:$AD$410,AA312)</f>
        <v>#NUM!</v>
      </c>
      <c r="AF312" s="2" t="str">
        <f>IFERROR(VLOOKUP(MATCH(AE312,$AD$312:$AD$410,0),$AA$312:$AC$410,AF$6,FALSE),"")</f>
        <v/>
      </c>
      <c r="AG312" s="2" t="str">
        <f>IFERROR(VLOOKUP(MATCH(AE312,$AD$312:$AD$410,0),$AA$312:$AC$410,AG$6,FALSE),"-")</f>
        <v>-</v>
      </c>
    </row>
    <row r="313" spans="27:33">
      <c r="AA313" s="2">
        <v>2</v>
      </c>
      <c r="AB313" s="2" t="str">
        <f>DRE!D322</f>
        <v>-</v>
      </c>
      <c r="AC313" s="2">
        <f>HLOOKUP('G. Despesas'!$E$4,DRE!$C$4:$Q$1131,ROW('G. Receitas'!X319),FALSE)</f>
        <v>0</v>
      </c>
      <c r="AD313" s="2" t="str">
        <f t="shared" ref="AD313:AD376" si="17">IF(AC313=0,"",AC313+AA313/1000)</f>
        <v/>
      </c>
      <c r="AE313" s="2" t="e">
        <f t="shared" ref="AE313:AE326" si="18">LARGE($AD$312:$AD$410,AA313)</f>
        <v>#NUM!</v>
      </c>
      <c r="AF313" s="2" t="str">
        <f t="shared" ref="AF313:AF326" si="19">IFERROR(VLOOKUP(MATCH(AE313,$AD$312:$AD$410,0),$AA$312:$AC$410,AF$6,FALSE),"")</f>
        <v/>
      </c>
      <c r="AG313" s="2" t="str">
        <f t="shared" ref="AG313:AG326" si="20">IFERROR(VLOOKUP(MATCH(AE313,$AD$312:$AD$410,0),$AA$312:$AC$410,AG$6,FALSE),"-")</f>
        <v>-</v>
      </c>
    </row>
    <row r="314" spans="27:33">
      <c r="AA314" s="2">
        <v>3</v>
      </c>
      <c r="AB314" s="2" t="str">
        <f>DRE!D323</f>
        <v>-</v>
      </c>
      <c r="AC314" s="2">
        <f>HLOOKUP('G. Despesas'!$E$4,DRE!$C$4:$Q$1131,ROW('G. Receitas'!X320),FALSE)</f>
        <v>0</v>
      </c>
      <c r="AD314" s="2" t="str">
        <f t="shared" si="17"/>
        <v/>
      </c>
      <c r="AE314" s="2" t="e">
        <f t="shared" si="18"/>
        <v>#NUM!</v>
      </c>
      <c r="AF314" s="2" t="str">
        <f t="shared" si="19"/>
        <v/>
      </c>
      <c r="AG314" s="2" t="str">
        <f t="shared" si="20"/>
        <v>-</v>
      </c>
    </row>
    <row r="315" spans="27:33">
      <c r="AA315" s="2">
        <v>4</v>
      </c>
      <c r="AB315" s="2" t="str">
        <f>DRE!D324</f>
        <v>-</v>
      </c>
      <c r="AC315" s="2">
        <f>HLOOKUP('G. Despesas'!$E$4,DRE!$C$4:$Q$1131,ROW('G. Receitas'!X321),FALSE)</f>
        <v>0</v>
      </c>
      <c r="AD315" s="2" t="str">
        <f t="shared" si="17"/>
        <v/>
      </c>
      <c r="AE315" s="2" t="e">
        <f t="shared" si="18"/>
        <v>#NUM!</v>
      </c>
      <c r="AF315" s="2" t="str">
        <f t="shared" si="19"/>
        <v/>
      </c>
      <c r="AG315" s="2" t="str">
        <f t="shared" si="20"/>
        <v>-</v>
      </c>
    </row>
    <row r="316" spans="27:33">
      <c r="AA316" s="2">
        <v>5</v>
      </c>
      <c r="AB316" s="2" t="str">
        <f>DRE!D325</f>
        <v>-</v>
      </c>
      <c r="AC316" s="2">
        <f>HLOOKUP('G. Despesas'!$E$4,DRE!$C$4:$Q$1131,ROW('G. Receitas'!X322),FALSE)</f>
        <v>0</v>
      </c>
      <c r="AD316" s="2" t="str">
        <f t="shared" si="17"/>
        <v/>
      </c>
      <c r="AE316" s="2" t="e">
        <f t="shared" si="18"/>
        <v>#NUM!</v>
      </c>
      <c r="AF316" s="2" t="str">
        <f t="shared" si="19"/>
        <v/>
      </c>
      <c r="AG316" s="2" t="str">
        <f t="shared" si="20"/>
        <v>-</v>
      </c>
    </row>
    <row r="317" spans="27:33">
      <c r="AA317" s="2">
        <v>6</v>
      </c>
      <c r="AB317" s="2" t="str">
        <f>DRE!D326</f>
        <v>-</v>
      </c>
      <c r="AC317" s="2">
        <f>HLOOKUP('G. Despesas'!$E$4,DRE!$C$4:$Q$1131,ROW('G. Receitas'!X323),FALSE)</f>
        <v>0</v>
      </c>
      <c r="AD317" s="2" t="str">
        <f t="shared" si="17"/>
        <v/>
      </c>
      <c r="AE317" s="2" t="e">
        <f t="shared" si="18"/>
        <v>#NUM!</v>
      </c>
      <c r="AF317" s="2" t="str">
        <f t="shared" si="19"/>
        <v/>
      </c>
      <c r="AG317" s="2" t="str">
        <f t="shared" si="20"/>
        <v>-</v>
      </c>
    </row>
    <row r="318" spans="27:33">
      <c r="AA318" s="2">
        <v>7</v>
      </c>
      <c r="AB318" s="2" t="str">
        <f>DRE!D327</f>
        <v>-</v>
      </c>
      <c r="AC318" s="2">
        <f>HLOOKUP('G. Despesas'!$E$4,DRE!$C$4:$Q$1131,ROW('G. Receitas'!X324),FALSE)</f>
        <v>0</v>
      </c>
      <c r="AD318" s="2" t="str">
        <f t="shared" si="17"/>
        <v/>
      </c>
      <c r="AE318" s="2" t="e">
        <f t="shared" si="18"/>
        <v>#NUM!</v>
      </c>
      <c r="AF318" s="2" t="str">
        <f t="shared" si="19"/>
        <v/>
      </c>
      <c r="AG318" s="2" t="str">
        <f t="shared" si="20"/>
        <v>-</v>
      </c>
    </row>
    <row r="319" spans="27:33">
      <c r="AA319" s="2">
        <v>8</v>
      </c>
      <c r="AB319" s="2" t="str">
        <f>DRE!D328</f>
        <v>-</v>
      </c>
      <c r="AC319" s="2">
        <f>HLOOKUP('G. Despesas'!$E$4,DRE!$C$4:$Q$1131,ROW('G. Receitas'!X325),FALSE)</f>
        <v>0</v>
      </c>
      <c r="AD319" s="2" t="str">
        <f t="shared" si="17"/>
        <v/>
      </c>
      <c r="AE319" s="2" t="e">
        <f t="shared" si="18"/>
        <v>#NUM!</v>
      </c>
      <c r="AF319" s="2" t="str">
        <f t="shared" si="19"/>
        <v/>
      </c>
      <c r="AG319" s="2" t="str">
        <f t="shared" si="20"/>
        <v>-</v>
      </c>
    </row>
    <row r="320" spans="27:33">
      <c r="AA320" s="2">
        <v>9</v>
      </c>
      <c r="AB320" s="2" t="str">
        <f>DRE!D329</f>
        <v>-</v>
      </c>
      <c r="AC320" s="2">
        <f>HLOOKUP('G. Despesas'!$E$4,DRE!$C$4:$Q$1131,ROW('G. Receitas'!X326),FALSE)</f>
        <v>0</v>
      </c>
      <c r="AD320" s="2" t="str">
        <f t="shared" si="17"/>
        <v/>
      </c>
      <c r="AE320" s="2" t="e">
        <f t="shared" si="18"/>
        <v>#NUM!</v>
      </c>
      <c r="AF320" s="2" t="str">
        <f t="shared" si="19"/>
        <v/>
      </c>
      <c r="AG320" s="2" t="str">
        <f t="shared" si="20"/>
        <v>-</v>
      </c>
    </row>
    <row r="321" spans="27:33">
      <c r="AA321" s="2">
        <v>10</v>
      </c>
      <c r="AB321" s="2" t="str">
        <f>DRE!D330</f>
        <v>-</v>
      </c>
      <c r="AC321" s="2">
        <f>HLOOKUP('G. Despesas'!$E$4,DRE!$C$4:$Q$1131,ROW('G. Receitas'!X327),FALSE)</f>
        <v>0</v>
      </c>
      <c r="AD321" s="2" t="str">
        <f t="shared" si="17"/>
        <v/>
      </c>
      <c r="AE321" s="2" t="e">
        <f t="shared" si="18"/>
        <v>#NUM!</v>
      </c>
      <c r="AF321" s="2" t="str">
        <f t="shared" si="19"/>
        <v/>
      </c>
      <c r="AG321" s="2" t="str">
        <f t="shared" si="20"/>
        <v>-</v>
      </c>
    </row>
    <row r="322" spans="27:33">
      <c r="AA322" s="2">
        <v>11</v>
      </c>
      <c r="AB322" s="2" t="str">
        <f>DRE!D331</f>
        <v>-</v>
      </c>
      <c r="AC322" s="2">
        <f>HLOOKUP('G. Despesas'!$E$4,DRE!$C$4:$Q$1131,ROW('G. Receitas'!X328),FALSE)</f>
        <v>0</v>
      </c>
      <c r="AD322" s="2" t="str">
        <f t="shared" si="17"/>
        <v/>
      </c>
      <c r="AE322" s="2" t="e">
        <f t="shared" si="18"/>
        <v>#NUM!</v>
      </c>
      <c r="AF322" s="2" t="str">
        <f t="shared" si="19"/>
        <v/>
      </c>
      <c r="AG322" s="2" t="str">
        <f t="shared" si="20"/>
        <v>-</v>
      </c>
    </row>
    <row r="323" spans="27:33">
      <c r="AA323" s="2">
        <v>12</v>
      </c>
      <c r="AB323" s="2" t="str">
        <f>DRE!D332</f>
        <v>-</v>
      </c>
      <c r="AC323" s="2">
        <f>HLOOKUP('G. Despesas'!$E$4,DRE!$C$4:$Q$1131,ROW('G. Receitas'!X329),FALSE)</f>
        <v>0</v>
      </c>
      <c r="AD323" s="2" t="str">
        <f t="shared" si="17"/>
        <v/>
      </c>
      <c r="AE323" s="2" t="e">
        <f t="shared" si="18"/>
        <v>#NUM!</v>
      </c>
      <c r="AF323" s="2" t="str">
        <f>IFERROR(VLOOKUP(MATCH(AE323,$AD$312:$AD$410,0),$AA$312:$AC$410,AF$6,FALSE),"")</f>
        <v/>
      </c>
      <c r="AG323" s="2" t="str">
        <f t="shared" si="20"/>
        <v>-</v>
      </c>
    </row>
    <row r="324" spans="27:33">
      <c r="AA324" s="2">
        <v>13</v>
      </c>
      <c r="AB324" s="2" t="str">
        <f>DRE!D333</f>
        <v>-</v>
      </c>
      <c r="AC324" s="2">
        <f>HLOOKUP('G. Despesas'!$E$4,DRE!$C$4:$Q$1131,ROW('G. Receitas'!X330),FALSE)</f>
        <v>0</v>
      </c>
      <c r="AD324" s="2" t="str">
        <f t="shared" si="17"/>
        <v/>
      </c>
      <c r="AE324" s="2" t="e">
        <f t="shared" si="18"/>
        <v>#NUM!</v>
      </c>
      <c r="AF324" s="2" t="str">
        <f t="shared" si="19"/>
        <v/>
      </c>
      <c r="AG324" s="2" t="str">
        <f t="shared" si="20"/>
        <v>-</v>
      </c>
    </row>
    <row r="325" spans="27:33">
      <c r="AA325" s="2">
        <v>14</v>
      </c>
      <c r="AB325" s="2" t="str">
        <f>DRE!D334</f>
        <v>-</v>
      </c>
      <c r="AC325" s="2">
        <f>HLOOKUP('G. Despesas'!$E$4,DRE!$C$4:$Q$1131,ROW('G. Receitas'!X331),FALSE)</f>
        <v>0</v>
      </c>
      <c r="AD325" s="2" t="str">
        <f t="shared" si="17"/>
        <v/>
      </c>
      <c r="AE325" s="2" t="e">
        <f t="shared" si="18"/>
        <v>#NUM!</v>
      </c>
      <c r="AF325" s="2" t="str">
        <f t="shared" si="19"/>
        <v/>
      </c>
      <c r="AG325" s="2" t="str">
        <f t="shared" si="20"/>
        <v>-</v>
      </c>
    </row>
    <row r="326" spans="27:33">
      <c r="AA326" s="2">
        <v>15</v>
      </c>
      <c r="AB326" s="2" t="str">
        <f>DRE!D335</f>
        <v>-</v>
      </c>
      <c r="AC326" s="2">
        <f>HLOOKUP('G. Despesas'!$E$4,DRE!$C$4:$Q$1131,ROW('G. Receitas'!X332),FALSE)</f>
        <v>0</v>
      </c>
      <c r="AD326" s="2" t="str">
        <f t="shared" si="17"/>
        <v/>
      </c>
      <c r="AE326" s="2" t="e">
        <f t="shared" si="18"/>
        <v>#NUM!</v>
      </c>
      <c r="AF326" s="2" t="str">
        <f t="shared" si="19"/>
        <v/>
      </c>
      <c r="AG326" s="2" t="str">
        <f t="shared" si="20"/>
        <v>-</v>
      </c>
    </row>
    <row r="327" spans="27:33">
      <c r="AA327" s="2">
        <v>16</v>
      </c>
      <c r="AB327" s="2" t="str">
        <f>DRE!D336</f>
        <v>-</v>
      </c>
      <c r="AC327" s="2">
        <f>HLOOKUP('G. Despesas'!$E$4,DRE!$C$4:$Q$1131,ROW('G. Receitas'!X333),FALSE)</f>
        <v>0</v>
      </c>
      <c r="AD327" s="2" t="str">
        <f t="shared" si="17"/>
        <v/>
      </c>
    </row>
    <row r="328" spans="27:33">
      <c r="AA328" s="2">
        <v>17</v>
      </c>
      <c r="AB328" s="2" t="str">
        <f>DRE!D337</f>
        <v>-</v>
      </c>
      <c r="AC328" s="2">
        <f>HLOOKUP('G. Despesas'!$E$4,DRE!$C$4:$Q$1131,ROW('G. Receitas'!X334),FALSE)</f>
        <v>0</v>
      </c>
      <c r="AD328" s="2" t="str">
        <f>IF(AC328=0,"",AC328+AA328/1000)</f>
        <v/>
      </c>
    </row>
    <row r="329" spans="27:33">
      <c r="AA329" s="2">
        <v>18</v>
      </c>
      <c r="AB329" s="2" t="str">
        <f>DRE!D338</f>
        <v>-</v>
      </c>
      <c r="AC329" s="2">
        <f>HLOOKUP('G. Despesas'!$E$4,DRE!$C$4:$Q$1131,ROW('G. Receitas'!X335),FALSE)</f>
        <v>0</v>
      </c>
      <c r="AD329" s="2" t="str">
        <f t="shared" si="17"/>
        <v/>
      </c>
    </row>
    <row r="330" spans="27:33">
      <c r="AA330" s="2">
        <v>19</v>
      </c>
      <c r="AB330" s="2" t="str">
        <f>DRE!D339</f>
        <v>-</v>
      </c>
      <c r="AC330" s="2">
        <f>HLOOKUP('G. Despesas'!$E$4,DRE!$C$4:$Q$1131,ROW('G. Receitas'!X336),FALSE)</f>
        <v>0</v>
      </c>
      <c r="AD330" s="2" t="str">
        <f t="shared" si="17"/>
        <v/>
      </c>
    </row>
    <row r="331" spans="27:33">
      <c r="AA331" s="2">
        <v>20</v>
      </c>
      <c r="AB331" s="2" t="str">
        <f>DRE!D340</f>
        <v>-</v>
      </c>
      <c r="AC331" s="2">
        <f>HLOOKUP('G. Despesas'!$E$4,DRE!$C$4:$Q$1131,ROW('G. Receitas'!X337),FALSE)</f>
        <v>0</v>
      </c>
      <c r="AD331" s="2" t="str">
        <f t="shared" si="17"/>
        <v/>
      </c>
    </row>
    <row r="332" spans="27:33">
      <c r="AA332" s="2">
        <v>21</v>
      </c>
      <c r="AB332" s="2" t="str">
        <f>DRE!D341</f>
        <v>-</v>
      </c>
      <c r="AC332" s="2">
        <f>HLOOKUP('G. Despesas'!$E$4,DRE!$C$4:$Q$1131,ROW('G. Receitas'!X338),FALSE)</f>
        <v>0</v>
      </c>
      <c r="AD332" s="2" t="str">
        <f t="shared" si="17"/>
        <v/>
      </c>
    </row>
    <row r="333" spans="27:33">
      <c r="AA333" s="2">
        <v>22</v>
      </c>
      <c r="AB333" s="2" t="str">
        <f>DRE!D342</f>
        <v>-</v>
      </c>
      <c r="AC333" s="2">
        <f>HLOOKUP('G. Despesas'!$E$4,DRE!$C$4:$Q$1131,ROW('G. Receitas'!X339),FALSE)</f>
        <v>0</v>
      </c>
      <c r="AD333" s="2" t="str">
        <f t="shared" si="17"/>
        <v/>
      </c>
    </row>
    <row r="334" spans="27:33">
      <c r="AA334" s="2">
        <v>23</v>
      </c>
      <c r="AB334" s="2" t="str">
        <f>DRE!D343</f>
        <v>-</v>
      </c>
      <c r="AC334" s="2">
        <f>HLOOKUP('G. Despesas'!$E$4,DRE!$C$4:$Q$1131,ROW('G. Receitas'!X340),FALSE)</f>
        <v>0</v>
      </c>
      <c r="AD334" s="2" t="str">
        <f t="shared" si="17"/>
        <v/>
      </c>
    </row>
    <row r="335" spans="27:33">
      <c r="AA335" s="2">
        <v>24</v>
      </c>
      <c r="AB335" s="2" t="str">
        <f>DRE!D344</f>
        <v>-</v>
      </c>
      <c r="AC335" s="2">
        <f>HLOOKUP('G. Despesas'!$E$4,DRE!$C$4:$Q$1131,ROW('G. Receitas'!X341),FALSE)</f>
        <v>0</v>
      </c>
      <c r="AD335" s="2" t="str">
        <f t="shared" si="17"/>
        <v/>
      </c>
    </row>
    <row r="336" spans="27:33">
      <c r="AA336" s="2">
        <v>25</v>
      </c>
      <c r="AB336" s="2" t="str">
        <f>DRE!D345</f>
        <v>-</v>
      </c>
      <c r="AC336" s="2">
        <f>HLOOKUP('G. Despesas'!$E$4,DRE!$C$4:$Q$1131,ROW('G. Receitas'!X342),FALSE)</f>
        <v>0</v>
      </c>
      <c r="AD336" s="2" t="str">
        <f t="shared" si="17"/>
        <v/>
      </c>
    </row>
    <row r="337" spans="27:30">
      <c r="AA337" s="2">
        <v>26</v>
      </c>
      <c r="AB337" s="2" t="str">
        <f>DRE!D346</f>
        <v>-</v>
      </c>
      <c r="AC337" s="2">
        <f>HLOOKUP('G. Despesas'!$E$4,DRE!$C$4:$Q$1131,ROW('G. Receitas'!X343),FALSE)</f>
        <v>0</v>
      </c>
      <c r="AD337" s="2" t="str">
        <f t="shared" si="17"/>
        <v/>
      </c>
    </row>
    <row r="338" spans="27:30">
      <c r="AA338" s="2">
        <v>27</v>
      </c>
      <c r="AB338" s="2" t="str">
        <f>DRE!D347</f>
        <v>-</v>
      </c>
      <c r="AC338" s="2">
        <f>HLOOKUP('G. Despesas'!$E$4,DRE!$C$4:$Q$1131,ROW('G. Receitas'!X344),FALSE)</f>
        <v>0</v>
      </c>
      <c r="AD338" s="2" t="str">
        <f t="shared" si="17"/>
        <v/>
      </c>
    </row>
    <row r="339" spans="27:30">
      <c r="AA339" s="2">
        <v>28</v>
      </c>
      <c r="AB339" s="2" t="str">
        <f>DRE!D348</f>
        <v>-</v>
      </c>
      <c r="AC339" s="2">
        <f>HLOOKUP('G. Despesas'!$E$4,DRE!$C$4:$Q$1131,ROW('G. Receitas'!X345),FALSE)</f>
        <v>0</v>
      </c>
      <c r="AD339" s="2" t="str">
        <f t="shared" si="17"/>
        <v/>
      </c>
    </row>
    <row r="340" spans="27:30">
      <c r="AA340" s="2">
        <v>29</v>
      </c>
      <c r="AB340" s="2" t="str">
        <f>DRE!D349</f>
        <v>-</v>
      </c>
      <c r="AC340" s="2">
        <f>HLOOKUP('G. Despesas'!$E$4,DRE!$C$4:$Q$1131,ROW('G. Receitas'!X346),FALSE)</f>
        <v>0</v>
      </c>
      <c r="AD340" s="2" t="str">
        <f t="shared" si="17"/>
        <v/>
      </c>
    </row>
    <row r="341" spans="27:30">
      <c r="AA341" s="2">
        <v>30</v>
      </c>
      <c r="AB341" s="2" t="str">
        <f>DRE!D350</f>
        <v>-</v>
      </c>
      <c r="AC341" s="2">
        <f>HLOOKUP('G. Despesas'!$E$4,DRE!$C$4:$Q$1131,ROW('G. Receitas'!X347),FALSE)</f>
        <v>0</v>
      </c>
      <c r="AD341" s="2" t="str">
        <f t="shared" si="17"/>
        <v/>
      </c>
    </row>
    <row r="342" spans="27:30">
      <c r="AA342" s="2">
        <v>31</v>
      </c>
      <c r="AB342" s="2" t="str">
        <f>DRE!D351</f>
        <v>-</v>
      </c>
      <c r="AC342" s="2">
        <f>HLOOKUP('G. Despesas'!$E$4,DRE!$C$4:$Q$1131,ROW('G. Receitas'!X348),FALSE)</f>
        <v>0</v>
      </c>
      <c r="AD342" s="2" t="str">
        <f t="shared" si="17"/>
        <v/>
      </c>
    </row>
    <row r="343" spans="27:30">
      <c r="AA343" s="2">
        <v>32</v>
      </c>
      <c r="AB343" s="2" t="str">
        <f>DRE!D352</f>
        <v>-</v>
      </c>
      <c r="AC343" s="2">
        <f>HLOOKUP('G. Despesas'!$E$4,DRE!$C$4:$Q$1131,ROW('G. Receitas'!X349),FALSE)</f>
        <v>0</v>
      </c>
      <c r="AD343" s="2" t="str">
        <f t="shared" si="17"/>
        <v/>
      </c>
    </row>
    <row r="344" spans="27:30">
      <c r="AA344" s="2">
        <v>33</v>
      </c>
      <c r="AB344" s="2" t="str">
        <f>DRE!D353</f>
        <v>-</v>
      </c>
      <c r="AC344" s="2">
        <f>HLOOKUP('G. Despesas'!$E$4,DRE!$C$4:$Q$1131,ROW('G. Receitas'!X350),FALSE)</f>
        <v>0</v>
      </c>
      <c r="AD344" s="2" t="str">
        <f t="shared" si="17"/>
        <v/>
      </c>
    </row>
    <row r="345" spans="27:30">
      <c r="AA345" s="2">
        <v>34</v>
      </c>
      <c r="AB345" s="2" t="str">
        <f>DRE!D354</f>
        <v>-</v>
      </c>
      <c r="AC345" s="2">
        <f>HLOOKUP('G. Despesas'!$E$4,DRE!$C$4:$Q$1131,ROW('G. Receitas'!X351),FALSE)</f>
        <v>0</v>
      </c>
      <c r="AD345" s="2" t="str">
        <f t="shared" si="17"/>
        <v/>
      </c>
    </row>
    <row r="346" spans="27:30">
      <c r="AA346" s="2">
        <v>35</v>
      </c>
      <c r="AB346" s="2" t="str">
        <f>DRE!D355</f>
        <v>-</v>
      </c>
      <c r="AC346" s="2">
        <f>HLOOKUP('G. Despesas'!$E$4,DRE!$C$4:$Q$1131,ROW('G. Receitas'!X352),FALSE)</f>
        <v>0</v>
      </c>
      <c r="AD346" s="2" t="str">
        <f t="shared" si="17"/>
        <v/>
      </c>
    </row>
    <row r="347" spans="27:30">
      <c r="AA347" s="2">
        <v>36</v>
      </c>
      <c r="AB347" s="2" t="str">
        <f>DRE!D356</f>
        <v>-</v>
      </c>
      <c r="AC347" s="2">
        <f>HLOOKUP('G. Despesas'!$E$4,DRE!$C$4:$Q$1131,ROW('G. Receitas'!X353),FALSE)</f>
        <v>0</v>
      </c>
      <c r="AD347" s="2" t="str">
        <f t="shared" si="17"/>
        <v/>
      </c>
    </row>
    <row r="348" spans="27:30">
      <c r="AA348" s="2">
        <v>37</v>
      </c>
      <c r="AB348" s="2" t="str">
        <f>DRE!D357</f>
        <v>-</v>
      </c>
      <c r="AC348" s="2">
        <f>HLOOKUP('G. Despesas'!$E$4,DRE!$C$4:$Q$1131,ROW('G. Receitas'!X354),FALSE)</f>
        <v>0</v>
      </c>
      <c r="AD348" s="2" t="str">
        <f t="shared" si="17"/>
        <v/>
      </c>
    </row>
    <row r="349" spans="27:30">
      <c r="AA349" s="2">
        <v>38</v>
      </c>
      <c r="AB349" s="2" t="str">
        <f>DRE!D358</f>
        <v>-</v>
      </c>
      <c r="AC349" s="2">
        <f>HLOOKUP('G. Despesas'!$E$4,DRE!$C$4:$Q$1131,ROW('G. Receitas'!X355),FALSE)</f>
        <v>0</v>
      </c>
      <c r="AD349" s="2" t="str">
        <f t="shared" si="17"/>
        <v/>
      </c>
    </row>
    <row r="350" spans="27:30">
      <c r="AA350" s="2">
        <v>39</v>
      </c>
      <c r="AB350" s="2" t="str">
        <f>DRE!D359</f>
        <v>-</v>
      </c>
      <c r="AC350" s="2">
        <f>HLOOKUP('G. Despesas'!$E$4,DRE!$C$4:$Q$1131,ROW('G. Receitas'!X356),FALSE)</f>
        <v>0</v>
      </c>
      <c r="AD350" s="2" t="str">
        <f t="shared" si="17"/>
        <v/>
      </c>
    </row>
    <row r="351" spans="27:30">
      <c r="AA351" s="2">
        <v>40</v>
      </c>
      <c r="AB351" s="2" t="str">
        <f>DRE!D360</f>
        <v>-</v>
      </c>
      <c r="AC351" s="2">
        <f>HLOOKUP('G. Despesas'!$E$4,DRE!$C$4:$Q$1131,ROW('G. Receitas'!X357),FALSE)</f>
        <v>0</v>
      </c>
      <c r="AD351" s="2" t="str">
        <f t="shared" si="17"/>
        <v/>
      </c>
    </row>
    <row r="352" spans="27:30">
      <c r="AA352" s="2">
        <v>41</v>
      </c>
      <c r="AB352" s="2" t="str">
        <f>DRE!D361</f>
        <v>-</v>
      </c>
      <c r="AC352" s="2">
        <f>HLOOKUP('G. Despesas'!$E$4,DRE!$C$4:$Q$1131,ROW('G. Receitas'!X358),FALSE)</f>
        <v>0</v>
      </c>
      <c r="AD352" s="2" t="str">
        <f t="shared" si="17"/>
        <v/>
      </c>
    </row>
    <row r="353" spans="27:30">
      <c r="AA353" s="2">
        <v>42</v>
      </c>
      <c r="AB353" s="2" t="str">
        <f>DRE!D362</f>
        <v>-</v>
      </c>
      <c r="AC353" s="2">
        <f>HLOOKUP('G. Despesas'!$E$4,DRE!$C$4:$Q$1131,ROW('G. Receitas'!X359),FALSE)</f>
        <v>0</v>
      </c>
      <c r="AD353" s="2" t="str">
        <f t="shared" si="17"/>
        <v/>
      </c>
    </row>
    <row r="354" spans="27:30">
      <c r="AA354" s="2">
        <v>43</v>
      </c>
      <c r="AB354" s="2" t="str">
        <f>DRE!D363</f>
        <v>-</v>
      </c>
      <c r="AC354" s="2">
        <f>HLOOKUP('G. Despesas'!$E$4,DRE!$C$4:$Q$1131,ROW('G. Receitas'!X360),FALSE)</f>
        <v>0</v>
      </c>
      <c r="AD354" s="2" t="str">
        <f t="shared" si="17"/>
        <v/>
      </c>
    </row>
    <row r="355" spans="27:30">
      <c r="AA355" s="2">
        <v>44</v>
      </c>
      <c r="AB355" s="2" t="str">
        <f>DRE!D364</f>
        <v>-</v>
      </c>
      <c r="AC355" s="2">
        <f>HLOOKUP('G. Despesas'!$E$4,DRE!$C$4:$Q$1131,ROW('G. Receitas'!X361),FALSE)</f>
        <v>0</v>
      </c>
      <c r="AD355" s="2" t="str">
        <f t="shared" si="17"/>
        <v/>
      </c>
    </row>
    <row r="356" spans="27:30">
      <c r="AA356" s="2">
        <v>45</v>
      </c>
      <c r="AB356" s="2" t="str">
        <f>DRE!D365</f>
        <v>-</v>
      </c>
      <c r="AC356" s="2">
        <f>HLOOKUP('G. Despesas'!$E$4,DRE!$C$4:$Q$1131,ROW('G. Receitas'!X362),FALSE)</f>
        <v>0</v>
      </c>
      <c r="AD356" s="2" t="str">
        <f t="shared" si="17"/>
        <v/>
      </c>
    </row>
    <row r="357" spans="27:30">
      <c r="AA357" s="2">
        <v>46</v>
      </c>
      <c r="AB357" s="2" t="str">
        <f>DRE!D366</f>
        <v>-</v>
      </c>
      <c r="AC357" s="2">
        <f>HLOOKUP('G. Despesas'!$E$4,DRE!$C$4:$Q$1131,ROW('G. Receitas'!X363),FALSE)</f>
        <v>0</v>
      </c>
      <c r="AD357" s="2" t="str">
        <f t="shared" si="17"/>
        <v/>
      </c>
    </row>
    <row r="358" spans="27:30">
      <c r="AA358" s="2">
        <v>47</v>
      </c>
      <c r="AB358" s="2" t="str">
        <f>DRE!D367</f>
        <v>-</v>
      </c>
      <c r="AC358" s="2">
        <f>HLOOKUP('G. Despesas'!$E$4,DRE!$C$4:$Q$1131,ROW('G. Receitas'!X364),FALSE)</f>
        <v>0</v>
      </c>
      <c r="AD358" s="2" t="str">
        <f t="shared" si="17"/>
        <v/>
      </c>
    </row>
    <row r="359" spans="27:30">
      <c r="AA359" s="2">
        <v>48</v>
      </c>
      <c r="AB359" s="2" t="str">
        <f>DRE!D368</f>
        <v>-</v>
      </c>
      <c r="AC359" s="2">
        <f>HLOOKUP('G. Despesas'!$E$4,DRE!$C$4:$Q$1131,ROW('G. Receitas'!X365),FALSE)</f>
        <v>0</v>
      </c>
      <c r="AD359" s="2" t="str">
        <f t="shared" si="17"/>
        <v/>
      </c>
    </row>
    <row r="360" spans="27:30">
      <c r="AA360" s="2">
        <v>49</v>
      </c>
      <c r="AB360" s="2" t="str">
        <f>DRE!D369</f>
        <v>-</v>
      </c>
      <c r="AC360" s="2">
        <f>HLOOKUP('G. Despesas'!$E$4,DRE!$C$4:$Q$1131,ROW('G. Receitas'!X366),FALSE)</f>
        <v>0</v>
      </c>
      <c r="AD360" s="2" t="str">
        <f t="shared" si="17"/>
        <v/>
      </c>
    </row>
    <row r="361" spans="27:30">
      <c r="AA361" s="2">
        <v>50</v>
      </c>
      <c r="AB361" s="2" t="str">
        <f>DRE!D370</f>
        <v>-</v>
      </c>
      <c r="AC361" s="2">
        <f>HLOOKUP('G. Despesas'!$E$4,DRE!$C$4:$Q$1131,ROW('G. Receitas'!X367),FALSE)</f>
        <v>0</v>
      </c>
      <c r="AD361" s="2" t="str">
        <f t="shared" si="17"/>
        <v/>
      </c>
    </row>
    <row r="362" spans="27:30">
      <c r="AA362" s="2">
        <v>51</v>
      </c>
      <c r="AB362" s="2" t="str">
        <f>DRE!D371</f>
        <v>-</v>
      </c>
      <c r="AC362" s="2">
        <f>HLOOKUP('G. Despesas'!$E$4,DRE!$C$4:$Q$1131,ROW('G. Receitas'!X368),FALSE)</f>
        <v>0</v>
      </c>
      <c r="AD362" s="2" t="str">
        <f t="shared" si="17"/>
        <v/>
      </c>
    </row>
    <row r="363" spans="27:30">
      <c r="AA363" s="2">
        <v>52</v>
      </c>
      <c r="AB363" s="2" t="str">
        <f>DRE!D372</f>
        <v>-</v>
      </c>
      <c r="AC363" s="2">
        <f>HLOOKUP('G. Despesas'!$E$4,DRE!$C$4:$Q$1131,ROW('G. Receitas'!X369),FALSE)</f>
        <v>0</v>
      </c>
      <c r="AD363" s="2" t="str">
        <f t="shared" si="17"/>
        <v/>
      </c>
    </row>
    <row r="364" spans="27:30">
      <c r="AA364" s="2">
        <v>53</v>
      </c>
      <c r="AB364" s="2" t="str">
        <f>DRE!D373</f>
        <v>-</v>
      </c>
      <c r="AC364" s="2">
        <f>HLOOKUP('G. Despesas'!$E$4,DRE!$C$4:$Q$1131,ROW('G. Receitas'!X370),FALSE)</f>
        <v>0</v>
      </c>
      <c r="AD364" s="2" t="str">
        <f t="shared" si="17"/>
        <v/>
      </c>
    </row>
    <row r="365" spans="27:30">
      <c r="AA365" s="2">
        <v>54</v>
      </c>
      <c r="AB365" s="2" t="str">
        <f>DRE!D374</f>
        <v>-</v>
      </c>
      <c r="AC365" s="2">
        <f>HLOOKUP('G. Despesas'!$E$4,DRE!$C$4:$Q$1131,ROW('G. Receitas'!X371),FALSE)</f>
        <v>0</v>
      </c>
      <c r="AD365" s="2" t="str">
        <f t="shared" si="17"/>
        <v/>
      </c>
    </row>
    <row r="366" spans="27:30">
      <c r="AA366" s="2">
        <v>55</v>
      </c>
      <c r="AB366" s="2" t="str">
        <f>DRE!D375</f>
        <v>-</v>
      </c>
      <c r="AC366" s="2">
        <f>HLOOKUP('G. Despesas'!$E$4,DRE!$C$4:$Q$1131,ROW('G. Receitas'!X372),FALSE)</f>
        <v>0</v>
      </c>
      <c r="AD366" s="2" t="str">
        <f t="shared" si="17"/>
        <v/>
      </c>
    </row>
    <row r="367" spans="27:30">
      <c r="AA367" s="2">
        <v>56</v>
      </c>
      <c r="AB367" s="2" t="str">
        <f>DRE!D376</f>
        <v>-</v>
      </c>
      <c r="AC367" s="2">
        <f>HLOOKUP('G. Despesas'!$E$4,DRE!$C$4:$Q$1131,ROW('G. Receitas'!X373),FALSE)</f>
        <v>0</v>
      </c>
      <c r="AD367" s="2" t="str">
        <f t="shared" si="17"/>
        <v/>
      </c>
    </row>
    <row r="368" spans="27:30">
      <c r="AA368" s="2">
        <v>57</v>
      </c>
      <c r="AB368" s="2" t="str">
        <f>DRE!D377</f>
        <v>-</v>
      </c>
      <c r="AC368" s="2">
        <f>HLOOKUP('G. Despesas'!$E$4,DRE!$C$4:$Q$1131,ROW('G. Receitas'!X374),FALSE)</f>
        <v>0</v>
      </c>
      <c r="AD368" s="2" t="str">
        <f t="shared" si="17"/>
        <v/>
      </c>
    </row>
    <row r="369" spans="27:30">
      <c r="AA369" s="2">
        <v>58</v>
      </c>
      <c r="AB369" s="2" t="str">
        <f>DRE!D378</f>
        <v>-</v>
      </c>
      <c r="AC369" s="2">
        <f>HLOOKUP('G. Despesas'!$E$4,DRE!$C$4:$Q$1131,ROW('G. Receitas'!X375),FALSE)</f>
        <v>0</v>
      </c>
      <c r="AD369" s="2" t="str">
        <f t="shared" si="17"/>
        <v/>
      </c>
    </row>
    <row r="370" spans="27:30">
      <c r="AA370" s="2">
        <v>59</v>
      </c>
      <c r="AB370" s="2" t="str">
        <f>DRE!D379</f>
        <v>-</v>
      </c>
      <c r="AC370" s="2">
        <f>HLOOKUP('G. Despesas'!$E$4,DRE!$C$4:$Q$1131,ROW('G. Receitas'!X376),FALSE)</f>
        <v>0</v>
      </c>
      <c r="AD370" s="2" t="str">
        <f t="shared" si="17"/>
        <v/>
      </c>
    </row>
    <row r="371" spans="27:30">
      <c r="AA371" s="2">
        <v>60</v>
      </c>
      <c r="AB371" s="2" t="str">
        <f>DRE!D380</f>
        <v>-</v>
      </c>
      <c r="AC371" s="2">
        <f>HLOOKUP('G. Despesas'!$E$4,DRE!$C$4:$Q$1131,ROW('G. Receitas'!X377),FALSE)</f>
        <v>0</v>
      </c>
      <c r="AD371" s="2" t="str">
        <f t="shared" si="17"/>
        <v/>
      </c>
    </row>
    <row r="372" spans="27:30">
      <c r="AA372" s="2">
        <v>61</v>
      </c>
      <c r="AB372" s="2" t="str">
        <f>DRE!D381</f>
        <v>-</v>
      </c>
      <c r="AC372" s="2">
        <f>HLOOKUP('G. Despesas'!$E$4,DRE!$C$4:$Q$1131,ROW('G. Receitas'!X378),FALSE)</f>
        <v>0</v>
      </c>
      <c r="AD372" s="2" t="str">
        <f t="shared" si="17"/>
        <v/>
      </c>
    </row>
    <row r="373" spans="27:30">
      <c r="AA373" s="2">
        <v>62</v>
      </c>
      <c r="AB373" s="2" t="str">
        <f>DRE!D382</f>
        <v>-</v>
      </c>
      <c r="AC373" s="2">
        <f>HLOOKUP('G. Despesas'!$E$4,DRE!$C$4:$Q$1131,ROW('G. Receitas'!X379),FALSE)</f>
        <v>0</v>
      </c>
      <c r="AD373" s="2" t="str">
        <f t="shared" si="17"/>
        <v/>
      </c>
    </row>
    <row r="374" spans="27:30">
      <c r="AA374" s="2">
        <v>63</v>
      </c>
      <c r="AB374" s="2" t="str">
        <f>DRE!D383</f>
        <v>-</v>
      </c>
      <c r="AC374" s="2">
        <f>HLOOKUP('G. Despesas'!$E$4,DRE!$C$4:$Q$1131,ROW('G. Receitas'!X380),FALSE)</f>
        <v>0</v>
      </c>
      <c r="AD374" s="2" t="str">
        <f t="shared" si="17"/>
        <v/>
      </c>
    </row>
    <row r="375" spans="27:30">
      <c r="AA375" s="2">
        <v>64</v>
      </c>
      <c r="AB375" s="2" t="str">
        <f>DRE!D384</f>
        <v>-</v>
      </c>
      <c r="AC375" s="2">
        <f>HLOOKUP('G. Despesas'!$E$4,DRE!$C$4:$Q$1131,ROW('G. Receitas'!X381),FALSE)</f>
        <v>0</v>
      </c>
      <c r="AD375" s="2" t="str">
        <f t="shared" si="17"/>
        <v/>
      </c>
    </row>
    <row r="376" spans="27:30">
      <c r="AA376" s="2">
        <v>65</v>
      </c>
      <c r="AB376" s="2" t="str">
        <f>DRE!D385</f>
        <v>-</v>
      </c>
      <c r="AC376" s="2">
        <f>HLOOKUP('G. Despesas'!$E$4,DRE!$C$4:$Q$1131,ROW('G. Receitas'!X382),FALSE)</f>
        <v>0</v>
      </c>
      <c r="AD376" s="2" t="str">
        <f t="shared" si="17"/>
        <v/>
      </c>
    </row>
    <row r="377" spans="27:30">
      <c r="AA377" s="2">
        <v>66</v>
      </c>
      <c r="AB377" s="2" t="str">
        <f>DRE!D386</f>
        <v>-</v>
      </c>
      <c r="AC377" s="2">
        <f>HLOOKUP('G. Despesas'!$E$4,DRE!$C$4:$Q$1131,ROW('G. Receitas'!X383),FALSE)</f>
        <v>0</v>
      </c>
      <c r="AD377" s="2" t="str">
        <f t="shared" ref="AD377:AD415" si="21">IF(AC377=0,"",AC377+AA377/1000)</f>
        <v/>
      </c>
    </row>
    <row r="378" spans="27:30">
      <c r="AA378" s="2">
        <v>67</v>
      </c>
      <c r="AB378" s="2" t="str">
        <f>DRE!D387</f>
        <v>-</v>
      </c>
      <c r="AC378" s="2">
        <f>HLOOKUP('G. Despesas'!$E$4,DRE!$C$4:$Q$1131,ROW('G. Receitas'!X384),FALSE)</f>
        <v>0</v>
      </c>
      <c r="AD378" s="2" t="str">
        <f t="shared" si="21"/>
        <v/>
      </c>
    </row>
    <row r="379" spans="27:30">
      <c r="AA379" s="2">
        <v>68</v>
      </c>
      <c r="AB379" s="2" t="str">
        <f>DRE!D388</f>
        <v>-</v>
      </c>
      <c r="AC379" s="2">
        <f>HLOOKUP('G. Despesas'!$E$4,DRE!$C$4:$Q$1131,ROW('G. Receitas'!X385),FALSE)</f>
        <v>0</v>
      </c>
      <c r="AD379" s="2" t="str">
        <f t="shared" si="21"/>
        <v/>
      </c>
    </row>
    <row r="380" spans="27:30">
      <c r="AA380" s="2">
        <v>69</v>
      </c>
      <c r="AB380" s="2" t="str">
        <f>DRE!D389</f>
        <v>-</v>
      </c>
      <c r="AC380" s="2">
        <f>HLOOKUP('G. Despesas'!$E$4,DRE!$C$4:$Q$1131,ROW('G. Receitas'!X386),FALSE)</f>
        <v>0</v>
      </c>
      <c r="AD380" s="2" t="str">
        <f t="shared" si="21"/>
        <v/>
      </c>
    </row>
    <row r="381" spans="27:30">
      <c r="AA381" s="2">
        <v>70</v>
      </c>
      <c r="AB381" s="2" t="str">
        <f>DRE!D390</f>
        <v>-</v>
      </c>
      <c r="AC381" s="2">
        <f>HLOOKUP('G. Despesas'!$E$4,DRE!$C$4:$Q$1131,ROW('G. Receitas'!X387),FALSE)</f>
        <v>0</v>
      </c>
      <c r="AD381" s="2" t="str">
        <f t="shared" si="21"/>
        <v/>
      </c>
    </row>
    <row r="382" spans="27:30">
      <c r="AA382" s="2">
        <v>71</v>
      </c>
      <c r="AB382" s="2" t="str">
        <f>DRE!D391</f>
        <v>-</v>
      </c>
      <c r="AC382" s="2">
        <f>HLOOKUP('G. Despesas'!$E$4,DRE!$C$4:$Q$1131,ROW('G. Receitas'!X388),FALSE)</f>
        <v>0</v>
      </c>
      <c r="AD382" s="2" t="str">
        <f t="shared" si="21"/>
        <v/>
      </c>
    </row>
    <row r="383" spans="27:30">
      <c r="AA383" s="2">
        <v>72</v>
      </c>
      <c r="AB383" s="2" t="str">
        <f>DRE!D392</f>
        <v>-</v>
      </c>
      <c r="AC383" s="2">
        <f>HLOOKUP('G. Despesas'!$E$4,DRE!$C$4:$Q$1131,ROW('G. Receitas'!X389),FALSE)</f>
        <v>0</v>
      </c>
      <c r="AD383" s="2" t="str">
        <f t="shared" si="21"/>
        <v/>
      </c>
    </row>
    <row r="384" spans="27:30">
      <c r="AA384" s="2">
        <v>73</v>
      </c>
      <c r="AB384" s="2" t="str">
        <f>DRE!D393</f>
        <v>-</v>
      </c>
      <c r="AC384" s="2">
        <f>HLOOKUP('G. Despesas'!$E$4,DRE!$C$4:$Q$1131,ROW('G. Receitas'!X390),FALSE)</f>
        <v>0</v>
      </c>
      <c r="AD384" s="2" t="str">
        <f t="shared" si="21"/>
        <v/>
      </c>
    </row>
    <row r="385" spans="27:30">
      <c r="AA385" s="2">
        <v>74</v>
      </c>
      <c r="AB385" s="2" t="str">
        <f>DRE!D394</f>
        <v>-</v>
      </c>
      <c r="AC385" s="2">
        <f>HLOOKUP('G. Despesas'!$E$4,DRE!$C$4:$Q$1131,ROW('G. Receitas'!X391),FALSE)</f>
        <v>0</v>
      </c>
      <c r="AD385" s="2" t="str">
        <f t="shared" si="21"/>
        <v/>
      </c>
    </row>
    <row r="386" spans="27:30">
      <c r="AA386" s="2">
        <v>75</v>
      </c>
      <c r="AB386" s="2" t="str">
        <f>DRE!D395</f>
        <v>-</v>
      </c>
      <c r="AC386" s="2">
        <f>HLOOKUP('G. Despesas'!$E$4,DRE!$C$4:$Q$1131,ROW('G. Receitas'!X392),FALSE)</f>
        <v>0</v>
      </c>
      <c r="AD386" s="2" t="str">
        <f t="shared" si="21"/>
        <v/>
      </c>
    </row>
    <row r="387" spans="27:30">
      <c r="AA387" s="2">
        <v>76</v>
      </c>
      <c r="AB387" s="2" t="str">
        <f>DRE!D396</f>
        <v>-</v>
      </c>
      <c r="AC387" s="2">
        <f>HLOOKUP('G. Despesas'!$E$4,DRE!$C$4:$Q$1131,ROW('G. Receitas'!X393),FALSE)</f>
        <v>0</v>
      </c>
      <c r="AD387" s="2" t="str">
        <f t="shared" si="21"/>
        <v/>
      </c>
    </row>
    <row r="388" spans="27:30">
      <c r="AA388" s="2">
        <v>77</v>
      </c>
      <c r="AB388" s="2" t="str">
        <f>DRE!D397</f>
        <v>-</v>
      </c>
      <c r="AC388" s="2">
        <f>HLOOKUP('G. Despesas'!$E$4,DRE!$C$4:$Q$1131,ROW('G. Receitas'!X394),FALSE)</f>
        <v>0</v>
      </c>
      <c r="AD388" s="2" t="str">
        <f t="shared" si="21"/>
        <v/>
      </c>
    </row>
    <row r="389" spans="27:30">
      <c r="AA389" s="2">
        <v>78</v>
      </c>
      <c r="AB389" s="2" t="str">
        <f>DRE!D398</f>
        <v>-</v>
      </c>
      <c r="AC389" s="2">
        <f>HLOOKUP('G. Despesas'!$E$4,DRE!$C$4:$Q$1131,ROW('G. Receitas'!X395),FALSE)</f>
        <v>0</v>
      </c>
      <c r="AD389" s="2" t="str">
        <f t="shared" si="21"/>
        <v/>
      </c>
    </row>
    <row r="390" spans="27:30">
      <c r="AA390" s="2">
        <v>79</v>
      </c>
      <c r="AB390" s="2" t="str">
        <f>DRE!D399</f>
        <v>-</v>
      </c>
      <c r="AC390" s="2">
        <f>HLOOKUP('G. Despesas'!$E$4,DRE!$C$4:$Q$1131,ROW('G. Receitas'!X396),FALSE)</f>
        <v>0</v>
      </c>
      <c r="AD390" s="2" t="str">
        <f t="shared" si="21"/>
        <v/>
      </c>
    </row>
    <row r="391" spans="27:30">
      <c r="AA391" s="2">
        <v>80</v>
      </c>
      <c r="AB391" s="2" t="str">
        <f>DRE!D400</f>
        <v>-</v>
      </c>
      <c r="AC391" s="2">
        <f>HLOOKUP('G. Despesas'!$E$4,DRE!$C$4:$Q$1131,ROW('G. Receitas'!X397),FALSE)</f>
        <v>0</v>
      </c>
      <c r="AD391" s="2" t="str">
        <f t="shared" si="21"/>
        <v/>
      </c>
    </row>
    <row r="392" spans="27:30">
      <c r="AA392" s="2">
        <v>81</v>
      </c>
      <c r="AB392" s="2" t="str">
        <f>DRE!D401</f>
        <v>-</v>
      </c>
      <c r="AC392" s="2">
        <f>HLOOKUP('G. Despesas'!$E$4,DRE!$C$4:$Q$1131,ROW('G. Receitas'!X398),FALSE)</f>
        <v>0</v>
      </c>
      <c r="AD392" s="2" t="str">
        <f t="shared" si="21"/>
        <v/>
      </c>
    </row>
    <row r="393" spans="27:30">
      <c r="AA393" s="2">
        <v>82</v>
      </c>
      <c r="AB393" s="2" t="str">
        <f>DRE!D402</f>
        <v>-</v>
      </c>
      <c r="AC393" s="2">
        <f>HLOOKUP('G. Despesas'!$E$4,DRE!$C$4:$Q$1131,ROW('G. Receitas'!X399),FALSE)</f>
        <v>0</v>
      </c>
      <c r="AD393" s="2" t="str">
        <f t="shared" si="21"/>
        <v/>
      </c>
    </row>
    <row r="394" spans="27:30">
      <c r="AA394" s="2">
        <v>83</v>
      </c>
      <c r="AB394" s="2" t="str">
        <f>DRE!D403</f>
        <v>-</v>
      </c>
      <c r="AC394" s="2">
        <f>HLOOKUP('G. Despesas'!$E$4,DRE!$C$4:$Q$1131,ROW('G. Receitas'!X400),FALSE)</f>
        <v>0</v>
      </c>
      <c r="AD394" s="2" t="str">
        <f t="shared" si="21"/>
        <v/>
      </c>
    </row>
    <row r="395" spans="27:30">
      <c r="AA395" s="2">
        <v>84</v>
      </c>
      <c r="AB395" s="2" t="str">
        <f>DRE!D404</f>
        <v>-</v>
      </c>
      <c r="AC395" s="2">
        <f>HLOOKUP('G. Despesas'!$E$4,DRE!$C$4:$Q$1131,ROW('G. Receitas'!X401),FALSE)</f>
        <v>0</v>
      </c>
      <c r="AD395" s="2" t="str">
        <f t="shared" si="21"/>
        <v/>
      </c>
    </row>
    <row r="396" spans="27:30">
      <c r="AA396" s="2">
        <v>85</v>
      </c>
      <c r="AB396" s="2" t="str">
        <f>DRE!D405</f>
        <v>-</v>
      </c>
      <c r="AC396" s="2">
        <f>HLOOKUP('G. Despesas'!$E$4,DRE!$C$4:$Q$1131,ROW('G. Receitas'!X402),FALSE)</f>
        <v>0</v>
      </c>
      <c r="AD396" s="2" t="str">
        <f t="shared" si="21"/>
        <v/>
      </c>
    </row>
    <row r="397" spans="27:30">
      <c r="AA397" s="2">
        <v>86</v>
      </c>
      <c r="AB397" s="2" t="str">
        <f>DRE!D406</f>
        <v>-</v>
      </c>
      <c r="AC397" s="2">
        <f>HLOOKUP('G. Despesas'!$E$4,DRE!$C$4:$Q$1131,ROW('G. Receitas'!X403),FALSE)</f>
        <v>0</v>
      </c>
      <c r="AD397" s="2" t="str">
        <f t="shared" si="21"/>
        <v/>
      </c>
    </row>
    <row r="398" spans="27:30">
      <c r="AA398" s="2">
        <v>87</v>
      </c>
      <c r="AB398" s="2" t="str">
        <f>DRE!D407</f>
        <v>-</v>
      </c>
      <c r="AC398" s="2">
        <f>HLOOKUP('G. Despesas'!$E$4,DRE!$C$4:$Q$1131,ROW('G. Receitas'!X404),FALSE)</f>
        <v>0</v>
      </c>
      <c r="AD398" s="2" t="str">
        <f t="shared" si="21"/>
        <v/>
      </c>
    </row>
    <row r="399" spans="27:30">
      <c r="AA399" s="2">
        <v>88</v>
      </c>
      <c r="AB399" s="2" t="str">
        <f>DRE!D408</f>
        <v>-</v>
      </c>
      <c r="AC399" s="2">
        <f>HLOOKUP('G. Despesas'!$E$4,DRE!$C$4:$Q$1131,ROW('G. Receitas'!X405),FALSE)</f>
        <v>0</v>
      </c>
      <c r="AD399" s="2" t="str">
        <f t="shared" si="21"/>
        <v/>
      </c>
    </row>
    <row r="400" spans="27:30">
      <c r="AA400" s="2">
        <v>89</v>
      </c>
      <c r="AB400" s="2" t="str">
        <f>DRE!D409</f>
        <v>-</v>
      </c>
      <c r="AC400" s="2">
        <f>HLOOKUP('G. Despesas'!$E$4,DRE!$C$4:$Q$1131,ROW('G. Receitas'!X406),FALSE)</f>
        <v>0</v>
      </c>
      <c r="AD400" s="2" t="str">
        <f t="shared" si="21"/>
        <v/>
      </c>
    </row>
    <row r="401" spans="27:33">
      <c r="AA401" s="2">
        <v>90</v>
      </c>
      <c r="AB401" s="2" t="str">
        <f>DRE!D410</f>
        <v>-</v>
      </c>
      <c r="AC401" s="2">
        <f>HLOOKUP('G. Despesas'!$E$4,DRE!$C$4:$Q$1131,ROW('G. Receitas'!X407),FALSE)</f>
        <v>0</v>
      </c>
      <c r="AD401" s="2" t="str">
        <f t="shared" si="21"/>
        <v/>
      </c>
    </row>
    <row r="402" spans="27:33">
      <c r="AA402" s="2">
        <v>91</v>
      </c>
      <c r="AB402" s="2" t="str">
        <f>DRE!D411</f>
        <v>-</v>
      </c>
      <c r="AC402" s="2">
        <f>HLOOKUP('G. Despesas'!$E$4,DRE!$C$4:$Q$1131,ROW('G. Receitas'!X408),FALSE)</f>
        <v>0</v>
      </c>
      <c r="AD402" s="2" t="str">
        <f t="shared" si="21"/>
        <v/>
      </c>
    </row>
    <row r="403" spans="27:33">
      <c r="AA403" s="2">
        <v>92</v>
      </c>
      <c r="AB403" s="2" t="str">
        <f>DRE!D412</f>
        <v>-</v>
      </c>
      <c r="AC403" s="2">
        <f>HLOOKUP('G. Despesas'!$E$4,DRE!$C$4:$Q$1131,ROW('G. Receitas'!X409),FALSE)</f>
        <v>0</v>
      </c>
      <c r="AD403" s="2" t="str">
        <f t="shared" si="21"/>
        <v/>
      </c>
    </row>
    <row r="404" spans="27:33">
      <c r="AA404" s="2">
        <v>93</v>
      </c>
      <c r="AB404" s="2" t="str">
        <f>DRE!D413</f>
        <v>-</v>
      </c>
      <c r="AC404" s="2">
        <f>HLOOKUP('G. Despesas'!$E$4,DRE!$C$4:$Q$1131,ROW('G. Receitas'!X410),FALSE)</f>
        <v>0</v>
      </c>
      <c r="AD404" s="2" t="str">
        <f t="shared" si="21"/>
        <v/>
      </c>
    </row>
    <row r="405" spans="27:33">
      <c r="AA405" s="2">
        <v>94</v>
      </c>
      <c r="AB405" s="2" t="str">
        <f>DRE!D414</f>
        <v>-</v>
      </c>
      <c r="AC405" s="2">
        <f>HLOOKUP('G. Despesas'!$E$4,DRE!$C$4:$Q$1131,ROW('G. Receitas'!X411),FALSE)</f>
        <v>0</v>
      </c>
      <c r="AD405" s="2" t="str">
        <f t="shared" si="21"/>
        <v/>
      </c>
    </row>
    <row r="406" spans="27:33">
      <c r="AA406" s="2">
        <v>95</v>
      </c>
      <c r="AB406" s="2" t="str">
        <f>DRE!D415</f>
        <v>-</v>
      </c>
      <c r="AC406" s="2">
        <f>HLOOKUP('G. Despesas'!$E$4,DRE!$C$4:$Q$1131,ROW('G. Receitas'!X412),FALSE)</f>
        <v>0</v>
      </c>
      <c r="AD406" s="2" t="str">
        <f t="shared" si="21"/>
        <v/>
      </c>
    </row>
    <row r="407" spans="27:33">
      <c r="AA407" s="2">
        <v>96</v>
      </c>
      <c r="AB407" s="2" t="str">
        <f>DRE!D416</f>
        <v>-</v>
      </c>
      <c r="AC407" s="2">
        <f>HLOOKUP('G. Despesas'!$E$4,DRE!$C$4:$Q$1131,ROW('G. Receitas'!X413),FALSE)</f>
        <v>0</v>
      </c>
      <c r="AD407" s="2" t="str">
        <f t="shared" si="21"/>
        <v/>
      </c>
    </row>
    <row r="408" spans="27:33">
      <c r="AA408" s="2">
        <v>97</v>
      </c>
      <c r="AB408" s="2" t="str">
        <f>DRE!D417</f>
        <v>-</v>
      </c>
      <c r="AC408" s="2">
        <f>HLOOKUP('G. Despesas'!$E$4,DRE!$C$4:$Q$1131,ROW('G. Receitas'!X414),FALSE)</f>
        <v>0</v>
      </c>
      <c r="AD408" s="2" t="str">
        <f t="shared" si="21"/>
        <v/>
      </c>
    </row>
    <row r="409" spans="27:33">
      <c r="AA409" s="2">
        <v>98</v>
      </c>
      <c r="AB409" s="2" t="str">
        <f>DRE!D418</f>
        <v>-</v>
      </c>
      <c r="AC409" s="2">
        <f>HLOOKUP('G. Despesas'!$E$4,DRE!$C$4:$Q$1131,ROW('G. Receitas'!X415),FALSE)</f>
        <v>0</v>
      </c>
      <c r="AD409" s="2" t="str">
        <f t="shared" si="21"/>
        <v/>
      </c>
    </row>
    <row r="410" spans="27:33">
      <c r="AA410" s="2">
        <v>99</v>
      </c>
      <c r="AB410" s="2" t="str">
        <f>DRE!D419</f>
        <v>Outras despesas com serviços</v>
      </c>
      <c r="AC410" s="2">
        <f>HLOOKUP('G. Despesas'!$E$4,DRE!$C$4:$Q$1131,ROW('G. Receitas'!X416),FALSE)</f>
        <v>0</v>
      </c>
      <c r="AD410" s="2" t="str">
        <f t="shared" si="21"/>
        <v/>
      </c>
    </row>
    <row r="411" spans="27:33">
      <c r="AB411" s="2">
        <f>DRE!D420</f>
        <v>0</v>
      </c>
      <c r="AC411" s="2">
        <f>HLOOKUP('G. Despesas'!$E$4,DRE!$C$4:$Q$1131,ROW('G. Receitas'!X417),FALSE)</f>
        <v>0</v>
      </c>
      <c r="AD411" s="2" t="str">
        <f t="shared" si="21"/>
        <v/>
      </c>
    </row>
    <row r="412" spans="27:33">
      <c r="AB412" s="2">
        <f>DRE!D421</f>
        <v>0</v>
      </c>
      <c r="AC412" s="2">
        <f>HLOOKUP('G. Despesas'!$E$4,DRE!$C$4:$Q$1131,ROW('G. Receitas'!X418),FALSE)</f>
        <v>0</v>
      </c>
      <c r="AD412" s="2" t="str">
        <f t="shared" si="21"/>
        <v/>
      </c>
    </row>
    <row r="413" spans="27:33">
      <c r="AB413" s="2">
        <f>DRE!D422</f>
        <v>0</v>
      </c>
      <c r="AC413" s="2">
        <f>HLOOKUP('G. Despesas'!$E$4,DRE!$C$4:$Q$1131,ROW('G. Receitas'!X419),FALSE)</f>
        <v>0</v>
      </c>
      <c r="AD413" s="2" t="str">
        <f t="shared" si="21"/>
        <v/>
      </c>
    </row>
    <row r="414" spans="27:33">
      <c r="AB414" s="2">
        <f>DRE!D423</f>
        <v>0</v>
      </c>
      <c r="AC414" s="2">
        <f>HLOOKUP('G. Despesas'!$E$4,DRE!$C$4:$Q$1131,ROW('G. Receitas'!X420),FALSE)</f>
        <v>0</v>
      </c>
      <c r="AD414" s="2" t="str">
        <f t="shared" si="21"/>
        <v/>
      </c>
    </row>
    <row r="415" spans="27:33">
      <c r="AB415" s="2">
        <f>DRE!D424</f>
        <v>0</v>
      </c>
      <c r="AC415" s="2">
        <f>HLOOKUP('G. Despesas'!$E$4,DRE!$C$4:$Q$1131,ROW('G. Receitas'!X421),FALSE)</f>
        <v>0</v>
      </c>
      <c r="AD415" s="2" t="str">
        <f t="shared" si="21"/>
        <v/>
      </c>
    </row>
    <row r="416" spans="27:33">
      <c r="AB416" s="2" t="str">
        <f>DRE!D425</f>
        <v>DESPESAS COM RH</v>
      </c>
      <c r="AC416" s="2">
        <f>HLOOKUP('G. Despesas'!$E$4,DRE!$C$4:$Q$1131,ROW('G. Receitas'!X422),FALSE)</f>
        <v>0</v>
      </c>
      <c r="AD416" s="2" t="s">
        <v>1342</v>
      </c>
      <c r="AE416" s="2" t="s">
        <v>1343</v>
      </c>
      <c r="AF416" s="2" t="s">
        <v>1344</v>
      </c>
      <c r="AG416" s="2" t="s">
        <v>1344</v>
      </c>
    </row>
    <row r="417" spans="27:33">
      <c r="AA417" s="2">
        <v>1</v>
      </c>
      <c r="AB417" s="2" t="str">
        <f>DRE!D426</f>
        <v>-</v>
      </c>
      <c r="AC417" s="2">
        <f>HLOOKUP('G. Despesas'!$E$4,DRE!$C$4:$Q$1131,ROW('G. Receitas'!X423),FALSE)</f>
        <v>0</v>
      </c>
      <c r="AD417" s="2" t="str">
        <f>IF(AC417=0,"",AC417+AA417/1000)</f>
        <v/>
      </c>
      <c r="AE417" s="2" t="e">
        <f>LARGE($AD$417:$AD$515,AA417)</f>
        <v>#NUM!</v>
      </c>
      <c r="AF417" s="2" t="str">
        <f>IFERROR(VLOOKUP(MATCH(AE417,$AD$417:$AD$515,0),$AA$417:$AC$515,AF$6,FALSE),"")</f>
        <v/>
      </c>
      <c r="AG417" s="2" t="str">
        <f>IFERROR(VLOOKUP(MATCH(AE417,$AD$417:$AD$515,0),$AA$417:$AC$515,AG$6,FALSE),"-")</f>
        <v>-</v>
      </c>
    </row>
    <row r="418" spans="27:33">
      <c r="AA418" s="2">
        <v>2</v>
      </c>
      <c r="AB418" s="2" t="str">
        <f>DRE!D427</f>
        <v>-</v>
      </c>
      <c r="AC418" s="2">
        <f>HLOOKUP('G. Despesas'!$E$4,DRE!$C$4:$Q$1131,ROW('G. Receitas'!X424),FALSE)</f>
        <v>0</v>
      </c>
      <c r="AD418" s="2" t="str">
        <f t="shared" ref="AD418:AD481" si="22">IF(AC418=0,"",AC418+AA418/1000)</f>
        <v/>
      </c>
      <c r="AE418" s="2" t="e">
        <f t="shared" ref="AE418" si="23">LARGE($AD$417:$AD$515,AA418)</f>
        <v>#NUM!</v>
      </c>
      <c r="AF418" s="2" t="str">
        <f t="shared" ref="AF418" si="24">IFERROR(VLOOKUP(MATCH(AE418,$AD$417:$AD$515,0),$AA$417:$AC$515,AF$6,FALSE),"")</f>
        <v/>
      </c>
      <c r="AG418" s="2" t="str">
        <f t="shared" ref="AG418:AG431" si="25">IFERROR(VLOOKUP(MATCH(AE418,$AD$417:$AD$515,0),$AA$417:$AC$515,AG$6,FALSE),"-")</f>
        <v>-</v>
      </c>
    </row>
    <row r="419" spans="27:33">
      <c r="AA419" s="2">
        <v>3</v>
      </c>
      <c r="AB419" s="2" t="str">
        <f>DRE!D428</f>
        <v>-</v>
      </c>
      <c r="AC419" s="2">
        <f>HLOOKUP('G. Despesas'!$E$4,DRE!$C$4:$Q$1131,ROW('G. Receitas'!X425),FALSE)</f>
        <v>0</v>
      </c>
      <c r="AD419" s="2" t="str">
        <f t="shared" si="22"/>
        <v/>
      </c>
      <c r="AE419" s="2" t="e">
        <f t="shared" ref="AE419:AE431" si="26">LARGE($AD$417:$AD$515,AA419)</f>
        <v>#NUM!</v>
      </c>
      <c r="AF419" s="2" t="str">
        <f t="shared" ref="AF419:AF431" si="27">IFERROR(VLOOKUP(MATCH(AE419,$AD$417:$AD$515,0),$AA$417:$AC$515,AF$6,FALSE),"")</f>
        <v/>
      </c>
      <c r="AG419" s="2" t="str">
        <f t="shared" si="25"/>
        <v>-</v>
      </c>
    </row>
    <row r="420" spans="27:33">
      <c r="AA420" s="2">
        <v>4</v>
      </c>
      <c r="AB420" s="2" t="str">
        <f>DRE!D429</f>
        <v>-</v>
      </c>
      <c r="AC420" s="2">
        <f>HLOOKUP('G. Despesas'!$E$4,DRE!$C$4:$Q$1131,ROW('G. Receitas'!X426),FALSE)</f>
        <v>0</v>
      </c>
      <c r="AD420" s="2" t="str">
        <f t="shared" si="22"/>
        <v/>
      </c>
      <c r="AE420" s="2" t="e">
        <f t="shared" si="26"/>
        <v>#NUM!</v>
      </c>
      <c r="AF420" s="2" t="str">
        <f t="shared" si="27"/>
        <v/>
      </c>
      <c r="AG420" s="2" t="str">
        <f t="shared" si="25"/>
        <v>-</v>
      </c>
    </row>
    <row r="421" spans="27:33">
      <c r="AA421" s="2">
        <v>5</v>
      </c>
      <c r="AB421" s="2" t="str">
        <f>DRE!D430</f>
        <v>-</v>
      </c>
      <c r="AC421" s="2">
        <f>HLOOKUP('G. Despesas'!$E$4,DRE!$C$4:$Q$1131,ROW('G. Receitas'!X427),FALSE)</f>
        <v>0</v>
      </c>
      <c r="AD421" s="2" t="str">
        <f t="shared" si="22"/>
        <v/>
      </c>
      <c r="AE421" s="2" t="e">
        <f t="shared" si="26"/>
        <v>#NUM!</v>
      </c>
      <c r="AF421" s="2" t="str">
        <f t="shared" si="27"/>
        <v/>
      </c>
      <c r="AG421" s="2" t="str">
        <f t="shared" si="25"/>
        <v>-</v>
      </c>
    </row>
    <row r="422" spans="27:33">
      <c r="AA422" s="2">
        <v>6</v>
      </c>
      <c r="AB422" s="2" t="str">
        <f>DRE!D431</f>
        <v>-</v>
      </c>
      <c r="AC422" s="2">
        <f>HLOOKUP('G. Despesas'!$E$4,DRE!$C$4:$Q$1131,ROW('G. Receitas'!X428),FALSE)</f>
        <v>0</v>
      </c>
      <c r="AD422" s="2" t="str">
        <f t="shared" si="22"/>
        <v/>
      </c>
      <c r="AE422" s="2" t="e">
        <f t="shared" si="26"/>
        <v>#NUM!</v>
      </c>
      <c r="AF422" s="2" t="str">
        <f t="shared" si="27"/>
        <v/>
      </c>
      <c r="AG422" s="2" t="str">
        <f t="shared" si="25"/>
        <v>-</v>
      </c>
    </row>
    <row r="423" spans="27:33">
      <c r="AA423" s="2">
        <v>7</v>
      </c>
      <c r="AB423" s="2" t="str">
        <f>DRE!D432</f>
        <v>-</v>
      </c>
      <c r="AC423" s="2">
        <f>HLOOKUP('G. Despesas'!$E$4,DRE!$C$4:$Q$1131,ROW('G. Receitas'!X429),FALSE)</f>
        <v>0</v>
      </c>
      <c r="AD423" s="2" t="str">
        <f t="shared" si="22"/>
        <v/>
      </c>
      <c r="AE423" s="2" t="e">
        <f t="shared" si="26"/>
        <v>#NUM!</v>
      </c>
      <c r="AF423" s="2" t="str">
        <f t="shared" si="27"/>
        <v/>
      </c>
      <c r="AG423" s="2" t="str">
        <f t="shared" si="25"/>
        <v>-</v>
      </c>
    </row>
    <row r="424" spans="27:33">
      <c r="AA424" s="2">
        <v>8</v>
      </c>
      <c r="AB424" s="2" t="str">
        <f>DRE!D433</f>
        <v>-</v>
      </c>
      <c r="AC424" s="2">
        <f>HLOOKUP('G. Despesas'!$E$4,DRE!$C$4:$Q$1131,ROW('G. Receitas'!X430),FALSE)</f>
        <v>0</v>
      </c>
      <c r="AD424" s="2" t="str">
        <f t="shared" si="22"/>
        <v/>
      </c>
      <c r="AE424" s="2" t="e">
        <f t="shared" si="26"/>
        <v>#NUM!</v>
      </c>
      <c r="AF424" s="2" t="str">
        <f t="shared" si="27"/>
        <v/>
      </c>
      <c r="AG424" s="2" t="str">
        <f t="shared" si="25"/>
        <v>-</v>
      </c>
    </row>
    <row r="425" spans="27:33">
      <c r="AA425" s="2">
        <v>9</v>
      </c>
      <c r="AB425" s="2" t="str">
        <f>DRE!D434</f>
        <v>-</v>
      </c>
      <c r="AC425" s="2">
        <f>HLOOKUP('G. Despesas'!$E$4,DRE!$C$4:$Q$1131,ROW('G. Receitas'!X431),FALSE)</f>
        <v>0</v>
      </c>
      <c r="AD425" s="2" t="str">
        <f t="shared" si="22"/>
        <v/>
      </c>
      <c r="AE425" s="2" t="e">
        <f t="shared" si="26"/>
        <v>#NUM!</v>
      </c>
      <c r="AF425" s="2" t="str">
        <f t="shared" si="27"/>
        <v/>
      </c>
      <c r="AG425" s="2" t="str">
        <f t="shared" si="25"/>
        <v>-</v>
      </c>
    </row>
    <row r="426" spans="27:33">
      <c r="AA426" s="2">
        <v>10</v>
      </c>
      <c r="AB426" s="2" t="str">
        <f>DRE!D435</f>
        <v>-</v>
      </c>
      <c r="AC426" s="2">
        <f>HLOOKUP('G. Despesas'!$E$4,DRE!$C$4:$Q$1131,ROW('G. Receitas'!X432),FALSE)</f>
        <v>0</v>
      </c>
      <c r="AD426" s="2" t="str">
        <f t="shared" si="22"/>
        <v/>
      </c>
      <c r="AE426" s="2" t="e">
        <f t="shared" si="26"/>
        <v>#NUM!</v>
      </c>
      <c r="AF426" s="2" t="str">
        <f t="shared" si="27"/>
        <v/>
      </c>
      <c r="AG426" s="2" t="str">
        <f t="shared" si="25"/>
        <v>-</v>
      </c>
    </row>
    <row r="427" spans="27:33">
      <c r="AA427" s="2">
        <v>11</v>
      </c>
      <c r="AB427" s="2" t="str">
        <f>DRE!D436</f>
        <v>-</v>
      </c>
      <c r="AC427" s="2">
        <f>HLOOKUP('G. Despesas'!$E$4,DRE!$C$4:$Q$1131,ROW('G. Receitas'!X433),FALSE)</f>
        <v>0</v>
      </c>
      <c r="AD427" s="2" t="str">
        <f t="shared" si="22"/>
        <v/>
      </c>
      <c r="AE427" s="2" t="e">
        <f t="shared" si="26"/>
        <v>#NUM!</v>
      </c>
      <c r="AF427" s="2" t="str">
        <f t="shared" si="27"/>
        <v/>
      </c>
      <c r="AG427" s="2" t="str">
        <f t="shared" si="25"/>
        <v>-</v>
      </c>
    </row>
    <row r="428" spans="27:33">
      <c r="AA428" s="2">
        <v>12</v>
      </c>
      <c r="AB428" s="2" t="str">
        <f>DRE!D437</f>
        <v>-</v>
      </c>
      <c r="AC428" s="2">
        <f>HLOOKUP('G. Despesas'!$E$4,DRE!$C$4:$Q$1131,ROW('G. Receitas'!X434),FALSE)</f>
        <v>0</v>
      </c>
      <c r="AD428" s="2" t="str">
        <f t="shared" si="22"/>
        <v/>
      </c>
      <c r="AE428" s="2" t="e">
        <f t="shared" si="26"/>
        <v>#NUM!</v>
      </c>
      <c r="AF428" s="2" t="str">
        <f t="shared" si="27"/>
        <v/>
      </c>
      <c r="AG428" s="2" t="str">
        <f t="shared" si="25"/>
        <v>-</v>
      </c>
    </row>
    <row r="429" spans="27:33">
      <c r="AA429" s="2">
        <v>13</v>
      </c>
      <c r="AB429" s="2" t="str">
        <f>DRE!D438</f>
        <v>-</v>
      </c>
      <c r="AC429" s="2">
        <f>HLOOKUP('G. Despesas'!$E$4,DRE!$C$4:$Q$1131,ROW('G. Receitas'!X435),FALSE)</f>
        <v>0</v>
      </c>
      <c r="AD429" s="2" t="str">
        <f t="shared" si="22"/>
        <v/>
      </c>
      <c r="AE429" s="2" t="e">
        <f t="shared" si="26"/>
        <v>#NUM!</v>
      </c>
      <c r="AF429" s="2" t="str">
        <f t="shared" si="27"/>
        <v/>
      </c>
      <c r="AG429" s="2" t="str">
        <f t="shared" si="25"/>
        <v>-</v>
      </c>
    </row>
    <row r="430" spans="27:33">
      <c r="AA430" s="2">
        <v>14</v>
      </c>
      <c r="AB430" s="2" t="str">
        <f>DRE!D439</f>
        <v>-</v>
      </c>
      <c r="AC430" s="2">
        <f>HLOOKUP('G. Despesas'!$E$4,DRE!$C$4:$Q$1131,ROW('G. Receitas'!X436),FALSE)</f>
        <v>0</v>
      </c>
      <c r="AD430" s="2" t="str">
        <f t="shared" si="22"/>
        <v/>
      </c>
      <c r="AE430" s="2" t="e">
        <f t="shared" si="26"/>
        <v>#NUM!</v>
      </c>
      <c r="AF430" s="2" t="str">
        <f t="shared" si="27"/>
        <v/>
      </c>
      <c r="AG430" s="2" t="str">
        <f t="shared" si="25"/>
        <v>-</v>
      </c>
    </row>
    <row r="431" spans="27:33">
      <c r="AA431" s="2">
        <v>15</v>
      </c>
      <c r="AB431" s="2" t="str">
        <f>DRE!D440</f>
        <v>-</v>
      </c>
      <c r="AC431" s="2">
        <f>HLOOKUP('G. Despesas'!$E$4,DRE!$C$4:$Q$1131,ROW('G. Receitas'!X437),FALSE)</f>
        <v>0</v>
      </c>
      <c r="AD431" s="2" t="str">
        <f t="shared" si="22"/>
        <v/>
      </c>
      <c r="AE431" s="2" t="e">
        <f t="shared" si="26"/>
        <v>#NUM!</v>
      </c>
      <c r="AF431" s="2" t="str">
        <f t="shared" si="27"/>
        <v/>
      </c>
      <c r="AG431" s="2" t="str">
        <f t="shared" si="25"/>
        <v>-</v>
      </c>
    </row>
    <row r="432" spans="27:33">
      <c r="AA432" s="2">
        <v>16</v>
      </c>
      <c r="AB432" s="2" t="str">
        <f>DRE!D441</f>
        <v>-</v>
      </c>
      <c r="AC432" s="2">
        <f>HLOOKUP('G. Despesas'!$E$4,DRE!$C$4:$Q$1131,ROW('G. Receitas'!X438),FALSE)</f>
        <v>0</v>
      </c>
      <c r="AD432" s="2" t="str">
        <f t="shared" si="22"/>
        <v/>
      </c>
    </row>
    <row r="433" spans="27:30">
      <c r="AA433" s="2">
        <v>17</v>
      </c>
      <c r="AB433" s="2" t="str">
        <f>DRE!D442</f>
        <v>-</v>
      </c>
      <c r="AC433" s="2">
        <f>HLOOKUP('G. Despesas'!$E$4,DRE!$C$4:$Q$1131,ROW('G. Receitas'!X439),FALSE)</f>
        <v>0</v>
      </c>
      <c r="AD433" s="2" t="str">
        <f t="shared" si="22"/>
        <v/>
      </c>
    </row>
    <row r="434" spans="27:30">
      <c r="AA434" s="2">
        <v>18</v>
      </c>
      <c r="AB434" s="2" t="str">
        <f>DRE!D443</f>
        <v>-</v>
      </c>
      <c r="AC434" s="2">
        <f>HLOOKUP('G. Despesas'!$E$4,DRE!$C$4:$Q$1131,ROW('G. Receitas'!X440),FALSE)</f>
        <v>0</v>
      </c>
      <c r="AD434" s="2" t="str">
        <f t="shared" si="22"/>
        <v/>
      </c>
    </row>
    <row r="435" spans="27:30">
      <c r="AA435" s="2">
        <v>19</v>
      </c>
      <c r="AB435" s="2" t="str">
        <f>DRE!D444</f>
        <v>-</v>
      </c>
      <c r="AC435" s="2">
        <f>HLOOKUP('G. Despesas'!$E$4,DRE!$C$4:$Q$1131,ROW('G. Receitas'!X441),FALSE)</f>
        <v>0</v>
      </c>
      <c r="AD435" s="2" t="str">
        <f t="shared" si="22"/>
        <v/>
      </c>
    </row>
    <row r="436" spans="27:30">
      <c r="AA436" s="2">
        <v>20</v>
      </c>
      <c r="AB436" s="2" t="str">
        <f>DRE!D445</f>
        <v>-</v>
      </c>
      <c r="AC436" s="2">
        <f>HLOOKUP('G. Despesas'!$E$4,DRE!$C$4:$Q$1131,ROW('G. Receitas'!X442),FALSE)</f>
        <v>0</v>
      </c>
      <c r="AD436" s="2" t="str">
        <f t="shared" si="22"/>
        <v/>
      </c>
    </row>
    <row r="437" spans="27:30">
      <c r="AA437" s="2">
        <v>21</v>
      </c>
      <c r="AB437" s="2" t="str">
        <f>DRE!D446</f>
        <v>-</v>
      </c>
      <c r="AC437" s="2">
        <f>HLOOKUP('G. Despesas'!$E$4,DRE!$C$4:$Q$1131,ROW('G. Receitas'!X443),FALSE)</f>
        <v>0</v>
      </c>
      <c r="AD437" s="2" t="str">
        <f t="shared" si="22"/>
        <v/>
      </c>
    </row>
    <row r="438" spans="27:30">
      <c r="AA438" s="2">
        <v>22</v>
      </c>
      <c r="AB438" s="2" t="str">
        <f>DRE!D447</f>
        <v>-</v>
      </c>
      <c r="AC438" s="2">
        <f>HLOOKUP('G. Despesas'!$E$4,DRE!$C$4:$Q$1131,ROW('G. Receitas'!X444),FALSE)</f>
        <v>0</v>
      </c>
      <c r="AD438" s="2" t="str">
        <f t="shared" si="22"/>
        <v/>
      </c>
    </row>
    <row r="439" spans="27:30">
      <c r="AA439" s="2">
        <v>23</v>
      </c>
      <c r="AB439" s="2" t="str">
        <f>DRE!D448</f>
        <v>-</v>
      </c>
      <c r="AC439" s="2">
        <f>HLOOKUP('G. Despesas'!$E$4,DRE!$C$4:$Q$1131,ROW('G. Receitas'!X445),FALSE)</f>
        <v>0</v>
      </c>
      <c r="AD439" s="2" t="str">
        <f t="shared" si="22"/>
        <v/>
      </c>
    </row>
    <row r="440" spans="27:30">
      <c r="AA440" s="2">
        <v>24</v>
      </c>
      <c r="AB440" s="2" t="str">
        <f>DRE!D449</f>
        <v>-</v>
      </c>
      <c r="AC440" s="2">
        <f>HLOOKUP('G. Despesas'!$E$4,DRE!$C$4:$Q$1131,ROW('G. Receitas'!X446),FALSE)</f>
        <v>0</v>
      </c>
      <c r="AD440" s="2" t="str">
        <f t="shared" si="22"/>
        <v/>
      </c>
    </row>
    <row r="441" spans="27:30">
      <c r="AA441" s="2">
        <v>25</v>
      </c>
      <c r="AB441" s="2" t="str">
        <f>DRE!D450</f>
        <v>-</v>
      </c>
      <c r="AC441" s="2">
        <f>HLOOKUP('G. Despesas'!$E$4,DRE!$C$4:$Q$1131,ROW('G. Receitas'!X447),FALSE)</f>
        <v>0</v>
      </c>
      <c r="AD441" s="2" t="str">
        <f t="shared" si="22"/>
        <v/>
      </c>
    </row>
    <row r="442" spans="27:30">
      <c r="AA442" s="2">
        <v>26</v>
      </c>
      <c r="AB442" s="2" t="str">
        <f>DRE!D451</f>
        <v>-</v>
      </c>
      <c r="AC442" s="2">
        <f>HLOOKUP('G. Despesas'!$E$4,DRE!$C$4:$Q$1131,ROW('G. Receitas'!X448),FALSE)</f>
        <v>0</v>
      </c>
      <c r="AD442" s="2" t="str">
        <f t="shared" si="22"/>
        <v/>
      </c>
    </row>
    <row r="443" spans="27:30">
      <c r="AA443" s="2">
        <v>27</v>
      </c>
      <c r="AB443" s="2" t="str">
        <f>DRE!D452</f>
        <v>-</v>
      </c>
      <c r="AC443" s="2">
        <f>HLOOKUP('G. Despesas'!$E$4,DRE!$C$4:$Q$1131,ROW('G. Receitas'!X449),FALSE)</f>
        <v>0</v>
      </c>
      <c r="AD443" s="2" t="str">
        <f t="shared" si="22"/>
        <v/>
      </c>
    </row>
    <row r="444" spans="27:30">
      <c r="AA444" s="2">
        <v>28</v>
      </c>
      <c r="AB444" s="2" t="str">
        <f>DRE!D453</f>
        <v>-</v>
      </c>
      <c r="AC444" s="2">
        <f>HLOOKUP('G. Despesas'!$E$4,DRE!$C$4:$Q$1131,ROW('G. Receitas'!X450),FALSE)</f>
        <v>0</v>
      </c>
      <c r="AD444" s="2" t="str">
        <f t="shared" si="22"/>
        <v/>
      </c>
    </row>
    <row r="445" spans="27:30">
      <c r="AA445" s="2">
        <v>29</v>
      </c>
      <c r="AB445" s="2" t="str">
        <f>DRE!D454</f>
        <v>-</v>
      </c>
      <c r="AC445" s="2">
        <f>HLOOKUP('G. Despesas'!$E$4,DRE!$C$4:$Q$1131,ROW('G. Receitas'!X451),FALSE)</f>
        <v>0</v>
      </c>
      <c r="AD445" s="2" t="str">
        <f t="shared" si="22"/>
        <v/>
      </c>
    </row>
    <row r="446" spans="27:30">
      <c r="AA446" s="2">
        <v>30</v>
      </c>
      <c r="AB446" s="2" t="str">
        <f>DRE!D455</f>
        <v>-</v>
      </c>
      <c r="AC446" s="2">
        <f>HLOOKUP('G. Despesas'!$E$4,DRE!$C$4:$Q$1131,ROW('G. Receitas'!X452),FALSE)</f>
        <v>0</v>
      </c>
      <c r="AD446" s="2" t="str">
        <f t="shared" si="22"/>
        <v/>
      </c>
    </row>
    <row r="447" spans="27:30">
      <c r="AA447" s="2">
        <v>31</v>
      </c>
      <c r="AB447" s="2" t="str">
        <f>DRE!D456</f>
        <v>-</v>
      </c>
      <c r="AC447" s="2">
        <f>HLOOKUP('G. Despesas'!$E$4,DRE!$C$4:$Q$1131,ROW('G. Receitas'!X453),FALSE)</f>
        <v>0</v>
      </c>
      <c r="AD447" s="2" t="str">
        <f t="shared" si="22"/>
        <v/>
      </c>
    </row>
    <row r="448" spans="27:30">
      <c r="AA448" s="2">
        <v>32</v>
      </c>
      <c r="AB448" s="2" t="str">
        <f>DRE!D457</f>
        <v>-</v>
      </c>
      <c r="AC448" s="2">
        <f>HLOOKUP('G. Despesas'!$E$4,DRE!$C$4:$Q$1131,ROW('G. Receitas'!X454),FALSE)</f>
        <v>0</v>
      </c>
      <c r="AD448" s="2" t="str">
        <f t="shared" si="22"/>
        <v/>
      </c>
    </row>
    <row r="449" spans="27:30">
      <c r="AA449" s="2">
        <v>33</v>
      </c>
      <c r="AB449" s="2" t="str">
        <f>DRE!D458</f>
        <v>-</v>
      </c>
      <c r="AC449" s="2">
        <f>HLOOKUP('G. Despesas'!$E$4,DRE!$C$4:$Q$1131,ROW('G. Receitas'!X455),FALSE)</f>
        <v>0</v>
      </c>
      <c r="AD449" s="2" t="str">
        <f t="shared" si="22"/>
        <v/>
      </c>
    </row>
    <row r="450" spans="27:30">
      <c r="AA450" s="2">
        <v>34</v>
      </c>
      <c r="AB450" s="2" t="str">
        <f>DRE!D459</f>
        <v>-</v>
      </c>
      <c r="AC450" s="2">
        <f>HLOOKUP('G. Despesas'!$E$4,DRE!$C$4:$Q$1131,ROW('G. Receitas'!X456),FALSE)</f>
        <v>0</v>
      </c>
      <c r="AD450" s="2" t="str">
        <f t="shared" si="22"/>
        <v/>
      </c>
    </row>
    <row r="451" spans="27:30">
      <c r="AA451" s="2">
        <v>35</v>
      </c>
      <c r="AB451" s="2" t="str">
        <f>DRE!D460</f>
        <v>-</v>
      </c>
      <c r="AC451" s="2">
        <f>HLOOKUP('G. Despesas'!$E$4,DRE!$C$4:$Q$1131,ROW('G. Receitas'!X457),FALSE)</f>
        <v>0</v>
      </c>
      <c r="AD451" s="2" t="str">
        <f t="shared" si="22"/>
        <v/>
      </c>
    </row>
    <row r="452" spans="27:30">
      <c r="AA452" s="2">
        <v>36</v>
      </c>
      <c r="AB452" s="2" t="str">
        <f>DRE!D461</f>
        <v>-</v>
      </c>
      <c r="AC452" s="2">
        <f>HLOOKUP('G. Despesas'!$E$4,DRE!$C$4:$Q$1131,ROW('G. Receitas'!X458),FALSE)</f>
        <v>0</v>
      </c>
      <c r="AD452" s="2" t="str">
        <f t="shared" si="22"/>
        <v/>
      </c>
    </row>
    <row r="453" spans="27:30">
      <c r="AA453" s="2">
        <v>37</v>
      </c>
      <c r="AB453" s="2" t="str">
        <f>DRE!D462</f>
        <v>-</v>
      </c>
      <c r="AC453" s="2">
        <f>HLOOKUP('G. Despesas'!$E$4,DRE!$C$4:$Q$1131,ROW('G. Receitas'!X459),FALSE)</f>
        <v>0</v>
      </c>
      <c r="AD453" s="2" t="str">
        <f t="shared" si="22"/>
        <v/>
      </c>
    </row>
    <row r="454" spans="27:30">
      <c r="AA454" s="2">
        <v>38</v>
      </c>
      <c r="AB454" s="2" t="str">
        <f>DRE!D463</f>
        <v>-</v>
      </c>
      <c r="AC454" s="2">
        <f>HLOOKUP('G. Despesas'!$E$4,DRE!$C$4:$Q$1131,ROW('G. Receitas'!X460),FALSE)</f>
        <v>0</v>
      </c>
      <c r="AD454" s="2" t="str">
        <f t="shared" si="22"/>
        <v/>
      </c>
    </row>
    <row r="455" spans="27:30">
      <c r="AA455" s="2">
        <v>39</v>
      </c>
      <c r="AB455" s="2" t="str">
        <f>DRE!D464</f>
        <v>-</v>
      </c>
      <c r="AC455" s="2">
        <f>HLOOKUP('G. Despesas'!$E$4,DRE!$C$4:$Q$1131,ROW('G. Receitas'!X461),FALSE)</f>
        <v>0</v>
      </c>
      <c r="AD455" s="2" t="str">
        <f t="shared" si="22"/>
        <v/>
      </c>
    </row>
    <row r="456" spans="27:30">
      <c r="AA456" s="2">
        <v>40</v>
      </c>
      <c r="AB456" s="2" t="str">
        <f>DRE!D465</f>
        <v>-</v>
      </c>
      <c r="AC456" s="2">
        <f>HLOOKUP('G. Despesas'!$E$4,DRE!$C$4:$Q$1131,ROW('G. Receitas'!X462),FALSE)</f>
        <v>0</v>
      </c>
      <c r="AD456" s="2" t="str">
        <f t="shared" si="22"/>
        <v/>
      </c>
    </row>
    <row r="457" spans="27:30">
      <c r="AA457" s="2">
        <v>41</v>
      </c>
      <c r="AB457" s="2" t="str">
        <f>DRE!D466</f>
        <v>-</v>
      </c>
      <c r="AC457" s="2">
        <f>HLOOKUP('G. Despesas'!$E$4,DRE!$C$4:$Q$1131,ROW('G. Receitas'!X463),FALSE)</f>
        <v>0</v>
      </c>
      <c r="AD457" s="2" t="str">
        <f t="shared" si="22"/>
        <v/>
      </c>
    </row>
    <row r="458" spans="27:30">
      <c r="AA458" s="2">
        <v>42</v>
      </c>
      <c r="AB458" s="2" t="str">
        <f>DRE!D467</f>
        <v>-</v>
      </c>
      <c r="AC458" s="2">
        <f>HLOOKUP('G. Despesas'!$E$4,DRE!$C$4:$Q$1131,ROW('G. Receitas'!X464),FALSE)</f>
        <v>0</v>
      </c>
      <c r="AD458" s="2" t="str">
        <f t="shared" si="22"/>
        <v/>
      </c>
    </row>
    <row r="459" spans="27:30">
      <c r="AA459" s="2">
        <v>43</v>
      </c>
      <c r="AB459" s="2" t="str">
        <f>DRE!D468</f>
        <v>-</v>
      </c>
      <c r="AC459" s="2">
        <f>HLOOKUP('G. Despesas'!$E$4,DRE!$C$4:$Q$1131,ROW('G. Receitas'!X465),FALSE)</f>
        <v>0</v>
      </c>
      <c r="AD459" s="2" t="str">
        <f t="shared" si="22"/>
        <v/>
      </c>
    </row>
    <row r="460" spans="27:30">
      <c r="AA460" s="2">
        <v>44</v>
      </c>
      <c r="AB460" s="2" t="str">
        <f>DRE!D469</f>
        <v>-</v>
      </c>
      <c r="AC460" s="2">
        <f>HLOOKUP('G. Despesas'!$E$4,DRE!$C$4:$Q$1131,ROW('G. Receitas'!X466),FALSE)</f>
        <v>0</v>
      </c>
      <c r="AD460" s="2" t="str">
        <f t="shared" si="22"/>
        <v/>
      </c>
    </row>
    <row r="461" spans="27:30">
      <c r="AA461" s="2">
        <v>45</v>
      </c>
      <c r="AB461" s="2" t="str">
        <f>DRE!D470</f>
        <v>-</v>
      </c>
      <c r="AC461" s="2">
        <f>HLOOKUP('G. Despesas'!$E$4,DRE!$C$4:$Q$1131,ROW('G. Receitas'!X467),FALSE)</f>
        <v>0</v>
      </c>
      <c r="AD461" s="2" t="str">
        <f t="shared" si="22"/>
        <v/>
      </c>
    </row>
    <row r="462" spans="27:30">
      <c r="AA462" s="2">
        <v>46</v>
      </c>
      <c r="AB462" s="2" t="str">
        <f>DRE!D471</f>
        <v>-</v>
      </c>
      <c r="AC462" s="2">
        <f>HLOOKUP('G. Despesas'!$E$4,DRE!$C$4:$Q$1131,ROW('G. Receitas'!X468),FALSE)</f>
        <v>0</v>
      </c>
      <c r="AD462" s="2" t="str">
        <f t="shared" si="22"/>
        <v/>
      </c>
    </row>
    <row r="463" spans="27:30">
      <c r="AA463" s="2">
        <v>47</v>
      </c>
      <c r="AB463" s="2" t="str">
        <f>DRE!D472</f>
        <v>-</v>
      </c>
      <c r="AC463" s="2">
        <f>HLOOKUP('G. Despesas'!$E$4,DRE!$C$4:$Q$1131,ROW('G. Receitas'!X469),FALSE)</f>
        <v>0</v>
      </c>
      <c r="AD463" s="2" t="str">
        <f t="shared" si="22"/>
        <v/>
      </c>
    </row>
    <row r="464" spans="27:30">
      <c r="AA464" s="2">
        <v>48</v>
      </c>
      <c r="AB464" s="2" t="str">
        <f>DRE!D473</f>
        <v>-</v>
      </c>
      <c r="AC464" s="2">
        <f>HLOOKUP('G. Despesas'!$E$4,DRE!$C$4:$Q$1131,ROW('G. Receitas'!X470),FALSE)</f>
        <v>0</v>
      </c>
      <c r="AD464" s="2" t="str">
        <f t="shared" si="22"/>
        <v/>
      </c>
    </row>
    <row r="465" spans="27:30">
      <c r="AA465" s="2">
        <v>49</v>
      </c>
      <c r="AB465" s="2" t="str">
        <f>DRE!D474</f>
        <v>-</v>
      </c>
      <c r="AC465" s="2">
        <f>HLOOKUP('G. Despesas'!$E$4,DRE!$C$4:$Q$1131,ROW('G. Receitas'!X471),FALSE)</f>
        <v>0</v>
      </c>
      <c r="AD465" s="2" t="str">
        <f t="shared" si="22"/>
        <v/>
      </c>
    </row>
    <row r="466" spans="27:30">
      <c r="AA466" s="2">
        <v>50</v>
      </c>
      <c r="AB466" s="2" t="str">
        <f>DRE!D475</f>
        <v>-</v>
      </c>
      <c r="AC466" s="2">
        <f>HLOOKUP('G. Despesas'!$E$4,DRE!$C$4:$Q$1131,ROW('G. Receitas'!X472),FALSE)</f>
        <v>0</v>
      </c>
      <c r="AD466" s="2" t="str">
        <f t="shared" si="22"/>
        <v/>
      </c>
    </row>
    <row r="467" spans="27:30">
      <c r="AA467" s="2">
        <v>51</v>
      </c>
      <c r="AB467" s="2" t="str">
        <f>DRE!D476</f>
        <v>-</v>
      </c>
      <c r="AC467" s="2">
        <f>HLOOKUP('G. Despesas'!$E$4,DRE!$C$4:$Q$1131,ROW('G. Receitas'!X473),FALSE)</f>
        <v>0</v>
      </c>
      <c r="AD467" s="2" t="str">
        <f t="shared" si="22"/>
        <v/>
      </c>
    </row>
    <row r="468" spans="27:30">
      <c r="AA468" s="2">
        <v>52</v>
      </c>
      <c r="AB468" s="2" t="str">
        <f>DRE!D477</f>
        <v>-</v>
      </c>
      <c r="AC468" s="2">
        <f>HLOOKUP('G. Despesas'!$E$4,DRE!$C$4:$Q$1131,ROW('G. Receitas'!X474),FALSE)</f>
        <v>0</v>
      </c>
      <c r="AD468" s="2" t="str">
        <f t="shared" si="22"/>
        <v/>
      </c>
    </row>
    <row r="469" spans="27:30">
      <c r="AA469" s="2">
        <v>53</v>
      </c>
      <c r="AB469" s="2" t="str">
        <f>DRE!D478</f>
        <v>-</v>
      </c>
      <c r="AC469" s="2">
        <f>HLOOKUP('G. Despesas'!$E$4,DRE!$C$4:$Q$1131,ROW('G. Receitas'!X475),FALSE)</f>
        <v>0</v>
      </c>
      <c r="AD469" s="2" t="str">
        <f t="shared" si="22"/>
        <v/>
      </c>
    </row>
    <row r="470" spans="27:30">
      <c r="AA470" s="2">
        <v>54</v>
      </c>
      <c r="AB470" s="2" t="str">
        <f>DRE!D479</f>
        <v>-</v>
      </c>
      <c r="AC470" s="2">
        <f>HLOOKUP('G. Despesas'!$E$4,DRE!$C$4:$Q$1131,ROW('G. Receitas'!X476),FALSE)</f>
        <v>0</v>
      </c>
      <c r="AD470" s="2" t="str">
        <f t="shared" si="22"/>
        <v/>
      </c>
    </row>
    <row r="471" spans="27:30">
      <c r="AA471" s="2">
        <v>55</v>
      </c>
      <c r="AB471" s="2" t="str">
        <f>DRE!D480</f>
        <v>-</v>
      </c>
      <c r="AC471" s="2">
        <f>HLOOKUP('G. Despesas'!$E$4,DRE!$C$4:$Q$1131,ROW('G. Receitas'!X477),FALSE)</f>
        <v>0</v>
      </c>
      <c r="AD471" s="2" t="str">
        <f t="shared" si="22"/>
        <v/>
      </c>
    </row>
    <row r="472" spans="27:30">
      <c r="AA472" s="2">
        <v>56</v>
      </c>
      <c r="AB472" s="2" t="str">
        <f>DRE!D481</f>
        <v>-</v>
      </c>
      <c r="AC472" s="2">
        <f>HLOOKUP('G. Despesas'!$E$4,DRE!$C$4:$Q$1131,ROW('G. Receitas'!X478),FALSE)</f>
        <v>0</v>
      </c>
      <c r="AD472" s="2" t="str">
        <f t="shared" si="22"/>
        <v/>
      </c>
    </row>
    <row r="473" spans="27:30">
      <c r="AA473" s="2">
        <v>57</v>
      </c>
      <c r="AB473" s="2" t="str">
        <f>DRE!D482</f>
        <v>-</v>
      </c>
      <c r="AC473" s="2">
        <f>HLOOKUP('G. Despesas'!$E$4,DRE!$C$4:$Q$1131,ROW('G. Receitas'!X479),FALSE)</f>
        <v>0</v>
      </c>
      <c r="AD473" s="2" t="str">
        <f t="shared" si="22"/>
        <v/>
      </c>
    </row>
    <row r="474" spans="27:30">
      <c r="AA474" s="2">
        <v>58</v>
      </c>
      <c r="AB474" s="2" t="str">
        <f>DRE!D483</f>
        <v>-</v>
      </c>
      <c r="AC474" s="2">
        <f>HLOOKUP('G. Despesas'!$E$4,DRE!$C$4:$Q$1131,ROW('G. Receitas'!X480),FALSE)</f>
        <v>0</v>
      </c>
      <c r="AD474" s="2" t="str">
        <f t="shared" si="22"/>
        <v/>
      </c>
    </row>
    <row r="475" spans="27:30">
      <c r="AA475" s="2">
        <v>59</v>
      </c>
      <c r="AB475" s="2" t="str">
        <f>DRE!D484</f>
        <v>-</v>
      </c>
      <c r="AC475" s="2">
        <f>HLOOKUP('G. Despesas'!$E$4,DRE!$C$4:$Q$1131,ROW('G. Receitas'!X481),FALSE)</f>
        <v>0</v>
      </c>
      <c r="AD475" s="2" t="str">
        <f t="shared" si="22"/>
        <v/>
      </c>
    </row>
    <row r="476" spans="27:30">
      <c r="AA476" s="2">
        <v>60</v>
      </c>
      <c r="AB476" s="2" t="str">
        <f>DRE!D485</f>
        <v>-</v>
      </c>
      <c r="AC476" s="2">
        <f>HLOOKUP('G. Despesas'!$E$4,DRE!$C$4:$Q$1131,ROW('G. Receitas'!X482),FALSE)</f>
        <v>0</v>
      </c>
      <c r="AD476" s="2" t="str">
        <f t="shared" si="22"/>
        <v/>
      </c>
    </row>
    <row r="477" spans="27:30">
      <c r="AA477" s="2">
        <v>61</v>
      </c>
      <c r="AB477" s="2" t="str">
        <f>DRE!D486</f>
        <v>-</v>
      </c>
      <c r="AC477" s="2">
        <f>HLOOKUP('G. Despesas'!$E$4,DRE!$C$4:$Q$1131,ROW('G. Receitas'!X483),FALSE)</f>
        <v>0</v>
      </c>
      <c r="AD477" s="2" t="str">
        <f t="shared" si="22"/>
        <v/>
      </c>
    </row>
    <row r="478" spans="27:30">
      <c r="AA478" s="2">
        <v>62</v>
      </c>
      <c r="AB478" s="2" t="str">
        <f>DRE!D487</f>
        <v>-</v>
      </c>
      <c r="AC478" s="2">
        <f>HLOOKUP('G. Despesas'!$E$4,DRE!$C$4:$Q$1131,ROW('G. Receitas'!X484),FALSE)</f>
        <v>0</v>
      </c>
      <c r="AD478" s="2" t="str">
        <f t="shared" si="22"/>
        <v/>
      </c>
    </row>
    <row r="479" spans="27:30">
      <c r="AA479" s="2">
        <v>63</v>
      </c>
      <c r="AB479" s="2" t="str">
        <f>DRE!D488</f>
        <v>-</v>
      </c>
      <c r="AC479" s="2">
        <f>HLOOKUP('G. Despesas'!$E$4,DRE!$C$4:$Q$1131,ROW('G. Receitas'!X485),FALSE)</f>
        <v>0</v>
      </c>
      <c r="AD479" s="2" t="str">
        <f t="shared" si="22"/>
        <v/>
      </c>
    </row>
    <row r="480" spans="27:30">
      <c r="AA480" s="2">
        <v>64</v>
      </c>
      <c r="AB480" s="2" t="str">
        <f>DRE!D489</f>
        <v>-</v>
      </c>
      <c r="AC480" s="2">
        <f>HLOOKUP('G. Despesas'!$E$4,DRE!$C$4:$Q$1131,ROW('G. Receitas'!X486),FALSE)</f>
        <v>0</v>
      </c>
      <c r="AD480" s="2" t="str">
        <f t="shared" si="22"/>
        <v/>
      </c>
    </row>
    <row r="481" spans="27:30">
      <c r="AA481" s="2">
        <v>65</v>
      </c>
      <c r="AB481" s="2" t="str">
        <f>DRE!D490</f>
        <v>-</v>
      </c>
      <c r="AC481" s="2">
        <f>HLOOKUP('G. Despesas'!$E$4,DRE!$C$4:$Q$1131,ROW('G. Receitas'!X487),FALSE)</f>
        <v>0</v>
      </c>
      <c r="AD481" s="2" t="str">
        <f t="shared" si="22"/>
        <v/>
      </c>
    </row>
    <row r="482" spans="27:30">
      <c r="AA482" s="2">
        <v>66</v>
      </c>
      <c r="AB482" s="2" t="str">
        <f>DRE!D491</f>
        <v>-</v>
      </c>
      <c r="AC482" s="2">
        <f>HLOOKUP('G. Despesas'!$E$4,DRE!$C$4:$Q$1131,ROW('G. Receitas'!X488),FALSE)</f>
        <v>0</v>
      </c>
      <c r="AD482" s="2" t="str">
        <f t="shared" ref="AD482:AD515" si="28">IF(AC482=0,"",AC482+AA482/1000)</f>
        <v/>
      </c>
    </row>
    <row r="483" spans="27:30">
      <c r="AA483" s="2">
        <v>67</v>
      </c>
      <c r="AB483" s="2" t="str">
        <f>DRE!D492</f>
        <v>-</v>
      </c>
      <c r="AC483" s="2">
        <f>HLOOKUP('G. Despesas'!$E$4,DRE!$C$4:$Q$1131,ROW('G. Receitas'!X489),FALSE)</f>
        <v>0</v>
      </c>
      <c r="AD483" s="2" t="str">
        <f t="shared" si="28"/>
        <v/>
      </c>
    </row>
    <row r="484" spans="27:30">
      <c r="AA484" s="2">
        <v>68</v>
      </c>
      <c r="AB484" s="2" t="str">
        <f>DRE!D493</f>
        <v>-</v>
      </c>
      <c r="AC484" s="2">
        <f>HLOOKUP('G. Despesas'!$E$4,DRE!$C$4:$Q$1131,ROW('G. Receitas'!X490),FALSE)</f>
        <v>0</v>
      </c>
      <c r="AD484" s="2" t="str">
        <f t="shared" si="28"/>
        <v/>
      </c>
    </row>
    <row r="485" spans="27:30">
      <c r="AA485" s="2">
        <v>69</v>
      </c>
      <c r="AB485" s="2" t="str">
        <f>DRE!D494</f>
        <v>-</v>
      </c>
      <c r="AC485" s="2">
        <f>HLOOKUP('G. Despesas'!$E$4,DRE!$C$4:$Q$1131,ROW('G. Receitas'!X491),FALSE)</f>
        <v>0</v>
      </c>
      <c r="AD485" s="2" t="str">
        <f t="shared" si="28"/>
        <v/>
      </c>
    </row>
    <row r="486" spans="27:30">
      <c r="AA486" s="2">
        <v>70</v>
      </c>
      <c r="AB486" s="2" t="str">
        <f>DRE!D495</f>
        <v>-</v>
      </c>
      <c r="AC486" s="2">
        <f>HLOOKUP('G. Despesas'!$E$4,DRE!$C$4:$Q$1131,ROW('G. Receitas'!X492),FALSE)</f>
        <v>0</v>
      </c>
      <c r="AD486" s="2" t="str">
        <f t="shared" si="28"/>
        <v/>
      </c>
    </row>
    <row r="487" spans="27:30">
      <c r="AA487" s="2">
        <v>71</v>
      </c>
      <c r="AB487" s="2" t="str">
        <f>DRE!D496</f>
        <v>-</v>
      </c>
      <c r="AC487" s="2">
        <f>HLOOKUP('G. Despesas'!$E$4,DRE!$C$4:$Q$1131,ROW('G. Receitas'!X493),FALSE)</f>
        <v>0</v>
      </c>
      <c r="AD487" s="2" t="str">
        <f t="shared" si="28"/>
        <v/>
      </c>
    </row>
    <row r="488" spans="27:30">
      <c r="AA488" s="2">
        <v>72</v>
      </c>
      <c r="AB488" s="2" t="str">
        <f>DRE!D497</f>
        <v>-</v>
      </c>
      <c r="AC488" s="2">
        <f>HLOOKUP('G. Despesas'!$E$4,DRE!$C$4:$Q$1131,ROW('G. Receitas'!X494),FALSE)</f>
        <v>0</v>
      </c>
      <c r="AD488" s="2" t="str">
        <f t="shared" si="28"/>
        <v/>
      </c>
    </row>
    <row r="489" spans="27:30">
      <c r="AA489" s="2">
        <v>73</v>
      </c>
      <c r="AB489" s="2" t="str">
        <f>DRE!D498</f>
        <v>-</v>
      </c>
      <c r="AC489" s="2">
        <f>HLOOKUP('G. Despesas'!$E$4,DRE!$C$4:$Q$1131,ROW('G. Receitas'!X495),FALSE)</f>
        <v>0</v>
      </c>
      <c r="AD489" s="2" t="str">
        <f t="shared" si="28"/>
        <v/>
      </c>
    </row>
    <row r="490" spans="27:30">
      <c r="AA490" s="2">
        <v>74</v>
      </c>
      <c r="AB490" s="2" t="str">
        <f>DRE!D499</f>
        <v>-</v>
      </c>
      <c r="AC490" s="2">
        <f>HLOOKUP('G. Despesas'!$E$4,DRE!$C$4:$Q$1131,ROW('G. Receitas'!X496),FALSE)</f>
        <v>0</v>
      </c>
      <c r="AD490" s="2" t="str">
        <f t="shared" si="28"/>
        <v/>
      </c>
    </row>
    <row r="491" spans="27:30">
      <c r="AA491" s="2">
        <v>75</v>
      </c>
      <c r="AB491" s="2" t="str">
        <f>DRE!D500</f>
        <v>-</v>
      </c>
      <c r="AC491" s="2">
        <f>HLOOKUP('G. Despesas'!$E$4,DRE!$C$4:$Q$1131,ROW('G. Receitas'!X497),FALSE)</f>
        <v>0</v>
      </c>
      <c r="AD491" s="2" t="str">
        <f t="shared" si="28"/>
        <v/>
      </c>
    </row>
    <row r="492" spans="27:30">
      <c r="AA492" s="2">
        <v>76</v>
      </c>
      <c r="AB492" s="2" t="str">
        <f>DRE!D501</f>
        <v>-</v>
      </c>
      <c r="AC492" s="2">
        <f>HLOOKUP('G. Despesas'!$E$4,DRE!$C$4:$Q$1131,ROW('G. Receitas'!X498),FALSE)</f>
        <v>0</v>
      </c>
      <c r="AD492" s="2" t="str">
        <f t="shared" si="28"/>
        <v/>
      </c>
    </row>
    <row r="493" spans="27:30">
      <c r="AA493" s="2">
        <v>77</v>
      </c>
      <c r="AB493" s="2" t="str">
        <f>DRE!D502</f>
        <v>-</v>
      </c>
      <c r="AC493" s="2">
        <f>HLOOKUP('G. Despesas'!$E$4,DRE!$C$4:$Q$1131,ROW('G. Receitas'!X499),FALSE)</f>
        <v>0</v>
      </c>
      <c r="AD493" s="2" t="str">
        <f t="shared" si="28"/>
        <v/>
      </c>
    </row>
    <row r="494" spans="27:30">
      <c r="AA494" s="2">
        <v>78</v>
      </c>
      <c r="AB494" s="2" t="str">
        <f>DRE!D503</f>
        <v>-</v>
      </c>
      <c r="AC494" s="2">
        <f>HLOOKUP('G. Despesas'!$E$4,DRE!$C$4:$Q$1131,ROW('G. Receitas'!X500),FALSE)</f>
        <v>0</v>
      </c>
      <c r="AD494" s="2" t="str">
        <f t="shared" si="28"/>
        <v/>
      </c>
    </row>
    <row r="495" spans="27:30">
      <c r="AA495" s="2">
        <v>79</v>
      </c>
      <c r="AB495" s="2" t="str">
        <f>DRE!D504</f>
        <v>-</v>
      </c>
      <c r="AC495" s="2">
        <f>HLOOKUP('G. Despesas'!$E$4,DRE!$C$4:$Q$1131,ROW('G. Receitas'!X501),FALSE)</f>
        <v>0</v>
      </c>
      <c r="AD495" s="2" t="str">
        <f t="shared" si="28"/>
        <v/>
      </c>
    </row>
    <row r="496" spans="27:30">
      <c r="AA496" s="2">
        <v>80</v>
      </c>
      <c r="AB496" s="2" t="str">
        <f>DRE!D505</f>
        <v>-</v>
      </c>
      <c r="AC496" s="2">
        <f>HLOOKUP('G. Despesas'!$E$4,DRE!$C$4:$Q$1131,ROW('G. Receitas'!X502),FALSE)</f>
        <v>0</v>
      </c>
      <c r="AD496" s="2" t="str">
        <f t="shared" si="28"/>
        <v/>
      </c>
    </row>
    <row r="497" spans="27:30">
      <c r="AA497" s="2">
        <v>81</v>
      </c>
      <c r="AB497" s="2" t="str">
        <f>DRE!D506</f>
        <v>-</v>
      </c>
      <c r="AC497" s="2">
        <f>HLOOKUP('G. Despesas'!$E$4,DRE!$C$4:$Q$1131,ROW('G. Receitas'!X503),FALSE)</f>
        <v>0</v>
      </c>
      <c r="AD497" s="2" t="str">
        <f t="shared" si="28"/>
        <v/>
      </c>
    </row>
    <row r="498" spans="27:30">
      <c r="AA498" s="2">
        <v>82</v>
      </c>
      <c r="AB498" s="2" t="str">
        <f>DRE!D507</f>
        <v>-</v>
      </c>
      <c r="AC498" s="2">
        <f>HLOOKUP('G. Despesas'!$E$4,DRE!$C$4:$Q$1131,ROW('G. Receitas'!X504),FALSE)</f>
        <v>0</v>
      </c>
      <c r="AD498" s="2" t="str">
        <f t="shared" si="28"/>
        <v/>
      </c>
    </row>
    <row r="499" spans="27:30">
      <c r="AA499" s="2">
        <v>83</v>
      </c>
      <c r="AB499" s="2" t="str">
        <f>DRE!D508</f>
        <v>-</v>
      </c>
      <c r="AC499" s="2">
        <f>HLOOKUP('G. Despesas'!$E$4,DRE!$C$4:$Q$1131,ROW('G. Receitas'!X505),FALSE)</f>
        <v>0</v>
      </c>
      <c r="AD499" s="2" t="str">
        <f t="shared" si="28"/>
        <v/>
      </c>
    </row>
    <row r="500" spans="27:30">
      <c r="AA500" s="2">
        <v>84</v>
      </c>
      <c r="AB500" s="2" t="str">
        <f>DRE!D509</f>
        <v>-</v>
      </c>
      <c r="AC500" s="2">
        <f>HLOOKUP('G. Despesas'!$E$4,DRE!$C$4:$Q$1131,ROW('G. Receitas'!X506),FALSE)</f>
        <v>0</v>
      </c>
      <c r="AD500" s="2" t="str">
        <f t="shared" si="28"/>
        <v/>
      </c>
    </row>
    <row r="501" spans="27:30">
      <c r="AA501" s="2">
        <v>85</v>
      </c>
      <c r="AB501" s="2" t="str">
        <f>DRE!D510</f>
        <v>-</v>
      </c>
      <c r="AC501" s="2">
        <f>HLOOKUP('G. Despesas'!$E$4,DRE!$C$4:$Q$1131,ROW('G. Receitas'!X507),FALSE)</f>
        <v>0</v>
      </c>
      <c r="AD501" s="2" t="str">
        <f t="shared" si="28"/>
        <v/>
      </c>
    </row>
    <row r="502" spans="27:30">
      <c r="AA502" s="2">
        <v>86</v>
      </c>
      <c r="AB502" s="2" t="str">
        <f>DRE!D511</f>
        <v>-</v>
      </c>
      <c r="AC502" s="2">
        <f>HLOOKUP('G. Despesas'!$E$4,DRE!$C$4:$Q$1131,ROW('G. Receitas'!X508),FALSE)</f>
        <v>0</v>
      </c>
      <c r="AD502" s="2" t="str">
        <f t="shared" si="28"/>
        <v/>
      </c>
    </row>
    <row r="503" spans="27:30">
      <c r="AA503" s="2">
        <v>87</v>
      </c>
      <c r="AB503" s="2" t="str">
        <f>DRE!D512</f>
        <v>-</v>
      </c>
      <c r="AC503" s="2">
        <f>HLOOKUP('G. Despesas'!$E$4,DRE!$C$4:$Q$1131,ROW('G. Receitas'!X509),FALSE)</f>
        <v>0</v>
      </c>
      <c r="AD503" s="2" t="str">
        <f t="shared" si="28"/>
        <v/>
      </c>
    </row>
    <row r="504" spans="27:30">
      <c r="AA504" s="2">
        <v>88</v>
      </c>
      <c r="AB504" s="2" t="str">
        <f>DRE!D513</f>
        <v>-</v>
      </c>
      <c r="AC504" s="2">
        <f>HLOOKUP('G. Despesas'!$E$4,DRE!$C$4:$Q$1131,ROW('G. Receitas'!X510),FALSE)</f>
        <v>0</v>
      </c>
      <c r="AD504" s="2" t="str">
        <f t="shared" si="28"/>
        <v/>
      </c>
    </row>
    <row r="505" spans="27:30">
      <c r="AA505" s="2">
        <v>89</v>
      </c>
      <c r="AB505" s="2" t="str">
        <f>DRE!D514</f>
        <v>-</v>
      </c>
      <c r="AC505" s="2">
        <f>HLOOKUP('G. Despesas'!$E$4,DRE!$C$4:$Q$1131,ROW('G. Receitas'!X511),FALSE)</f>
        <v>0</v>
      </c>
      <c r="AD505" s="2" t="str">
        <f t="shared" si="28"/>
        <v/>
      </c>
    </row>
    <row r="506" spans="27:30">
      <c r="AA506" s="2">
        <v>90</v>
      </c>
      <c r="AB506" s="2" t="str">
        <f>DRE!D515</f>
        <v>-</v>
      </c>
      <c r="AC506" s="2">
        <f>HLOOKUP('G. Despesas'!$E$4,DRE!$C$4:$Q$1131,ROW('G. Receitas'!X512),FALSE)</f>
        <v>0</v>
      </c>
      <c r="AD506" s="2" t="str">
        <f t="shared" si="28"/>
        <v/>
      </c>
    </row>
    <row r="507" spans="27:30">
      <c r="AA507" s="2">
        <v>91</v>
      </c>
      <c r="AB507" s="2" t="str">
        <f>DRE!D516</f>
        <v>-</v>
      </c>
      <c r="AC507" s="2">
        <f>HLOOKUP('G. Despesas'!$E$4,DRE!$C$4:$Q$1131,ROW('G. Receitas'!X513),FALSE)</f>
        <v>0</v>
      </c>
      <c r="AD507" s="2" t="str">
        <f t="shared" si="28"/>
        <v/>
      </c>
    </row>
    <row r="508" spans="27:30">
      <c r="AA508" s="2">
        <v>92</v>
      </c>
      <c r="AB508" s="2" t="str">
        <f>DRE!D517</f>
        <v>-</v>
      </c>
      <c r="AC508" s="2">
        <f>HLOOKUP('G. Despesas'!$E$4,DRE!$C$4:$Q$1131,ROW('G. Receitas'!X514),FALSE)</f>
        <v>0</v>
      </c>
      <c r="AD508" s="2" t="str">
        <f t="shared" si="28"/>
        <v/>
      </c>
    </row>
    <row r="509" spans="27:30">
      <c r="AA509" s="2">
        <v>93</v>
      </c>
      <c r="AB509" s="2" t="str">
        <f>DRE!D518</f>
        <v>-</v>
      </c>
      <c r="AC509" s="2">
        <f>HLOOKUP('G. Despesas'!$E$4,DRE!$C$4:$Q$1131,ROW('G. Receitas'!X515),FALSE)</f>
        <v>0</v>
      </c>
      <c r="AD509" s="2" t="str">
        <f t="shared" si="28"/>
        <v/>
      </c>
    </row>
    <row r="510" spans="27:30">
      <c r="AA510" s="2">
        <v>94</v>
      </c>
      <c r="AB510" s="2" t="str">
        <f>DRE!D519</f>
        <v>-</v>
      </c>
      <c r="AC510" s="2">
        <f>HLOOKUP('G. Despesas'!$E$4,DRE!$C$4:$Q$1131,ROW('G. Receitas'!X516),FALSE)</f>
        <v>0</v>
      </c>
      <c r="AD510" s="2" t="str">
        <f t="shared" si="28"/>
        <v/>
      </c>
    </row>
    <row r="511" spans="27:30">
      <c r="AA511" s="2">
        <v>95</v>
      </c>
      <c r="AB511" s="2" t="str">
        <f>DRE!D520</f>
        <v>-</v>
      </c>
      <c r="AC511" s="2">
        <f>HLOOKUP('G. Despesas'!$E$4,DRE!$C$4:$Q$1131,ROW('G. Receitas'!X517),FALSE)</f>
        <v>0</v>
      </c>
      <c r="AD511" s="2" t="str">
        <f t="shared" si="28"/>
        <v/>
      </c>
    </row>
    <row r="512" spans="27:30">
      <c r="AA512" s="2">
        <v>96</v>
      </c>
      <c r="AB512" s="2" t="str">
        <f>DRE!D521</f>
        <v>-</v>
      </c>
      <c r="AC512" s="2">
        <f>HLOOKUP('G. Despesas'!$E$4,DRE!$C$4:$Q$1131,ROW('G. Receitas'!X518),FALSE)</f>
        <v>0</v>
      </c>
      <c r="AD512" s="2" t="str">
        <f t="shared" si="28"/>
        <v/>
      </c>
    </row>
    <row r="513" spans="27:33">
      <c r="AA513" s="2">
        <v>97</v>
      </c>
      <c r="AB513" s="2" t="str">
        <f>DRE!D522</f>
        <v>-</v>
      </c>
      <c r="AC513" s="2">
        <f>HLOOKUP('G. Despesas'!$E$4,DRE!$C$4:$Q$1131,ROW('G. Receitas'!X519),FALSE)</f>
        <v>0</v>
      </c>
      <c r="AD513" s="2" t="str">
        <f t="shared" si="28"/>
        <v/>
      </c>
    </row>
    <row r="514" spans="27:33">
      <c r="AA514" s="2">
        <v>98</v>
      </c>
      <c r="AB514" s="2" t="str">
        <f>DRE!D523</f>
        <v>-</v>
      </c>
      <c r="AC514" s="2">
        <f>HLOOKUP('G. Despesas'!$E$4,DRE!$C$4:$Q$1131,ROW('G. Receitas'!X520),FALSE)</f>
        <v>0</v>
      </c>
      <c r="AD514" s="2" t="str">
        <f t="shared" si="28"/>
        <v/>
      </c>
    </row>
    <row r="515" spans="27:33">
      <c r="AA515" s="2">
        <v>99</v>
      </c>
      <c r="AB515" s="2" t="str">
        <f>DRE!D524</f>
        <v>Outras despesas com RH</v>
      </c>
      <c r="AC515" s="2">
        <f>HLOOKUP('G. Despesas'!$E$4,DRE!$C$4:$Q$1131,ROW('G. Receitas'!X521),FALSE)</f>
        <v>0</v>
      </c>
      <c r="AD515" s="2" t="str">
        <f t="shared" si="28"/>
        <v/>
      </c>
    </row>
    <row r="516" spans="27:33">
      <c r="AB516" s="2" t="str">
        <f>DRE!D525</f>
        <v>DESPESAS OPERACIONAIS</v>
      </c>
      <c r="AC516" s="2">
        <f>HLOOKUP('G. Despesas'!$E$4,DRE!$C$4:$Q$1131,ROW('G. Receitas'!X522),FALSE)</f>
        <v>0</v>
      </c>
      <c r="AD516" s="2" t="s">
        <v>1342</v>
      </c>
      <c r="AE516" s="2" t="s">
        <v>1343</v>
      </c>
      <c r="AF516" s="2" t="s">
        <v>1344</v>
      </c>
      <c r="AG516" s="2" t="s">
        <v>1344</v>
      </c>
    </row>
    <row r="517" spans="27:33">
      <c r="AA517" s="2">
        <v>1</v>
      </c>
      <c r="AB517" s="2" t="str">
        <f>DRE!D526</f>
        <v>-</v>
      </c>
      <c r="AC517" s="2">
        <f>HLOOKUP('G. Despesas'!$E$4,DRE!$C$4:$Q$1131,ROW('G. Receitas'!X523),FALSE)</f>
        <v>0</v>
      </c>
      <c r="AD517" s="2" t="str">
        <f>IF(AC517=0,"",AC517+AA517/1000)</f>
        <v/>
      </c>
      <c r="AE517" s="2" t="e">
        <f>LARGE($AD$517:$AD$615,AA517)</f>
        <v>#NUM!</v>
      </c>
      <c r="AF517" s="2" t="str">
        <f>IFERROR(VLOOKUP(MATCH(AE517,$AD$517:$AD$615,0),$AA$517:$AC$615,AF$6,FALSE),"")</f>
        <v/>
      </c>
      <c r="AG517" s="2" t="str">
        <f>IFERROR(VLOOKUP(MATCH(AE517,$AD$517:$AD$615,0),$AA$517:$AC$615,AG$6,FALSE),"-")</f>
        <v>-</v>
      </c>
    </row>
    <row r="518" spans="27:33">
      <c r="AA518" s="2">
        <v>2</v>
      </c>
      <c r="AB518" s="2" t="str">
        <f>DRE!D527</f>
        <v>-</v>
      </c>
      <c r="AC518" s="2">
        <f>HLOOKUP('G. Despesas'!$E$4,DRE!$C$4:$Q$1131,ROW('G. Receitas'!X524),FALSE)</f>
        <v>0</v>
      </c>
      <c r="AD518" s="2" t="str">
        <f t="shared" ref="AD518:AD581" si="29">IF(AC518=0,"",AC518+AA518/1000)</f>
        <v/>
      </c>
      <c r="AE518" s="2" t="e">
        <f t="shared" ref="AE518:AE531" si="30">LARGE($AD$517:$AD$615,AA518)</f>
        <v>#NUM!</v>
      </c>
      <c r="AF518" s="2" t="str">
        <f t="shared" ref="AF518:AF531" si="31">IFERROR(VLOOKUP(MATCH(AE518,$AD$517:$AD$615,0),$AA$517:$AC$615,AF$6,FALSE),"")</f>
        <v/>
      </c>
      <c r="AG518" s="2" t="str">
        <f t="shared" ref="AG518:AG531" si="32">IFERROR(VLOOKUP(MATCH(AE518,$AD$517:$AD$615,0),$AA$517:$AC$615,AG$6,FALSE),"-")</f>
        <v>-</v>
      </c>
    </row>
    <row r="519" spans="27:33">
      <c r="AA519" s="2">
        <v>3</v>
      </c>
      <c r="AB519" s="2" t="str">
        <f>DRE!D528</f>
        <v>-</v>
      </c>
      <c r="AC519" s="2">
        <f>HLOOKUP('G. Despesas'!$E$4,DRE!$C$4:$Q$1131,ROW('G. Receitas'!X525),FALSE)</f>
        <v>0</v>
      </c>
      <c r="AD519" s="2" t="str">
        <f t="shared" si="29"/>
        <v/>
      </c>
      <c r="AE519" s="2" t="e">
        <f t="shared" si="30"/>
        <v>#NUM!</v>
      </c>
      <c r="AF519" s="2" t="str">
        <f t="shared" si="31"/>
        <v/>
      </c>
      <c r="AG519" s="2" t="str">
        <f t="shared" si="32"/>
        <v>-</v>
      </c>
    </row>
    <row r="520" spans="27:33">
      <c r="AA520" s="2">
        <v>4</v>
      </c>
      <c r="AB520" s="2" t="str">
        <f>DRE!D529</f>
        <v>-</v>
      </c>
      <c r="AC520" s="2">
        <f>HLOOKUP('G. Despesas'!$E$4,DRE!$C$4:$Q$1131,ROW('G. Receitas'!X526),FALSE)</f>
        <v>0</v>
      </c>
      <c r="AD520" s="2" t="str">
        <f t="shared" si="29"/>
        <v/>
      </c>
      <c r="AE520" s="2" t="e">
        <f t="shared" si="30"/>
        <v>#NUM!</v>
      </c>
      <c r="AF520" s="2" t="str">
        <f t="shared" si="31"/>
        <v/>
      </c>
      <c r="AG520" s="2" t="str">
        <f t="shared" si="32"/>
        <v>-</v>
      </c>
    </row>
    <row r="521" spans="27:33">
      <c r="AA521" s="2">
        <v>5</v>
      </c>
      <c r="AB521" s="2" t="str">
        <f>DRE!D530</f>
        <v>-</v>
      </c>
      <c r="AC521" s="2">
        <f>HLOOKUP('G. Despesas'!$E$4,DRE!$C$4:$Q$1131,ROW('G. Receitas'!X527),FALSE)</f>
        <v>0</v>
      </c>
      <c r="AD521" s="2" t="str">
        <f t="shared" si="29"/>
        <v/>
      </c>
      <c r="AE521" s="2" t="e">
        <f t="shared" si="30"/>
        <v>#NUM!</v>
      </c>
      <c r="AF521" s="2" t="str">
        <f t="shared" si="31"/>
        <v/>
      </c>
      <c r="AG521" s="2" t="str">
        <f t="shared" si="32"/>
        <v>-</v>
      </c>
    </row>
    <row r="522" spans="27:33">
      <c r="AA522" s="2">
        <v>6</v>
      </c>
      <c r="AB522" s="2" t="str">
        <f>DRE!D531</f>
        <v>-</v>
      </c>
      <c r="AC522" s="2">
        <f>HLOOKUP('G. Despesas'!$E$4,DRE!$C$4:$Q$1131,ROW('G. Receitas'!X528),FALSE)</f>
        <v>0</v>
      </c>
      <c r="AD522" s="2" t="str">
        <f t="shared" si="29"/>
        <v/>
      </c>
      <c r="AE522" s="2" t="e">
        <f t="shared" si="30"/>
        <v>#NUM!</v>
      </c>
      <c r="AF522" s="2" t="str">
        <f t="shared" si="31"/>
        <v/>
      </c>
      <c r="AG522" s="2" t="str">
        <f t="shared" si="32"/>
        <v>-</v>
      </c>
    </row>
    <row r="523" spans="27:33">
      <c r="AA523" s="2">
        <v>7</v>
      </c>
      <c r="AB523" s="2" t="str">
        <f>DRE!D532</f>
        <v>-</v>
      </c>
      <c r="AC523" s="2">
        <f>HLOOKUP('G. Despesas'!$E$4,DRE!$C$4:$Q$1131,ROW('G. Receitas'!X529),FALSE)</f>
        <v>0</v>
      </c>
      <c r="AD523" s="2" t="str">
        <f t="shared" si="29"/>
        <v/>
      </c>
      <c r="AE523" s="2" t="e">
        <f t="shared" si="30"/>
        <v>#NUM!</v>
      </c>
      <c r="AF523" s="2" t="str">
        <f t="shared" si="31"/>
        <v/>
      </c>
      <c r="AG523" s="2" t="str">
        <f t="shared" si="32"/>
        <v>-</v>
      </c>
    </row>
    <row r="524" spans="27:33">
      <c r="AA524" s="2">
        <v>8</v>
      </c>
      <c r="AB524" s="2" t="str">
        <f>DRE!D533</f>
        <v>-</v>
      </c>
      <c r="AC524" s="2">
        <f>HLOOKUP('G. Despesas'!$E$4,DRE!$C$4:$Q$1131,ROW('G. Receitas'!X530),FALSE)</f>
        <v>0</v>
      </c>
      <c r="AD524" s="2" t="str">
        <f t="shared" si="29"/>
        <v/>
      </c>
      <c r="AE524" s="2" t="e">
        <f t="shared" si="30"/>
        <v>#NUM!</v>
      </c>
      <c r="AF524" s="2" t="str">
        <f t="shared" si="31"/>
        <v/>
      </c>
      <c r="AG524" s="2" t="str">
        <f t="shared" si="32"/>
        <v>-</v>
      </c>
    </row>
    <row r="525" spans="27:33">
      <c r="AA525" s="2">
        <v>9</v>
      </c>
      <c r="AB525" s="2" t="str">
        <f>DRE!D534</f>
        <v>-</v>
      </c>
      <c r="AC525" s="2">
        <f>HLOOKUP('G. Despesas'!$E$4,DRE!$C$4:$Q$1131,ROW('G. Receitas'!X531),FALSE)</f>
        <v>0</v>
      </c>
      <c r="AD525" s="2" t="str">
        <f t="shared" si="29"/>
        <v/>
      </c>
      <c r="AE525" s="2" t="e">
        <f t="shared" si="30"/>
        <v>#NUM!</v>
      </c>
      <c r="AF525" s="2" t="str">
        <f t="shared" si="31"/>
        <v/>
      </c>
      <c r="AG525" s="2" t="str">
        <f t="shared" si="32"/>
        <v>-</v>
      </c>
    </row>
    <row r="526" spans="27:33">
      <c r="AA526" s="2">
        <v>10</v>
      </c>
      <c r="AB526" s="2" t="str">
        <f>DRE!D535</f>
        <v>-</v>
      </c>
      <c r="AC526" s="2">
        <f>HLOOKUP('G. Despesas'!$E$4,DRE!$C$4:$Q$1131,ROW('G. Receitas'!X532),FALSE)</f>
        <v>0</v>
      </c>
      <c r="AD526" s="2" t="str">
        <f t="shared" si="29"/>
        <v/>
      </c>
      <c r="AE526" s="2" t="e">
        <f t="shared" si="30"/>
        <v>#NUM!</v>
      </c>
      <c r="AF526" s="2" t="str">
        <f t="shared" si="31"/>
        <v/>
      </c>
      <c r="AG526" s="2" t="str">
        <f t="shared" si="32"/>
        <v>-</v>
      </c>
    </row>
    <row r="527" spans="27:33">
      <c r="AA527" s="2">
        <v>11</v>
      </c>
      <c r="AB527" s="2" t="str">
        <f>DRE!D536</f>
        <v>-</v>
      </c>
      <c r="AC527" s="2">
        <f>HLOOKUP('G. Despesas'!$E$4,DRE!$C$4:$Q$1131,ROW('G. Receitas'!X533),FALSE)</f>
        <v>0</v>
      </c>
      <c r="AD527" s="2" t="str">
        <f t="shared" si="29"/>
        <v/>
      </c>
      <c r="AE527" s="2" t="e">
        <f t="shared" si="30"/>
        <v>#NUM!</v>
      </c>
      <c r="AF527" s="2" t="str">
        <f t="shared" si="31"/>
        <v/>
      </c>
      <c r="AG527" s="2" t="str">
        <f t="shared" si="32"/>
        <v>-</v>
      </c>
    </row>
    <row r="528" spans="27:33">
      <c r="AA528" s="2">
        <v>12</v>
      </c>
      <c r="AB528" s="2" t="str">
        <f>DRE!D537</f>
        <v>-</v>
      </c>
      <c r="AC528" s="2">
        <f>HLOOKUP('G. Despesas'!$E$4,DRE!$C$4:$Q$1131,ROW('G. Receitas'!X534),FALSE)</f>
        <v>0</v>
      </c>
      <c r="AD528" s="2" t="str">
        <f t="shared" si="29"/>
        <v/>
      </c>
      <c r="AE528" s="2" t="e">
        <f t="shared" si="30"/>
        <v>#NUM!</v>
      </c>
      <c r="AF528" s="2" t="str">
        <f t="shared" si="31"/>
        <v/>
      </c>
      <c r="AG528" s="2" t="str">
        <f t="shared" si="32"/>
        <v>-</v>
      </c>
    </row>
    <row r="529" spans="22:33">
      <c r="AA529" s="2">
        <v>13</v>
      </c>
      <c r="AB529" s="2" t="str">
        <f>DRE!D538</f>
        <v>-</v>
      </c>
      <c r="AC529" s="2">
        <f>HLOOKUP('G. Despesas'!$E$4,DRE!$C$4:$Q$1131,ROW('G. Receitas'!X535),FALSE)</f>
        <v>0</v>
      </c>
      <c r="AD529" s="2" t="str">
        <f t="shared" si="29"/>
        <v/>
      </c>
      <c r="AE529" s="2" t="e">
        <f t="shared" si="30"/>
        <v>#NUM!</v>
      </c>
      <c r="AF529" s="2" t="str">
        <f t="shared" si="31"/>
        <v/>
      </c>
      <c r="AG529" s="2" t="str">
        <f t="shared" si="32"/>
        <v>-</v>
      </c>
    </row>
    <row r="530" spans="22:33">
      <c r="AA530" s="2">
        <v>14</v>
      </c>
      <c r="AB530" s="2" t="str">
        <f>DRE!D539</f>
        <v>-</v>
      </c>
      <c r="AC530" s="2">
        <f>HLOOKUP('G. Despesas'!$E$4,DRE!$C$4:$Q$1131,ROW('G. Receitas'!X536),FALSE)</f>
        <v>0</v>
      </c>
      <c r="AD530" s="2" t="str">
        <f t="shared" si="29"/>
        <v/>
      </c>
      <c r="AE530" s="2" t="e">
        <f t="shared" si="30"/>
        <v>#NUM!</v>
      </c>
      <c r="AF530" s="2" t="str">
        <f t="shared" si="31"/>
        <v/>
      </c>
      <c r="AG530" s="2" t="str">
        <f t="shared" si="32"/>
        <v>-</v>
      </c>
    </row>
    <row r="531" spans="22:33">
      <c r="AA531" s="2">
        <v>15</v>
      </c>
      <c r="AB531" s="2" t="str">
        <f>DRE!D540</f>
        <v>-</v>
      </c>
      <c r="AC531" s="2">
        <f>HLOOKUP('G. Despesas'!$E$4,DRE!$C$4:$Q$1131,ROW('G. Receitas'!X537),FALSE)</f>
        <v>0</v>
      </c>
      <c r="AD531" s="2" t="str">
        <f t="shared" si="29"/>
        <v/>
      </c>
      <c r="AE531" s="2" t="e">
        <f t="shared" si="30"/>
        <v>#NUM!</v>
      </c>
      <c r="AF531" s="2" t="str">
        <f t="shared" si="31"/>
        <v/>
      </c>
      <c r="AG531" s="2" t="str">
        <f t="shared" si="32"/>
        <v>-</v>
      </c>
    </row>
    <row r="532" spans="22:33">
      <c r="AA532" s="2">
        <v>16</v>
      </c>
      <c r="AB532" s="2" t="str">
        <f>DRE!D541</f>
        <v>-</v>
      </c>
      <c r="AC532" s="2">
        <f>HLOOKUP('G. Despesas'!$E$4,DRE!$C$4:$Q$1131,ROW('G. Receitas'!X538),FALSE)</f>
        <v>0</v>
      </c>
      <c r="AD532" s="2" t="str">
        <f t="shared" si="29"/>
        <v/>
      </c>
    </row>
    <row r="533" spans="22:33">
      <c r="AA533" s="2">
        <v>17</v>
      </c>
      <c r="AB533" s="2" t="str">
        <f>DRE!D542</f>
        <v>-</v>
      </c>
      <c r="AC533" s="2">
        <f>HLOOKUP('G. Despesas'!$E$4,DRE!$C$4:$Q$1131,ROW('G. Receitas'!X539),FALSE)</f>
        <v>0</v>
      </c>
      <c r="AD533" s="2" t="str">
        <f t="shared" si="29"/>
        <v/>
      </c>
    </row>
    <row r="534" spans="22:33">
      <c r="AA534" s="2">
        <v>18</v>
      </c>
      <c r="AB534" s="2" t="str">
        <f>DRE!D543</f>
        <v>-</v>
      </c>
      <c r="AC534" s="2">
        <f>HLOOKUP('G. Despesas'!$E$4,DRE!$C$4:$Q$1131,ROW('G. Receitas'!X540),FALSE)</f>
        <v>0</v>
      </c>
      <c r="AD534" s="2" t="str">
        <f t="shared" si="29"/>
        <v/>
      </c>
    </row>
    <row r="535" spans="22:33">
      <c r="AA535" s="2">
        <v>19</v>
      </c>
      <c r="AB535" s="2" t="str">
        <f>DRE!D544</f>
        <v>-</v>
      </c>
      <c r="AC535" s="2">
        <f>HLOOKUP('G. Despesas'!$E$4,DRE!$C$4:$Q$1131,ROW('G. Receitas'!X541),FALSE)</f>
        <v>0</v>
      </c>
      <c r="AD535" s="2" t="str">
        <f t="shared" si="29"/>
        <v/>
      </c>
    </row>
    <row r="536" spans="22:33">
      <c r="AA536" s="2">
        <v>20</v>
      </c>
      <c r="AB536" s="2" t="str">
        <f>DRE!D545</f>
        <v>-</v>
      </c>
      <c r="AC536" s="2">
        <f>HLOOKUP('G. Despesas'!$E$4,DRE!$C$4:$Q$1131,ROW('G. Receitas'!X542),FALSE)</f>
        <v>0</v>
      </c>
      <c r="AD536" s="2" t="str">
        <f t="shared" si="29"/>
        <v/>
      </c>
    </row>
    <row r="537" spans="22:33">
      <c r="V537" s="93"/>
      <c r="AA537" s="2">
        <v>21</v>
      </c>
      <c r="AB537" s="2" t="str">
        <f>DRE!D546</f>
        <v>-</v>
      </c>
      <c r="AC537" s="2">
        <f>HLOOKUP('G. Despesas'!$E$4,DRE!$C$4:$Q$1131,ROW('G. Receitas'!X543),FALSE)</f>
        <v>0</v>
      </c>
      <c r="AD537" s="2" t="str">
        <f t="shared" si="29"/>
        <v/>
      </c>
    </row>
    <row r="538" spans="22:33">
      <c r="AA538" s="2">
        <v>22</v>
      </c>
      <c r="AB538" s="2" t="str">
        <f>DRE!D547</f>
        <v>-</v>
      </c>
      <c r="AC538" s="2">
        <f>HLOOKUP('G. Despesas'!$E$4,DRE!$C$4:$Q$1131,ROW('G. Receitas'!X544),FALSE)</f>
        <v>0</v>
      </c>
      <c r="AD538" s="2" t="str">
        <f t="shared" si="29"/>
        <v/>
      </c>
    </row>
    <row r="539" spans="22:33">
      <c r="AA539" s="2">
        <v>23</v>
      </c>
      <c r="AB539" s="2" t="str">
        <f>DRE!D548</f>
        <v>-</v>
      </c>
      <c r="AC539" s="2">
        <f>HLOOKUP('G. Despesas'!$E$4,DRE!$C$4:$Q$1131,ROW('G. Receitas'!X545),FALSE)</f>
        <v>0</v>
      </c>
      <c r="AD539" s="2" t="str">
        <f t="shared" si="29"/>
        <v/>
      </c>
    </row>
    <row r="540" spans="22:33">
      <c r="AA540" s="2">
        <v>24</v>
      </c>
      <c r="AB540" s="2" t="str">
        <f>DRE!D549</f>
        <v>-</v>
      </c>
      <c r="AC540" s="2">
        <f>HLOOKUP('G. Despesas'!$E$4,DRE!$C$4:$Q$1131,ROW('G. Receitas'!X546),FALSE)</f>
        <v>0</v>
      </c>
      <c r="AD540" s="2" t="str">
        <f t="shared" si="29"/>
        <v/>
      </c>
    </row>
    <row r="541" spans="22:33">
      <c r="AA541" s="2">
        <v>25</v>
      </c>
      <c r="AB541" s="2" t="str">
        <f>DRE!D550</f>
        <v>-</v>
      </c>
      <c r="AC541" s="2">
        <f>HLOOKUP('G. Despesas'!$E$4,DRE!$C$4:$Q$1131,ROW('G. Receitas'!X547),FALSE)</f>
        <v>0</v>
      </c>
      <c r="AD541" s="2" t="str">
        <f t="shared" si="29"/>
        <v/>
      </c>
    </row>
    <row r="542" spans="22:33">
      <c r="AA542" s="2">
        <v>26</v>
      </c>
      <c r="AB542" s="2" t="str">
        <f>DRE!D551</f>
        <v>-</v>
      </c>
      <c r="AC542" s="2">
        <f>HLOOKUP('G. Despesas'!$E$4,DRE!$C$4:$Q$1131,ROW('G. Receitas'!X548),FALSE)</f>
        <v>0</v>
      </c>
      <c r="AD542" s="2" t="str">
        <f t="shared" si="29"/>
        <v/>
      </c>
    </row>
    <row r="543" spans="22:33">
      <c r="AA543" s="2">
        <v>27</v>
      </c>
      <c r="AB543" s="2" t="str">
        <f>DRE!D552</f>
        <v>-</v>
      </c>
      <c r="AC543" s="2">
        <f>HLOOKUP('G. Despesas'!$E$4,DRE!$C$4:$Q$1131,ROW('G. Receitas'!X549),FALSE)</f>
        <v>0</v>
      </c>
      <c r="AD543" s="2" t="str">
        <f t="shared" si="29"/>
        <v/>
      </c>
    </row>
    <row r="544" spans="22:33">
      <c r="AA544" s="2">
        <v>28</v>
      </c>
      <c r="AB544" s="2" t="str">
        <f>DRE!D553</f>
        <v>-</v>
      </c>
      <c r="AC544" s="2">
        <f>HLOOKUP('G. Despesas'!$E$4,DRE!$C$4:$Q$1131,ROW('G. Receitas'!X550),FALSE)</f>
        <v>0</v>
      </c>
      <c r="AD544" s="2" t="str">
        <f t="shared" si="29"/>
        <v/>
      </c>
    </row>
    <row r="545" spans="27:30">
      <c r="AA545" s="2">
        <v>29</v>
      </c>
      <c r="AB545" s="2" t="str">
        <f>DRE!D554</f>
        <v>-</v>
      </c>
      <c r="AC545" s="2">
        <f>HLOOKUP('G. Despesas'!$E$4,DRE!$C$4:$Q$1131,ROW('G. Receitas'!X551),FALSE)</f>
        <v>0</v>
      </c>
      <c r="AD545" s="2" t="str">
        <f t="shared" si="29"/>
        <v/>
      </c>
    </row>
    <row r="546" spans="27:30">
      <c r="AA546" s="2">
        <v>30</v>
      </c>
      <c r="AB546" s="2" t="str">
        <f>DRE!D555</f>
        <v>-</v>
      </c>
      <c r="AC546" s="2">
        <f>HLOOKUP('G. Despesas'!$E$4,DRE!$C$4:$Q$1131,ROW('G. Receitas'!X552),FALSE)</f>
        <v>0</v>
      </c>
      <c r="AD546" s="2" t="str">
        <f t="shared" si="29"/>
        <v/>
      </c>
    </row>
    <row r="547" spans="27:30">
      <c r="AA547" s="2">
        <v>31</v>
      </c>
      <c r="AB547" s="2" t="str">
        <f>DRE!D556</f>
        <v>-</v>
      </c>
      <c r="AC547" s="2">
        <f>HLOOKUP('G. Despesas'!$E$4,DRE!$C$4:$Q$1131,ROW('G. Receitas'!X553),FALSE)</f>
        <v>0</v>
      </c>
      <c r="AD547" s="2" t="str">
        <f t="shared" si="29"/>
        <v/>
      </c>
    </row>
    <row r="548" spans="27:30">
      <c r="AA548" s="2">
        <v>32</v>
      </c>
      <c r="AB548" s="2" t="str">
        <f>DRE!D557</f>
        <v>-</v>
      </c>
      <c r="AC548" s="2">
        <f>HLOOKUP('G. Despesas'!$E$4,DRE!$C$4:$Q$1131,ROW('G. Receitas'!X554),FALSE)</f>
        <v>0</v>
      </c>
      <c r="AD548" s="2" t="str">
        <f t="shared" si="29"/>
        <v/>
      </c>
    </row>
    <row r="549" spans="27:30">
      <c r="AA549" s="2">
        <v>33</v>
      </c>
      <c r="AB549" s="2" t="str">
        <f>DRE!D558</f>
        <v>-</v>
      </c>
      <c r="AC549" s="2">
        <f>HLOOKUP('G. Despesas'!$E$4,DRE!$C$4:$Q$1131,ROW('G. Receitas'!X555),FALSE)</f>
        <v>0</v>
      </c>
      <c r="AD549" s="2" t="str">
        <f t="shared" si="29"/>
        <v/>
      </c>
    </row>
    <row r="550" spans="27:30">
      <c r="AA550" s="2">
        <v>34</v>
      </c>
      <c r="AB550" s="2" t="str">
        <f>DRE!D559</f>
        <v>-</v>
      </c>
      <c r="AC550" s="2">
        <f>HLOOKUP('G. Despesas'!$E$4,DRE!$C$4:$Q$1131,ROW('G. Receitas'!X556),FALSE)</f>
        <v>0</v>
      </c>
      <c r="AD550" s="2" t="str">
        <f t="shared" si="29"/>
        <v/>
      </c>
    </row>
    <row r="551" spans="27:30">
      <c r="AA551" s="2">
        <v>35</v>
      </c>
      <c r="AB551" s="2" t="str">
        <f>DRE!D560</f>
        <v>-</v>
      </c>
      <c r="AC551" s="2">
        <f>HLOOKUP('G. Despesas'!$E$4,DRE!$C$4:$Q$1131,ROW('G. Receitas'!X557),FALSE)</f>
        <v>0</v>
      </c>
      <c r="AD551" s="2" t="str">
        <f t="shared" si="29"/>
        <v/>
      </c>
    </row>
    <row r="552" spans="27:30">
      <c r="AA552" s="2">
        <v>36</v>
      </c>
      <c r="AB552" s="2" t="str">
        <f>DRE!D561</f>
        <v>-</v>
      </c>
      <c r="AC552" s="2">
        <f>HLOOKUP('G. Despesas'!$E$4,DRE!$C$4:$Q$1131,ROW('G. Receitas'!X558),FALSE)</f>
        <v>0</v>
      </c>
      <c r="AD552" s="2" t="str">
        <f t="shared" si="29"/>
        <v/>
      </c>
    </row>
    <row r="553" spans="27:30">
      <c r="AA553" s="2">
        <v>37</v>
      </c>
      <c r="AB553" s="2" t="str">
        <f>DRE!D562</f>
        <v>-</v>
      </c>
      <c r="AC553" s="2">
        <f>HLOOKUP('G. Despesas'!$E$4,DRE!$C$4:$Q$1131,ROW('G. Receitas'!X559),FALSE)</f>
        <v>0</v>
      </c>
      <c r="AD553" s="2" t="str">
        <f t="shared" si="29"/>
        <v/>
      </c>
    </row>
    <row r="554" spans="27:30">
      <c r="AA554" s="2">
        <v>38</v>
      </c>
      <c r="AB554" s="2" t="str">
        <f>DRE!D563</f>
        <v>-</v>
      </c>
      <c r="AC554" s="2">
        <f>HLOOKUP('G. Despesas'!$E$4,DRE!$C$4:$Q$1131,ROW('G. Receitas'!X560),FALSE)</f>
        <v>0</v>
      </c>
      <c r="AD554" s="2" t="str">
        <f t="shared" si="29"/>
        <v/>
      </c>
    </row>
    <row r="555" spans="27:30">
      <c r="AA555" s="2">
        <v>39</v>
      </c>
      <c r="AB555" s="2" t="str">
        <f>DRE!D564</f>
        <v>-</v>
      </c>
      <c r="AC555" s="2">
        <f>HLOOKUP('G. Despesas'!$E$4,DRE!$C$4:$Q$1131,ROW('G. Receitas'!X561),FALSE)</f>
        <v>0</v>
      </c>
      <c r="AD555" s="2" t="str">
        <f t="shared" si="29"/>
        <v/>
      </c>
    </row>
    <row r="556" spans="27:30">
      <c r="AA556" s="2">
        <v>40</v>
      </c>
      <c r="AB556" s="2" t="str">
        <f>DRE!D565</f>
        <v>-</v>
      </c>
      <c r="AC556" s="2">
        <f>HLOOKUP('G. Despesas'!$E$4,DRE!$C$4:$Q$1131,ROW('G. Receitas'!X562),FALSE)</f>
        <v>0</v>
      </c>
      <c r="AD556" s="2" t="str">
        <f t="shared" si="29"/>
        <v/>
      </c>
    </row>
    <row r="557" spans="27:30">
      <c r="AA557" s="2">
        <v>41</v>
      </c>
      <c r="AB557" s="2" t="str">
        <f>DRE!D566</f>
        <v>-</v>
      </c>
      <c r="AC557" s="2">
        <f>HLOOKUP('G. Despesas'!$E$4,DRE!$C$4:$Q$1131,ROW('G. Receitas'!X563),FALSE)</f>
        <v>0</v>
      </c>
      <c r="AD557" s="2" t="str">
        <f t="shared" si="29"/>
        <v/>
      </c>
    </row>
    <row r="558" spans="27:30">
      <c r="AA558" s="2">
        <v>42</v>
      </c>
      <c r="AB558" s="2" t="str">
        <f>DRE!D567</f>
        <v>-</v>
      </c>
      <c r="AC558" s="2">
        <f>HLOOKUP('G. Despesas'!$E$4,DRE!$C$4:$Q$1131,ROW('G. Receitas'!X564),FALSE)</f>
        <v>0</v>
      </c>
      <c r="AD558" s="2" t="str">
        <f t="shared" si="29"/>
        <v/>
      </c>
    </row>
    <row r="559" spans="27:30">
      <c r="AA559" s="2">
        <v>43</v>
      </c>
      <c r="AB559" s="2" t="str">
        <f>DRE!D568</f>
        <v>-</v>
      </c>
      <c r="AC559" s="2">
        <f>HLOOKUP('G. Despesas'!$E$4,DRE!$C$4:$Q$1131,ROW('G. Receitas'!X565),FALSE)</f>
        <v>0</v>
      </c>
      <c r="AD559" s="2" t="str">
        <f t="shared" si="29"/>
        <v/>
      </c>
    </row>
    <row r="560" spans="27:30">
      <c r="AA560" s="2">
        <v>44</v>
      </c>
      <c r="AB560" s="2" t="str">
        <f>DRE!D569</f>
        <v>-</v>
      </c>
      <c r="AC560" s="2">
        <f>HLOOKUP('G. Despesas'!$E$4,DRE!$C$4:$Q$1131,ROW('G. Receitas'!X566),FALSE)</f>
        <v>0</v>
      </c>
      <c r="AD560" s="2" t="str">
        <f t="shared" si="29"/>
        <v/>
      </c>
    </row>
    <row r="561" spans="27:30">
      <c r="AA561" s="2">
        <v>45</v>
      </c>
      <c r="AB561" s="2" t="str">
        <f>DRE!D570</f>
        <v>-</v>
      </c>
      <c r="AC561" s="2">
        <f>HLOOKUP('G. Despesas'!$E$4,DRE!$C$4:$Q$1131,ROW('G. Receitas'!X567),FALSE)</f>
        <v>0</v>
      </c>
      <c r="AD561" s="2" t="str">
        <f t="shared" si="29"/>
        <v/>
      </c>
    </row>
    <row r="562" spans="27:30">
      <c r="AA562" s="2">
        <v>46</v>
      </c>
      <c r="AB562" s="2" t="str">
        <f>DRE!D571</f>
        <v>-</v>
      </c>
      <c r="AC562" s="2">
        <f>HLOOKUP('G. Despesas'!$E$4,DRE!$C$4:$Q$1131,ROW('G. Receitas'!X568),FALSE)</f>
        <v>0</v>
      </c>
      <c r="AD562" s="2" t="str">
        <f t="shared" si="29"/>
        <v/>
      </c>
    </row>
    <row r="563" spans="27:30">
      <c r="AA563" s="2">
        <v>47</v>
      </c>
      <c r="AB563" s="2" t="str">
        <f>DRE!D572</f>
        <v>-</v>
      </c>
      <c r="AC563" s="2">
        <f>HLOOKUP('G. Despesas'!$E$4,DRE!$C$4:$Q$1131,ROW('G. Receitas'!X569),FALSE)</f>
        <v>0</v>
      </c>
      <c r="AD563" s="2" t="str">
        <f t="shared" si="29"/>
        <v/>
      </c>
    </row>
    <row r="564" spans="27:30">
      <c r="AA564" s="2">
        <v>48</v>
      </c>
      <c r="AB564" s="2" t="str">
        <f>DRE!D573</f>
        <v>-</v>
      </c>
      <c r="AC564" s="2">
        <f>HLOOKUP('G. Despesas'!$E$4,DRE!$C$4:$Q$1131,ROW('G. Receitas'!X570),FALSE)</f>
        <v>0</v>
      </c>
      <c r="AD564" s="2" t="str">
        <f t="shared" si="29"/>
        <v/>
      </c>
    </row>
    <row r="565" spans="27:30">
      <c r="AA565" s="2">
        <v>49</v>
      </c>
      <c r="AB565" s="2" t="str">
        <f>DRE!D574</f>
        <v>-</v>
      </c>
      <c r="AC565" s="2">
        <f>HLOOKUP('G. Despesas'!$E$4,DRE!$C$4:$Q$1131,ROW('G. Receitas'!X571),FALSE)</f>
        <v>0</v>
      </c>
      <c r="AD565" s="2" t="str">
        <f t="shared" si="29"/>
        <v/>
      </c>
    </row>
    <row r="566" spans="27:30">
      <c r="AA566" s="2">
        <v>50</v>
      </c>
      <c r="AB566" s="2" t="str">
        <f>DRE!D575</f>
        <v>-</v>
      </c>
      <c r="AC566" s="2">
        <f>HLOOKUP('G. Despesas'!$E$4,DRE!$C$4:$Q$1131,ROW('G. Receitas'!X572),FALSE)</f>
        <v>0</v>
      </c>
      <c r="AD566" s="2" t="str">
        <f t="shared" si="29"/>
        <v/>
      </c>
    </row>
    <row r="567" spans="27:30">
      <c r="AA567" s="2">
        <v>51</v>
      </c>
      <c r="AB567" s="2" t="str">
        <f>DRE!D576</f>
        <v>-</v>
      </c>
      <c r="AC567" s="2">
        <f>HLOOKUP('G. Despesas'!$E$4,DRE!$C$4:$Q$1131,ROW('G. Receitas'!X573),FALSE)</f>
        <v>0</v>
      </c>
      <c r="AD567" s="2" t="str">
        <f t="shared" si="29"/>
        <v/>
      </c>
    </row>
    <row r="568" spans="27:30">
      <c r="AA568" s="2">
        <v>52</v>
      </c>
      <c r="AB568" s="2" t="str">
        <f>DRE!D577</f>
        <v>-</v>
      </c>
      <c r="AC568" s="2">
        <f>HLOOKUP('G. Despesas'!$E$4,DRE!$C$4:$Q$1131,ROW('G. Receitas'!X574),FALSE)</f>
        <v>0</v>
      </c>
      <c r="AD568" s="2" t="str">
        <f t="shared" si="29"/>
        <v/>
      </c>
    </row>
    <row r="569" spans="27:30">
      <c r="AA569" s="2">
        <v>53</v>
      </c>
      <c r="AB569" s="2" t="str">
        <f>DRE!D578</f>
        <v>-</v>
      </c>
      <c r="AC569" s="2">
        <f>HLOOKUP('G. Despesas'!$E$4,DRE!$C$4:$Q$1131,ROW('G. Receitas'!X575),FALSE)</f>
        <v>0</v>
      </c>
      <c r="AD569" s="2" t="str">
        <f t="shared" si="29"/>
        <v/>
      </c>
    </row>
    <row r="570" spans="27:30">
      <c r="AA570" s="2">
        <v>54</v>
      </c>
      <c r="AB570" s="2" t="str">
        <f>DRE!D579</f>
        <v>-</v>
      </c>
      <c r="AC570" s="2">
        <f>HLOOKUP('G. Despesas'!$E$4,DRE!$C$4:$Q$1131,ROW('G. Receitas'!X576),FALSE)</f>
        <v>0</v>
      </c>
      <c r="AD570" s="2" t="str">
        <f t="shared" si="29"/>
        <v/>
      </c>
    </row>
    <row r="571" spans="27:30">
      <c r="AA571" s="2">
        <v>55</v>
      </c>
      <c r="AB571" s="2" t="str">
        <f>DRE!D580</f>
        <v>-</v>
      </c>
      <c r="AC571" s="2">
        <f>HLOOKUP('G. Despesas'!$E$4,DRE!$C$4:$Q$1131,ROW('G. Receitas'!X577),FALSE)</f>
        <v>0</v>
      </c>
      <c r="AD571" s="2" t="str">
        <f t="shared" si="29"/>
        <v/>
      </c>
    </row>
    <row r="572" spans="27:30">
      <c r="AA572" s="2">
        <v>56</v>
      </c>
      <c r="AB572" s="2" t="str">
        <f>DRE!D581</f>
        <v>-</v>
      </c>
      <c r="AC572" s="2">
        <f>HLOOKUP('G. Despesas'!$E$4,DRE!$C$4:$Q$1131,ROW('G. Receitas'!X578),FALSE)</f>
        <v>0</v>
      </c>
      <c r="AD572" s="2" t="str">
        <f t="shared" si="29"/>
        <v/>
      </c>
    </row>
    <row r="573" spans="27:30">
      <c r="AA573" s="2">
        <v>57</v>
      </c>
      <c r="AB573" s="2" t="str">
        <f>DRE!D582</f>
        <v>-</v>
      </c>
      <c r="AC573" s="2">
        <f>HLOOKUP('G. Despesas'!$E$4,DRE!$C$4:$Q$1131,ROW('G. Receitas'!X579),FALSE)</f>
        <v>0</v>
      </c>
      <c r="AD573" s="2" t="str">
        <f t="shared" si="29"/>
        <v/>
      </c>
    </row>
    <row r="574" spans="27:30">
      <c r="AA574" s="2">
        <v>58</v>
      </c>
      <c r="AB574" s="2" t="str">
        <f>DRE!D583</f>
        <v>-</v>
      </c>
      <c r="AC574" s="2">
        <f>HLOOKUP('G. Despesas'!$E$4,DRE!$C$4:$Q$1131,ROW('G. Receitas'!X580),FALSE)</f>
        <v>0</v>
      </c>
      <c r="AD574" s="2" t="str">
        <f t="shared" si="29"/>
        <v/>
      </c>
    </row>
    <row r="575" spans="27:30">
      <c r="AA575" s="2">
        <v>59</v>
      </c>
      <c r="AB575" s="2" t="str">
        <f>DRE!D584</f>
        <v>-</v>
      </c>
      <c r="AC575" s="2">
        <f>HLOOKUP('G. Despesas'!$E$4,DRE!$C$4:$Q$1131,ROW('G. Receitas'!X581),FALSE)</f>
        <v>0</v>
      </c>
      <c r="AD575" s="2" t="str">
        <f t="shared" si="29"/>
        <v/>
      </c>
    </row>
    <row r="576" spans="27:30">
      <c r="AA576" s="2">
        <v>60</v>
      </c>
      <c r="AB576" s="2" t="str">
        <f>DRE!D585</f>
        <v>-</v>
      </c>
      <c r="AC576" s="2">
        <f>HLOOKUP('G. Despesas'!$E$4,DRE!$C$4:$Q$1131,ROW('G. Receitas'!X582),FALSE)</f>
        <v>0</v>
      </c>
      <c r="AD576" s="2" t="str">
        <f t="shared" si="29"/>
        <v/>
      </c>
    </row>
    <row r="577" spans="27:30">
      <c r="AA577" s="2">
        <v>61</v>
      </c>
      <c r="AB577" s="2" t="str">
        <f>DRE!D586</f>
        <v>-</v>
      </c>
      <c r="AC577" s="2">
        <f>HLOOKUP('G. Despesas'!$E$4,DRE!$C$4:$Q$1131,ROW('G. Receitas'!X583),FALSE)</f>
        <v>0</v>
      </c>
      <c r="AD577" s="2" t="str">
        <f t="shared" si="29"/>
        <v/>
      </c>
    </row>
    <row r="578" spans="27:30">
      <c r="AA578" s="2">
        <v>62</v>
      </c>
      <c r="AB578" s="2" t="str">
        <f>DRE!D587</f>
        <v>-</v>
      </c>
      <c r="AC578" s="2">
        <f>HLOOKUP('G. Despesas'!$E$4,DRE!$C$4:$Q$1131,ROW('G. Receitas'!X584),FALSE)</f>
        <v>0</v>
      </c>
      <c r="AD578" s="2" t="str">
        <f t="shared" si="29"/>
        <v/>
      </c>
    </row>
    <row r="579" spans="27:30">
      <c r="AA579" s="2">
        <v>63</v>
      </c>
      <c r="AB579" s="2" t="str">
        <f>DRE!D588</f>
        <v>-</v>
      </c>
      <c r="AC579" s="2">
        <f>HLOOKUP('G. Despesas'!$E$4,DRE!$C$4:$Q$1131,ROW('G. Receitas'!X585),FALSE)</f>
        <v>0</v>
      </c>
      <c r="AD579" s="2" t="str">
        <f t="shared" si="29"/>
        <v/>
      </c>
    </row>
    <row r="580" spans="27:30">
      <c r="AA580" s="2">
        <v>64</v>
      </c>
      <c r="AB580" s="2" t="str">
        <f>DRE!D589</f>
        <v>-</v>
      </c>
      <c r="AC580" s="2">
        <f>HLOOKUP('G. Despesas'!$E$4,DRE!$C$4:$Q$1131,ROW('G. Receitas'!X586),FALSE)</f>
        <v>0</v>
      </c>
      <c r="AD580" s="2" t="str">
        <f t="shared" si="29"/>
        <v/>
      </c>
    </row>
    <row r="581" spans="27:30">
      <c r="AA581" s="2">
        <v>65</v>
      </c>
      <c r="AB581" s="2" t="str">
        <f>DRE!D590</f>
        <v>-</v>
      </c>
      <c r="AC581" s="2">
        <f>HLOOKUP('G. Despesas'!$E$4,DRE!$C$4:$Q$1131,ROW('G. Receitas'!X587),FALSE)</f>
        <v>0</v>
      </c>
      <c r="AD581" s="2" t="str">
        <f t="shared" si="29"/>
        <v/>
      </c>
    </row>
    <row r="582" spans="27:30">
      <c r="AA582" s="2">
        <v>66</v>
      </c>
      <c r="AB582" s="2" t="str">
        <f>DRE!D591</f>
        <v>-</v>
      </c>
      <c r="AC582" s="2">
        <f>HLOOKUP('G. Despesas'!$E$4,DRE!$C$4:$Q$1131,ROW('G. Receitas'!X588),FALSE)</f>
        <v>0</v>
      </c>
      <c r="AD582" s="2" t="str">
        <f t="shared" ref="AD582:AD615" si="33">IF(AC582=0,"",AC582+AA582/1000)</f>
        <v/>
      </c>
    </row>
    <row r="583" spans="27:30">
      <c r="AA583" s="2">
        <v>67</v>
      </c>
      <c r="AB583" s="2" t="str">
        <f>DRE!D592</f>
        <v>-</v>
      </c>
      <c r="AC583" s="2">
        <f>HLOOKUP('G. Despesas'!$E$4,DRE!$C$4:$Q$1131,ROW('G. Receitas'!X589),FALSE)</f>
        <v>0</v>
      </c>
      <c r="AD583" s="2" t="str">
        <f t="shared" si="33"/>
        <v/>
      </c>
    </row>
    <row r="584" spans="27:30">
      <c r="AA584" s="2">
        <v>68</v>
      </c>
      <c r="AB584" s="2" t="str">
        <f>DRE!D593</f>
        <v>-</v>
      </c>
      <c r="AC584" s="2">
        <f>HLOOKUP('G. Despesas'!$E$4,DRE!$C$4:$Q$1131,ROW('G. Receitas'!X590),FALSE)</f>
        <v>0</v>
      </c>
      <c r="AD584" s="2" t="str">
        <f t="shared" si="33"/>
        <v/>
      </c>
    </row>
    <row r="585" spans="27:30">
      <c r="AA585" s="2">
        <v>69</v>
      </c>
      <c r="AB585" s="2" t="str">
        <f>DRE!D594</f>
        <v>-</v>
      </c>
      <c r="AC585" s="2">
        <f>HLOOKUP('G. Despesas'!$E$4,DRE!$C$4:$Q$1131,ROW('G. Receitas'!X591),FALSE)</f>
        <v>0</v>
      </c>
      <c r="AD585" s="2" t="str">
        <f t="shared" si="33"/>
        <v/>
      </c>
    </row>
    <row r="586" spans="27:30">
      <c r="AA586" s="2">
        <v>70</v>
      </c>
      <c r="AB586" s="2" t="str">
        <f>DRE!D595</f>
        <v>-</v>
      </c>
      <c r="AC586" s="2">
        <f>HLOOKUP('G. Despesas'!$E$4,DRE!$C$4:$Q$1131,ROW('G. Receitas'!X592),FALSE)</f>
        <v>0</v>
      </c>
      <c r="AD586" s="2" t="str">
        <f t="shared" si="33"/>
        <v/>
      </c>
    </row>
    <row r="587" spans="27:30">
      <c r="AA587" s="2">
        <v>71</v>
      </c>
      <c r="AB587" s="2" t="str">
        <f>DRE!D596</f>
        <v>-</v>
      </c>
      <c r="AC587" s="2">
        <f>HLOOKUP('G. Despesas'!$E$4,DRE!$C$4:$Q$1131,ROW('G. Receitas'!X593),FALSE)</f>
        <v>0</v>
      </c>
      <c r="AD587" s="2" t="str">
        <f t="shared" si="33"/>
        <v/>
      </c>
    </row>
    <row r="588" spans="27:30">
      <c r="AA588" s="2">
        <v>72</v>
      </c>
      <c r="AB588" s="2" t="str">
        <f>DRE!D597</f>
        <v>-</v>
      </c>
      <c r="AC588" s="2">
        <f>HLOOKUP('G. Despesas'!$E$4,DRE!$C$4:$Q$1131,ROW('G. Receitas'!X594),FALSE)</f>
        <v>0</v>
      </c>
      <c r="AD588" s="2" t="str">
        <f t="shared" si="33"/>
        <v/>
      </c>
    </row>
    <row r="589" spans="27:30">
      <c r="AA589" s="2">
        <v>73</v>
      </c>
      <c r="AB589" s="2" t="str">
        <f>DRE!D598</f>
        <v>-</v>
      </c>
      <c r="AC589" s="2">
        <f>HLOOKUP('G. Despesas'!$E$4,DRE!$C$4:$Q$1131,ROW('G. Receitas'!X595),FALSE)</f>
        <v>0</v>
      </c>
      <c r="AD589" s="2" t="str">
        <f t="shared" si="33"/>
        <v/>
      </c>
    </row>
    <row r="590" spans="27:30">
      <c r="AA590" s="2">
        <v>74</v>
      </c>
      <c r="AB590" s="2" t="str">
        <f>DRE!D599</f>
        <v>-</v>
      </c>
      <c r="AC590" s="2">
        <f>HLOOKUP('G. Despesas'!$E$4,DRE!$C$4:$Q$1131,ROW('G. Receitas'!X596),FALSE)</f>
        <v>0</v>
      </c>
      <c r="AD590" s="2" t="str">
        <f t="shared" si="33"/>
        <v/>
      </c>
    </row>
    <row r="591" spans="27:30">
      <c r="AA591" s="2">
        <v>75</v>
      </c>
      <c r="AB591" s="2" t="str">
        <f>DRE!D600</f>
        <v>-</v>
      </c>
      <c r="AC591" s="2">
        <f>HLOOKUP('G. Despesas'!$E$4,DRE!$C$4:$Q$1131,ROW('G. Receitas'!X597),FALSE)</f>
        <v>0</v>
      </c>
      <c r="AD591" s="2" t="str">
        <f t="shared" si="33"/>
        <v/>
      </c>
    </row>
    <row r="592" spans="27:30">
      <c r="AA592" s="2">
        <v>76</v>
      </c>
      <c r="AB592" s="2" t="str">
        <f>DRE!D601</f>
        <v>-</v>
      </c>
      <c r="AC592" s="2">
        <f>HLOOKUP('G. Despesas'!$E$4,DRE!$C$4:$Q$1131,ROW('G. Receitas'!X598),FALSE)</f>
        <v>0</v>
      </c>
      <c r="AD592" s="2" t="str">
        <f t="shared" si="33"/>
        <v/>
      </c>
    </row>
    <row r="593" spans="27:30">
      <c r="AA593" s="2">
        <v>77</v>
      </c>
      <c r="AB593" s="2" t="str">
        <f>DRE!D602</f>
        <v>-</v>
      </c>
      <c r="AC593" s="2">
        <f>HLOOKUP('G. Despesas'!$E$4,DRE!$C$4:$Q$1131,ROW('G. Receitas'!X599),FALSE)</f>
        <v>0</v>
      </c>
      <c r="AD593" s="2" t="str">
        <f t="shared" si="33"/>
        <v/>
      </c>
    </row>
    <row r="594" spans="27:30">
      <c r="AA594" s="2">
        <v>78</v>
      </c>
      <c r="AB594" s="2" t="str">
        <f>DRE!D603</f>
        <v>-</v>
      </c>
      <c r="AC594" s="2">
        <f>HLOOKUP('G. Despesas'!$E$4,DRE!$C$4:$Q$1131,ROW('G. Receitas'!X600),FALSE)</f>
        <v>0</v>
      </c>
      <c r="AD594" s="2" t="str">
        <f t="shared" si="33"/>
        <v/>
      </c>
    </row>
    <row r="595" spans="27:30">
      <c r="AA595" s="2">
        <v>79</v>
      </c>
      <c r="AB595" s="2" t="str">
        <f>DRE!D604</f>
        <v>-</v>
      </c>
      <c r="AC595" s="2">
        <f>HLOOKUP('G. Despesas'!$E$4,DRE!$C$4:$Q$1131,ROW('G. Receitas'!X601),FALSE)</f>
        <v>0</v>
      </c>
      <c r="AD595" s="2" t="str">
        <f t="shared" si="33"/>
        <v/>
      </c>
    </row>
    <row r="596" spans="27:30">
      <c r="AA596" s="2">
        <v>80</v>
      </c>
      <c r="AB596" s="2" t="str">
        <f>DRE!D605</f>
        <v>-</v>
      </c>
      <c r="AC596" s="2">
        <f>HLOOKUP('G. Despesas'!$E$4,DRE!$C$4:$Q$1131,ROW('G. Receitas'!X602),FALSE)</f>
        <v>0</v>
      </c>
      <c r="AD596" s="2" t="str">
        <f t="shared" si="33"/>
        <v/>
      </c>
    </row>
    <row r="597" spans="27:30">
      <c r="AA597" s="2">
        <v>81</v>
      </c>
      <c r="AB597" s="2" t="str">
        <f>DRE!D606</f>
        <v>-</v>
      </c>
      <c r="AC597" s="2">
        <f>HLOOKUP('G. Despesas'!$E$4,DRE!$C$4:$Q$1131,ROW('G. Receitas'!X603),FALSE)</f>
        <v>0</v>
      </c>
      <c r="AD597" s="2" t="str">
        <f t="shared" si="33"/>
        <v/>
      </c>
    </row>
    <row r="598" spans="27:30">
      <c r="AA598" s="2">
        <v>82</v>
      </c>
      <c r="AB598" s="2" t="str">
        <f>DRE!D607</f>
        <v>-</v>
      </c>
      <c r="AC598" s="2">
        <f>HLOOKUP('G. Despesas'!$E$4,DRE!$C$4:$Q$1131,ROW('G. Receitas'!X604),FALSE)</f>
        <v>0</v>
      </c>
      <c r="AD598" s="2" t="str">
        <f t="shared" si="33"/>
        <v/>
      </c>
    </row>
    <row r="599" spans="27:30">
      <c r="AA599" s="2">
        <v>83</v>
      </c>
      <c r="AB599" s="2" t="str">
        <f>DRE!D608</f>
        <v>-</v>
      </c>
      <c r="AC599" s="2">
        <f>HLOOKUP('G. Despesas'!$E$4,DRE!$C$4:$Q$1131,ROW('G. Receitas'!X605),FALSE)</f>
        <v>0</v>
      </c>
      <c r="AD599" s="2" t="str">
        <f t="shared" si="33"/>
        <v/>
      </c>
    </row>
    <row r="600" spans="27:30">
      <c r="AA600" s="2">
        <v>84</v>
      </c>
      <c r="AB600" s="2" t="str">
        <f>DRE!D609</f>
        <v>-</v>
      </c>
      <c r="AC600" s="2">
        <f>HLOOKUP('G. Despesas'!$E$4,DRE!$C$4:$Q$1131,ROW('G. Receitas'!X606),FALSE)</f>
        <v>0</v>
      </c>
      <c r="AD600" s="2" t="str">
        <f t="shared" si="33"/>
        <v/>
      </c>
    </row>
    <row r="601" spans="27:30">
      <c r="AA601" s="2">
        <v>85</v>
      </c>
      <c r="AB601" s="2" t="str">
        <f>DRE!D610</f>
        <v>-</v>
      </c>
      <c r="AC601" s="2">
        <f>HLOOKUP('G. Despesas'!$E$4,DRE!$C$4:$Q$1131,ROW('G. Receitas'!X607),FALSE)</f>
        <v>0</v>
      </c>
      <c r="AD601" s="2" t="str">
        <f t="shared" si="33"/>
        <v/>
      </c>
    </row>
    <row r="602" spans="27:30">
      <c r="AA602" s="2">
        <v>86</v>
      </c>
      <c r="AB602" s="2" t="str">
        <f>DRE!D611</f>
        <v>-</v>
      </c>
      <c r="AC602" s="2">
        <f>HLOOKUP('G. Despesas'!$E$4,DRE!$C$4:$Q$1131,ROW('G. Receitas'!X608),FALSE)</f>
        <v>0</v>
      </c>
      <c r="AD602" s="2" t="str">
        <f t="shared" si="33"/>
        <v/>
      </c>
    </row>
    <row r="603" spans="27:30">
      <c r="AA603" s="2">
        <v>87</v>
      </c>
      <c r="AB603" s="2" t="str">
        <f>DRE!D612</f>
        <v>-</v>
      </c>
      <c r="AC603" s="2">
        <f>HLOOKUP('G. Despesas'!$E$4,DRE!$C$4:$Q$1131,ROW('G. Receitas'!X609),FALSE)</f>
        <v>0</v>
      </c>
      <c r="AD603" s="2" t="str">
        <f t="shared" si="33"/>
        <v/>
      </c>
    </row>
    <row r="604" spans="27:30">
      <c r="AA604" s="2">
        <v>88</v>
      </c>
      <c r="AB604" s="2" t="str">
        <f>DRE!D613</f>
        <v>-</v>
      </c>
      <c r="AC604" s="2">
        <f>HLOOKUP('G. Despesas'!$E$4,DRE!$C$4:$Q$1131,ROW('G. Receitas'!X610),FALSE)</f>
        <v>0</v>
      </c>
      <c r="AD604" s="2" t="str">
        <f t="shared" si="33"/>
        <v/>
      </c>
    </row>
    <row r="605" spans="27:30">
      <c r="AA605" s="2">
        <v>89</v>
      </c>
      <c r="AB605" s="2" t="str">
        <f>DRE!D614</f>
        <v>-</v>
      </c>
      <c r="AC605" s="2">
        <f>HLOOKUP('G. Despesas'!$E$4,DRE!$C$4:$Q$1131,ROW('G. Receitas'!X611),FALSE)</f>
        <v>0</v>
      </c>
      <c r="AD605" s="2" t="str">
        <f t="shared" si="33"/>
        <v/>
      </c>
    </row>
    <row r="606" spans="27:30">
      <c r="AA606" s="2">
        <v>90</v>
      </c>
      <c r="AB606" s="2" t="str">
        <f>DRE!D615</f>
        <v>-</v>
      </c>
      <c r="AC606" s="2">
        <f>HLOOKUP('G. Despesas'!$E$4,DRE!$C$4:$Q$1131,ROW('G. Receitas'!X612),FALSE)</f>
        <v>0</v>
      </c>
      <c r="AD606" s="2" t="str">
        <f t="shared" si="33"/>
        <v/>
      </c>
    </row>
    <row r="607" spans="27:30">
      <c r="AA607" s="2">
        <v>91</v>
      </c>
      <c r="AB607" s="2" t="str">
        <f>DRE!D616</f>
        <v>-</v>
      </c>
      <c r="AC607" s="2">
        <f>HLOOKUP('G. Despesas'!$E$4,DRE!$C$4:$Q$1131,ROW('G. Receitas'!X613),FALSE)</f>
        <v>0</v>
      </c>
      <c r="AD607" s="2" t="str">
        <f t="shared" si="33"/>
        <v/>
      </c>
    </row>
    <row r="608" spans="27:30">
      <c r="AA608" s="2">
        <v>92</v>
      </c>
      <c r="AB608" s="2" t="str">
        <f>DRE!D617</f>
        <v>-</v>
      </c>
      <c r="AC608" s="2">
        <f>HLOOKUP('G. Despesas'!$E$4,DRE!$C$4:$Q$1131,ROW('G. Receitas'!X614),FALSE)</f>
        <v>0</v>
      </c>
      <c r="AD608" s="2" t="str">
        <f t="shared" si="33"/>
        <v/>
      </c>
    </row>
    <row r="609" spans="27:33">
      <c r="AA609" s="2">
        <v>93</v>
      </c>
      <c r="AB609" s="2" t="str">
        <f>DRE!D618</f>
        <v>-</v>
      </c>
      <c r="AC609" s="2">
        <f>HLOOKUP('G. Despesas'!$E$4,DRE!$C$4:$Q$1131,ROW('G. Receitas'!X615),FALSE)</f>
        <v>0</v>
      </c>
      <c r="AD609" s="2" t="str">
        <f t="shared" si="33"/>
        <v/>
      </c>
    </row>
    <row r="610" spans="27:33">
      <c r="AA610" s="2">
        <v>94</v>
      </c>
      <c r="AB610" s="2" t="str">
        <f>DRE!D619</f>
        <v>-</v>
      </c>
      <c r="AC610" s="2">
        <f>HLOOKUP('G. Despesas'!$E$4,DRE!$C$4:$Q$1131,ROW('G. Receitas'!X616),FALSE)</f>
        <v>0</v>
      </c>
      <c r="AD610" s="2" t="str">
        <f t="shared" si="33"/>
        <v/>
      </c>
    </row>
    <row r="611" spans="27:33">
      <c r="AA611" s="2">
        <v>95</v>
      </c>
      <c r="AB611" s="2" t="str">
        <f>DRE!D620</f>
        <v>-</v>
      </c>
      <c r="AC611" s="2">
        <f>HLOOKUP('G. Despesas'!$E$4,DRE!$C$4:$Q$1131,ROW('G. Receitas'!X617),FALSE)</f>
        <v>0</v>
      </c>
      <c r="AD611" s="2" t="str">
        <f t="shared" si="33"/>
        <v/>
      </c>
    </row>
    <row r="612" spans="27:33">
      <c r="AA612" s="2">
        <v>96</v>
      </c>
      <c r="AB612" s="2" t="str">
        <f>DRE!D621</f>
        <v>-</v>
      </c>
      <c r="AC612" s="2">
        <f>HLOOKUP('G. Despesas'!$E$4,DRE!$C$4:$Q$1131,ROW('G. Receitas'!X618),FALSE)</f>
        <v>0</v>
      </c>
      <c r="AD612" s="2" t="str">
        <f t="shared" si="33"/>
        <v/>
      </c>
    </row>
    <row r="613" spans="27:33">
      <c r="AA613" s="2">
        <v>97</v>
      </c>
      <c r="AB613" s="2" t="str">
        <f>DRE!D622</f>
        <v>-</v>
      </c>
      <c r="AC613" s="2">
        <f>HLOOKUP('G. Despesas'!$E$4,DRE!$C$4:$Q$1131,ROW('G. Receitas'!X619),FALSE)</f>
        <v>0</v>
      </c>
      <c r="AD613" s="2" t="str">
        <f t="shared" si="33"/>
        <v/>
      </c>
    </row>
    <row r="614" spans="27:33">
      <c r="AA614" s="2">
        <v>98</v>
      </c>
      <c r="AB614" s="2" t="str">
        <f>DRE!D623</f>
        <v>-</v>
      </c>
      <c r="AC614" s="2">
        <f>HLOOKUP('G. Despesas'!$E$4,DRE!$C$4:$Q$1131,ROW('G. Receitas'!X620),FALSE)</f>
        <v>0</v>
      </c>
      <c r="AD614" s="2" t="str">
        <f t="shared" si="33"/>
        <v/>
      </c>
    </row>
    <row r="615" spans="27:33">
      <c r="AA615" s="2">
        <v>99</v>
      </c>
      <c r="AB615" s="2" t="str">
        <f>DRE!D624</f>
        <v>Outras despesas Operacionais</v>
      </c>
      <c r="AC615" s="2">
        <f>HLOOKUP('G. Despesas'!$E$4,DRE!$C$4:$Q$1131,ROW('G. Receitas'!X621),FALSE)</f>
        <v>0</v>
      </c>
      <c r="AD615" s="2" t="str">
        <f t="shared" si="33"/>
        <v/>
      </c>
    </row>
    <row r="616" spans="27:33">
      <c r="AB616" s="2" t="str">
        <f>DRE!D625</f>
        <v>DESPESAS DE MARKETING</v>
      </c>
      <c r="AC616" s="2">
        <f>HLOOKUP('G. Despesas'!$E$4,DRE!$C$4:$Q$1131,ROW('G. Receitas'!X622),FALSE)</f>
        <v>0</v>
      </c>
      <c r="AD616" s="2" t="s">
        <v>1342</v>
      </c>
      <c r="AE616" s="2" t="s">
        <v>1343</v>
      </c>
      <c r="AF616" s="2" t="s">
        <v>1344</v>
      </c>
      <c r="AG616" s="2" t="s">
        <v>1344</v>
      </c>
    </row>
    <row r="617" spans="27:33">
      <c r="AA617" s="2">
        <v>1</v>
      </c>
      <c r="AB617" s="2" t="str">
        <f>DRE!D626</f>
        <v>Produtos Online</v>
      </c>
      <c r="AC617" s="2">
        <f>HLOOKUP('G. Despesas'!$E$4,DRE!$C$4:$Q$1131,ROW('G. Receitas'!X623),FALSE)</f>
        <v>0</v>
      </c>
      <c r="AD617" s="2" t="str">
        <f>IF(AC617=0,"",AC617+AA617/1000)</f>
        <v/>
      </c>
      <c r="AE617" s="2" t="e">
        <f>LARGE($AD$617:$AD$715,AA617)</f>
        <v>#NUM!</v>
      </c>
      <c r="AF617" s="2" t="str">
        <f>IFERROR(VLOOKUP(MATCH(AE617,$AD$617:$AD$715,0),$AA$617:$AC$715,AF$6,FALSE),"")</f>
        <v/>
      </c>
      <c r="AG617" s="2" t="str">
        <f>IFERROR(VLOOKUP(MATCH(AE617,$AD$617:$AD$715,0),$AA$617:AC715,AG$6,FALSE),"-")</f>
        <v>-</v>
      </c>
    </row>
    <row r="618" spans="27:33">
      <c r="AA618" s="2">
        <v>2</v>
      </c>
      <c r="AB618" s="2" t="str">
        <f>DRE!D627</f>
        <v>Produtos Offline</v>
      </c>
      <c r="AC618" s="2">
        <f>HLOOKUP('G. Despesas'!$E$4,DRE!$C$4:$Q$1131,ROW('G. Receitas'!X624),FALSE)</f>
        <v>0</v>
      </c>
      <c r="AD618" s="2" t="str">
        <f t="shared" ref="AD618:AD681" si="34">IF(AC618=0,"",AC618+AA618/1000)</f>
        <v/>
      </c>
      <c r="AE618" s="2" t="e">
        <f t="shared" ref="AE618:AE631" si="35">LARGE($AD$617:$AD$715,AA618)</f>
        <v>#NUM!</v>
      </c>
      <c r="AF618" s="2" t="str">
        <f t="shared" ref="AF618:AF631" si="36">IFERROR(VLOOKUP(MATCH(AE618,$AD$617:$AD$715,0),$AA$617:$AC$715,AF$6,FALSE),"")</f>
        <v/>
      </c>
      <c r="AG618" s="2" t="str">
        <f>IFERROR(VLOOKUP(MATCH(AE618,$AD$617:$AD$715,0),$AA$617:AC716,AG$6,FALSE),"-")</f>
        <v>-</v>
      </c>
    </row>
    <row r="619" spans="27:33">
      <c r="AA619" s="2">
        <v>3</v>
      </c>
      <c r="AB619" s="2" t="str">
        <f>DRE!D628</f>
        <v>-</v>
      </c>
      <c r="AC619" s="2">
        <f>HLOOKUP('G. Despesas'!$E$4,DRE!$C$4:$Q$1131,ROW('G. Receitas'!X625),FALSE)</f>
        <v>0</v>
      </c>
      <c r="AD619" s="2" t="str">
        <f t="shared" si="34"/>
        <v/>
      </c>
      <c r="AE619" s="2" t="e">
        <f t="shared" si="35"/>
        <v>#NUM!</v>
      </c>
      <c r="AF619" s="2" t="str">
        <f t="shared" si="36"/>
        <v/>
      </c>
      <c r="AG619" s="2" t="str">
        <f>IFERROR(VLOOKUP(MATCH(AE619,$AD$617:$AD$715,0),$AA$617:AC717,AG$6,FALSE),"-")</f>
        <v>-</v>
      </c>
    </row>
    <row r="620" spans="27:33">
      <c r="AA620" s="2">
        <v>4</v>
      </c>
      <c r="AB620" s="2" t="str">
        <f>DRE!D629</f>
        <v>-</v>
      </c>
      <c r="AC620" s="2">
        <f>HLOOKUP('G. Despesas'!$E$4,DRE!$C$4:$Q$1131,ROW('G. Receitas'!X626),FALSE)</f>
        <v>0</v>
      </c>
      <c r="AD620" s="2" t="str">
        <f t="shared" si="34"/>
        <v/>
      </c>
      <c r="AE620" s="2" t="e">
        <f t="shared" si="35"/>
        <v>#NUM!</v>
      </c>
      <c r="AF620" s="2" t="str">
        <f t="shared" si="36"/>
        <v/>
      </c>
      <c r="AG620" s="2" t="str">
        <f>IFERROR(VLOOKUP(MATCH(AE620,$AD$617:$AD$715,0),$AA$617:AC718,AG$6,FALSE),"-")</f>
        <v>-</v>
      </c>
    </row>
    <row r="621" spans="27:33">
      <c r="AA621" s="2">
        <v>5</v>
      </c>
      <c r="AB621" s="2" t="str">
        <f>DRE!D630</f>
        <v>-</v>
      </c>
      <c r="AC621" s="2">
        <f>HLOOKUP('G. Despesas'!$E$4,DRE!$C$4:$Q$1131,ROW('G. Receitas'!X627),FALSE)</f>
        <v>0</v>
      </c>
      <c r="AD621" s="2" t="str">
        <f t="shared" si="34"/>
        <v/>
      </c>
      <c r="AE621" s="2" t="e">
        <f t="shared" si="35"/>
        <v>#NUM!</v>
      </c>
      <c r="AF621" s="2" t="str">
        <f t="shared" si="36"/>
        <v/>
      </c>
      <c r="AG621" s="2" t="str">
        <f>IFERROR(VLOOKUP(MATCH(AE621,$AD$617:$AD$715,0),$AA$617:AC719,AG$6,FALSE),"-")</f>
        <v>-</v>
      </c>
    </row>
    <row r="622" spans="27:33">
      <c r="AA622" s="2">
        <v>6</v>
      </c>
      <c r="AB622" s="2" t="str">
        <f>DRE!D631</f>
        <v>-</v>
      </c>
      <c r="AC622" s="2">
        <f>HLOOKUP('G. Despesas'!$E$4,DRE!$C$4:$Q$1131,ROW('G. Receitas'!X628),FALSE)</f>
        <v>0</v>
      </c>
      <c r="AD622" s="2" t="str">
        <f t="shared" si="34"/>
        <v/>
      </c>
      <c r="AE622" s="2" t="e">
        <f t="shared" si="35"/>
        <v>#NUM!</v>
      </c>
      <c r="AF622" s="2" t="str">
        <f t="shared" si="36"/>
        <v/>
      </c>
      <c r="AG622" s="2" t="str">
        <f>IFERROR(VLOOKUP(MATCH(AE622,$AD$617:$AD$715,0),$AA$617:AC720,AG$6,FALSE),"-")</f>
        <v>-</v>
      </c>
    </row>
    <row r="623" spans="27:33">
      <c r="AA623" s="2">
        <v>7</v>
      </c>
      <c r="AB623" s="2" t="str">
        <f>DRE!D632</f>
        <v>-</v>
      </c>
      <c r="AC623" s="2">
        <f>HLOOKUP('G. Despesas'!$E$4,DRE!$C$4:$Q$1131,ROW('G. Receitas'!X629),FALSE)</f>
        <v>0</v>
      </c>
      <c r="AD623" s="2" t="str">
        <f t="shared" si="34"/>
        <v/>
      </c>
      <c r="AE623" s="2" t="e">
        <f t="shared" si="35"/>
        <v>#NUM!</v>
      </c>
      <c r="AF623" s="2" t="str">
        <f t="shared" si="36"/>
        <v/>
      </c>
      <c r="AG623" s="2" t="str">
        <f>IFERROR(VLOOKUP(MATCH(AE623,$AD$617:$AD$715,0),$AA$617:AC721,AG$6,FALSE),"-")</f>
        <v>-</v>
      </c>
    </row>
    <row r="624" spans="27:33">
      <c r="AA624" s="2">
        <v>8</v>
      </c>
      <c r="AB624" s="2" t="str">
        <f>DRE!D633</f>
        <v>-</v>
      </c>
      <c r="AC624" s="2">
        <f>HLOOKUP('G. Despesas'!$E$4,DRE!$C$4:$Q$1131,ROW('G. Receitas'!X630),FALSE)</f>
        <v>0</v>
      </c>
      <c r="AD624" s="2" t="str">
        <f t="shared" si="34"/>
        <v/>
      </c>
      <c r="AE624" s="2" t="e">
        <f t="shared" si="35"/>
        <v>#NUM!</v>
      </c>
      <c r="AF624" s="2" t="str">
        <f t="shared" si="36"/>
        <v/>
      </c>
      <c r="AG624" s="2" t="str">
        <f>IFERROR(VLOOKUP(MATCH(AE624,$AD$617:$AD$715,0),$AA$617:AC722,AG$6,FALSE),"-")</f>
        <v>-</v>
      </c>
    </row>
    <row r="625" spans="27:33">
      <c r="AA625" s="2">
        <v>9</v>
      </c>
      <c r="AB625" s="2" t="str">
        <f>DRE!D634</f>
        <v>-</v>
      </c>
      <c r="AC625" s="2">
        <f>HLOOKUP('G. Despesas'!$E$4,DRE!$C$4:$Q$1131,ROW('G. Receitas'!X631),FALSE)</f>
        <v>0</v>
      </c>
      <c r="AD625" s="2" t="str">
        <f t="shared" si="34"/>
        <v/>
      </c>
      <c r="AE625" s="2" t="e">
        <f t="shared" si="35"/>
        <v>#NUM!</v>
      </c>
      <c r="AF625" s="2" t="str">
        <f t="shared" si="36"/>
        <v/>
      </c>
      <c r="AG625" s="2" t="str">
        <f>IFERROR(VLOOKUP(MATCH(AE625,$AD$617:$AD$715,0),$AA$617:AC723,AG$6,FALSE),"-")</f>
        <v>-</v>
      </c>
    </row>
    <row r="626" spans="27:33">
      <c r="AA626" s="2">
        <v>10</v>
      </c>
      <c r="AB626" s="2" t="str">
        <f>DRE!D635</f>
        <v>-</v>
      </c>
      <c r="AC626" s="2">
        <f>HLOOKUP('G. Despesas'!$E$4,DRE!$C$4:$Q$1131,ROW('G. Receitas'!X632),FALSE)</f>
        <v>0</v>
      </c>
      <c r="AD626" s="2" t="str">
        <f t="shared" si="34"/>
        <v/>
      </c>
      <c r="AE626" s="2" t="e">
        <f t="shared" si="35"/>
        <v>#NUM!</v>
      </c>
      <c r="AF626" s="2" t="str">
        <f t="shared" si="36"/>
        <v/>
      </c>
      <c r="AG626" s="2" t="str">
        <f>IFERROR(VLOOKUP(MATCH(AE626,$AD$617:$AD$715,0),$AA$617:AC724,AG$6,FALSE),"-")</f>
        <v>-</v>
      </c>
    </row>
    <row r="627" spans="27:33">
      <c r="AA627" s="2">
        <v>11</v>
      </c>
      <c r="AB627" s="2" t="str">
        <f>DRE!D636</f>
        <v>-</v>
      </c>
      <c r="AC627" s="2">
        <f>HLOOKUP('G. Despesas'!$E$4,DRE!$C$4:$Q$1131,ROW('G. Receitas'!X633),FALSE)</f>
        <v>0</v>
      </c>
      <c r="AD627" s="2" t="str">
        <f t="shared" si="34"/>
        <v/>
      </c>
      <c r="AE627" s="2" t="e">
        <f t="shared" si="35"/>
        <v>#NUM!</v>
      </c>
      <c r="AF627" s="2" t="str">
        <f t="shared" si="36"/>
        <v/>
      </c>
      <c r="AG627" s="2" t="str">
        <f>IFERROR(VLOOKUP(MATCH(AE627,$AD$617:$AD$715,0),$AA$617:AC725,AG$6,FALSE),"-")</f>
        <v>-</v>
      </c>
    </row>
    <row r="628" spans="27:33">
      <c r="AA628" s="2">
        <v>12</v>
      </c>
      <c r="AB628" s="2" t="str">
        <f>DRE!D637</f>
        <v>-</v>
      </c>
      <c r="AC628" s="2">
        <f>HLOOKUP('G. Despesas'!$E$4,DRE!$C$4:$Q$1131,ROW('G. Receitas'!X634),FALSE)</f>
        <v>0</v>
      </c>
      <c r="AD628" s="2" t="str">
        <f t="shared" si="34"/>
        <v/>
      </c>
      <c r="AE628" s="2" t="e">
        <f t="shared" si="35"/>
        <v>#NUM!</v>
      </c>
      <c r="AF628" s="2" t="str">
        <f t="shared" si="36"/>
        <v/>
      </c>
      <c r="AG628" s="2" t="str">
        <f>IFERROR(VLOOKUP(MATCH(AE628,$AD$617:$AD$715,0),$AA$617:AC726,AG$6,FALSE),"-")</f>
        <v>-</v>
      </c>
    </row>
    <row r="629" spans="27:33">
      <c r="AA629" s="2">
        <v>13</v>
      </c>
      <c r="AB629" s="2" t="str">
        <f>DRE!D638</f>
        <v>-</v>
      </c>
      <c r="AC629" s="2">
        <f>HLOOKUP('G. Despesas'!$E$4,DRE!$C$4:$Q$1131,ROW('G. Receitas'!X635),FALSE)</f>
        <v>0</v>
      </c>
      <c r="AD629" s="2" t="str">
        <f t="shared" si="34"/>
        <v/>
      </c>
      <c r="AE629" s="2" t="e">
        <f t="shared" si="35"/>
        <v>#NUM!</v>
      </c>
      <c r="AF629" s="2" t="str">
        <f t="shared" si="36"/>
        <v/>
      </c>
      <c r="AG629" s="2" t="str">
        <f>IFERROR(VLOOKUP(MATCH(AE629,$AD$617:$AD$715,0),$AA$617:AC727,AG$6,FALSE),"-")</f>
        <v>-</v>
      </c>
    </row>
    <row r="630" spans="27:33">
      <c r="AA630" s="2">
        <v>14</v>
      </c>
      <c r="AB630" s="2" t="str">
        <f>DRE!D639</f>
        <v>-</v>
      </c>
      <c r="AC630" s="2">
        <f>HLOOKUP('G. Despesas'!$E$4,DRE!$C$4:$Q$1131,ROW('G. Receitas'!X636),FALSE)</f>
        <v>0</v>
      </c>
      <c r="AD630" s="2" t="str">
        <f t="shared" si="34"/>
        <v/>
      </c>
      <c r="AE630" s="2" t="e">
        <f t="shared" si="35"/>
        <v>#NUM!</v>
      </c>
      <c r="AF630" s="2" t="str">
        <f t="shared" si="36"/>
        <v/>
      </c>
      <c r="AG630" s="2" t="str">
        <f>IFERROR(VLOOKUP(MATCH(AE630,$AD$617:$AD$715,0),$AA$617:AC728,AG$6,FALSE),"-")</f>
        <v>-</v>
      </c>
    </row>
    <row r="631" spans="27:33">
      <c r="AA631" s="2">
        <v>15</v>
      </c>
      <c r="AB631" s="2" t="str">
        <f>DRE!D640</f>
        <v>-</v>
      </c>
      <c r="AC631" s="2">
        <f>HLOOKUP('G. Despesas'!$E$4,DRE!$C$4:$Q$1131,ROW('G. Receitas'!X637),FALSE)</f>
        <v>0</v>
      </c>
      <c r="AD631" s="2" t="str">
        <f t="shared" si="34"/>
        <v/>
      </c>
      <c r="AE631" s="2" t="e">
        <f t="shared" si="35"/>
        <v>#NUM!</v>
      </c>
      <c r="AF631" s="2" t="str">
        <f t="shared" si="36"/>
        <v/>
      </c>
      <c r="AG631" s="2" t="str">
        <f>IFERROR(VLOOKUP(MATCH(AE631,$AD$617:$AD$715,0),$AA$617:AC729,AG$6,FALSE),"-")</f>
        <v>-</v>
      </c>
    </row>
    <row r="632" spans="27:33">
      <c r="AA632" s="2">
        <v>16</v>
      </c>
      <c r="AB632" s="2" t="str">
        <f>DRE!D641</f>
        <v>-</v>
      </c>
      <c r="AC632" s="2">
        <f>HLOOKUP('G. Despesas'!$E$4,DRE!$C$4:$Q$1131,ROW('G. Receitas'!X638),FALSE)</f>
        <v>0</v>
      </c>
      <c r="AD632" s="2" t="str">
        <f t="shared" si="34"/>
        <v/>
      </c>
    </row>
    <row r="633" spans="27:33">
      <c r="AA633" s="2">
        <v>17</v>
      </c>
      <c r="AB633" s="2" t="str">
        <f>DRE!D642</f>
        <v>-</v>
      </c>
      <c r="AC633" s="2">
        <f>HLOOKUP('G. Despesas'!$E$4,DRE!$C$4:$Q$1131,ROW('G. Receitas'!X639),FALSE)</f>
        <v>0</v>
      </c>
      <c r="AD633" s="2" t="str">
        <f t="shared" si="34"/>
        <v/>
      </c>
    </row>
    <row r="634" spans="27:33">
      <c r="AA634" s="2">
        <v>18</v>
      </c>
      <c r="AB634" s="2" t="str">
        <f>DRE!D643</f>
        <v>-</v>
      </c>
      <c r="AC634" s="2">
        <f>HLOOKUP('G. Despesas'!$E$4,DRE!$C$4:$Q$1131,ROW('G. Receitas'!X640),FALSE)</f>
        <v>0</v>
      </c>
      <c r="AD634" s="2" t="str">
        <f t="shared" si="34"/>
        <v/>
      </c>
    </row>
    <row r="635" spans="27:33">
      <c r="AA635" s="2">
        <v>19</v>
      </c>
      <c r="AB635" s="2" t="str">
        <f>DRE!D644</f>
        <v>-</v>
      </c>
      <c r="AC635" s="2">
        <f>HLOOKUP('G. Despesas'!$E$4,DRE!$C$4:$Q$1131,ROW('G. Receitas'!X641),FALSE)</f>
        <v>0</v>
      </c>
      <c r="AD635" s="2" t="str">
        <f t="shared" si="34"/>
        <v/>
      </c>
    </row>
    <row r="636" spans="27:33">
      <c r="AA636" s="2">
        <v>20</v>
      </c>
      <c r="AB636" s="2" t="str">
        <f>DRE!D645</f>
        <v>-</v>
      </c>
      <c r="AC636" s="2">
        <f>HLOOKUP('G. Despesas'!$E$4,DRE!$C$4:$Q$1131,ROW('G. Receitas'!X642),FALSE)</f>
        <v>0</v>
      </c>
      <c r="AD636" s="2" t="str">
        <f t="shared" si="34"/>
        <v/>
      </c>
    </row>
    <row r="637" spans="27:33">
      <c r="AA637" s="2">
        <v>21</v>
      </c>
      <c r="AB637" s="2" t="str">
        <f>DRE!D646</f>
        <v>-</v>
      </c>
      <c r="AC637" s="2">
        <f>HLOOKUP('G. Despesas'!$E$4,DRE!$C$4:$Q$1131,ROW('G. Receitas'!X643),FALSE)</f>
        <v>0</v>
      </c>
      <c r="AD637" s="2" t="str">
        <f t="shared" si="34"/>
        <v/>
      </c>
    </row>
    <row r="638" spans="27:33">
      <c r="AA638" s="2">
        <v>22</v>
      </c>
      <c r="AB638" s="2" t="str">
        <f>DRE!D647</f>
        <v>-</v>
      </c>
      <c r="AC638" s="2">
        <f>HLOOKUP('G. Despesas'!$E$4,DRE!$C$4:$Q$1131,ROW('G. Receitas'!X644),FALSE)</f>
        <v>0</v>
      </c>
      <c r="AD638" s="2" t="str">
        <f t="shared" si="34"/>
        <v/>
      </c>
    </row>
    <row r="639" spans="27:33">
      <c r="AA639" s="2">
        <v>23</v>
      </c>
      <c r="AB639" s="2" t="str">
        <f>DRE!D648</f>
        <v>-</v>
      </c>
      <c r="AC639" s="2">
        <f>HLOOKUP('G. Despesas'!$E$4,DRE!$C$4:$Q$1131,ROW('G. Receitas'!X645),FALSE)</f>
        <v>0</v>
      </c>
      <c r="AD639" s="2" t="str">
        <f t="shared" si="34"/>
        <v/>
      </c>
    </row>
    <row r="640" spans="27:33">
      <c r="AA640" s="2">
        <v>24</v>
      </c>
      <c r="AB640" s="2" t="str">
        <f>DRE!D649</f>
        <v>-</v>
      </c>
      <c r="AC640" s="2">
        <f>HLOOKUP('G. Despesas'!$E$4,DRE!$C$4:$Q$1131,ROW('G. Receitas'!X646),FALSE)</f>
        <v>0</v>
      </c>
      <c r="AD640" s="2" t="str">
        <f t="shared" si="34"/>
        <v/>
      </c>
    </row>
    <row r="641" spans="27:30">
      <c r="AA641" s="2">
        <v>25</v>
      </c>
      <c r="AB641" s="2" t="str">
        <f>DRE!D650</f>
        <v>-</v>
      </c>
      <c r="AC641" s="2">
        <f>HLOOKUP('G. Despesas'!$E$4,DRE!$C$4:$Q$1131,ROW('G. Receitas'!X647),FALSE)</f>
        <v>0</v>
      </c>
      <c r="AD641" s="2" t="str">
        <f t="shared" si="34"/>
        <v/>
      </c>
    </row>
    <row r="642" spans="27:30">
      <c r="AA642" s="2">
        <v>26</v>
      </c>
      <c r="AB642" s="2" t="str">
        <f>DRE!D651</f>
        <v>-</v>
      </c>
      <c r="AC642" s="2">
        <f>HLOOKUP('G. Despesas'!$E$4,DRE!$C$4:$Q$1131,ROW('G. Receitas'!X648),FALSE)</f>
        <v>0</v>
      </c>
      <c r="AD642" s="2" t="str">
        <f t="shared" si="34"/>
        <v/>
      </c>
    </row>
    <row r="643" spans="27:30">
      <c r="AA643" s="2">
        <v>27</v>
      </c>
      <c r="AB643" s="2" t="str">
        <f>DRE!D652</f>
        <v>-</v>
      </c>
      <c r="AC643" s="2">
        <f>HLOOKUP('G. Despesas'!$E$4,DRE!$C$4:$Q$1131,ROW('G. Receitas'!X649),FALSE)</f>
        <v>0</v>
      </c>
      <c r="AD643" s="2" t="str">
        <f t="shared" si="34"/>
        <v/>
      </c>
    </row>
    <row r="644" spans="27:30">
      <c r="AA644" s="2">
        <v>28</v>
      </c>
      <c r="AB644" s="2" t="str">
        <f>DRE!D653</f>
        <v>-</v>
      </c>
      <c r="AC644" s="2">
        <f>HLOOKUP('G. Despesas'!$E$4,DRE!$C$4:$Q$1131,ROW('G. Receitas'!X650),FALSE)</f>
        <v>0</v>
      </c>
      <c r="AD644" s="2" t="str">
        <f t="shared" si="34"/>
        <v/>
      </c>
    </row>
    <row r="645" spans="27:30">
      <c r="AA645" s="2">
        <v>29</v>
      </c>
      <c r="AB645" s="2" t="str">
        <f>DRE!D654</f>
        <v>-</v>
      </c>
      <c r="AC645" s="2">
        <f>HLOOKUP('G. Despesas'!$E$4,DRE!$C$4:$Q$1131,ROW('G. Receitas'!X651),FALSE)</f>
        <v>0</v>
      </c>
      <c r="AD645" s="2" t="str">
        <f t="shared" si="34"/>
        <v/>
      </c>
    </row>
    <row r="646" spans="27:30">
      <c r="AA646" s="2">
        <v>30</v>
      </c>
      <c r="AB646" s="2" t="str">
        <f>DRE!D655</f>
        <v>-</v>
      </c>
      <c r="AC646" s="2">
        <f>HLOOKUP('G. Despesas'!$E$4,DRE!$C$4:$Q$1131,ROW('G. Receitas'!X652),FALSE)</f>
        <v>0</v>
      </c>
      <c r="AD646" s="2" t="str">
        <f t="shared" si="34"/>
        <v/>
      </c>
    </row>
    <row r="647" spans="27:30">
      <c r="AA647" s="2">
        <v>31</v>
      </c>
      <c r="AB647" s="2" t="str">
        <f>DRE!D656</f>
        <v>-</v>
      </c>
      <c r="AC647" s="2">
        <f>HLOOKUP('G. Despesas'!$E$4,DRE!$C$4:$Q$1131,ROW('G. Receitas'!X653),FALSE)</f>
        <v>0</v>
      </c>
      <c r="AD647" s="2" t="str">
        <f t="shared" si="34"/>
        <v/>
      </c>
    </row>
    <row r="648" spans="27:30">
      <c r="AA648" s="2">
        <v>32</v>
      </c>
      <c r="AB648" s="2" t="str">
        <f>DRE!D657</f>
        <v>-</v>
      </c>
      <c r="AC648" s="2">
        <f>HLOOKUP('G. Despesas'!$E$4,DRE!$C$4:$Q$1131,ROW('G. Receitas'!X654),FALSE)</f>
        <v>0</v>
      </c>
      <c r="AD648" s="2" t="str">
        <f t="shared" si="34"/>
        <v/>
      </c>
    </row>
    <row r="649" spans="27:30">
      <c r="AA649" s="2">
        <v>33</v>
      </c>
      <c r="AB649" s="2" t="str">
        <f>DRE!D658</f>
        <v>-</v>
      </c>
      <c r="AC649" s="2">
        <f>HLOOKUP('G. Despesas'!$E$4,DRE!$C$4:$Q$1131,ROW('G. Receitas'!X655),FALSE)</f>
        <v>0</v>
      </c>
      <c r="AD649" s="2" t="str">
        <f t="shared" si="34"/>
        <v/>
      </c>
    </row>
    <row r="650" spans="27:30">
      <c r="AA650" s="2">
        <v>34</v>
      </c>
      <c r="AB650" s="2" t="str">
        <f>DRE!D659</f>
        <v>-</v>
      </c>
      <c r="AC650" s="2">
        <f>HLOOKUP('G. Despesas'!$E$4,DRE!$C$4:$Q$1131,ROW('G. Receitas'!X656),FALSE)</f>
        <v>0</v>
      </c>
      <c r="AD650" s="2" t="str">
        <f t="shared" si="34"/>
        <v/>
      </c>
    </row>
    <row r="651" spans="27:30">
      <c r="AA651" s="2">
        <v>35</v>
      </c>
      <c r="AB651" s="2" t="str">
        <f>DRE!D660</f>
        <v>-</v>
      </c>
      <c r="AC651" s="2">
        <f>HLOOKUP('G. Despesas'!$E$4,DRE!$C$4:$Q$1131,ROW('G. Receitas'!X657),FALSE)</f>
        <v>0</v>
      </c>
      <c r="AD651" s="2" t="str">
        <f t="shared" si="34"/>
        <v/>
      </c>
    </row>
    <row r="652" spans="27:30">
      <c r="AA652" s="2">
        <v>36</v>
      </c>
      <c r="AB652" s="2" t="str">
        <f>DRE!D661</f>
        <v>-</v>
      </c>
      <c r="AC652" s="2">
        <f>HLOOKUP('G. Despesas'!$E$4,DRE!$C$4:$Q$1131,ROW('G. Receitas'!X658),FALSE)</f>
        <v>0</v>
      </c>
      <c r="AD652" s="2" t="str">
        <f t="shared" si="34"/>
        <v/>
      </c>
    </row>
    <row r="653" spans="27:30">
      <c r="AA653" s="2">
        <v>37</v>
      </c>
      <c r="AB653" s="2" t="str">
        <f>DRE!D662</f>
        <v>-</v>
      </c>
      <c r="AC653" s="2">
        <f>HLOOKUP('G. Despesas'!$E$4,DRE!$C$4:$Q$1131,ROW('G. Receitas'!X659),FALSE)</f>
        <v>0</v>
      </c>
      <c r="AD653" s="2" t="str">
        <f t="shared" si="34"/>
        <v/>
      </c>
    </row>
    <row r="654" spans="27:30">
      <c r="AA654" s="2">
        <v>38</v>
      </c>
      <c r="AB654" s="2" t="str">
        <f>DRE!D663</f>
        <v>-</v>
      </c>
      <c r="AC654" s="2">
        <f>HLOOKUP('G. Despesas'!$E$4,DRE!$C$4:$Q$1131,ROW('G. Receitas'!X660),FALSE)</f>
        <v>0</v>
      </c>
      <c r="AD654" s="2" t="str">
        <f t="shared" si="34"/>
        <v/>
      </c>
    </row>
    <row r="655" spans="27:30">
      <c r="AA655" s="2">
        <v>39</v>
      </c>
      <c r="AB655" s="2" t="str">
        <f>DRE!D664</f>
        <v>-</v>
      </c>
      <c r="AC655" s="2">
        <f>HLOOKUP('G. Despesas'!$E$4,DRE!$C$4:$Q$1131,ROW('G. Receitas'!X661),FALSE)</f>
        <v>0</v>
      </c>
      <c r="AD655" s="2" t="str">
        <f t="shared" si="34"/>
        <v/>
      </c>
    </row>
    <row r="656" spans="27:30">
      <c r="AA656" s="2">
        <v>40</v>
      </c>
      <c r="AB656" s="2" t="str">
        <f>DRE!D665</f>
        <v>-</v>
      </c>
      <c r="AC656" s="2">
        <f>HLOOKUP('G. Despesas'!$E$4,DRE!$C$4:$Q$1131,ROW('G. Receitas'!X662),FALSE)</f>
        <v>0</v>
      </c>
      <c r="AD656" s="2" t="str">
        <f t="shared" si="34"/>
        <v/>
      </c>
    </row>
    <row r="657" spans="27:30">
      <c r="AA657" s="2">
        <v>41</v>
      </c>
      <c r="AB657" s="2" t="str">
        <f>DRE!D666</f>
        <v>-</v>
      </c>
      <c r="AC657" s="2">
        <f>HLOOKUP('G. Despesas'!$E$4,DRE!$C$4:$Q$1131,ROW('G. Receitas'!X663),FALSE)</f>
        <v>0</v>
      </c>
      <c r="AD657" s="2" t="str">
        <f t="shared" si="34"/>
        <v/>
      </c>
    </row>
    <row r="658" spans="27:30">
      <c r="AA658" s="2">
        <v>42</v>
      </c>
      <c r="AB658" s="2" t="str">
        <f>DRE!D667</f>
        <v>-</v>
      </c>
      <c r="AC658" s="2">
        <f>HLOOKUP('G. Despesas'!$E$4,DRE!$C$4:$Q$1131,ROW('G. Receitas'!X664),FALSE)</f>
        <v>0</v>
      </c>
      <c r="AD658" s="2" t="str">
        <f t="shared" si="34"/>
        <v/>
      </c>
    </row>
    <row r="659" spans="27:30">
      <c r="AA659" s="2">
        <v>43</v>
      </c>
      <c r="AB659" s="2" t="str">
        <f>DRE!D668</f>
        <v>-</v>
      </c>
      <c r="AC659" s="2">
        <f>HLOOKUP('G. Despesas'!$E$4,DRE!$C$4:$Q$1131,ROW('G. Receitas'!X665),FALSE)</f>
        <v>0</v>
      </c>
      <c r="AD659" s="2" t="str">
        <f t="shared" si="34"/>
        <v/>
      </c>
    </row>
    <row r="660" spans="27:30">
      <c r="AA660" s="2">
        <v>44</v>
      </c>
      <c r="AB660" s="2" t="str">
        <f>DRE!D669</f>
        <v>-</v>
      </c>
      <c r="AC660" s="2">
        <f>HLOOKUP('G. Despesas'!$E$4,DRE!$C$4:$Q$1131,ROW('G. Receitas'!X666),FALSE)</f>
        <v>0</v>
      </c>
      <c r="AD660" s="2" t="str">
        <f t="shared" si="34"/>
        <v/>
      </c>
    </row>
    <row r="661" spans="27:30">
      <c r="AA661" s="2">
        <v>45</v>
      </c>
      <c r="AB661" s="2" t="str">
        <f>DRE!D670</f>
        <v>-</v>
      </c>
      <c r="AC661" s="2">
        <f>HLOOKUP('G. Despesas'!$E$4,DRE!$C$4:$Q$1131,ROW('G. Receitas'!X667),FALSE)</f>
        <v>0</v>
      </c>
      <c r="AD661" s="2" t="str">
        <f t="shared" si="34"/>
        <v/>
      </c>
    </row>
    <row r="662" spans="27:30">
      <c r="AA662" s="2">
        <v>46</v>
      </c>
      <c r="AB662" s="2" t="str">
        <f>DRE!D671</f>
        <v>-</v>
      </c>
      <c r="AC662" s="2">
        <f>HLOOKUP('G. Despesas'!$E$4,DRE!$C$4:$Q$1131,ROW('G. Receitas'!X668),FALSE)</f>
        <v>0</v>
      </c>
      <c r="AD662" s="2" t="str">
        <f t="shared" si="34"/>
        <v/>
      </c>
    </row>
    <row r="663" spans="27:30">
      <c r="AA663" s="2">
        <v>47</v>
      </c>
      <c r="AB663" s="2" t="str">
        <f>DRE!D672</f>
        <v>-</v>
      </c>
      <c r="AC663" s="2">
        <f>HLOOKUP('G. Despesas'!$E$4,DRE!$C$4:$Q$1131,ROW('G. Receitas'!X669),FALSE)</f>
        <v>0</v>
      </c>
      <c r="AD663" s="2" t="str">
        <f t="shared" si="34"/>
        <v/>
      </c>
    </row>
    <row r="664" spans="27:30">
      <c r="AA664" s="2">
        <v>48</v>
      </c>
      <c r="AB664" s="2" t="str">
        <f>DRE!D673</f>
        <v>-</v>
      </c>
      <c r="AC664" s="2">
        <f>HLOOKUP('G. Despesas'!$E$4,DRE!$C$4:$Q$1131,ROW('G. Receitas'!X670),FALSE)</f>
        <v>0</v>
      </c>
      <c r="AD664" s="2" t="str">
        <f t="shared" si="34"/>
        <v/>
      </c>
    </row>
    <row r="665" spans="27:30">
      <c r="AA665" s="2">
        <v>49</v>
      </c>
      <c r="AB665" s="2" t="str">
        <f>DRE!D674</f>
        <v>-</v>
      </c>
      <c r="AC665" s="2">
        <f>HLOOKUP('G. Despesas'!$E$4,DRE!$C$4:$Q$1131,ROW('G. Receitas'!X671),FALSE)</f>
        <v>0</v>
      </c>
      <c r="AD665" s="2" t="str">
        <f t="shared" si="34"/>
        <v/>
      </c>
    </row>
    <row r="666" spans="27:30">
      <c r="AA666" s="2">
        <v>50</v>
      </c>
      <c r="AB666" s="2" t="str">
        <f>DRE!D675</f>
        <v>-</v>
      </c>
      <c r="AC666" s="2">
        <f>HLOOKUP('G. Despesas'!$E$4,DRE!$C$4:$Q$1131,ROW('G. Receitas'!X672),FALSE)</f>
        <v>0</v>
      </c>
      <c r="AD666" s="2" t="str">
        <f t="shared" si="34"/>
        <v/>
      </c>
    </row>
    <row r="667" spans="27:30">
      <c r="AA667" s="2">
        <v>51</v>
      </c>
      <c r="AB667" s="2" t="str">
        <f>DRE!D676</f>
        <v>-</v>
      </c>
      <c r="AC667" s="2">
        <f>HLOOKUP('G. Despesas'!$E$4,DRE!$C$4:$Q$1131,ROW('G. Receitas'!X673),FALSE)</f>
        <v>0</v>
      </c>
      <c r="AD667" s="2" t="str">
        <f t="shared" si="34"/>
        <v/>
      </c>
    </row>
    <row r="668" spans="27:30">
      <c r="AA668" s="2">
        <v>52</v>
      </c>
      <c r="AB668" s="2" t="str">
        <f>DRE!D677</f>
        <v>-</v>
      </c>
      <c r="AC668" s="2">
        <f>HLOOKUP('G. Despesas'!$E$4,DRE!$C$4:$Q$1131,ROW('G. Receitas'!X674),FALSE)</f>
        <v>0</v>
      </c>
      <c r="AD668" s="2" t="str">
        <f t="shared" si="34"/>
        <v/>
      </c>
    </row>
    <row r="669" spans="27:30">
      <c r="AA669" s="2">
        <v>53</v>
      </c>
      <c r="AB669" s="2" t="str">
        <f>DRE!D678</f>
        <v>-</v>
      </c>
      <c r="AC669" s="2">
        <f>HLOOKUP('G. Despesas'!$E$4,DRE!$C$4:$Q$1131,ROW('G. Receitas'!X675),FALSE)</f>
        <v>0</v>
      </c>
      <c r="AD669" s="2" t="str">
        <f t="shared" si="34"/>
        <v/>
      </c>
    </row>
    <row r="670" spans="27:30">
      <c r="AA670" s="2">
        <v>54</v>
      </c>
      <c r="AB670" s="2" t="str">
        <f>DRE!D679</f>
        <v>-</v>
      </c>
      <c r="AC670" s="2">
        <f>HLOOKUP('G. Despesas'!$E$4,DRE!$C$4:$Q$1131,ROW('G. Receitas'!X676),FALSE)</f>
        <v>0</v>
      </c>
      <c r="AD670" s="2" t="str">
        <f t="shared" si="34"/>
        <v/>
      </c>
    </row>
    <row r="671" spans="27:30">
      <c r="AA671" s="2">
        <v>55</v>
      </c>
      <c r="AB671" s="2" t="str">
        <f>DRE!D680</f>
        <v>-</v>
      </c>
      <c r="AC671" s="2">
        <f>HLOOKUP('G. Despesas'!$E$4,DRE!$C$4:$Q$1131,ROW('G. Receitas'!X677),FALSE)</f>
        <v>0</v>
      </c>
      <c r="AD671" s="2" t="str">
        <f t="shared" si="34"/>
        <v/>
      </c>
    </row>
    <row r="672" spans="27:30">
      <c r="AA672" s="2">
        <v>56</v>
      </c>
      <c r="AB672" s="2" t="str">
        <f>DRE!D681</f>
        <v>-</v>
      </c>
      <c r="AC672" s="2">
        <f>HLOOKUP('G. Despesas'!$E$4,DRE!$C$4:$Q$1131,ROW('G. Receitas'!X678),FALSE)</f>
        <v>0</v>
      </c>
      <c r="AD672" s="2" t="str">
        <f t="shared" si="34"/>
        <v/>
      </c>
    </row>
    <row r="673" spans="27:30">
      <c r="AA673" s="2">
        <v>57</v>
      </c>
      <c r="AB673" s="2" t="str">
        <f>DRE!D682</f>
        <v>-</v>
      </c>
      <c r="AC673" s="2">
        <f>HLOOKUP('G. Despesas'!$E$4,DRE!$C$4:$Q$1131,ROW('G. Receitas'!X679),FALSE)</f>
        <v>0</v>
      </c>
      <c r="AD673" s="2" t="str">
        <f t="shared" si="34"/>
        <v/>
      </c>
    </row>
    <row r="674" spans="27:30">
      <c r="AA674" s="2">
        <v>58</v>
      </c>
      <c r="AB674" s="2" t="str">
        <f>DRE!D683</f>
        <v>-</v>
      </c>
      <c r="AC674" s="2">
        <f>HLOOKUP('G. Despesas'!$E$4,DRE!$C$4:$Q$1131,ROW('G. Receitas'!X680),FALSE)</f>
        <v>0</v>
      </c>
      <c r="AD674" s="2" t="str">
        <f t="shared" si="34"/>
        <v/>
      </c>
    </row>
    <row r="675" spans="27:30">
      <c r="AA675" s="2">
        <v>59</v>
      </c>
      <c r="AB675" s="2" t="str">
        <f>DRE!D684</f>
        <v>-</v>
      </c>
      <c r="AC675" s="2">
        <f>HLOOKUP('G. Despesas'!$E$4,DRE!$C$4:$Q$1131,ROW('G. Receitas'!X681),FALSE)</f>
        <v>0</v>
      </c>
      <c r="AD675" s="2" t="str">
        <f t="shared" si="34"/>
        <v/>
      </c>
    </row>
    <row r="676" spans="27:30">
      <c r="AA676" s="2">
        <v>60</v>
      </c>
      <c r="AB676" s="2" t="str">
        <f>DRE!D685</f>
        <v>-</v>
      </c>
      <c r="AC676" s="2">
        <f>HLOOKUP('G. Despesas'!$E$4,DRE!$C$4:$Q$1131,ROW('G. Receitas'!X682),FALSE)</f>
        <v>0</v>
      </c>
      <c r="AD676" s="2" t="str">
        <f t="shared" si="34"/>
        <v/>
      </c>
    </row>
    <row r="677" spans="27:30">
      <c r="AA677" s="2">
        <v>61</v>
      </c>
      <c r="AB677" s="2" t="str">
        <f>DRE!D686</f>
        <v>-</v>
      </c>
      <c r="AC677" s="2">
        <f>HLOOKUP('G. Despesas'!$E$4,DRE!$C$4:$Q$1131,ROW('G. Receitas'!X683),FALSE)</f>
        <v>0</v>
      </c>
      <c r="AD677" s="2" t="str">
        <f t="shared" si="34"/>
        <v/>
      </c>
    </row>
    <row r="678" spans="27:30">
      <c r="AA678" s="2">
        <v>62</v>
      </c>
      <c r="AB678" s="2" t="str">
        <f>DRE!D687</f>
        <v>-</v>
      </c>
      <c r="AC678" s="2">
        <f>HLOOKUP('G. Despesas'!$E$4,DRE!$C$4:$Q$1131,ROW('G. Receitas'!X684),FALSE)</f>
        <v>0</v>
      </c>
      <c r="AD678" s="2" t="str">
        <f t="shared" si="34"/>
        <v/>
      </c>
    </row>
    <row r="679" spans="27:30">
      <c r="AA679" s="2">
        <v>63</v>
      </c>
      <c r="AB679" s="2" t="str">
        <f>DRE!D688</f>
        <v>-</v>
      </c>
      <c r="AC679" s="2">
        <f>HLOOKUP('G. Despesas'!$E$4,DRE!$C$4:$Q$1131,ROW('G. Receitas'!X685),FALSE)</f>
        <v>0</v>
      </c>
      <c r="AD679" s="2" t="str">
        <f t="shared" si="34"/>
        <v/>
      </c>
    </row>
    <row r="680" spans="27:30">
      <c r="AA680" s="2">
        <v>64</v>
      </c>
      <c r="AB680" s="2" t="str">
        <f>DRE!D689</f>
        <v>-</v>
      </c>
      <c r="AC680" s="2">
        <f>HLOOKUP('G. Despesas'!$E$4,DRE!$C$4:$Q$1131,ROW('G. Receitas'!X686),FALSE)</f>
        <v>0</v>
      </c>
      <c r="AD680" s="2" t="str">
        <f t="shared" si="34"/>
        <v/>
      </c>
    </row>
    <row r="681" spans="27:30">
      <c r="AA681" s="2">
        <v>65</v>
      </c>
      <c r="AB681" s="2" t="str">
        <f>DRE!D690</f>
        <v>-</v>
      </c>
      <c r="AC681" s="2">
        <f>HLOOKUP('G. Despesas'!$E$4,DRE!$C$4:$Q$1131,ROW('G. Receitas'!X687),FALSE)</f>
        <v>0</v>
      </c>
      <c r="AD681" s="2" t="str">
        <f t="shared" si="34"/>
        <v/>
      </c>
    </row>
    <row r="682" spans="27:30">
      <c r="AA682" s="2">
        <v>66</v>
      </c>
      <c r="AB682" s="2" t="str">
        <f>DRE!D691</f>
        <v>-</v>
      </c>
      <c r="AC682" s="2">
        <f>HLOOKUP('G. Despesas'!$E$4,DRE!$C$4:$Q$1131,ROW('G. Receitas'!X688),FALSE)</f>
        <v>0</v>
      </c>
      <c r="AD682" s="2" t="str">
        <f t="shared" ref="AD682:AD715" si="37">IF(AC682=0,"",AC682+AA682/1000)</f>
        <v/>
      </c>
    </row>
    <row r="683" spans="27:30">
      <c r="AA683" s="2">
        <v>67</v>
      </c>
      <c r="AB683" s="2" t="str">
        <f>DRE!D692</f>
        <v>-</v>
      </c>
      <c r="AC683" s="2">
        <f>HLOOKUP('G. Despesas'!$E$4,DRE!$C$4:$Q$1131,ROW('G. Receitas'!X689),FALSE)</f>
        <v>0</v>
      </c>
      <c r="AD683" s="2" t="str">
        <f t="shared" si="37"/>
        <v/>
      </c>
    </row>
    <row r="684" spans="27:30">
      <c r="AA684" s="2">
        <v>68</v>
      </c>
      <c r="AB684" s="2" t="str">
        <f>DRE!D693</f>
        <v>-</v>
      </c>
      <c r="AC684" s="2">
        <f>HLOOKUP('G. Despesas'!$E$4,DRE!$C$4:$Q$1131,ROW('G. Receitas'!X690),FALSE)</f>
        <v>0</v>
      </c>
      <c r="AD684" s="2" t="str">
        <f t="shared" si="37"/>
        <v/>
      </c>
    </row>
    <row r="685" spans="27:30">
      <c r="AA685" s="2">
        <v>69</v>
      </c>
      <c r="AB685" s="2" t="str">
        <f>DRE!D694</f>
        <v>-</v>
      </c>
      <c r="AC685" s="2">
        <f>HLOOKUP('G. Despesas'!$E$4,DRE!$C$4:$Q$1131,ROW('G. Receitas'!X691),FALSE)</f>
        <v>0</v>
      </c>
      <c r="AD685" s="2" t="str">
        <f t="shared" si="37"/>
        <v/>
      </c>
    </row>
    <row r="686" spans="27:30">
      <c r="AA686" s="2">
        <v>70</v>
      </c>
      <c r="AB686" s="2" t="str">
        <f>DRE!D695</f>
        <v>-</v>
      </c>
      <c r="AC686" s="2">
        <f>HLOOKUP('G. Despesas'!$E$4,DRE!$C$4:$Q$1131,ROW('G. Receitas'!X692),FALSE)</f>
        <v>0</v>
      </c>
      <c r="AD686" s="2" t="str">
        <f t="shared" si="37"/>
        <v/>
      </c>
    </row>
    <row r="687" spans="27:30">
      <c r="AA687" s="2">
        <v>71</v>
      </c>
      <c r="AB687" s="2" t="str">
        <f>DRE!D696</f>
        <v>-</v>
      </c>
      <c r="AC687" s="2">
        <f>HLOOKUP('G. Despesas'!$E$4,DRE!$C$4:$Q$1131,ROW('G. Receitas'!X693),FALSE)</f>
        <v>0</v>
      </c>
      <c r="AD687" s="2" t="str">
        <f t="shared" si="37"/>
        <v/>
      </c>
    </row>
    <row r="688" spans="27:30">
      <c r="AA688" s="2">
        <v>72</v>
      </c>
      <c r="AB688" s="2" t="str">
        <f>DRE!D697</f>
        <v>-</v>
      </c>
      <c r="AC688" s="2">
        <f>HLOOKUP('G. Despesas'!$E$4,DRE!$C$4:$Q$1131,ROW('G. Receitas'!X694),FALSE)</f>
        <v>0</v>
      </c>
      <c r="AD688" s="2" t="str">
        <f t="shared" si="37"/>
        <v/>
      </c>
    </row>
    <row r="689" spans="27:30">
      <c r="AA689" s="2">
        <v>73</v>
      </c>
      <c r="AB689" s="2" t="str">
        <f>DRE!D698</f>
        <v>-</v>
      </c>
      <c r="AC689" s="2">
        <f>HLOOKUP('G. Despesas'!$E$4,DRE!$C$4:$Q$1131,ROW('G. Receitas'!X695),FALSE)</f>
        <v>0</v>
      </c>
      <c r="AD689" s="2" t="str">
        <f t="shared" si="37"/>
        <v/>
      </c>
    </row>
    <row r="690" spans="27:30">
      <c r="AA690" s="2">
        <v>74</v>
      </c>
      <c r="AB690" s="2" t="str">
        <f>DRE!D699</f>
        <v>-</v>
      </c>
      <c r="AC690" s="2">
        <f>HLOOKUP('G. Despesas'!$E$4,DRE!$C$4:$Q$1131,ROW('G. Receitas'!X696),FALSE)</f>
        <v>0</v>
      </c>
      <c r="AD690" s="2" t="str">
        <f t="shared" si="37"/>
        <v/>
      </c>
    </row>
    <row r="691" spans="27:30">
      <c r="AA691" s="2">
        <v>75</v>
      </c>
      <c r="AB691" s="2" t="str">
        <f>DRE!D700</f>
        <v>-</v>
      </c>
      <c r="AC691" s="2">
        <f>HLOOKUP('G. Despesas'!$E$4,DRE!$C$4:$Q$1131,ROW('G. Receitas'!X697),FALSE)</f>
        <v>0</v>
      </c>
      <c r="AD691" s="2" t="str">
        <f t="shared" si="37"/>
        <v/>
      </c>
    </row>
    <row r="692" spans="27:30">
      <c r="AA692" s="2">
        <v>76</v>
      </c>
      <c r="AB692" s="2" t="str">
        <f>DRE!D701</f>
        <v>-</v>
      </c>
      <c r="AC692" s="2">
        <f>HLOOKUP('G. Despesas'!$E$4,DRE!$C$4:$Q$1131,ROW('G. Receitas'!X698),FALSE)</f>
        <v>0</v>
      </c>
      <c r="AD692" s="2" t="str">
        <f t="shared" si="37"/>
        <v/>
      </c>
    </row>
    <row r="693" spans="27:30">
      <c r="AA693" s="2">
        <v>77</v>
      </c>
      <c r="AB693" s="2" t="str">
        <f>DRE!D702</f>
        <v>-</v>
      </c>
      <c r="AC693" s="2">
        <f>HLOOKUP('G. Despesas'!$E$4,DRE!$C$4:$Q$1131,ROW('G. Receitas'!X699),FALSE)</f>
        <v>0</v>
      </c>
      <c r="AD693" s="2" t="str">
        <f t="shared" si="37"/>
        <v/>
      </c>
    </row>
    <row r="694" spans="27:30">
      <c r="AA694" s="2">
        <v>78</v>
      </c>
      <c r="AB694" s="2" t="str">
        <f>DRE!D703</f>
        <v>-</v>
      </c>
      <c r="AC694" s="2">
        <f>HLOOKUP('G. Despesas'!$E$4,DRE!$C$4:$Q$1131,ROW('G. Receitas'!X700),FALSE)</f>
        <v>0</v>
      </c>
      <c r="AD694" s="2" t="str">
        <f t="shared" si="37"/>
        <v/>
      </c>
    </row>
    <row r="695" spans="27:30">
      <c r="AA695" s="2">
        <v>79</v>
      </c>
      <c r="AB695" s="2" t="str">
        <f>DRE!D704</f>
        <v>-</v>
      </c>
      <c r="AC695" s="2">
        <f>HLOOKUP('G. Despesas'!$E$4,DRE!$C$4:$Q$1131,ROW('G. Receitas'!X701),FALSE)</f>
        <v>0</v>
      </c>
      <c r="AD695" s="2" t="str">
        <f t="shared" si="37"/>
        <v/>
      </c>
    </row>
    <row r="696" spans="27:30">
      <c r="AA696" s="2">
        <v>80</v>
      </c>
      <c r="AB696" s="2" t="str">
        <f>DRE!D705</f>
        <v>-</v>
      </c>
      <c r="AC696" s="2">
        <f>HLOOKUP('G. Despesas'!$E$4,DRE!$C$4:$Q$1131,ROW('G. Receitas'!X702),FALSE)</f>
        <v>0</v>
      </c>
      <c r="AD696" s="2" t="str">
        <f t="shared" si="37"/>
        <v/>
      </c>
    </row>
    <row r="697" spans="27:30">
      <c r="AA697" s="2">
        <v>81</v>
      </c>
      <c r="AB697" s="2" t="str">
        <f>DRE!D706</f>
        <v>-</v>
      </c>
      <c r="AC697" s="2">
        <f>HLOOKUP('G. Despesas'!$E$4,DRE!$C$4:$Q$1131,ROW('G. Receitas'!X703),FALSE)</f>
        <v>0</v>
      </c>
      <c r="AD697" s="2" t="str">
        <f t="shared" si="37"/>
        <v/>
      </c>
    </row>
    <row r="698" spans="27:30">
      <c r="AA698" s="2">
        <v>82</v>
      </c>
      <c r="AB698" s="2" t="str">
        <f>DRE!D707</f>
        <v>-</v>
      </c>
      <c r="AC698" s="2">
        <f>HLOOKUP('G. Despesas'!$E$4,DRE!$C$4:$Q$1131,ROW('G. Receitas'!X704),FALSE)</f>
        <v>0</v>
      </c>
      <c r="AD698" s="2" t="str">
        <f t="shared" si="37"/>
        <v/>
      </c>
    </row>
    <row r="699" spans="27:30">
      <c r="AA699" s="2">
        <v>83</v>
      </c>
      <c r="AB699" s="2" t="str">
        <f>DRE!D708</f>
        <v>-</v>
      </c>
      <c r="AC699" s="2">
        <f>HLOOKUP('G. Despesas'!$E$4,DRE!$C$4:$Q$1131,ROW('G. Receitas'!X705),FALSE)</f>
        <v>0</v>
      </c>
      <c r="AD699" s="2" t="str">
        <f t="shared" si="37"/>
        <v/>
      </c>
    </row>
    <row r="700" spans="27:30">
      <c r="AA700" s="2">
        <v>84</v>
      </c>
      <c r="AB700" s="2" t="str">
        <f>DRE!D709</f>
        <v>-</v>
      </c>
      <c r="AC700" s="2">
        <f>HLOOKUP('G. Despesas'!$E$4,DRE!$C$4:$Q$1131,ROW('G. Receitas'!X706),FALSE)</f>
        <v>0</v>
      </c>
      <c r="AD700" s="2" t="str">
        <f t="shared" si="37"/>
        <v/>
      </c>
    </row>
    <row r="701" spans="27:30">
      <c r="AA701" s="2">
        <v>85</v>
      </c>
      <c r="AB701" s="2" t="str">
        <f>DRE!D710</f>
        <v>-</v>
      </c>
      <c r="AC701" s="2">
        <f>HLOOKUP('G. Despesas'!$E$4,DRE!$C$4:$Q$1131,ROW('G. Receitas'!X707),FALSE)</f>
        <v>0</v>
      </c>
      <c r="AD701" s="2" t="str">
        <f t="shared" si="37"/>
        <v/>
      </c>
    </row>
    <row r="702" spans="27:30">
      <c r="AA702" s="2">
        <v>86</v>
      </c>
      <c r="AB702" s="2" t="str">
        <f>DRE!D711</f>
        <v>-</v>
      </c>
      <c r="AC702" s="2">
        <f>HLOOKUP('G. Despesas'!$E$4,DRE!$C$4:$Q$1131,ROW('G. Receitas'!X708),FALSE)</f>
        <v>0</v>
      </c>
      <c r="AD702" s="2" t="str">
        <f t="shared" si="37"/>
        <v/>
      </c>
    </row>
    <row r="703" spans="27:30">
      <c r="AA703" s="2">
        <v>87</v>
      </c>
      <c r="AB703" s="2" t="str">
        <f>DRE!D712</f>
        <v>-</v>
      </c>
      <c r="AC703" s="2">
        <f>HLOOKUP('G. Despesas'!$E$4,DRE!$C$4:$Q$1131,ROW('G. Receitas'!X709),FALSE)</f>
        <v>0</v>
      </c>
      <c r="AD703" s="2" t="str">
        <f t="shared" si="37"/>
        <v/>
      </c>
    </row>
    <row r="704" spans="27:30">
      <c r="AA704" s="2">
        <v>88</v>
      </c>
      <c r="AB704" s="2" t="str">
        <f>DRE!D713</f>
        <v>-</v>
      </c>
      <c r="AC704" s="2">
        <f>HLOOKUP('G. Despesas'!$E$4,DRE!$C$4:$Q$1131,ROW('G. Receitas'!X710),FALSE)</f>
        <v>0</v>
      </c>
      <c r="AD704" s="2" t="str">
        <f t="shared" si="37"/>
        <v/>
      </c>
    </row>
    <row r="705" spans="27:33">
      <c r="AA705" s="2">
        <v>89</v>
      </c>
      <c r="AB705" s="2" t="str">
        <f>DRE!D714</f>
        <v>-</v>
      </c>
      <c r="AC705" s="2">
        <f>HLOOKUP('G. Despesas'!$E$4,DRE!$C$4:$Q$1131,ROW('G. Receitas'!X711),FALSE)</f>
        <v>0</v>
      </c>
      <c r="AD705" s="2" t="str">
        <f t="shared" si="37"/>
        <v/>
      </c>
    </row>
    <row r="706" spans="27:33">
      <c r="AA706" s="2">
        <v>90</v>
      </c>
      <c r="AB706" s="2" t="str">
        <f>DRE!D715</f>
        <v>-</v>
      </c>
      <c r="AC706" s="2">
        <f>HLOOKUP('G. Despesas'!$E$4,DRE!$C$4:$Q$1131,ROW('G. Receitas'!X712),FALSE)</f>
        <v>0</v>
      </c>
      <c r="AD706" s="2" t="str">
        <f t="shared" si="37"/>
        <v/>
      </c>
    </row>
    <row r="707" spans="27:33">
      <c r="AA707" s="2">
        <v>91</v>
      </c>
      <c r="AB707" s="2" t="str">
        <f>DRE!D716</f>
        <v>-</v>
      </c>
      <c r="AC707" s="2">
        <f>HLOOKUP('G. Despesas'!$E$4,DRE!$C$4:$Q$1131,ROW('G. Receitas'!X713),FALSE)</f>
        <v>0</v>
      </c>
      <c r="AD707" s="2" t="str">
        <f t="shared" si="37"/>
        <v/>
      </c>
    </row>
    <row r="708" spans="27:33">
      <c r="AA708" s="2">
        <v>92</v>
      </c>
      <c r="AB708" s="2" t="str">
        <f>DRE!D717</f>
        <v>-</v>
      </c>
      <c r="AC708" s="2">
        <f>HLOOKUP('G. Despesas'!$E$4,DRE!$C$4:$Q$1131,ROW('G. Receitas'!X714),FALSE)</f>
        <v>0</v>
      </c>
      <c r="AD708" s="2" t="str">
        <f t="shared" si="37"/>
        <v/>
      </c>
    </row>
    <row r="709" spans="27:33">
      <c r="AA709" s="2">
        <v>93</v>
      </c>
      <c r="AB709" s="2" t="str">
        <f>DRE!D718</f>
        <v>-</v>
      </c>
      <c r="AC709" s="2">
        <f>HLOOKUP('G. Despesas'!$E$4,DRE!$C$4:$Q$1131,ROW('G. Receitas'!X715),FALSE)</f>
        <v>0</v>
      </c>
      <c r="AD709" s="2" t="str">
        <f t="shared" si="37"/>
        <v/>
      </c>
    </row>
    <row r="710" spans="27:33">
      <c r="AA710" s="2">
        <v>94</v>
      </c>
      <c r="AB710" s="2" t="str">
        <f>DRE!D719</f>
        <v>-</v>
      </c>
      <c r="AC710" s="2">
        <f>HLOOKUP('G. Despesas'!$E$4,DRE!$C$4:$Q$1131,ROW('G. Receitas'!X716),FALSE)</f>
        <v>0</v>
      </c>
      <c r="AD710" s="2" t="str">
        <f t="shared" si="37"/>
        <v/>
      </c>
    </row>
    <row r="711" spans="27:33">
      <c r="AA711" s="2">
        <v>95</v>
      </c>
      <c r="AB711" s="2" t="str">
        <f>DRE!D720</f>
        <v>-</v>
      </c>
      <c r="AC711" s="2">
        <f>HLOOKUP('G. Despesas'!$E$4,DRE!$C$4:$Q$1131,ROW('G. Receitas'!X717),FALSE)</f>
        <v>0</v>
      </c>
      <c r="AD711" s="2" t="str">
        <f t="shared" si="37"/>
        <v/>
      </c>
    </row>
    <row r="712" spans="27:33">
      <c r="AA712" s="2">
        <v>96</v>
      </c>
      <c r="AB712" s="2" t="str">
        <f>DRE!D721</f>
        <v>-</v>
      </c>
      <c r="AC712" s="2">
        <f>HLOOKUP('G. Despesas'!$E$4,DRE!$C$4:$Q$1131,ROW('G. Receitas'!X718),FALSE)</f>
        <v>0</v>
      </c>
      <c r="AD712" s="2" t="str">
        <f t="shared" si="37"/>
        <v/>
      </c>
    </row>
    <row r="713" spans="27:33">
      <c r="AA713" s="2">
        <v>97</v>
      </c>
      <c r="AB713" s="2" t="str">
        <f>DRE!D722</f>
        <v>-</v>
      </c>
      <c r="AC713" s="2">
        <f>HLOOKUP('G. Despesas'!$E$4,DRE!$C$4:$Q$1131,ROW('G. Receitas'!X719),FALSE)</f>
        <v>0</v>
      </c>
      <c r="AD713" s="2" t="str">
        <f t="shared" si="37"/>
        <v/>
      </c>
    </row>
    <row r="714" spans="27:33">
      <c r="AA714" s="2">
        <v>98</v>
      </c>
      <c r="AB714" s="2" t="str">
        <f>DRE!D723</f>
        <v>-</v>
      </c>
      <c r="AC714" s="2">
        <f>HLOOKUP('G. Despesas'!$E$4,DRE!$C$4:$Q$1131,ROW('G. Receitas'!X720),FALSE)</f>
        <v>0</v>
      </c>
      <c r="AD714" s="2" t="str">
        <f t="shared" si="37"/>
        <v/>
      </c>
    </row>
    <row r="715" spans="27:33">
      <c r="AA715" s="2">
        <v>99</v>
      </c>
      <c r="AB715" s="2" t="str">
        <f>DRE!D724</f>
        <v>Outras despesas de Marketing</v>
      </c>
      <c r="AC715" s="2">
        <f>HLOOKUP('G. Despesas'!$E$4,DRE!$C$4:$Q$1131,ROW('G. Receitas'!X721),FALSE)</f>
        <v>0</v>
      </c>
      <c r="AD715" s="2" t="str">
        <f t="shared" si="37"/>
        <v/>
      </c>
    </row>
    <row r="719" spans="27:33">
      <c r="AB719" s="2" t="str">
        <f>DRE!D728</f>
        <v>RECEITAS NÃO OPERACIONAIS</v>
      </c>
      <c r="AC719" s="2">
        <f>HLOOKUP($E$4,DRE!$C$4:$Q$1131,ROW('G. Receitas'!X725),FALSE)</f>
        <v>0</v>
      </c>
      <c r="AD719" s="2" t="s">
        <v>1342</v>
      </c>
      <c r="AE719" s="2" t="s">
        <v>1343</v>
      </c>
      <c r="AF719" s="2" t="s">
        <v>1344</v>
      </c>
      <c r="AG719" s="2" t="s">
        <v>1344</v>
      </c>
    </row>
    <row r="720" spans="27:33">
      <c r="AA720" s="2">
        <v>1</v>
      </c>
      <c r="AB720" s="2" t="str">
        <f>DRE!D729</f>
        <v>-</v>
      </c>
      <c r="AC720" s="2">
        <f>HLOOKUP($E$4,DRE!$C$4:$Q$1131,ROW('G. Receitas'!X726),FALSE)</f>
        <v>0</v>
      </c>
      <c r="AD720" s="2" t="str">
        <f>IF(AC720=0,"",AC720+AA720/1000)</f>
        <v/>
      </c>
      <c r="AE720" s="2" t="e">
        <f>LARGE($AD$720:$AD$818,AA720)</f>
        <v>#NUM!</v>
      </c>
      <c r="AF720" s="2" t="str">
        <f>IFERROR(VLOOKUP(MATCH(AE720,$AD$720:$AD$818,0),$AA$720:$AC$818,AF$6,FALSE),"")</f>
        <v/>
      </c>
      <c r="AG720" s="2" t="str">
        <f>IFERROR(VLOOKUP(MATCH(AE720,$AD$720:$AD$818,0),$AA$720:$AC$818,AG$6,FALSE),"-")</f>
        <v>-</v>
      </c>
    </row>
    <row r="721" spans="27:33">
      <c r="AA721" s="2">
        <v>2</v>
      </c>
      <c r="AB721" s="2" t="str">
        <f>DRE!D730</f>
        <v>-</v>
      </c>
      <c r="AC721" s="2">
        <f>HLOOKUP($E$4,DRE!$C$4:$Q$1131,ROW('G. Receitas'!X727),FALSE)</f>
        <v>0</v>
      </c>
      <c r="AD721" s="2" t="str">
        <f>IF(AC721=0,"",AC721+AA721/1000)</f>
        <v/>
      </c>
      <c r="AE721" s="2" t="e">
        <f t="shared" ref="AE721:AE734" si="38">LARGE($AD$720:$AD$818,AA721)</f>
        <v>#NUM!</v>
      </c>
      <c r="AF721" s="2" t="str">
        <f t="shared" ref="AF721:AF734" si="39">IFERROR(VLOOKUP(MATCH(AE721,$AD$720:$AD$818,0),$AA$720:$AC$818,AF$6,FALSE),"")</f>
        <v/>
      </c>
      <c r="AG721" s="2" t="str">
        <f t="shared" ref="AG721:AG734" si="40">IFERROR(VLOOKUP(MATCH(AE721,$AD$720:$AD$818,0),$AA$720:$AC$818,AG$6,FALSE),"-")</f>
        <v>-</v>
      </c>
    </row>
    <row r="722" spans="27:33">
      <c r="AA722" s="2">
        <v>3</v>
      </c>
      <c r="AB722" s="2" t="str">
        <f>DRE!D731</f>
        <v>-</v>
      </c>
      <c r="AC722" s="2">
        <f>HLOOKUP($E$4,DRE!$C$4:$Q$1131,ROW('G. Receitas'!X728),FALSE)</f>
        <v>0</v>
      </c>
      <c r="AD722" s="2" t="str">
        <f t="shared" ref="AD722:AD784" si="41">IF(AC722=0,"",AC722+AA722/1000)</f>
        <v/>
      </c>
      <c r="AE722" s="2" t="e">
        <f t="shared" si="38"/>
        <v>#NUM!</v>
      </c>
      <c r="AF722" s="2" t="str">
        <f t="shared" si="39"/>
        <v/>
      </c>
      <c r="AG722" s="2" t="str">
        <f t="shared" si="40"/>
        <v>-</v>
      </c>
    </row>
    <row r="723" spans="27:33">
      <c r="AA723" s="2">
        <v>4</v>
      </c>
      <c r="AB723" s="2" t="str">
        <f>DRE!D732</f>
        <v>-</v>
      </c>
      <c r="AC723" s="2">
        <f>HLOOKUP($E$4,DRE!$C$4:$Q$1131,ROW('G. Receitas'!X729),FALSE)</f>
        <v>0</v>
      </c>
      <c r="AD723" s="2" t="str">
        <f t="shared" si="41"/>
        <v/>
      </c>
      <c r="AE723" s="2" t="e">
        <f t="shared" si="38"/>
        <v>#NUM!</v>
      </c>
      <c r="AF723" s="2" t="str">
        <f t="shared" si="39"/>
        <v/>
      </c>
      <c r="AG723" s="2" t="str">
        <f t="shared" si="40"/>
        <v>-</v>
      </c>
    </row>
    <row r="724" spans="27:33">
      <c r="AA724" s="2">
        <v>5</v>
      </c>
      <c r="AB724" s="2" t="str">
        <f>DRE!D733</f>
        <v>-</v>
      </c>
      <c r="AC724" s="2">
        <f>HLOOKUP($E$4,DRE!$C$4:$Q$1131,ROW('G. Receitas'!X730),FALSE)</f>
        <v>0</v>
      </c>
      <c r="AD724" s="2" t="str">
        <f t="shared" si="41"/>
        <v/>
      </c>
      <c r="AE724" s="2" t="e">
        <f t="shared" si="38"/>
        <v>#NUM!</v>
      </c>
      <c r="AF724" s="2" t="str">
        <f t="shared" si="39"/>
        <v/>
      </c>
      <c r="AG724" s="2" t="str">
        <f t="shared" si="40"/>
        <v>-</v>
      </c>
    </row>
    <row r="725" spans="27:33">
      <c r="AA725" s="2">
        <v>6</v>
      </c>
      <c r="AB725" s="2" t="str">
        <f>DRE!D734</f>
        <v>-</v>
      </c>
      <c r="AC725" s="2">
        <f>HLOOKUP($E$4,DRE!$C$4:$Q$1131,ROW('G. Receitas'!X731),FALSE)</f>
        <v>0</v>
      </c>
      <c r="AD725" s="2" t="str">
        <f t="shared" si="41"/>
        <v/>
      </c>
      <c r="AE725" s="2" t="e">
        <f t="shared" si="38"/>
        <v>#NUM!</v>
      </c>
      <c r="AF725" s="2" t="str">
        <f t="shared" si="39"/>
        <v/>
      </c>
      <c r="AG725" s="2" t="str">
        <f t="shared" si="40"/>
        <v>-</v>
      </c>
    </row>
    <row r="726" spans="27:33">
      <c r="AA726" s="2">
        <v>7</v>
      </c>
      <c r="AB726" s="2" t="str">
        <f>DRE!D735</f>
        <v>-</v>
      </c>
      <c r="AC726" s="2">
        <f>HLOOKUP($E$4,DRE!$C$4:$Q$1131,ROW('G. Receitas'!X732),FALSE)</f>
        <v>0</v>
      </c>
      <c r="AD726" s="2" t="str">
        <f t="shared" si="41"/>
        <v/>
      </c>
      <c r="AE726" s="2" t="e">
        <f t="shared" si="38"/>
        <v>#NUM!</v>
      </c>
      <c r="AF726" s="2" t="str">
        <f t="shared" si="39"/>
        <v/>
      </c>
      <c r="AG726" s="2" t="str">
        <f t="shared" si="40"/>
        <v>-</v>
      </c>
    </row>
    <row r="727" spans="27:33">
      <c r="AA727" s="2">
        <v>8</v>
      </c>
      <c r="AB727" s="2" t="str">
        <f>DRE!D736</f>
        <v>-</v>
      </c>
      <c r="AC727" s="2">
        <f>HLOOKUP($E$4,DRE!$C$4:$Q$1131,ROW('G. Receitas'!X733),FALSE)</f>
        <v>0</v>
      </c>
      <c r="AD727" s="2" t="str">
        <f t="shared" si="41"/>
        <v/>
      </c>
      <c r="AE727" s="2" t="e">
        <f t="shared" si="38"/>
        <v>#NUM!</v>
      </c>
      <c r="AF727" s="2" t="str">
        <f t="shared" si="39"/>
        <v/>
      </c>
      <c r="AG727" s="2" t="str">
        <f t="shared" si="40"/>
        <v>-</v>
      </c>
    </row>
    <row r="728" spans="27:33">
      <c r="AA728" s="2">
        <v>9</v>
      </c>
      <c r="AB728" s="2" t="str">
        <f>DRE!D737</f>
        <v>-</v>
      </c>
      <c r="AC728" s="2">
        <f>HLOOKUP($E$4,DRE!$C$4:$Q$1131,ROW('G. Receitas'!X734),FALSE)</f>
        <v>0</v>
      </c>
      <c r="AD728" s="2" t="str">
        <f t="shared" si="41"/>
        <v/>
      </c>
      <c r="AE728" s="2" t="e">
        <f t="shared" si="38"/>
        <v>#NUM!</v>
      </c>
      <c r="AF728" s="2" t="str">
        <f t="shared" si="39"/>
        <v/>
      </c>
      <c r="AG728" s="2" t="str">
        <f t="shared" si="40"/>
        <v>-</v>
      </c>
    </row>
    <row r="729" spans="27:33">
      <c r="AA729" s="2">
        <v>10</v>
      </c>
      <c r="AB729" s="2" t="str">
        <f>DRE!D738</f>
        <v>-</v>
      </c>
      <c r="AC729" s="2">
        <f>HLOOKUP($E$4,DRE!$C$4:$Q$1131,ROW('G. Receitas'!X735),FALSE)</f>
        <v>0</v>
      </c>
      <c r="AD729" s="2" t="str">
        <f t="shared" si="41"/>
        <v/>
      </c>
      <c r="AE729" s="2" t="e">
        <f t="shared" si="38"/>
        <v>#NUM!</v>
      </c>
      <c r="AF729" s="2" t="str">
        <f t="shared" si="39"/>
        <v/>
      </c>
      <c r="AG729" s="2" t="str">
        <f t="shared" si="40"/>
        <v>-</v>
      </c>
    </row>
    <row r="730" spans="27:33">
      <c r="AA730" s="2">
        <v>11</v>
      </c>
      <c r="AB730" s="2" t="str">
        <f>DRE!D739</f>
        <v>-</v>
      </c>
      <c r="AC730" s="2">
        <f>HLOOKUP($E$4,DRE!$C$4:$Q$1131,ROW('G. Receitas'!X736),FALSE)</f>
        <v>0</v>
      </c>
      <c r="AD730" s="2" t="str">
        <f t="shared" si="41"/>
        <v/>
      </c>
      <c r="AE730" s="2" t="e">
        <f t="shared" si="38"/>
        <v>#NUM!</v>
      </c>
      <c r="AF730" s="2" t="str">
        <f t="shared" si="39"/>
        <v/>
      </c>
      <c r="AG730" s="2" t="str">
        <f t="shared" si="40"/>
        <v>-</v>
      </c>
    </row>
    <row r="731" spans="27:33">
      <c r="AA731" s="2">
        <v>12</v>
      </c>
      <c r="AB731" s="2" t="str">
        <f>DRE!D740</f>
        <v>-</v>
      </c>
      <c r="AC731" s="2">
        <f>HLOOKUP($E$4,DRE!$C$4:$Q$1131,ROW('G. Receitas'!X737),FALSE)</f>
        <v>0</v>
      </c>
      <c r="AD731" s="2" t="str">
        <f t="shared" si="41"/>
        <v/>
      </c>
      <c r="AE731" s="2" t="e">
        <f t="shared" si="38"/>
        <v>#NUM!</v>
      </c>
      <c r="AF731" s="2" t="str">
        <f t="shared" si="39"/>
        <v/>
      </c>
      <c r="AG731" s="2" t="str">
        <f t="shared" si="40"/>
        <v>-</v>
      </c>
    </row>
    <row r="732" spans="27:33">
      <c r="AA732" s="2">
        <v>13</v>
      </c>
      <c r="AB732" s="2" t="str">
        <f>DRE!D741</f>
        <v>-</v>
      </c>
      <c r="AC732" s="2">
        <f>HLOOKUP($E$4,DRE!$C$4:$Q$1131,ROW('G. Receitas'!X738),FALSE)</f>
        <v>0</v>
      </c>
      <c r="AD732" s="2" t="str">
        <f t="shared" si="41"/>
        <v/>
      </c>
      <c r="AE732" s="2" t="e">
        <f t="shared" si="38"/>
        <v>#NUM!</v>
      </c>
      <c r="AF732" s="2" t="str">
        <f t="shared" si="39"/>
        <v/>
      </c>
      <c r="AG732" s="2" t="str">
        <f t="shared" si="40"/>
        <v>-</v>
      </c>
    </row>
    <row r="733" spans="27:33">
      <c r="AA733" s="2">
        <v>14</v>
      </c>
      <c r="AB733" s="2" t="str">
        <f>DRE!D742</f>
        <v>-</v>
      </c>
      <c r="AC733" s="2">
        <f>HLOOKUP($E$4,DRE!$C$4:$Q$1131,ROW('G. Receitas'!X739),FALSE)</f>
        <v>0</v>
      </c>
      <c r="AD733" s="2" t="str">
        <f t="shared" si="41"/>
        <v/>
      </c>
      <c r="AE733" s="2" t="e">
        <f t="shared" si="38"/>
        <v>#NUM!</v>
      </c>
      <c r="AF733" s="2" t="str">
        <f t="shared" si="39"/>
        <v/>
      </c>
      <c r="AG733" s="2" t="str">
        <f t="shared" si="40"/>
        <v>-</v>
      </c>
    </row>
    <row r="734" spans="27:33">
      <c r="AA734" s="2">
        <v>15</v>
      </c>
      <c r="AB734" s="2" t="str">
        <f>DRE!D743</f>
        <v>-</v>
      </c>
      <c r="AC734" s="2">
        <f>HLOOKUP($E$4,DRE!$C$4:$Q$1131,ROW('G. Receitas'!X740),FALSE)</f>
        <v>0</v>
      </c>
      <c r="AD734" s="2" t="str">
        <f t="shared" si="41"/>
        <v/>
      </c>
      <c r="AE734" s="2" t="e">
        <f t="shared" si="38"/>
        <v>#NUM!</v>
      </c>
      <c r="AF734" s="2" t="str">
        <f t="shared" si="39"/>
        <v/>
      </c>
      <c r="AG734" s="2" t="str">
        <f t="shared" si="40"/>
        <v>-</v>
      </c>
    </row>
    <row r="735" spans="27:33">
      <c r="AA735" s="2">
        <v>16</v>
      </c>
      <c r="AB735" s="2" t="str">
        <f>DRE!D744</f>
        <v>-</v>
      </c>
      <c r="AC735" s="2">
        <f>HLOOKUP($E$4,DRE!$C$4:$Q$1131,ROW('G. Receitas'!X741),FALSE)</f>
        <v>0</v>
      </c>
      <c r="AD735" s="2" t="str">
        <f t="shared" si="41"/>
        <v/>
      </c>
    </row>
    <row r="736" spans="27:33">
      <c r="AA736" s="2">
        <v>17</v>
      </c>
      <c r="AB736" s="2" t="str">
        <f>DRE!D745</f>
        <v>-</v>
      </c>
      <c r="AC736" s="2">
        <f>HLOOKUP($E$4,DRE!$C$4:$Q$1131,ROW('G. Receitas'!X742),FALSE)</f>
        <v>0</v>
      </c>
      <c r="AD736" s="2" t="str">
        <f t="shared" si="41"/>
        <v/>
      </c>
    </row>
    <row r="737" spans="27:30">
      <c r="AA737" s="2">
        <v>18</v>
      </c>
      <c r="AB737" s="2" t="str">
        <f>DRE!D746</f>
        <v>-</v>
      </c>
      <c r="AC737" s="2">
        <f>HLOOKUP($E$4,DRE!$C$4:$Q$1131,ROW('G. Receitas'!X743),FALSE)</f>
        <v>0</v>
      </c>
      <c r="AD737" s="2" t="str">
        <f t="shared" si="41"/>
        <v/>
      </c>
    </row>
    <row r="738" spans="27:30">
      <c r="AA738" s="2">
        <v>19</v>
      </c>
      <c r="AB738" s="2" t="str">
        <f>DRE!D747</f>
        <v>-</v>
      </c>
      <c r="AC738" s="2">
        <f>HLOOKUP($E$4,DRE!$C$4:$Q$1131,ROW('G. Receitas'!X744),FALSE)</f>
        <v>0</v>
      </c>
      <c r="AD738" s="2" t="str">
        <f t="shared" si="41"/>
        <v/>
      </c>
    </row>
    <row r="739" spans="27:30">
      <c r="AA739" s="2">
        <v>20</v>
      </c>
      <c r="AB739" s="2" t="str">
        <f>DRE!D748</f>
        <v>-</v>
      </c>
      <c r="AC739" s="2">
        <f>HLOOKUP($E$4,DRE!$C$4:$Q$1131,ROW('G. Receitas'!X745),FALSE)</f>
        <v>0</v>
      </c>
      <c r="AD739" s="2" t="str">
        <f t="shared" si="41"/>
        <v/>
      </c>
    </row>
    <row r="740" spans="27:30">
      <c r="AA740" s="2">
        <v>21</v>
      </c>
      <c r="AB740" s="2" t="str">
        <f>DRE!D749</f>
        <v>-</v>
      </c>
      <c r="AC740" s="2">
        <f>HLOOKUP($E$4,DRE!$C$4:$Q$1131,ROW('G. Receitas'!X746),FALSE)</f>
        <v>0</v>
      </c>
      <c r="AD740" s="2" t="str">
        <f t="shared" si="41"/>
        <v/>
      </c>
    </row>
    <row r="741" spans="27:30">
      <c r="AA741" s="2">
        <v>22</v>
      </c>
      <c r="AB741" s="2" t="str">
        <f>DRE!D750</f>
        <v>-</v>
      </c>
      <c r="AC741" s="2">
        <f>HLOOKUP($E$4,DRE!$C$4:$Q$1131,ROW('G. Receitas'!X747),FALSE)</f>
        <v>0</v>
      </c>
      <c r="AD741" s="2" t="str">
        <f t="shared" si="41"/>
        <v/>
      </c>
    </row>
    <row r="742" spans="27:30">
      <c r="AA742" s="2">
        <v>23</v>
      </c>
      <c r="AB742" s="2" t="str">
        <f>DRE!D751</f>
        <v>-</v>
      </c>
      <c r="AC742" s="2">
        <f>HLOOKUP($E$4,DRE!$C$4:$Q$1131,ROW('G. Receitas'!X748),FALSE)</f>
        <v>0</v>
      </c>
      <c r="AD742" s="2" t="str">
        <f t="shared" si="41"/>
        <v/>
      </c>
    </row>
    <row r="743" spans="27:30">
      <c r="AA743" s="2">
        <v>24</v>
      </c>
      <c r="AB743" s="2" t="str">
        <f>DRE!D752</f>
        <v>-</v>
      </c>
      <c r="AC743" s="2">
        <f>HLOOKUP($E$4,DRE!$C$4:$Q$1131,ROW('G. Receitas'!X749),FALSE)</f>
        <v>0</v>
      </c>
      <c r="AD743" s="2" t="str">
        <f t="shared" si="41"/>
        <v/>
      </c>
    </row>
    <row r="744" spans="27:30">
      <c r="AA744" s="2">
        <v>25</v>
      </c>
      <c r="AB744" s="2" t="str">
        <f>DRE!D753</f>
        <v>-</v>
      </c>
      <c r="AC744" s="2">
        <f>HLOOKUP($E$4,DRE!$C$4:$Q$1131,ROW('G. Receitas'!X750),FALSE)</f>
        <v>0</v>
      </c>
      <c r="AD744" s="2" t="str">
        <f t="shared" si="41"/>
        <v/>
      </c>
    </row>
    <row r="745" spans="27:30">
      <c r="AA745" s="2">
        <v>26</v>
      </c>
      <c r="AB745" s="2" t="str">
        <f>DRE!D754</f>
        <v>-</v>
      </c>
      <c r="AC745" s="2">
        <f>HLOOKUP($E$4,DRE!$C$4:$Q$1131,ROW('G. Receitas'!X751),FALSE)</f>
        <v>0</v>
      </c>
      <c r="AD745" s="2" t="str">
        <f t="shared" si="41"/>
        <v/>
      </c>
    </row>
    <row r="746" spans="27:30">
      <c r="AA746" s="2">
        <v>27</v>
      </c>
      <c r="AB746" s="2" t="str">
        <f>DRE!D755</f>
        <v>-</v>
      </c>
      <c r="AC746" s="2">
        <f>HLOOKUP($E$4,DRE!$C$4:$Q$1131,ROW('G. Receitas'!X752),FALSE)</f>
        <v>0</v>
      </c>
      <c r="AD746" s="2" t="str">
        <f t="shared" si="41"/>
        <v/>
      </c>
    </row>
    <row r="747" spans="27:30">
      <c r="AA747" s="2">
        <v>28</v>
      </c>
      <c r="AB747" s="2" t="str">
        <f>DRE!D756</f>
        <v>-</v>
      </c>
      <c r="AC747" s="2">
        <f>HLOOKUP($E$4,DRE!$C$4:$Q$1131,ROW('G. Receitas'!X753),FALSE)</f>
        <v>0</v>
      </c>
      <c r="AD747" s="2" t="str">
        <f t="shared" si="41"/>
        <v/>
      </c>
    </row>
    <row r="748" spans="27:30">
      <c r="AA748" s="2">
        <v>29</v>
      </c>
      <c r="AB748" s="2" t="str">
        <f>DRE!D757</f>
        <v>-</v>
      </c>
      <c r="AC748" s="2">
        <f>HLOOKUP($E$4,DRE!$C$4:$Q$1131,ROW('G. Receitas'!X754),FALSE)</f>
        <v>0</v>
      </c>
      <c r="AD748" s="2" t="str">
        <f t="shared" si="41"/>
        <v/>
      </c>
    </row>
    <row r="749" spans="27:30">
      <c r="AA749" s="2">
        <v>30</v>
      </c>
      <c r="AB749" s="2" t="str">
        <f>DRE!D758</f>
        <v>-</v>
      </c>
      <c r="AC749" s="2">
        <f>HLOOKUP($E$4,DRE!$C$4:$Q$1131,ROW('G. Receitas'!X755),FALSE)</f>
        <v>0</v>
      </c>
      <c r="AD749" s="2" t="str">
        <f t="shared" si="41"/>
        <v/>
      </c>
    </row>
    <row r="750" spans="27:30">
      <c r="AA750" s="2">
        <v>31</v>
      </c>
      <c r="AB750" s="2" t="str">
        <f>DRE!D759</f>
        <v>-</v>
      </c>
      <c r="AC750" s="2">
        <f>HLOOKUP($E$4,DRE!$C$4:$Q$1131,ROW('G. Receitas'!X756),FALSE)</f>
        <v>0</v>
      </c>
      <c r="AD750" s="2" t="str">
        <f t="shared" si="41"/>
        <v/>
      </c>
    </row>
    <row r="751" spans="27:30">
      <c r="AA751" s="2">
        <v>32</v>
      </c>
      <c r="AB751" s="2" t="str">
        <f>DRE!D760</f>
        <v>-</v>
      </c>
      <c r="AC751" s="2">
        <f>HLOOKUP($E$4,DRE!$C$4:$Q$1131,ROW('G. Receitas'!X757),FALSE)</f>
        <v>0</v>
      </c>
      <c r="AD751" s="2" t="str">
        <f t="shared" si="41"/>
        <v/>
      </c>
    </row>
    <row r="752" spans="27:30">
      <c r="AA752" s="2">
        <v>33</v>
      </c>
      <c r="AB752" s="2" t="str">
        <f>DRE!D761</f>
        <v>-</v>
      </c>
      <c r="AC752" s="2">
        <f>HLOOKUP($E$4,DRE!$C$4:$Q$1131,ROW('G. Receitas'!X758),FALSE)</f>
        <v>0</v>
      </c>
      <c r="AD752" s="2" t="str">
        <f t="shared" si="41"/>
        <v/>
      </c>
    </row>
    <row r="753" spans="27:30">
      <c r="AA753" s="2">
        <v>34</v>
      </c>
      <c r="AB753" s="2" t="str">
        <f>DRE!D762</f>
        <v>-</v>
      </c>
      <c r="AC753" s="2">
        <f>HLOOKUP($E$4,DRE!$C$4:$Q$1131,ROW('G. Receitas'!X759),FALSE)</f>
        <v>0</v>
      </c>
      <c r="AD753" s="2" t="str">
        <f t="shared" si="41"/>
        <v/>
      </c>
    </row>
    <row r="754" spans="27:30">
      <c r="AA754" s="2">
        <v>35</v>
      </c>
      <c r="AB754" s="2" t="str">
        <f>DRE!D763</f>
        <v>-</v>
      </c>
      <c r="AC754" s="2">
        <f>HLOOKUP($E$4,DRE!$C$4:$Q$1131,ROW('G. Receitas'!X760),FALSE)</f>
        <v>0</v>
      </c>
      <c r="AD754" s="2" t="str">
        <f t="shared" si="41"/>
        <v/>
      </c>
    </row>
    <row r="755" spans="27:30">
      <c r="AA755" s="2">
        <v>36</v>
      </c>
      <c r="AB755" s="2" t="str">
        <f>DRE!D764</f>
        <v>-</v>
      </c>
      <c r="AC755" s="2">
        <f>HLOOKUP($E$4,DRE!$C$4:$Q$1131,ROW('G. Receitas'!X761),FALSE)</f>
        <v>0</v>
      </c>
      <c r="AD755" s="2" t="str">
        <f t="shared" si="41"/>
        <v/>
      </c>
    </row>
    <row r="756" spans="27:30">
      <c r="AA756" s="2">
        <v>37</v>
      </c>
      <c r="AB756" s="2" t="str">
        <f>DRE!D765</f>
        <v>-</v>
      </c>
      <c r="AC756" s="2">
        <f>HLOOKUP($E$4,DRE!$C$4:$Q$1131,ROW('G. Receitas'!X762),FALSE)</f>
        <v>0</v>
      </c>
      <c r="AD756" s="2" t="str">
        <f t="shared" si="41"/>
        <v/>
      </c>
    </row>
    <row r="757" spans="27:30">
      <c r="AA757" s="2">
        <v>38</v>
      </c>
      <c r="AB757" s="2" t="str">
        <f>DRE!D766</f>
        <v>-</v>
      </c>
      <c r="AC757" s="2">
        <f>HLOOKUP($E$4,DRE!$C$4:$Q$1131,ROW('G. Receitas'!X763),FALSE)</f>
        <v>0</v>
      </c>
      <c r="AD757" s="2" t="str">
        <f t="shared" si="41"/>
        <v/>
      </c>
    </row>
    <row r="758" spans="27:30">
      <c r="AA758" s="2">
        <v>39</v>
      </c>
      <c r="AB758" s="2" t="str">
        <f>DRE!D767</f>
        <v>-</v>
      </c>
      <c r="AC758" s="2">
        <f>HLOOKUP($E$4,DRE!$C$4:$Q$1131,ROW('G. Receitas'!X764),FALSE)</f>
        <v>0</v>
      </c>
      <c r="AD758" s="2" t="str">
        <f t="shared" si="41"/>
        <v/>
      </c>
    </row>
    <row r="759" spans="27:30">
      <c r="AA759" s="2">
        <v>40</v>
      </c>
      <c r="AB759" s="2" t="str">
        <f>DRE!D768</f>
        <v>-</v>
      </c>
      <c r="AC759" s="2">
        <f>HLOOKUP($E$4,DRE!$C$4:$Q$1131,ROW('G. Receitas'!X765),FALSE)</f>
        <v>0</v>
      </c>
      <c r="AD759" s="2" t="str">
        <f t="shared" si="41"/>
        <v/>
      </c>
    </row>
    <row r="760" spans="27:30">
      <c r="AA760" s="2">
        <v>41</v>
      </c>
      <c r="AB760" s="2" t="str">
        <f>DRE!D769</f>
        <v>-</v>
      </c>
      <c r="AC760" s="2">
        <f>HLOOKUP($E$4,DRE!$C$4:$Q$1131,ROW('G. Receitas'!X766),FALSE)</f>
        <v>0</v>
      </c>
      <c r="AD760" s="2" t="str">
        <f t="shared" si="41"/>
        <v/>
      </c>
    </row>
    <row r="761" spans="27:30">
      <c r="AA761" s="2">
        <v>42</v>
      </c>
      <c r="AB761" s="2" t="str">
        <f>DRE!D770</f>
        <v>-</v>
      </c>
      <c r="AC761" s="2">
        <f>HLOOKUP($E$4,DRE!$C$4:$Q$1131,ROW('G. Receitas'!X767),FALSE)</f>
        <v>0</v>
      </c>
      <c r="AD761" s="2" t="str">
        <f t="shared" si="41"/>
        <v/>
      </c>
    </row>
    <row r="762" spans="27:30">
      <c r="AA762" s="2">
        <v>43</v>
      </c>
      <c r="AB762" s="2" t="str">
        <f>DRE!D771</f>
        <v>-</v>
      </c>
      <c r="AC762" s="2">
        <f>HLOOKUP($E$4,DRE!$C$4:$Q$1131,ROW('G. Receitas'!X768),FALSE)</f>
        <v>0</v>
      </c>
      <c r="AD762" s="2" t="str">
        <f t="shared" si="41"/>
        <v/>
      </c>
    </row>
    <row r="763" spans="27:30">
      <c r="AA763" s="2">
        <v>44</v>
      </c>
      <c r="AB763" s="2" t="str">
        <f>DRE!D772</f>
        <v>-</v>
      </c>
      <c r="AC763" s="2">
        <f>HLOOKUP($E$4,DRE!$C$4:$Q$1131,ROW('G. Receitas'!X769),FALSE)</f>
        <v>0</v>
      </c>
      <c r="AD763" s="2" t="str">
        <f t="shared" si="41"/>
        <v/>
      </c>
    </row>
    <row r="764" spans="27:30">
      <c r="AA764" s="2">
        <v>45</v>
      </c>
      <c r="AB764" s="2" t="str">
        <f>DRE!D773</f>
        <v>-</v>
      </c>
      <c r="AC764" s="2">
        <f>HLOOKUP($E$4,DRE!$C$4:$Q$1131,ROW('G. Receitas'!X770),FALSE)</f>
        <v>0</v>
      </c>
      <c r="AD764" s="2" t="str">
        <f t="shared" si="41"/>
        <v/>
      </c>
    </row>
    <row r="765" spans="27:30">
      <c r="AA765" s="2">
        <v>46</v>
      </c>
      <c r="AB765" s="2" t="str">
        <f>DRE!D774</f>
        <v>-</v>
      </c>
      <c r="AC765" s="2">
        <f>HLOOKUP($E$4,DRE!$C$4:$Q$1131,ROW('G. Receitas'!X771),FALSE)</f>
        <v>0</v>
      </c>
      <c r="AD765" s="2" t="str">
        <f t="shared" si="41"/>
        <v/>
      </c>
    </row>
    <row r="766" spans="27:30">
      <c r="AA766" s="2">
        <v>47</v>
      </c>
      <c r="AB766" s="2" t="str">
        <f>DRE!D775</f>
        <v>-</v>
      </c>
      <c r="AC766" s="2">
        <f>HLOOKUP($E$4,DRE!$C$4:$Q$1131,ROW('G. Receitas'!X772),FALSE)</f>
        <v>0</v>
      </c>
      <c r="AD766" s="2" t="str">
        <f t="shared" si="41"/>
        <v/>
      </c>
    </row>
    <row r="767" spans="27:30">
      <c r="AA767" s="2">
        <v>48</v>
      </c>
      <c r="AB767" s="2" t="str">
        <f>DRE!D776</f>
        <v>-</v>
      </c>
      <c r="AC767" s="2">
        <f>HLOOKUP($E$4,DRE!$C$4:$Q$1131,ROW('G. Receitas'!X773),FALSE)</f>
        <v>0</v>
      </c>
      <c r="AD767" s="2" t="str">
        <f t="shared" si="41"/>
        <v/>
      </c>
    </row>
    <row r="768" spans="27:30">
      <c r="AA768" s="2">
        <v>49</v>
      </c>
      <c r="AB768" s="2" t="str">
        <f>DRE!D777</f>
        <v>-</v>
      </c>
      <c r="AC768" s="2">
        <f>HLOOKUP($E$4,DRE!$C$4:$Q$1131,ROW('G. Receitas'!X774),FALSE)</f>
        <v>0</v>
      </c>
      <c r="AD768" s="2" t="str">
        <f t="shared" si="41"/>
        <v/>
      </c>
    </row>
    <row r="769" spans="27:30">
      <c r="AA769" s="2">
        <v>50</v>
      </c>
      <c r="AB769" s="2" t="str">
        <f>DRE!D778</f>
        <v>-</v>
      </c>
      <c r="AC769" s="2">
        <f>HLOOKUP($E$4,DRE!$C$4:$Q$1131,ROW('G. Receitas'!X775),FALSE)</f>
        <v>0</v>
      </c>
      <c r="AD769" s="2" t="str">
        <f t="shared" si="41"/>
        <v/>
      </c>
    </row>
    <row r="770" spans="27:30">
      <c r="AA770" s="2">
        <v>51</v>
      </c>
      <c r="AB770" s="2" t="str">
        <f>DRE!D779</f>
        <v>-</v>
      </c>
      <c r="AC770" s="2">
        <f>HLOOKUP($E$4,DRE!$C$4:$Q$1131,ROW('G. Receitas'!X776),FALSE)</f>
        <v>0</v>
      </c>
      <c r="AD770" s="2" t="str">
        <f t="shared" si="41"/>
        <v/>
      </c>
    </row>
    <row r="771" spans="27:30">
      <c r="AA771" s="2">
        <v>52</v>
      </c>
      <c r="AB771" s="2" t="str">
        <f>DRE!D780</f>
        <v>-</v>
      </c>
      <c r="AC771" s="2">
        <f>HLOOKUP($E$4,DRE!$C$4:$Q$1131,ROW('G. Receitas'!X777),FALSE)</f>
        <v>0</v>
      </c>
      <c r="AD771" s="2" t="str">
        <f t="shared" si="41"/>
        <v/>
      </c>
    </row>
    <row r="772" spans="27:30">
      <c r="AA772" s="2">
        <v>53</v>
      </c>
      <c r="AB772" s="2" t="str">
        <f>DRE!D781</f>
        <v>-</v>
      </c>
      <c r="AC772" s="2">
        <f>HLOOKUP($E$4,DRE!$C$4:$Q$1131,ROW('G. Receitas'!X778),FALSE)</f>
        <v>0</v>
      </c>
      <c r="AD772" s="2" t="str">
        <f t="shared" si="41"/>
        <v/>
      </c>
    </row>
    <row r="773" spans="27:30">
      <c r="AA773" s="2">
        <v>54</v>
      </c>
      <c r="AB773" s="2" t="str">
        <f>DRE!D782</f>
        <v>-</v>
      </c>
      <c r="AC773" s="2">
        <f>HLOOKUP($E$4,DRE!$C$4:$Q$1131,ROW('G. Receitas'!X779),FALSE)</f>
        <v>0</v>
      </c>
      <c r="AD773" s="2" t="str">
        <f t="shared" si="41"/>
        <v/>
      </c>
    </row>
    <row r="774" spans="27:30">
      <c r="AA774" s="2">
        <v>55</v>
      </c>
      <c r="AB774" s="2" t="str">
        <f>DRE!D783</f>
        <v>-</v>
      </c>
      <c r="AC774" s="2">
        <f>HLOOKUP($E$4,DRE!$C$4:$Q$1131,ROW('G. Receitas'!X780),FALSE)</f>
        <v>0</v>
      </c>
      <c r="AD774" s="2" t="str">
        <f t="shared" si="41"/>
        <v/>
      </c>
    </row>
    <row r="775" spans="27:30">
      <c r="AA775" s="2">
        <v>56</v>
      </c>
      <c r="AB775" s="2" t="str">
        <f>DRE!D784</f>
        <v>-</v>
      </c>
      <c r="AC775" s="2">
        <f>HLOOKUP($E$4,DRE!$C$4:$Q$1131,ROW('G. Receitas'!X781),FALSE)</f>
        <v>0</v>
      </c>
      <c r="AD775" s="2" t="str">
        <f t="shared" si="41"/>
        <v/>
      </c>
    </row>
    <row r="776" spans="27:30">
      <c r="AA776" s="2">
        <v>57</v>
      </c>
      <c r="AB776" s="2" t="str">
        <f>DRE!D785</f>
        <v>-</v>
      </c>
      <c r="AC776" s="2">
        <f>HLOOKUP($E$4,DRE!$C$4:$Q$1131,ROW('G. Receitas'!X782),FALSE)</f>
        <v>0</v>
      </c>
      <c r="AD776" s="2" t="str">
        <f t="shared" si="41"/>
        <v/>
      </c>
    </row>
    <row r="777" spans="27:30">
      <c r="AA777" s="2">
        <v>58</v>
      </c>
      <c r="AB777" s="2" t="str">
        <f>DRE!D786</f>
        <v>-</v>
      </c>
      <c r="AC777" s="2">
        <f>HLOOKUP($E$4,DRE!$C$4:$Q$1131,ROW('G. Receitas'!X783),FALSE)</f>
        <v>0</v>
      </c>
      <c r="AD777" s="2" t="str">
        <f t="shared" si="41"/>
        <v/>
      </c>
    </row>
    <row r="778" spans="27:30">
      <c r="AA778" s="2">
        <v>59</v>
      </c>
      <c r="AB778" s="2" t="str">
        <f>DRE!D787</f>
        <v>-</v>
      </c>
      <c r="AC778" s="2">
        <f>HLOOKUP($E$4,DRE!$C$4:$Q$1131,ROW('G. Receitas'!X784),FALSE)</f>
        <v>0</v>
      </c>
      <c r="AD778" s="2" t="str">
        <f t="shared" si="41"/>
        <v/>
      </c>
    </row>
    <row r="779" spans="27:30">
      <c r="AA779" s="2">
        <v>60</v>
      </c>
      <c r="AB779" s="2" t="str">
        <f>DRE!D788</f>
        <v>-</v>
      </c>
      <c r="AC779" s="2">
        <f>HLOOKUP($E$4,DRE!$C$4:$Q$1131,ROW('G. Receitas'!X785),FALSE)</f>
        <v>0</v>
      </c>
      <c r="AD779" s="2" t="str">
        <f t="shared" si="41"/>
        <v/>
      </c>
    </row>
    <row r="780" spans="27:30">
      <c r="AA780" s="2">
        <v>61</v>
      </c>
      <c r="AB780" s="2" t="str">
        <f>DRE!D789</f>
        <v>-</v>
      </c>
      <c r="AC780" s="2">
        <f>HLOOKUP($E$4,DRE!$C$4:$Q$1131,ROW('G. Receitas'!X786),FALSE)</f>
        <v>0</v>
      </c>
      <c r="AD780" s="2" t="str">
        <f t="shared" si="41"/>
        <v/>
      </c>
    </row>
    <row r="781" spans="27:30">
      <c r="AA781" s="2">
        <v>62</v>
      </c>
      <c r="AB781" s="2" t="str">
        <f>DRE!D790</f>
        <v>-</v>
      </c>
      <c r="AC781" s="2">
        <f>HLOOKUP($E$4,DRE!$C$4:$Q$1131,ROW('G. Receitas'!X787),FALSE)</f>
        <v>0</v>
      </c>
      <c r="AD781" s="2" t="str">
        <f t="shared" si="41"/>
        <v/>
      </c>
    </row>
    <row r="782" spans="27:30">
      <c r="AA782" s="2">
        <v>63</v>
      </c>
      <c r="AB782" s="2" t="str">
        <f>DRE!D791</f>
        <v>-</v>
      </c>
      <c r="AC782" s="2">
        <f>HLOOKUP($E$4,DRE!$C$4:$Q$1131,ROW('G. Receitas'!X788),FALSE)</f>
        <v>0</v>
      </c>
      <c r="AD782" s="2" t="str">
        <f t="shared" si="41"/>
        <v/>
      </c>
    </row>
    <row r="783" spans="27:30">
      <c r="AA783" s="2">
        <v>64</v>
      </c>
      <c r="AB783" s="2" t="str">
        <f>DRE!D792</f>
        <v>-</v>
      </c>
      <c r="AC783" s="2">
        <f>HLOOKUP($E$4,DRE!$C$4:$Q$1131,ROW('G. Receitas'!X789),FALSE)</f>
        <v>0</v>
      </c>
      <c r="AD783" s="2" t="str">
        <f t="shared" si="41"/>
        <v/>
      </c>
    </row>
    <row r="784" spans="27:30">
      <c r="AA784" s="2">
        <v>65</v>
      </c>
      <c r="AB784" s="2" t="str">
        <f>DRE!D793</f>
        <v>-</v>
      </c>
      <c r="AC784" s="2">
        <f>HLOOKUP($E$4,DRE!$C$4:$Q$1131,ROW('G. Receitas'!X790),FALSE)</f>
        <v>0</v>
      </c>
      <c r="AD784" s="2" t="str">
        <f t="shared" si="41"/>
        <v/>
      </c>
    </row>
    <row r="785" spans="27:30">
      <c r="AA785" s="2">
        <v>66</v>
      </c>
      <c r="AB785" s="2" t="str">
        <f>DRE!D794</f>
        <v>-</v>
      </c>
      <c r="AC785" s="2">
        <f>HLOOKUP($E$4,DRE!$C$4:$Q$1131,ROW('G. Receitas'!X791),FALSE)</f>
        <v>0</v>
      </c>
      <c r="AD785" s="2" t="str">
        <f t="shared" ref="AD785:AD818" si="42">IF(AC785=0,"",AC785+AA785/1000)</f>
        <v/>
      </c>
    </row>
    <row r="786" spans="27:30">
      <c r="AA786" s="2">
        <v>67</v>
      </c>
      <c r="AB786" s="2" t="str">
        <f>DRE!D795</f>
        <v>-</v>
      </c>
      <c r="AC786" s="2">
        <f>HLOOKUP($E$4,DRE!$C$4:$Q$1131,ROW('G. Receitas'!X792),FALSE)</f>
        <v>0</v>
      </c>
      <c r="AD786" s="2" t="str">
        <f t="shared" si="42"/>
        <v/>
      </c>
    </row>
    <row r="787" spans="27:30">
      <c r="AA787" s="2">
        <v>68</v>
      </c>
      <c r="AB787" s="2" t="str">
        <f>DRE!D796</f>
        <v>-</v>
      </c>
      <c r="AC787" s="2">
        <f>HLOOKUP($E$4,DRE!$C$4:$Q$1131,ROW('G. Receitas'!X793),FALSE)</f>
        <v>0</v>
      </c>
      <c r="AD787" s="2" t="str">
        <f t="shared" si="42"/>
        <v/>
      </c>
    </row>
    <row r="788" spans="27:30">
      <c r="AA788" s="2">
        <v>69</v>
      </c>
      <c r="AB788" s="2" t="str">
        <f>DRE!D797</f>
        <v>-</v>
      </c>
      <c r="AC788" s="2">
        <f>HLOOKUP($E$4,DRE!$C$4:$Q$1131,ROW('G. Receitas'!X794),FALSE)</f>
        <v>0</v>
      </c>
      <c r="AD788" s="2" t="str">
        <f t="shared" si="42"/>
        <v/>
      </c>
    </row>
    <row r="789" spans="27:30">
      <c r="AA789" s="2">
        <v>70</v>
      </c>
      <c r="AB789" s="2" t="str">
        <f>DRE!D798</f>
        <v>-</v>
      </c>
      <c r="AC789" s="2">
        <f>HLOOKUP($E$4,DRE!$C$4:$Q$1131,ROW('G. Receitas'!X795),FALSE)</f>
        <v>0</v>
      </c>
      <c r="AD789" s="2" t="str">
        <f t="shared" si="42"/>
        <v/>
      </c>
    </row>
    <row r="790" spans="27:30">
      <c r="AA790" s="2">
        <v>71</v>
      </c>
      <c r="AB790" s="2" t="str">
        <f>DRE!D799</f>
        <v>-</v>
      </c>
      <c r="AC790" s="2">
        <f>HLOOKUP($E$4,DRE!$C$4:$Q$1131,ROW('G. Receitas'!X796),FALSE)</f>
        <v>0</v>
      </c>
      <c r="AD790" s="2" t="str">
        <f t="shared" si="42"/>
        <v/>
      </c>
    </row>
    <row r="791" spans="27:30">
      <c r="AA791" s="2">
        <v>72</v>
      </c>
      <c r="AB791" s="2" t="str">
        <f>DRE!D800</f>
        <v>-</v>
      </c>
      <c r="AC791" s="2">
        <f>HLOOKUP($E$4,DRE!$C$4:$Q$1131,ROW('G. Receitas'!X797),FALSE)</f>
        <v>0</v>
      </c>
      <c r="AD791" s="2" t="str">
        <f t="shared" si="42"/>
        <v/>
      </c>
    </row>
    <row r="792" spans="27:30">
      <c r="AA792" s="2">
        <v>73</v>
      </c>
      <c r="AB792" s="2" t="str">
        <f>DRE!D801</f>
        <v>-</v>
      </c>
      <c r="AC792" s="2">
        <f>HLOOKUP($E$4,DRE!$C$4:$Q$1131,ROW('G. Receitas'!X798),FALSE)</f>
        <v>0</v>
      </c>
      <c r="AD792" s="2" t="str">
        <f t="shared" si="42"/>
        <v/>
      </c>
    </row>
    <row r="793" spans="27:30">
      <c r="AA793" s="2">
        <v>74</v>
      </c>
      <c r="AB793" s="2" t="str">
        <f>DRE!D802</f>
        <v>-</v>
      </c>
      <c r="AC793" s="2">
        <f>HLOOKUP($E$4,DRE!$C$4:$Q$1131,ROW('G. Receitas'!X799),FALSE)</f>
        <v>0</v>
      </c>
      <c r="AD793" s="2" t="str">
        <f t="shared" si="42"/>
        <v/>
      </c>
    </row>
    <row r="794" spans="27:30">
      <c r="AA794" s="2">
        <v>75</v>
      </c>
      <c r="AB794" s="2" t="str">
        <f>DRE!D803</f>
        <v>-</v>
      </c>
      <c r="AC794" s="2">
        <f>HLOOKUP($E$4,DRE!$C$4:$Q$1131,ROW('G. Receitas'!X800),FALSE)</f>
        <v>0</v>
      </c>
      <c r="AD794" s="2" t="str">
        <f t="shared" si="42"/>
        <v/>
      </c>
    </row>
    <row r="795" spans="27:30">
      <c r="AA795" s="2">
        <v>76</v>
      </c>
      <c r="AB795" s="2" t="str">
        <f>DRE!D804</f>
        <v>-</v>
      </c>
      <c r="AC795" s="2">
        <f>HLOOKUP($E$4,DRE!$C$4:$Q$1131,ROW('G. Receitas'!X801),FALSE)</f>
        <v>0</v>
      </c>
      <c r="AD795" s="2" t="str">
        <f t="shared" si="42"/>
        <v/>
      </c>
    </row>
    <row r="796" spans="27:30">
      <c r="AA796" s="2">
        <v>77</v>
      </c>
      <c r="AB796" s="2" t="str">
        <f>DRE!D805</f>
        <v>-</v>
      </c>
      <c r="AC796" s="2">
        <f>HLOOKUP($E$4,DRE!$C$4:$Q$1131,ROW('G. Receitas'!X802),FALSE)</f>
        <v>0</v>
      </c>
      <c r="AD796" s="2" t="str">
        <f t="shared" si="42"/>
        <v/>
      </c>
    </row>
    <row r="797" spans="27:30">
      <c r="AA797" s="2">
        <v>78</v>
      </c>
      <c r="AB797" s="2" t="str">
        <f>DRE!D806</f>
        <v>-</v>
      </c>
      <c r="AC797" s="2">
        <f>HLOOKUP($E$4,DRE!$C$4:$Q$1131,ROW('G. Receitas'!X803),FALSE)</f>
        <v>0</v>
      </c>
      <c r="AD797" s="2" t="str">
        <f t="shared" si="42"/>
        <v/>
      </c>
    </row>
    <row r="798" spans="27:30">
      <c r="AA798" s="2">
        <v>79</v>
      </c>
      <c r="AB798" s="2" t="str">
        <f>DRE!D807</f>
        <v>-</v>
      </c>
      <c r="AC798" s="2">
        <f>HLOOKUP($E$4,DRE!$C$4:$Q$1131,ROW('G. Receitas'!X804),FALSE)</f>
        <v>0</v>
      </c>
      <c r="AD798" s="2" t="str">
        <f t="shared" si="42"/>
        <v/>
      </c>
    </row>
    <row r="799" spans="27:30">
      <c r="AA799" s="2">
        <v>80</v>
      </c>
      <c r="AB799" s="2" t="str">
        <f>DRE!D808</f>
        <v>-</v>
      </c>
      <c r="AC799" s="2">
        <f>HLOOKUP($E$4,DRE!$C$4:$Q$1131,ROW('G. Receitas'!X805),FALSE)</f>
        <v>0</v>
      </c>
      <c r="AD799" s="2" t="str">
        <f t="shared" si="42"/>
        <v/>
      </c>
    </row>
    <row r="800" spans="27:30">
      <c r="AA800" s="2">
        <v>81</v>
      </c>
      <c r="AB800" s="2" t="str">
        <f>DRE!D809</f>
        <v>-</v>
      </c>
      <c r="AC800" s="2">
        <f>HLOOKUP($E$4,DRE!$C$4:$Q$1131,ROW('G. Receitas'!X806),FALSE)</f>
        <v>0</v>
      </c>
      <c r="AD800" s="2" t="str">
        <f t="shared" si="42"/>
        <v/>
      </c>
    </row>
    <row r="801" spans="27:30">
      <c r="AA801" s="2">
        <v>82</v>
      </c>
      <c r="AB801" s="2" t="str">
        <f>DRE!D810</f>
        <v>-</v>
      </c>
      <c r="AC801" s="2">
        <f>HLOOKUP($E$4,DRE!$C$4:$Q$1131,ROW('G. Receitas'!X807),FALSE)</f>
        <v>0</v>
      </c>
      <c r="AD801" s="2" t="str">
        <f t="shared" si="42"/>
        <v/>
      </c>
    </row>
    <row r="802" spans="27:30">
      <c r="AA802" s="2">
        <v>83</v>
      </c>
      <c r="AB802" s="2" t="str">
        <f>DRE!D811</f>
        <v>-</v>
      </c>
      <c r="AC802" s="2">
        <f>HLOOKUP($E$4,DRE!$C$4:$Q$1131,ROW('G. Receitas'!X808),FALSE)</f>
        <v>0</v>
      </c>
      <c r="AD802" s="2" t="str">
        <f t="shared" si="42"/>
        <v/>
      </c>
    </row>
    <row r="803" spans="27:30">
      <c r="AA803" s="2">
        <v>84</v>
      </c>
      <c r="AB803" s="2" t="str">
        <f>DRE!D812</f>
        <v>-</v>
      </c>
      <c r="AC803" s="2">
        <f>HLOOKUP($E$4,DRE!$C$4:$Q$1131,ROW('G. Receitas'!X809),FALSE)</f>
        <v>0</v>
      </c>
      <c r="AD803" s="2" t="str">
        <f t="shared" si="42"/>
        <v/>
      </c>
    </row>
    <row r="804" spans="27:30">
      <c r="AA804" s="2">
        <v>85</v>
      </c>
      <c r="AB804" s="2" t="str">
        <f>DRE!D813</f>
        <v>-</v>
      </c>
      <c r="AC804" s="2">
        <f>HLOOKUP($E$4,DRE!$C$4:$Q$1131,ROW('G. Receitas'!X810),FALSE)</f>
        <v>0</v>
      </c>
      <c r="AD804" s="2" t="str">
        <f t="shared" si="42"/>
        <v/>
      </c>
    </row>
    <row r="805" spans="27:30">
      <c r="AA805" s="2">
        <v>86</v>
      </c>
      <c r="AB805" s="2" t="str">
        <f>DRE!D814</f>
        <v>-</v>
      </c>
      <c r="AC805" s="2">
        <f>HLOOKUP($E$4,DRE!$C$4:$Q$1131,ROW('G. Receitas'!X811),FALSE)</f>
        <v>0</v>
      </c>
      <c r="AD805" s="2" t="str">
        <f t="shared" si="42"/>
        <v/>
      </c>
    </row>
    <row r="806" spans="27:30">
      <c r="AA806" s="2">
        <v>87</v>
      </c>
      <c r="AB806" s="2" t="str">
        <f>DRE!D815</f>
        <v>-</v>
      </c>
      <c r="AC806" s="2">
        <f>HLOOKUP($E$4,DRE!$C$4:$Q$1131,ROW('G. Receitas'!X812),FALSE)</f>
        <v>0</v>
      </c>
      <c r="AD806" s="2" t="str">
        <f t="shared" si="42"/>
        <v/>
      </c>
    </row>
    <row r="807" spans="27:30">
      <c r="AA807" s="2">
        <v>88</v>
      </c>
      <c r="AB807" s="2" t="str">
        <f>DRE!D816</f>
        <v>-</v>
      </c>
      <c r="AC807" s="2">
        <f>HLOOKUP($E$4,DRE!$C$4:$Q$1131,ROW('G. Receitas'!X813),FALSE)</f>
        <v>0</v>
      </c>
      <c r="AD807" s="2" t="str">
        <f t="shared" si="42"/>
        <v/>
      </c>
    </row>
    <row r="808" spans="27:30">
      <c r="AA808" s="2">
        <v>89</v>
      </c>
      <c r="AB808" s="2" t="str">
        <f>DRE!D817</f>
        <v>-</v>
      </c>
      <c r="AC808" s="2">
        <f>HLOOKUP($E$4,DRE!$C$4:$Q$1131,ROW('G. Receitas'!X814),FALSE)</f>
        <v>0</v>
      </c>
      <c r="AD808" s="2" t="str">
        <f t="shared" si="42"/>
        <v/>
      </c>
    </row>
    <row r="809" spans="27:30">
      <c r="AA809" s="2">
        <v>90</v>
      </c>
      <c r="AB809" s="2" t="str">
        <f>DRE!D818</f>
        <v>-</v>
      </c>
      <c r="AC809" s="2">
        <f>HLOOKUP($E$4,DRE!$C$4:$Q$1131,ROW('G. Receitas'!X815),FALSE)</f>
        <v>0</v>
      </c>
      <c r="AD809" s="2" t="str">
        <f t="shared" si="42"/>
        <v/>
      </c>
    </row>
    <row r="810" spans="27:30">
      <c r="AA810" s="2">
        <v>91</v>
      </c>
      <c r="AB810" s="2" t="str">
        <f>DRE!D819</f>
        <v>-</v>
      </c>
      <c r="AC810" s="2">
        <f>HLOOKUP($E$4,DRE!$C$4:$Q$1131,ROW('G. Receitas'!X816),FALSE)</f>
        <v>0</v>
      </c>
      <c r="AD810" s="2" t="str">
        <f t="shared" si="42"/>
        <v/>
      </c>
    </row>
    <row r="811" spans="27:30">
      <c r="AA811" s="2">
        <v>92</v>
      </c>
      <c r="AB811" s="2" t="str">
        <f>DRE!D820</f>
        <v>-</v>
      </c>
      <c r="AC811" s="2">
        <f>HLOOKUP($E$4,DRE!$C$4:$Q$1131,ROW('G. Receitas'!X817),FALSE)</f>
        <v>0</v>
      </c>
      <c r="AD811" s="2" t="str">
        <f t="shared" si="42"/>
        <v/>
      </c>
    </row>
    <row r="812" spans="27:30">
      <c r="AA812" s="2">
        <v>93</v>
      </c>
      <c r="AB812" s="2" t="str">
        <f>DRE!D821</f>
        <v>-</v>
      </c>
      <c r="AC812" s="2">
        <f>HLOOKUP($E$4,DRE!$C$4:$Q$1131,ROW('G. Receitas'!X818),FALSE)</f>
        <v>0</v>
      </c>
      <c r="AD812" s="2" t="str">
        <f t="shared" si="42"/>
        <v/>
      </c>
    </row>
    <row r="813" spans="27:30">
      <c r="AA813" s="2">
        <v>94</v>
      </c>
      <c r="AB813" s="2" t="str">
        <f>DRE!D822</f>
        <v>-</v>
      </c>
      <c r="AC813" s="2">
        <f>HLOOKUP($E$4,DRE!$C$4:$Q$1131,ROW('G. Receitas'!X819),FALSE)</f>
        <v>0</v>
      </c>
      <c r="AD813" s="2" t="str">
        <f t="shared" si="42"/>
        <v/>
      </c>
    </row>
    <row r="814" spans="27:30">
      <c r="AA814" s="2">
        <v>95</v>
      </c>
      <c r="AB814" s="2" t="str">
        <f>DRE!D823</f>
        <v>-</v>
      </c>
      <c r="AC814" s="2">
        <f>HLOOKUP($E$4,DRE!$C$4:$Q$1131,ROW('G. Receitas'!X820),FALSE)</f>
        <v>0</v>
      </c>
      <c r="AD814" s="2" t="str">
        <f t="shared" si="42"/>
        <v/>
      </c>
    </row>
    <row r="815" spans="27:30">
      <c r="AA815" s="2">
        <v>96</v>
      </c>
      <c r="AB815" s="2" t="str">
        <f>DRE!D824</f>
        <v>-</v>
      </c>
      <c r="AC815" s="2">
        <f>HLOOKUP($E$4,DRE!$C$4:$Q$1131,ROW('G. Receitas'!X821),FALSE)</f>
        <v>0</v>
      </c>
      <c r="AD815" s="2" t="str">
        <f t="shared" si="42"/>
        <v/>
      </c>
    </row>
    <row r="816" spans="27:30">
      <c r="AA816" s="2">
        <v>97</v>
      </c>
      <c r="AB816" s="2" t="str">
        <f>DRE!D825</f>
        <v>-</v>
      </c>
      <c r="AC816" s="2">
        <f>HLOOKUP($E$4,DRE!$C$4:$Q$1131,ROW('G. Receitas'!X822),FALSE)</f>
        <v>0</v>
      </c>
      <c r="AD816" s="2" t="str">
        <f t="shared" si="42"/>
        <v/>
      </c>
    </row>
    <row r="817" spans="27:33">
      <c r="AA817" s="2">
        <v>98</v>
      </c>
      <c r="AB817" s="2" t="str">
        <f>DRE!D826</f>
        <v>-</v>
      </c>
      <c r="AC817" s="2">
        <f>HLOOKUP($E$4,DRE!$C$4:$Q$1131,ROW('G. Receitas'!X823),FALSE)</f>
        <v>0</v>
      </c>
      <c r="AD817" s="2" t="str">
        <f t="shared" si="42"/>
        <v/>
      </c>
    </row>
    <row r="818" spans="27:33">
      <c r="AA818" s="2">
        <v>99</v>
      </c>
      <c r="AB818" s="2" t="str">
        <f>DRE!D827</f>
        <v>Outras receitas com produtos</v>
      </c>
      <c r="AC818" s="2">
        <f>HLOOKUP($E$4,DRE!$C$4:$Q$1131,ROW('G. Receitas'!X824),FALSE)</f>
        <v>0</v>
      </c>
      <c r="AD818" s="2" t="str">
        <f t="shared" si="42"/>
        <v/>
      </c>
    </row>
    <row r="819" spans="27:33">
      <c r="AB819" s="2" t="str">
        <f>DRE!D828</f>
        <v>DESPESAS NÃO OPERACIONAIS</v>
      </c>
      <c r="AC819" s="2">
        <f>HLOOKUP($E$4,DRE!$C$4:$Q$1131,ROW('G. Receitas'!X825),FALSE)</f>
        <v>0</v>
      </c>
      <c r="AD819" s="2" t="s">
        <v>1342</v>
      </c>
      <c r="AE819" s="2" t="s">
        <v>1343</v>
      </c>
      <c r="AF819" s="2" t="s">
        <v>1344</v>
      </c>
      <c r="AG819" s="2" t="s">
        <v>1344</v>
      </c>
    </row>
    <row r="820" spans="27:33">
      <c r="AA820" s="2">
        <v>1</v>
      </c>
      <c r="AB820" s="2" t="str">
        <f>DRE!D829</f>
        <v>-</v>
      </c>
      <c r="AC820" s="2">
        <f>HLOOKUP($E$4,DRE!$C$4:$Q$1131,ROW('G. Receitas'!X826),FALSE)</f>
        <v>0</v>
      </c>
      <c r="AD820" s="2" t="str">
        <f>IF(AC820=0,"",AC820+AA820/1000)</f>
        <v/>
      </c>
      <c r="AE820" s="2" t="e">
        <f>LARGE($AD$820:$AD$918,AA820)</f>
        <v>#NUM!</v>
      </c>
      <c r="AF820" s="2" t="str">
        <f>IFERROR(VLOOKUP(MATCH(AE820,$AD$820:$AD$918,0),$AA$820:$AC$918,AF$6,FALSE),"")</f>
        <v/>
      </c>
      <c r="AG820" s="2" t="str">
        <f>IFERROR(VLOOKUP(MATCH(AE820,$AD$820:$AD$918,0),$AA$820:$AC$918,AG$6,FALSE),"-")</f>
        <v>-</v>
      </c>
    </row>
    <row r="821" spans="27:33">
      <c r="AA821" s="2">
        <v>2</v>
      </c>
      <c r="AB821" s="2" t="str">
        <f>DRE!D830</f>
        <v>-</v>
      </c>
      <c r="AC821" s="2">
        <f>HLOOKUP('G. Despesas'!$E$4,DRE!$C$4:$Q$1131,ROW('G. Receitas'!X827),FALSE)</f>
        <v>0</v>
      </c>
      <c r="AD821" s="2" t="str">
        <f t="shared" ref="AD821:AD884" si="43">IF(AC821=0,"",AC821+AA821/1000)</f>
        <v/>
      </c>
      <c r="AE821" s="2" t="e">
        <f t="shared" ref="AE821:AE834" si="44">LARGE($AD$820:$AD$918,AA821)</f>
        <v>#NUM!</v>
      </c>
      <c r="AF821" s="2" t="str">
        <f t="shared" ref="AF821:AF834" si="45">IFERROR(VLOOKUP(MATCH(AE821,$AD$820:$AD$918,0),$AA$820:$AC$918,AF$6,FALSE),"")</f>
        <v/>
      </c>
      <c r="AG821" s="2" t="str">
        <f t="shared" ref="AG821:AG834" si="46">IFERROR(VLOOKUP(MATCH(AE821,$AD$820:$AD$918,0),$AA$820:$AC$918,AG$6,FALSE),"-")</f>
        <v>-</v>
      </c>
    </row>
    <row r="822" spans="27:33">
      <c r="AA822" s="2">
        <v>3</v>
      </c>
      <c r="AB822" s="2" t="str">
        <f>DRE!D831</f>
        <v>-</v>
      </c>
      <c r="AC822" s="2">
        <f>HLOOKUP('G. Despesas'!$E$4,DRE!$C$4:$Q$1131,ROW('G. Receitas'!X828),FALSE)</f>
        <v>0</v>
      </c>
      <c r="AD822" s="2" t="str">
        <f t="shared" si="43"/>
        <v/>
      </c>
      <c r="AE822" s="2" t="e">
        <f t="shared" si="44"/>
        <v>#NUM!</v>
      </c>
      <c r="AF822" s="2" t="str">
        <f t="shared" si="45"/>
        <v/>
      </c>
      <c r="AG822" s="2" t="str">
        <f t="shared" si="46"/>
        <v>-</v>
      </c>
    </row>
    <row r="823" spans="27:33">
      <c r="AA823" s="2">
        <v>4</v>
      </c>
      <c r="AB823" s="2" t="str">
        <f>DRE!D832</f>
        <v>-</v>
      </c>
      <c r="AC823" s="2">
        <f>HLOOKUP('G. Despesas'!$E$4,DRE!$C$4:$Q$1131,ROW('G. Receitas'!X829),FALSE)</f>
        <v>0</v>
      </c>
      <c r="AD823" s="2" t="str">
        <f t="shared" si="43"/>
        <v/>
      </c>
      <c r="AE823" s="2" t="e">
        <f t="shared" si="44"/>
        <v>#NUM!</v>
      </c>
      <c r="AF823" s="2" t="str">
        <f t="shared" si="45"/>
        <v/>
      </c>
      <c r="AG823" s="2" t="str">
        <f t="shared" si="46"/>
        <v>-</v>
      </c>
    </row>
    <row r="824" spans="27:33">
      <c r="AA824" s="2">
        <v>5</v>
      </c>
      <c r="AB824" s="2" t="str">
        <f>DRE!D833</f>
        <v>-</v>
      </c>
      <c r="AC824" s="2">
        <f>HLOOKUP('G. Despesas'!$E$4,DRE!$C$4:$Q$1131,ROW('G. Receitas'!X830),FALSE)</f>
        <v>0</v>
      </c>
      <c r="AD824" s="2" t="str">
        <f t="shared" si="43"/>
        <v/>
      </c>
      <c r="AE824" s="2" t="e">
        <f t="shared" si="44"/>
        <v>#NUM!</v>
      </c>
      <c r="AF824" s="2" t="str">
        <f t="shared" si="45"/>
        <v/>
      </c>
      <c r="AG824" s="2" t="str">
        <f t="shared" si="46"/>
        <v>-</v>
      </c>
    </row>
    <row r="825" spans="27:33">
      <c r="AA825" s="2">
        <v>6</v>
      </c>
      <c r="AB825" s="2" t="str">
        <f>DRE!D834</f>
        <v>-</v>
      </c>
      <c r="AC825" s="2">
        <f>HLOOKUP('G. Despesas'!$E$4,DRE!$C$4:$Q$1131,ROW('G. Receitas'!X831),FALSE)</f>
        <v>0</v>
      </c>
      <c r="AD825" s="2" t="str">
        <f t="shared" si="43"/>
        <v/>
      </c>
      <c r="AE825" s="2" t="e">
        <f t="shared" si="44"/>
        <v>#NUM!</v>
      </c>
      <c r="AF825" s="2" t="str">
        <f t="shared" si="45"/>
        <v/>
      </c>
      <c r="AG825" s="2" t="str">
        <f t="shared" si="46"/>
        <v>-</v>
      </c>
    </row>
    <row r="826" spans="27:33">
      <c r="AA826" s="2">
        <v>7</v>
      </c>
      <c r="AB826" s="2" t="str">
        <f>DRE!D835</f>
        <v>-</v>
      </c>
      <c r="AC826" s="2">
        <f>HLOOKUP('G. Despesas'!$E$4,DRE!$C$4:$Q$1131,ROW('G. Receitas'!X832),FALSE)</f>
        <v>0</v>
      </c>
      <c r="AD826" s="2" t="str">
        <f t="shared" si="43"/>
        <v/>
      </c>
      <c r="AE826" s="2" t="e">
        <f t="shared" si="44"/>
        <v>#NUM!</v>
      </c>
      <c r="AF826" s="2" t="str">
        <f t="shared" si="45"/>
        <v/>
      </c>
      <c r="AG826" s="2" t="str">
        <f t="shared" si="46"/>
        <v>-</v>
      </c>
    </row>
    <row r="827" spans="27:33">
      <c r="AA827" s="2">
        <v>8</v>
      </c>
      <c r="AB827" s="2" t="str">
        <f>DRE!D836</f>
        <v>-</v>
      </c>
      <c r="AC827" s="2">
        <f>HLOOKUP('G. Despesas'!$E$4,DRE!$C$4:$Q$1131,ROW('G. Receitas'!X833),FALSE)</f>
        <v>0</v>
      </c>
      <c r="AD827" s="2" t="str">
        <f t="shared" si="43"/>
        <v/>
      </c>
      <c r="AE827" s="2" t="e">
        <f t="shared" si="44"/>
        <v>#NUM!</v>
      </c>
      <c r="AF827" s="2" t="str">
        <f t="shared" si="45"/>
        <v/>
      </c>
      <c r="AG827" s="2" t="str">
        <f t="shared" si="46"/>
        <v>-</v>
      </c>
    </row>
    <row r="828" spans="27:33">
      <c r="AA828" s="2">
        <v>9</v>
      </c>
      <c r="AB828" s="2" t="str">
        <f>DRE!D837</f>
        <v>-</v>
      </c>
      <c r="AC828" s="2">
        <f>HLOOKUP('G. Despesas'!$E$4,DRE!$C$4:$Q$1131,ROW('G. Receitas'!X834),FALSE)</f>
        <v>0</v>
      </c>
      <c r="AD828" s="2" t="str">
        <f t="shared" si="43"/>
        <v/>
      </c>
      <c r="AE828" s="2" t="e">
        <f t="shared" si="44"/>
        <v>#NUM!</v>
      </c>
      <c r="AF828" s="2" t="str">
        <f t="shared" si="45"/>
        <v/>
      </c>
      <c r="AG828" s="2" t="str">
        <f t="shared" si="46"/>
        <v>-</v>
      </c>
    </row>
    <row r="829" spans="27:33">
      <c r="AA829" s="2">
        <v>10</v>
      </c>
      <c r="AB829" s="2" t="str">
        <f>DRE!D838</f>
        <v>-</v>
      </c>
      <c r="AC829" s="2">
        <f>HLOOKUP('G. Despesas'!$E$4,DRE!$C$4:$Q$1131,ROW('G. Receitas'!X835),FALSE)</f>
        <v>0</v>
      </c>
      <c r="AD829" s="2" t="str">
        <f t="shared" si="43"/>
        <v/>
      </c>
      <c r="AE829" s="2" t="e">
        <f t="shared" si="44"/>
        <v>#NUM!</v>
      </c>
      <c r="AF829" s="2" t="str">
        <f t="shared" si="45"/>
        <v/>
      </c>
      <c r="AG829" s="2" t="str">
        <f t="shared" si="46"/>
        <v>-</v>
      </c>
    </row>
    <row r="830" spans="27:33">
      <c r="AA830" s="2">
        <v>11</v>
      </c>
      <c r="AB830" s="2" t="str">
        <f>DRE!D839</f>
        <v>-</v>
      </c>
      <c r="AC830" s="2">
        <f>HLOOKUP('G. Despesas'!$E$4,DRE!$C$4:$Q$1131,ROW('G. Receitas'!X836),FALSE)</f>
        <v>0</v>
      </c>
      <c r="AD830" s="2" t="str">
        <f t="shared" si="43"/>
        <v/>
      </c>
      <c r="AE830" s="2" t="e">
        <f t="shared" si="44"/>
        <v>#NUM!</v>
      </c>
      <c r="AF830" s="2" t="str">
        <f t="shared" si="45"/>
        <v/>
      </c>
      <c r="AG830" s="2" t="str">
        <f t="shared" si="46"/>
        <v>-</v>
      </c>
    </row>
    <row r="831" spans="27:33">
      <c r="AA831" s="2">
        <v>12</v>
      </c>
      <c r="AB831" s="2" t="str">
        <f>DRE!D840</f>
        <v>-</v>
      </c>
      <c r="AC831" s="2">
        <f>HLOOKUP('G. Despesas'!$E$4,DRE!$C$4:$Q$1131,ROW('G. Receitas'!X837),FALSE)</f>
        <v>0</v>
      </c>
      <c r="AD831" s="2" t="str">
        <f t="shared" si="43"/>
        <v/>
      </c>
      <c r="AE831" s="2" t="e">
        <f t="shared" si="44"/>
        <v>#NUM!</v>
      </c>
      <c r="AF831" s="2" t="str">
        <f t="shared" si="45"/>
        <v/>
      </c>
      <c r="AG831" s="2" t="str">
        <f t="shared" si="46"/>
        <v>-</v>
      </c>
    </row>
    <row r="832" spans="27:33">
      <c r="AA832" s="2">
        <v>13</v>
      </c>
      <c r="AB832" s="2" t="str">
        <f>DRE!D841</f>
        <v>-</v>
      </c>
      <c r="AC832" s="2">
        <f>HLOOKUP('G. Despesas'!$E$4,DRE!$C$4:$Q$1131,ROW('G. Receitas'!X838),FALSE)</f>
        <v>0</v>
      </c>
      <c r="AD832" s="2" t="str">
        <f t="shared" si="43"/>
        <v/>
      </c>
      <c r="AE832" s="2" t="e">
        <f t="shared" si="44"/>
        <v>#NUM!</v>
      </c>
      <c r="AF832" s="2" t="str">
        <f t="shared" si="45"/>
        <v/>
      </c>
      <c r="AG832" s="2" t="str">
        <f t="shared" si="46"/>
        <v>-</v>
      </c>
    </row>
    <row r="833" spans="27:33">
      <c r="AA833" s="2">
        <v>14</v>
      </c>
      <c r="AB833" s="2" t="str">
        <f>DRE!D842</f>
        <v>-</v>
      </c>
      <c r="AC833" s="2">
        <f>HLOOKUP('G. Despesas'!$E$4,DRE!$C$4:$Q$1131,ROW('G. Receitas'!X839),FALSE)</f>
        <v>0</v>
      </c>
      <c r="AD833" s="2" t="str">
        <f t="shared" si="43"/>
        <v/>
      </c>
      <c r="AE833" s="2" t="e">
        <f t="shared" si="44"/>
        <v>#NUM!</v>
      </c>
      <c r="AF833" s="2" t="str">
        <f t="shared" si="45"/>
        <v/>
      </c>
      <c r="AG833" s="2" t="str">
        <f t="shared" si="46"/>
        <v>-</v>
      </c>
    </row>
    <row r="834" spans="27:33">
      <c r="AA834" s="2">
        <v>15</v>
      </c>
      <c r="AB834" s="2" t="str">
        <f>DRE!D843</f>
        <v>-</v>
      </c>
      <c r="AC834" s="2">
        <f>HLOOKUP('G. Despesas'!$E$4,DRE!$C$4:$Q$1131,ROW('G. Receitas'!X840),FALSE)</f>
        <v>0</v>
      </c>
      <c r="AD834" s="2" t="str">
        <f t="shared" si="43"/>
        <v/>
      </c>
      <c r="AE834" s="2" t="e">
        <f t="shared" si="44"/>
        <v>#NUM!</v>
      </c>
      <c r="AF834" s="2" t="str">
        <f t="shared" si="45"/>
        <v/>
      </c>
      <c r="AG834" s="2" t="str">
        <f t="shared" si="46"/>
        <v>-</v>
      </c>
    </row>
    <row r="835" spans="27:33">
      <c r="AA835" s="2">
        <v>16</v>
      </c>
      <c r="AB835" s="2" t="str">
        <f>DRE!D844</f>
        <v>-</v>
      </c>
      <c r="AC835" s="2">
        <f>HLOOKUP('G. Despesas'!$E$4,DRE!$C$4:$Q$1131,ROW('G. Receitas'!X841),FALSE)</f>
        <v>0</v>
      </c>
      <c r="AD835" s="2" t="str">
        <f t="shared" si="43"/>
        <v/>
      </c>
    </row>
    <row r="836" spans="27:33">
      <c r="AA836" s="2">
        <v>17</v>
      </c>
      <c r="AB836" s="2" t="str">
        <f>DRE!D845</f>
        <v>-</v>
      </c>
      <c r="AC836" s="2">
        <f>HLOOKUP('G. Despesas'!$E$4,DRE!$C$4:$Q$1131,ROW('G. Receitas'!X842),FALSE)</f>
        <v>0</v>
      </c>
      <c r="AD836" s="2" t="str">
        <f t="shared" si="43"/>
        <v/>
      </c>
    </row>
    <row r="837" spans="27:33">
      <c r="AA837" s="2">
        <v>18</v>
      </c>
      <c r="AB837" s="2" t="str">
        <f>DRE!D846</f>
        <v>-</v>
      </c>
      <c r="AC837" s="2">
        <f>HLOOKUP('G. Despesas'!$E$4,DRE!$C$4:$Q$1131,ROW('G. Receitas'!X843),FALSE)</f>
        <v>0</v>
      </c>
      <c r="AD837" s="2" t="str">
        <f t="shared" si="43"/>
        <v/>
      </c>
    </row>
    <row r="838" spans="27:33">
      <c r="AA838" s="2">
        <v>19</v>
      </c>
      <c r="AB838" s="2" t="str">
        <f>DRE!D847</f>
        <v>-</v>
      </c>
      <c r="AC838" s="2">
        <f>HLOOKUP('G. Despesas'!$E$4,DRE!$C$4:$Q$1131,ROW('G. Receitas'!X844),FALSE)</f>
        <v>0</v>
      </c>
      <c r="AD838" s="2" t="str">
        <f t="shared" si="43"/>
        <v/>
      </c>
    </row>
    <row r="839" spans="27:33">
      <c r="AA839" s="2">
        <v>20</v>
      </c>
      <c r="AB839" s="2" t="str">
        <f>DRE!D848</f>
        <v>-</v>
      </c>
      <c r="AC839" s="2">
        <f>HLOOKUP('G. Despesas'!$E$4,DRE!$C$4:$Q$1131,ROW('G. Receitas'!X845),FALSE)</f>
        <v>0</v>
      </c>
      <c r="AD839" s="2" t="str">
        <f t="shared" si="43"/>
        <v/>
      </c>
    </row>
    <row r="840" spans="27:33">
      <c r="AA840" s="2">
        <v>21</v>
      </c>
      <c r="AB840" s="2" t="str">
        <f>DRE!D849</f>
        <v>-</v>
      </c>
      <c r="AC840" s="2">
        <f>HLOOKUP('G. Despesas'!$E$4,DRE!$C$4:$Q$1131,ROW('G. Receitas'!X846),FALSE)</f>
        <v>0</v>
      </c>
      <c r="AD840" s="2" t="str">
        <f t="shared" si="43"/>
        <v/>
      </c>
    </row>
    <row r="841" spans="27:33">
      <c r="AA841" s="2">
        <v>22</v>
      </c>
      <c r="AB841" s="2" t="str">
        <f>DRE!D850</f>
        <v>-</v>
      </c>
      <c r="AC841" s="2">
        <f>HLOOKUP('G. Despesas'!$E$4,DRE!$C$4:$Q$1131,ROW('G. Receitas'!X847),FALSE)</f>
        <v>0</v>
      </c>
      <c r="AD841" s="2" t="str">
        <f t="shared" si="43"/>
        <v/>
      </c>
    </row>
    <row r="842" spans="27:33">
      <c r="AA842" s="2">
        <v>23</v>
      </c>
      <c r="AB842" s="2" t="str">
        <f>DRE!D851</f>
        <v>-</v>
      </c>
      <c r="AC842" s="2">
        <f>HLOOKUP('G. Despesas'!$E$4,DRE!$C$4:$Q$1131,ROW('G. Receitas'!X848),FALSE)</f>
        <v>0</v>
      </c>
      <c r="AD842" s="2" t="str">
        <f t="shared" si="43"/>
        <v/>
      </c>
    </row>
    <row r="843" spans="27:33">
      <c r="AA843" s="2">
        <v>24</v>
      </c>
      <c r="AB843" s="2" t="str">
        <f>DRE!D852</f>
        <v>-</v>
      </c>
      <c r="AC843" s="2">
        <f>HLOOKUP('G. Despesas'!$E$4,DRE!$C$4:$Q$1131,ROW('G. Receitas'!X849),FALSE)</f>
        <v>0</v>
      </c>
      <c r="AD843" s="2" t="str">
        <f t="shared" si="43"/>
        <v/>
      </c>
    </row>
    <row r="844" spans="27:33">
      <c r="AA844" s="2">
        <v>25</v>
      </c>
      <c r="AB844" s="2" t="str">
        <f>DRE!D853</f>
        <v>-</v>
      </c>
      <c r="AC844" s="2">
        <f>HLOOKUP('G. Despesas'!$E$4,DRE!$C$4:$Q$1131,ROW('G. Receitas'!X850),FALSE)</f>
        <v>0</v>
      </c>
      <c r="AD844" s="2" t="str">
        <f t="shared" si="43"/>
        <v/>
      </c>
    </row>
    <row r="845" spans="27:33">
      <c r="AA845" s="2">
        <v>26</v>
      </c>
      <c r="AB845" s="2" t="str">
        <f>DRE!D854</f>
        <v>-</v>
      </c>
      <c r="AC845" s="2">
        <f>HLOOKUP('G. Despesas'!$E$4,DRE!$C$4:$Q$1131,ROW('G. Receitas'!X851),FALSE)</f>
        <v>0</v>
      </c>
      <c r="AD845" s="2" t="str">
        <f t="shared" si="43"/>
        <v/>
      </c>
    </row>
    <row r="846" spans="27:33">
      <c r="AA846" s="2">
        <v>27</v>
      </c>
      <c r="AB846" s="2" t="str">
        <f>DRE!D855</f>
        <v>-</v>
      </c>
      <c r="AC846" s="2">
        <f>HLOOKUP('G. Despesas'!$E$4,DRE!$C$4:$Q$1131,ROW('G. Receitas'!X852),FALSE)</f>
        <v>0</v>
      </c>
      <c r="AD846" s="2" t="str">
        <f t="shared" si="43"/>
        <v/>
      </c>
    </row>
    <row r="847" spans="27:33">
      <c r="AA847" s="2">
        <v>28</v>
      </c>
      <c r="AB847" s="2" t="str">
        <f>DRE!D856</f>
        <v>-</v>
      </c>
      <c r="AC847" s="2">
        <f>HLOOKUP('G. Despesas'!$E$4,DRE!$C$4:$Q$1131,ROW('G. Receitas'!X853),FALSE)</f>
        <v>0</v>
      </c>
      <c r="AD847" s="2" t="str">
        <f t="shared" si="43"/>
        <v/>
      </c>
    </row>
    <row r="848" spans="27:33">
      <c r="AA848" s="2">
        <v>29</v>
      </c>
      <c r="AB848" s="2" t="str">
        <f>DRE!D857</f>
        <v>-</v>
      </c>
      <c r="AC848" s="2">
        <f>HLOOKUP('G. Despesas'!$E$4,DRE!$C$4:$Q$1131,ROW('G. Receitas'!X854),FALSE)</f>
        <v>0</v>
      </c>
      <c r="AD848" s="2" t="str">
        <f t="shared" si="43"/>
        <v/>
      </c>
    </row>
    <row r="849" spans="27:30">
      <c r="AA849" s="2">
        <v>30</v>
      </c>
      <c r="AB849" s="2" t="str">
        <f>DRE!D858</f>
        <v>-</v>
      </c>
      <c r="AC849" s="2">
        <f>HLOOKUP('G. Despesas'!$E$4,DRE!$C$4:$Q$1131,ROW('G. Receitas'!X855),FALSE)</f>
        <v>0</v>
      </c>
      <c r="AD849" s="2" t="str">
        <f t="shared" si="43"/>
        <v/>
      </c>
    </row>
    <row r="850" spans="27:30">
      <c r="AA850" s="2">
        <v>31</v>
      </c>
      <c r="AB850" s="2" t="str">
        <f>DRE!D859</f>
        <v>-</v>
      </c>
      <c r="AC850" s="2">
        <f>HLOOKUP('G. Despesas'!$E$4,DRE!$C$4:$Q$1131,ROW('G. Receitas'!X856),FALSE)</f>
        <v>0</v>
      </c>
      <c r="AD850" s="2" t="str">
        <f t="shared" si="43"/>
        <v/>
      </c>
    </row>
    <row r="851" spans="27:30">
      <c r="AA851" s="2">
        <v>32</v>
      </c>
      <c r="AB851" s="2" t="str">
        <f>DRE!D860</f>
        <v>-</v>
      </c>
      <c r="AC851" s="2">
        <f>HLOOKUP('G. Despesas'!$E$4,DRE!$C$4:$Q$1131,ROW('G. Receitas'!X857),FALSE)</f>
        <v>0</v>
      </c>
      <c r="AD851" s="2" t="str">
        <f t="shared" si="43"/>
        <v/>
      </c>
    </row>
    <row r="852" spans="27:30">
      <c r="AA852" s="2">
        <v>33</v>
      </c>
      <c r="AB852" s="2" t="str">
        <f>DRE!D861</f>
        <v>-</v>
      </c>
      <c r="AC852" s="2">
        <f>HLOOKUP('G. Despesas'!$E$4,DRE!$C$4:$Q$1131,ROW('G. Receitas'!X858),FALSE)</f>
        <v>0</v>
      </c>
      <c r="AD852" s="2" t="str">
        <f t="shared" si="43"/>
        <v/>
      </c>
    </row>
    <row r="853" spans="27:30">
      <c r="AA853" s="2">
        <v>34</v>
      </c>
      <c r="AB853" s="2" t="str">
        <f>DRE!D862</f>
        <v>-</v>
      </c>
      <c r="AC853" s="2">
        <f>HLOOKUP('G. Despesas'!$E$4,DRE!$C$4:$Q$1131,ROW('G. Receitas'!X859),FALSE)</f>
        <v>0</v>
      </c>
      <c r="AD853" s="2" t="str">
        <f t="shared" si="43"/>
        <v/>
      </c>
    </row>
    <row r="854" spans="27:30">
      <c r="AA854" s="2">
        <v>35</v>
      </c>
      <c r="AB854" s="2" t="str">
        <f>DRE!D863</f>
        <v>-</v>
      </c>
      <c r="AC854" s="2">
        <f>HLOOKUP('G. Despesas'!$E$4,DRE!$C$4:$Q$1131,ROW('G. Receitas'!X860),FALSE)</f>
        <v>0</v>
      </c>
      <c r="AD854" s="2" t="str">
        <f t="shared" si="43"/>
        <v/>
      </c>
    </row>
    <row r="855" spans="27:30">
      <c r="AA855" s="2">
        <v>36</v>
      </c>
      <c r="AB855" s="2" t="str">
        <f>DRE!D864</f>
        <v>-</v>
      </c>
      <c r="AC855" s="2">
        <f>HLOOKUP('G. Despesas'!$E$4,DRE!$C$4:$Q$1131,ROW('G. Receitas'!X861),FALSE)</f>
        <v>0</v>
      </c>
      <c r="AD855" s="2" t="str">
        <f t="shared" si="43"/>
        <v/>
      </c>
    </row>
    <row r="856" spans="27:30">
      <c r="AA856" s="2">
        <v>37</v>
      </c>
      <c r="AB856" s="2" t="str">
        <f>DRE!D865</f>
        <v>-</v>
      </c>
      <c r="AC856" s="2">
        <f>HLOOKUP('G. Despesas'!$E$4,DRE!$C$4:$Q$1131,ROW('G. Receitas'!X862),FALSE)</f>
        <v>0</v>
      </c>
      <c r="AD856" s="2" t="str">
        <f t="shared" si="43"/>
        <v/>
      </c>
    </row>
    <row r="857" spans="27:30">
      <c r="AA857" s="2">
        <v>38</v>
      </c>
      <c r="AB857" s="2" t="str">
        <f>DRE!D866</f>
        <v>-</v>
      </c>
      <c r="AC857" s="2">
        <f>HLOOKUP('G. Despesas'!$E$4,DRE!$C$4:$Q$1131,ROW('G. Receitas'!X863),FALSE)</f>
        <v>0</v>
      </c>
      <c r="AD857" s="2" t="str">
        <f t="shared" si="43"/>
        <v/>
      </c>
    </row>
    <row r="858" spans="27:30">
      <c r="AA858" s="2">
        <v>39</v>
      </c>
      <c r="AB858" s="2" t="str">
        <f>DRE!D867</f>
        <v>-</v>
      </c>
      <c r="AC858" s="2">
        <f>HLOOKUP('G. Despesas'!$E$4,DRE!$C$4:$Q$1131,ROW('G. Receitas'!X864),FALSE)</f>
        <v>0</v>
      </c>
      <c r="AD858" s="2" t="str">
        <f t="shared" si="43"/>
        <v/>
      </c>
    </row>
    <row r="859" spans="27:30">
      <c r="AA859" s="2">
        <v>40</v>
      </c>
      <c r="AB859" s="2" t="str">
        <f>DRE!D868</f>
        <v>-</v>
      </c>
      <c r="AC859" s="2">
        <f>HLOOKUP('G. Despesas'!$E$4,DRE!$C$4:$Q$1131,ROW('G. Receitas'!X865),FALSE)</f>
        <v>0</v>
      </c>
      <c r="AD859" s="2" t="str">
        <f t="shared" si="43"/>
        <v/>
      </c>
    </row>
    <row r="860" spans="27:30">
      <c r="AA860" s="2">
        <v>41</v>
      </c>
      <c r="AB860" s="2" t="str">
        <f>DRE!D869</f>
        <v>-</v>
      </c>
      <c r="AC860" s="2">
        <f>HLOOKUP('G. Despesas'!$E$4,DRE!$C$4:$Q$1131,ROW('G. Receitas'!X866),FALSE)</f>
        <v>0</v>
      </c>
      <c r="AD860" s="2" t="str">
        <f t="shared" si="43"/>
        <v/>
      </c>
    </row>
    <row r="861" spans="27:30">
      <c r="AA861" s="2">
        <v>42</v>
      </c>
      <c r="AB861" s="2" t="str">
        <f>DRE!D870</f>
        <v>-</v>
      </c>
      <c r="AC861" s="2">
        <f>HLOOKUP('G. Despesas'!$E$4,DRE!$C$4:$Q$1131,ROW('G. Receitas'!X867),FALSE)</f>
        <v>0</v>
      </c>
      <c r="AD861" s="2" t="str">
        <f t="shared" si="43"/>
        <v/>
      </c>
    </row>
    <row r="862" spans="27:30">
      <c r="AA862" s="2">
        <v>43</v>
      </c>
      <c r="AB862" s="2" t="str">
        <f>DRE!D871</f>
        <v>-</v>
      </c>
      <c r="AC862" s="2">
        <f>HLOOKUP('G. Despesas'!$E$4,DRE!$C$4:$Q$1131,ROW('G. Receitas'!X868),FALSE)</f>
        <v>0</v>
      </c>
      <c r="AD862" s="2" t="str">
        <f t="shared" si="43"/>
        <v/>
      </c>
    </row>
    <row r="863" spans="27:30">
      <c r="AA863" s="2">
        <v>44</v>
      </c>
      <c r="AB863" s="2" t="str">
        <f>DRE!D872</f>
        <v>-</v>
      </c>
      <c r="AC863" s="2">
        <f>HLOOKUP('G. Despesas'!$E$4,DRE!$C$4:$Q$1131,ROW('G. Receitas'!X869),FALSE)</f>
        <v>0</v>
      </c>
      <c r="AD863" s="2" t="str">
        <f t="shared" si="43"/>
        <v/>
      </c>
    </row>
    <row r="864" spans="27:30">
      <c r="AA864" s="2">
        <v>45</v>
      </c>
      <c r="AB864" s="2" t="str">
        <f>DRE!D873</f>
        <v>-</v>
      </c>
      <c r="AC864" s="2">
        <f>HLOOKUP('G. Despesas'!$E$4,DRE!$C$4:$Q$1131,ROW('G. Receitas'!X870),FALSE)</f>
        <v>0</v>
      </c>
      <c r="AD864" s="2" t="str">
        <f t="shared" si="43"/>
        <v/>
      </c>
    </row>
    <row r="865" spans="27:30">
      <c r="AA865" s="2">
        <v>46</v>
      </c>
      <c r="AB865" s="2" t="str">
        <f>DRE!D874</f>
        <v>-</v>
      </c>
      <c r="AC865" s="2">
        <f>HLOOKUP('G. Despesas'!$E$4,DRE!$C$4:$Q$1131,ROW('G. Receitas'!X871),FALSE)</f>
        <v>0</v>
      </c>
      <c r="AD865" s="2" t="str">
        <f t="shared" si="43"/>
        <v/>
      </c>
    </row>
    <row r="866" spans="27:30">
      <c r="AA866" s="2">
        <v>47</v>
      </c>
      <c r="AB866" s="2" t="str">
        <f>DRE!D875</f>
        <v>-</v>
      </c>
      <c r="AC866" s="2">
        <f>HLOOKUP('G. Despesas'!$E$4,DRE!$C$4:$Q$1131,ROW('G. Receitas'!X872),FALSE)</f>
        <v>0</v>
      </c>
      <c r="AD866" s="2" t="str">
        <f t="shared" si="43"/>
        <v/>
      </c>
    </row>
    <row r="867" spans="27:30">
      <c r="AA867" s="2">
        <v>48</v>
      </c>
      <c r="AB867" s="2" t="str">
        <f>DRE!D876</f>
        <v>-</v>
      </c>
      <c r="AC867" s="2">
        <f>HLOOKUP('G. Despesas'!$E$4,DRE!$C$4:$Q$1131,ROW('G. Receitas'!X873),FALSE)</f>
        <v>0</v>
      </c>
      <c r="AD867" s="2" t="str">
        <f t="shared" si="43"/>
        <v/>
      </c>
    </row>
    <row r="868" spans="27:30">
      <c r="AA868" s="2">
        <v>49</v>
      </c>
      <c r="AB868" s="2" t="str">
        <f>DRE!D877</f>
        <v>-</v>
      </c>
      <c r="AC868" s="2">
        <f>HLOOKUP('G. Despesas'!$E$4,DRE!$C$4:$Q$1131,ROW('G. Receitas'!X874),FALSE)</f>
        <v>0</v>
      </c>
      <c r="AD868" s="2" t="str">
        <f t="shared" si="43"/>
        <v/>
      </c>
    </row>
    <row r="869" spans="27:30">
      <c r="AA869" s="2">
        <v>50</v>
      </c>
      <c r="AB869" s="2" t="str">
        <f>DRE!D878</f>
        <v>-</v>
      </c>
      <c r="AC869" s="2">
        <f>HLOOKUP('G. Despesas'!$E$4,DRE!$C$4:$Q$1131,ROW('G. Receitas'!X875),FALSE)</f>
        <v>0</v>
      </c>
      <c r="AD869" s="2" t="str">
        <f t="shared" si="43"/>
        <v/>
      </c>
    </row>
    <row r="870" spans="27:30">
      <c r="AA870" s="2">
        <v>51</v>
      </c>
      <c r="AB870" s="2" t="str">
        <f>DRE!D879</f>
        <v>-</v>
      </c>
      <c r="AC870" s="2">
        <f>HLOOKUP('G. Despesas'!$E$4,DRE!$C$4:$Q$1131,ROW('G. Receitas'!X876),FALSE)</f>
        <v>0</v>
      </c>
      <c r="AD870" s="2" t="str">
        <f t="shared" si="43"/>
        <v/>
      </c>
    </row>
    <row r="871" spans="27:30">
      <c r="AA871" s="2">
        <v>52</v>
      </c>
      <c r="AB871" s="2" t="str">
        <f>DRE!D880</f>
        <v>-</v>
      </c>
      <c r="AC871" s="2">
        <f>HLOOKUP('G. Despesas'!$E$4,DRE!$C$4:$Q$1131,ROW('G. Receitas'!X877),FALSE)</f>
        <v>0</v>
      </c>
      <c r="AD871" s="2" t="str">
        <f t="shared" si="43"/>
        <v/>
      </c>
    </row>
    <row r="872" spans="27:30">
      <c r="AA872" s="2">
        <v>53</v>
      </c>
      <c r="AB872" s="2" t="str">
        <f>DRE!D881</f>
        <v>-</v>
      </c>
      <c r="AC872" s="2">
        <f>HLOOKUP('G. Despesas'!$E$4,DRE!$C$4:$Q$1131,ROW('G. Receitas'!X878),FALSE)</f>
        <v>0</v>
      </c>
      <c r="AD872" s="2" t="str">
        <f t="shared" si="43"/>
        <v/>
      </c>
    </row>
    <row r="873" spans="27:30">
      <c r="AA873" s="2">
        <v>54</v>
      </c>
      <c r="AB873" s="2" t="str">
        <f>DRE!D882</f>
        <v>-</v>
      </c>
      <c r="AC873" s="2">
        <f>HLOOKUP('G. Despesas'!$E$4,DRE!$C$4:$Q$1131,ROW('G. Receitas'!X879),FALSE)</f>
        <v>0</v>
      </c>
      <c r="AD873" s="2" t="str">
        <f t="shared" si="43"/>
        <v/>
      </c>
    </row>
    <row r="874" spans="27:30">
      <c r="AA874" s="2">
        <v>55</v>
      </c>
      <c r="AB874" s="2" t="str">
        <f>DRE!D883</f>
        <v>-</v>
      </c>
      <c r="AC874" s="2">
        <f>HLOOKUP('G. Despesas'!$E$4,DRE!$C$4:$Q$1131,ROW('G. Receitas'!X880),FALSE)</f>
        <v>0</v>
      </c>
      <c r="AD874" s="2" t="str">
        <f t="shared" si="43"/>
        <v/>
      </c>
    </row>
    <row r="875" spans="27:30">
      <c r="AA875" s="2">
        <v>56</v>
      </c>
      <c r="AB875" s="2" t="str">
        <f>DRE!D884</f>
        <v>-</v>
      </c>
      <c r="AC875" s="2">
        <f>HLOOKUP('G. Despesas'!$E$4,DRE!$C$4:$Q$1131,ROW('G. Receitas'!X881),FALSE)</f>
        <v>0</v>
      </c>
      <c r="AD875" s="2" t="str">
        <f t="shared" si="43"/>
        <v/>
      </c>
    </row>
    <row r="876" spans="27:30">
      <c r="AA876" s="2">
        <v>57</v>
      </c>
      <c r="AB876" s="2" t="str">
        <f>DRE!D885</f>
        <v>-</v>
      </c>
      <c r="AC876" s="2">
        <f>HLOOKUP('G. Despesas'!$E$4,DRE!$C$4:$Q$1131,ROW('G. Receitas'!X882),FALSE)</f>
        <v>0</v>
      </c>
      <c r="AD876" s="2" t="str">
        <f t="shared" si="43"/>
        <v/>
      </c>
    </row>
    <row r="877" spans="27:30">
      <c r="AA877" s="2">
        <v>58</v>
      </c>
      <c r="AB877" s="2" t="str">
        <f>DRE!D886</f>
        <v>-</v>
      </c>
      <c r="AC877" s="2">
        <f>HLOOKUP('G. Despesas'!$E$4,DRE!$C$4:$Q$1131,ROW('G. Receitas'!X883),FALSE)</f>
        <v>0</v>
      </c>
      <c r="AD877" s="2" t="str">
        <f t="shared" si="43"/>
        <v/>
      </c>
    </row>
    <row r="878" spans="27:30">
      <c r="AA878" s="2">
        <v>59</v>
      </c>
      <c r="AB878" s="2" t="str">
        <f>DRE!D887</f>
        <v>-</v>
      </c>
      <c r="AC878" s="2">
        <f>HLOOKUP('G. Despesas'!$E$4,DRE!$C$4:$Q$1131,ROW('G. Receitas'!X884),FALSE)</f>
        <v>0</v>
      </c>
      <c r="AD878" s="2" t="str">
        <f t="shared" si="43"/>
        <v/>
      </c>
    </row>
    <row r="879" spans="27:30">
      <c r="AA879" s="2">
        <v>60</v>
      </c>
      <c r="AB879" s="2" t="str">
        <f>DRE!D888</f>
        <v>-</v>
      </c>
      <c r="AC879" s="2">
        <f>HLOOKUP('G. Despesas'!$E$4,DRE!$C$4:$Q$1131,ROW('G. Receitas'!X885),FALSE)</f>
        <v>0</v>
      </c>
      <c r="AD879" s="2" t="str">
        <f t="shared" si="43"/>
        <v/>
      </c>
    </row>
    <row r="880" spans="27:30">
      <c r="AA880" s="2">
        <v>61</v>
      </c>
      <c r="AB880" s="2" t="str">
        <f>DRE!D889</f>
        <v>-</v>
      </c>
      <c r="AC880" s="2">
        <f>HLOOKUP('G. Despesas'!$E$4,DRE!$C$4:$Q$1131,ROW('G. Receitas'!X886),FALSE)</f>
        <v>0</v>
      </c>
      <c r="AD880" s="2" t="str">
        <f t="shared" si="43"/>
        <v/>
      </c>
    </row>
    <row r="881" spans="27:30">
      <c r="AA881" s="2">
        <v>62</v>
      </c>
      <c r="AB881" s="2" t="str">
        <f>DRE!D890</f>
        <v>-</v>
      </c>
      <c r="AC881" s="2">
        <f>HLOOKUP('G. Despesas'!$E$4,DRE!$C$4:$Q$1131,ROW('G. Receitas'!X887),FALSE)</f>
        <v>0</v>
      </c>
      <c r="AD881" s="2" t="str">
        <f t="shared" si="43"/>
        <v/>
      </c>
    </row>
    <row r="882" spans="27:30">
      <c r="AA882" s="2">
        <v>63</v>
      </c>
      <c r="AB882" s="2" t="str">
        <f>DRE!D891</f>
        <v>-</v>
      </c>
      <c r="AC882" s="2">
        <f>HLOOKUP('G. Despesas'!$E$4,DRE!$C$4:$Q$1131,ROW('G. Receitas'!X888),FALSE)</f>
        <v>0</v>
      </c>
      <c r="AD882" s="2" t="str">
        <f t="shared" si="43"/>
        <v/>
      </c>
    </row>
    <row r="883" spans="27:30">
      <c r="AA883" s="2">
        <v>64</v>
      </c>
      <c r="AB883" s="2" t="str">
        <f>DRE!D892</f>
        <v>-</v>
      </c>
      <c r="AC883" s="2">
        <f>HLOOKUP('G. Despesas'!$E$4,DRE!$C$4:$Q$1131,ROW('G. Receitas'!X889),FALSE)</f>
        <v>0</v>
      </c>
      <c r="AD883" s="2" t="str">
        <f t="shared" si="43"/>
        <v/>
      </c>
    </row>
    <row r="884" spans="27:30">
      <c r="AA884" s="2">
        <v>65</v>
      </c>
      <c r="AB884" s="2" t="str">
        <f>DRE!D893</f>
        <v>-</v>
      </c>
      <c r="AC884" s="2">
        <f>HLOOKUP('G. Despesas'!$E$4,DRE!$C$4:$Q$1131,ROW('G. Receitas'!X890),FALSE)</f>
        <v>0</v>
      </c>
      <c r="AD884" s="2" t="str">
        <f t="shared" si="43"/>
        <v/>
      </c>
    </row>
    <row r="885" spans="27:30">
      <c r="AA885" s="2">
        <v>66</v>
      </c>
      <c r="AB885" s="2" t="str">
        <f>DRE!D894</f>
        <v>-</v>
      </c>
      <c r="AC885" s="2">
        <f>HLOOKUP('G. Despesas'!$E$4,DRE!$C$4:$Q$1131,ROW('G. Receitas'!X891),FALSE)</f>
        <v>0</v>
      </c>
      <c r="AD885" s="2" t="str">
        <f t="shared" ref="AD885:AD919" si="47">IF(AC885=0,"",AC885+AA885/1000)</f>
        <v/>
      </c>
    </row>
    <row r="886" spans="27:30">
      <c r="AA886" s="2">
        <v>67</v>
      </c>
      <c r="AB886" s="2" t="str">
        <f>DRE!D895</f>
        <v>-</v>
      </c>
      <c r="AC886" s="2">
        <f>HLOOKUP('G. Despesas'!$E$4,DRE!$C$4:$Q$1131,ROW('G. Receitas'!X892),FALSE)</f>
        <v>0</v>
      </c>
      <c r="AD886" s="2" t="str">
        <f t="shared" si="47"/>
        <v/>
      </c>
    </row>
    <row r="887" spans="27:30">
      <c r="AA887" s="2">
        <v>68</v>
      </c>
      <c r="AB887" s="2" t="str">
        <f>DRE!D896</f>
        <v>-</v>
      </c>
      <c r="AC887" s="2">
        <f>HLOOKUP('G. Despesas'!$E$4,DRE!$C$4:$Q$1131,ROW('G. Receitas'!X893),FALSE)</f>
        <v>0</v>
      </c>
      <c r="AD887" s="2" t="str">
        <f t="shared" si="47"/>
        <v/>
      </c>
    </row>
    <row r="888" spans="27:30">
      <c r="AA888" s="2">
        <v>69</v>
      </c>
      <c r="AB888" s="2" t="str">
        <f>DRE!D897</f>
        <v>-</v>
      </c>
      <c r="AC888" s="2">
        <f>HLOOKUP('G. Despesas'!$E$4,DRE!$C$4:$Q$1131,ROW('G. Receitas'!X894),FALSE)</f>
        <v>0</v>
      </c>
      <c r="AD888" s="2" t="str">
        <f t="shared" si="47"/>
        <v/>
      </c>
    </row>
    <row r="889" spans="27:30">
      <c r="AA889" s="2">
        <v>70</v>
      </c>
      <c r="AB889" s="2" t="str">
        <f>DRE!D898</f>
        <v>-</v>
      </c>
      <c r="AC889" s="2">
        <f>HLOOKUP('G. Despesas'!$E$4,DRE!$C$4:$Q$1131,ROW('G. Receitas'!X895),FALSE)</f>
        <v>0</v>
      </c>
      <c r="AD889" s="2" t="str">
        <f t="shared" si="47"/>
        <v/>
      </c>
    </row>
    <row r="890" spans="27:30">
      <c r="AA890" s="2">
        <v>71</v>
      </c>
      <c r="AB890" s="2" t="str">
        <f>DRE!D899</f>
        <v>-</v>
      </c>
      <c r="AC890" s="2">
        <f>HLOOKUP('G. Despesas'!$E$4,DRE!$C$4:$Q$1131,ROW('G. Receitas'!X896),FALSE)</f>
        <v>0</v>
      </c>
      <c r="AD890" s="2" t="str">
        <f t="shared" si="47"/>
        <v/>
      </c>
    </row>
    <row r="891" spans="27:30">
      <c r="AA891" s="2">
        <v>72</v>
      </c>
      <c r="AB891" s="2" t="str">
        <f>DRE!D900</f>
        <v>-</v>
      </c>
      <c r="AC891" s="2">
        <f>HLOOKUP('G. Despesas'!$E$4,DRE!$C$4:$Q$1131,ROW('G. Receitas'!X897),FALSE)</f>
        <v>0</v>
      </c>
      <c r="AD891" s="2" t="str">
        <f t="shared" si="47"/>
        <v/>
      </c>
    </row>
    <row r="892" spans="27:30">
      <c r="AA892" s="2">
        <v>73</v>
      </c>
      <c r="AB892" s="2" t="str">
        <f>DRE!D901</f>
        <v>-</v>
      </c>
      <c r="AC892" s="2">
        <f>HLOOKUP('G. Despesas'!$E$4,DRE!$C$4:$Q$1131,ROW('G. Receitas'!X898),FALSE)</f>
        <v>0</v>
      </c>
      <c r="AD892" s="2" t="str">
        <f t="shared" si="47"/>
        <v/>
      </c>
    </row>
    <row r="893" spans="27:30">
      <c r="AA893" s="2">
        <v>74</v>
      </c>
      <c r="AB893" s="2" t="str">
        <f>DRE!D902</f>
        <v>-</v>
      </c>
      <c r="AC893" s="2">
        <f>HLOOKUP('G. Despesas'!$E$4,DRE!$C$4:$Q$1131,ROW('G. Receitas'!X899),FALSE)</f>
        <v>0</v>
      </c>
      <c r="AD893" s="2" t="str">
        <f t="shared" si="47"/>
        <v/>
      </c>
    </row>
    <row r="894" spans="27:30">
      <c r="AA894" s="2">
        <v>75</v>
      </c>
      <c r="AB894" s="2" t="str">
        <f>DRE!D903</f>
        <v>-</v>
      </c>
      <c r="AC894" s="2">
        <f>HLOOKUP('G. Despesas'!$E$4,DRE!$C$4:$Q$1131,ROW('G. Receitas'!X900),FALSE)</f>
        <v>0</v>
      </c>
      <c r="AD894" s="2" t="str">
        <f t="shared" si="47"/>
        <v/>
      </c>
    </row>
    <row r="895" spans="27:30">
      <c r="AA895" s="2">
        <v>76</v>
      </c>
      <c r="AB895" s="2" t="str">
        <f>DRE!D904</f>
        <v>-</v>
      </c>
      <c r="AC895" s="2">
        <f>HLOOKUP('G. Despesas'!$E$4,DRE!$C$4:$Q$1131,ROW('G. Receitas'!X901),FALSE)</f>
        <v>0</v>
      </c>
      <c r="AD895" s="2" t="str">
        <f t="shared" si="47"/>
        <v/>
      </c>
    </row>
    <row r="896" spans="27:30">
      <c r="AA896" s="2">
        <v>77</v>
      </c>
      <c r="AB896" s="2" t="str">
        <f>DRE!D905</f>
        <v>-</v>
      </c>
      <c r="AC896" s="2">
        <f>HLOOKUP('G. Despesas'!$E$4,DRE!$C$4:$Q$1131,ROW('G. Receitas'!X902),FALSE)</f>
        <v>0</v>
      </c>
      <c r="AD896" s="2" t="str">
        <f t="shared" si="47"/>
        <v/>
      </c>
    </row>
    <row r="897" spans="27:30">
      <c r="AA897" s="2">
        <v>78</v>
      </c>
      <c r="AB897" s="2" t="str">
        <f>DRE!D906</f>
        <v>-</v>
      </c>
      <c r="AC897" s="2">
        <f>HLOOKUP('G. Despesas'!$E$4,DRE!$C$4:$Q$1131,ROW('G. Receitas'!X903),FALSE)</f>
        <v>0</v>
      </c>
      <c r="AD897" s="2" t="str">
        <f t="shared" si="47"/>
        <v/>
      </c>
    </row>
    <row r="898" spans="27:30">
      <c r="AA898" s="2">
        <v>79</v>
      </c>
      <c r="AB898" s="2" t="str">
        <f>DRE!D907</f>
        <v>-</v>
      </c>
      <c r="AC898" s="2">
        <f>HLOOKUP('G. Despesas'!$E$4,DRE!$C$4:$Q$1131,ROW('G. Receitas'!X904),FALSE)</f>
        <v>0</v>
      </c>
      <c r="AD898" s="2" t="str">
        <f t="shared" si="47"/>
        <v/>
      </c>
    </row>
    <row r="899" spans="27:30">
      <c r="AA899" s="2">
        <v>80</v>
      </c>
      <c r="AB899" s="2" t="str">
        <f>DRE!D908</f>
        <v>-</v>
      </c>
      <c r="AC899" s="2">
        <f>HLOOKUP('G. Despesas'!$E$4,DRE!$C$4:$Q$1131,ROW('G. Receitas'!X905),FALSE)</f>
        <v>0</v>
      </c>
      <c r="AD899" s="2" t="str">
        <f t="shared" si="47"/>
        <v/>
      </c>
    </row>
    <row r="900" spans="27:30">
      <c r="AA900" s="2">
        <v>81</v>
      </c>
      <c r="AB900" s="2" t="str">
        <f>DRE!D909</f>
        <v>-</v>
      </c>
      <c r="AC900" s="2">
        <f>HLOOKUP('G. Despesas'!$E$4,DRE!$C$4:$Q$1131,ROW('G. Receitas'!X906),FALSE)</f>
        <v>0</v>
      </c>
      <c r="AD900" s="2" t="str">
        <f t="shared" si="47"/>
        <v/>
      </c>
    </row>
    <row r="901" spans="27:30">
      <c r="AA901" s="2">
        <v>82</v>
      </c>
      <c r="AB901" s="2" t="str">
        <f>DRE!D910</f>
        <v>-</v>
      </c>
      <c r="AC901" s="2">
        <f>HLOOKUP('G. Despesas'!$E$4,DRE!$C$4:$Q$1131,ROW('G. Receitas'!X907),FALSE)</f>
        <v>0</v>
      </c>
      <c r="AD901" s="2" t="str">
        <f t="shared" si="47"/>
        <v/>
      </c>
    </row>
    <row r="902" spans="27:30">
      <c r="AA902" s="2">
        <v>83</v>
      </c>
      <c r="AB902" s="2" t="str">
        <f>DRE!D911</f>
        <v>-</v>
      </c>
      <c r="AC902" s="2">
        <f>HLOOKUP('G. Despesas'!$E$4,DRE!$C$4:$Q$1131,ROW('G. Receitas'!X908),FALSE)</f>
        <v>0</v>
      </c>
      <c r="AD902" s="2" t="str">
        <f t="shared" si="47"/>
        <v/>
      </c>
    </row>
    <row r="903" spans="27:30">
      <c r="AA903" s="2">
        <v>84</v>
      </c>
      <c r="AB903" s="2" t="str">
        <f>DRE!D912</f>
        <v>-</v>
      </c>
      <c r="AC903" s="2">
        <f>HLOOKUP('G. Despesas'!$E$4,DRE!$C$4:$Q$1131,ROW('G. Receitas'!X909),FALSE)</f>
        <v>0</v>
      </c>
      <c r="AD903" s="2" t="str">
        <f t="shared" si="47"/>
        <v/>
      </c>
    </row>
    <row r="904" spans="27:30">
      <c r="AA904" s="2">
        <v>85</v>
      </c>
      <c r="AB904" s="2" t="str">
        <f>DRE!D913</f>
        <v>-</v>
      </c>
      <c r="AC904" s="2">
        <f>HLOOKUP('G. Despesas'!$E$4,DRE!$C$4:$Q$1131,ROW('G. Receitas'!X910),FALSE)</f>
        <v>0</v>
      </c>
      <c r="AD904" s="2" t="str">
        <f t="shared" si="47"/>
        <v/>
      </c>
    </row>
    <row r="905" spans="27:30">
      <c r="AA905" s="2">
        <v>86</v>
      </c>
      <c r="AB905" s="2" t="str">
        <f>DRE!D914</f>
        <v>-</v>
      </c>
      <c r="AC905" s="2">
        <f>HLOOKUP('G. Despesas'!$E$4,DRE!$C$4:$Q$1131,ROW('G. Receitas'!X911),FALSE)</f>
        <v>0</v>
      </c>
      <c r="AD905" s="2" t="str">
        <f t="shared" si="47"/>
        <v/>
      </c>
    </row>
    <row r="906" spans="27:30">
      <c r="AA906" s="2">
        <v>87</v>
      </c>
      <c r="AB906" s="2" t="str">
        <f>DRE!D915</f>
        <v>-</v>
      </c>
      <c r="AC906" s="2">
        <f>HLOOKUP('G. Despesas'!$E$4,DRE!$C$4:$Q$1131,ROW('G. Receitas'!X912),FALSE)</f>
        <v>0</v>
      </c>
      <c r="AD906" s="2" t="str">
        <f t="shared" si="47"/>
        <v/>
      </c>
    </row>
    <row r="907" spans="27:30">
      <c r="AA907" s="2">
        <v>88</v>
      </c>
      <c r="AB907" s="2" t="str">
        <f>DRE!D916</f>
        <v>-</v>
      </c>
      <c r="AC907" s="2">
        <f>HLOOKUP('G. Despesas'!$E$4,DRE!$C$4:$Q$1131,ROW('G. Receitas'!X913),FALSE)</f>
        <v>0</v>
      </c>
      <c r="AD907" s="2" t="str">
        <f t="shared" si="47"/>
        <v/>
      </c>
    </row>
    <row r="908" spans="27:30">
      <c r="AA908" s="2">
        <v>89</v>
      </c>
      <c r="AB908" s="2" t="str">
        <f>DRE!D917</f>
        <v>-</v>
      </c>
      <c r="AC908" s="2">
        <f>HLOOKUP('G. Despesas'!$E$4,DRE!$C$4:$Q$1131,ROW('G. Receitas'!X914),FALSE)</f>
        <v>0</v>
      </c>
      <c r="AD908" s="2" t="str">
        <f t="shared" si="47"/>
        <v/>
      </c>
    </row>
    <row r="909" spans="27:30">
      <c r="AA909" s="2">
        <v>90</v>
      </c>
      <c r="AB909" s="2" t="str">
        <f>DRE!D918</f>
        <v>-</v>
      </c>
      <c r="AC909" s="2">
        <f>HLOOKUP('G. Despesas'!$E$4,DRE!$C$4:$Q$1131,ROW('G. Receitas'!X915),FALSE)</f>
        <v>0</v>
      </c>
      <c r="AD909" s="2" t="str">
        <f t="shared" si="47"/>
        <v/>
      </c>
    </row>
    <row r="910" spans="27:30">
      <c r="AA910" s="2">
        <v>91</v>
      </c>
      <c r="AB910" s="2" t="str">
        <f>DRE!D919</f>
        <v>-</v>
      </c>
      <c r="AC910" s="2">
        <f>HLOOKUP('G. Despesas'!$E$4,DRE!$C$4:$Q$1131,ROW('G. Receitas'!X916),FALSE)</f>
        <v>0</v>
      </c>
      <c r="AD910" s="2" t="str">
        <f t="shared" si="47"/>
        <v/>
      </c>
    </row>
    <row r="911" spans="27:30">
      <c r="AA911" s="2">
        <v>92</v>
      </c>
      <c r="AB911" s="2" t="str">
        <f>DRE!D920</f>
        <v>-</v>
      </c>
      <c r="AC911" s="2">
        <f>HLOOKUP('G. Despesas'!$E$4,DRE!$C$4:$Q$1131,ROW('G. Receitas'!X917),FALSE)</f>
        <v>0</v>
      </c>
      <c r="AD911" s="2" t="str">
        <f t="shared" si="47"/>
        <v/>
      </c>
    </row>
    <row r="912" spans="27:30">
      <c r="AA912" s="2">
        <v>93</v>
      </c>
      <c r="AB912" s="2" t="str">
        <f>DRE!D921</f>
        <v>-</v>
      </c>
      <c r="AC912" s="2">
        <f>HLOOKUP('G. Despesas'!$E$4,DRE!$C$4:$Q$1131,ROW('G. Receitas'!X918),FALSE)</f>
        <v>0</v>
      </c>
      <c r="AD912" s="2" t="str">
        <f t="shared" si="47"/>
        <v/>
      </c>
    </row>
    <row r="913" spans="27:33">
      <c r="AA913" s="2">
        <v>94</v>
      </c>
      <c r="AB913" s="2" t="str">
        <f>DRE!D922</f>
        <v>-</v>
      </c>
      <c r="AC913" s="2">
        <f>HLOOKUP('G. Despesas'!$E$4,DRE!$C$4:$Q$1131,ROW('G. Receitas'!X919),FALSE)</f>
        <v>0</v>
      </c>
      <c r="AD913" s="2" t="str">
        <f t="shared" si="47"/>
        <v/>
      </c>
    </row>
    <row r="914" spans="27:33">
      <c r="AA914" s="2">
        <v>95</v>
      </c>
      <c r="AB914" s="2" t="str">
        <f>DRE!D923</f>
        <v>-</v>
      </c>
      <c r="AC914" s="2">
        <f>HLOOKUP('G. Despesas'!$E$4,DRE!$C$4:$Q$1131,ROW('G. Receitas'!X920),FALSE)</f>
        <v>0</v>
      </c>
      <c r="AD914" s="2" t="str">
        <f t="shared" si="47"/>
        <v/>
      </c>
    </row>
    <row r="915" spans="27:33">
      <c r="AA915" s="2">
        <v>96</v>
      </c>
      <c r="AB915" s="2" t="str">
        <f>DRE!D924</f>
        <v>-</v>
      </c>
      <c r="AC915" s="2">
        <f>HLOOKUP('G. Despesas'!$E$4,DRE!$C$4:$Q$1131,ROW('G. Receitas'!X921),FALSE)</f>
        <v>0</v>
      </c>
      <c r="AD915" s="2" t="str">
        <f t="shared" si="47"/>
        <v/>
      </c>
    </row>
    <row r="916" spans="27:33">
      <c r="AA916" s="2">
        <v>97</v>
      </c>
      <c r="AB916" s="2" t="str">
        <f>DRE!D925</f>
        <v>-</v>
      </c>
      <c r="AC916" s="2">
        <f>HLOOKUP('G. Despesas'!$E$4,DRE!$C$4:$Q$1131,ROW('G. Receitas'!X922),FALSE)</f>
        <v>0</v>
      </c>
      <c r="AD916" s="2" t="str">
        <f t="shared" si="47"/>
        <v/>
      </c>
    </row>
    <row r="917" spans="27:33">
      <c r="AA917" s="2">
        <v>98</v>
      </c>
      <c r="AB917" s="2" t="str">
        <f>DRE!D926</f>
        <v>-</v>
      </c>
      <c r="AC917" s="2">
        <f>HLOOKUP('G. Despesas'!$E$4,DRE!$C$4:$Q$1131,ROW('G. Receitas'!X923),FALSE)</f>
        <v>0</v>
      </c>
      <c r="AD917" s="2" t="str">
        <f t="shared" si="47"/>
        <v/>
      </c>
    </row>
    <row r="918" spans="27:33">
      <c r="AA918" s="2">
        <v>99</v>
      </c>
      <c r="AB918" s="2" t="str">
        <f>DRE!D927</f>
        <v>Outras depesas não operacionais</v>
      </c>
      <c r="AC918" s="2">
        <f>HLOOKUP('G. Despesas'!$E$4,DRE!$C$4:$Q$1131,ROW('G. Receitas'!X924),FALSE)</f>
        <v>0</v>
      </c>
      <c r="AD918" s="2" t="str">
        <f t="shared" si="47"/>
        <v/>
      </c>
    </row>
    <row r="919" spans="27:33">
      <c r="AB919" s="2">
        <f>DRE!D928</f>
        <v>0</v>
      </c>
      <c r="AC919" s="2">
        <f>HLOOKUP('G. Despesas'!$E$4,DRE!$C$4:$Q$1131,ROW('G. Receitas'!X925),FALSE)</f>
        <v>0</v>
      </c>
      <c r="AD919" s="2" t="str">
        <f t="shared" si="47"/>
        <v/>
      </c>
    </row>
    <row r="920" spans="27:33">
      <c r="AB920" s="2" t="str">
        <f>DRE!D929</f>
        <v>IMPOSTOS</v>
      </c>
      <c r="AC920" s="2">
        <f>HLOOKUP('G. Despesas'!$E$4,DRE!$C$4:$Q$1131,ROW('G. Receitas'!X926),FALSE)</f>
        <v>0</v>
      </c>
      <c r="AD920" s="2" t="s">
        <v>1342</v>
      </c>
      <c r="AE920" s="2" t="s">
        <v>1343</v>
      </c>
      <c r="AF920" s="2" t="s">
        <v>1344</v>
      </c>
      <c r="AG920" s="2" t="s">
        <v>1344</v>
      </c>
    </row>
    <row r="921" spans="27:33">
      <c r="AA921" s="2">
        <v>1</v>
      </c>
      <c r="AB921" s="2" t="str">
        <f>DRE!D930</f>
        <v>Simples</v>
      </c>
      <c r="AC921" s="2">
        <f>HLOOKUP($E$4,DRE!$C$4:$Q$1131,ROW('G. Receitas'!X927),FALSE)</f>
        <v>0</v>
      </c>
      <c r="AD921" s="2" t="str">
        <f>IF(AC921=0,"",AC921+AA921/1000)</f>
        <v/>
      </c>
      <c r="AE921" s="2" t="e">
        <f>LARGE($AD$921:$AD$1019,AA921)</f>
        <v>#NUM!</v>
      </c>
      <c r="AF921" s="2" t="str">
        <f>IFERROR(VLOOKUP(MATCH(AE921,$AD$921:$AD$1019,0),$AA$921:$AC$1019,AF$6,FALSE),"")</f>
        <v/>
      </c>
      <c r="AG921" s="2" t="str">
        <f>IFERROR(VLOOKUP(MATCH(AE921,$AD$921:$AD$1019,0),$AA$921:$AC$1019,AG$6,FALSE),"-")</f>
        <v>-</v>
      </c>
    </row>
    <row r="922" spans="27:33">
      <c r="AA922" s="2">
        <v>2</v>
      </c>
      <c r="AB922" s="2" t="str">
        <f>DRE!D931</f>
        <v>-</v>
      </c>
      <c r="AC922" s="2">
        <f>HLOOKUP($E$4,DRE!$C$4:$Q$1131,ROW('G. Receitas'!X928),FALSE)</f>
        <v>0</v>
      </c>
      <c r="AD922" s="2" t="str">
        <f t="shared" ref="AD922:AD985" si="48">IF(AC922=0,"",AC922+AA922/1000)</f>
        <v/>
      </c>
      <c r="AE922" s="2" t="e">
        <f t="shared" ref="AE922:AE935" si="49">LARGE($AD$921:$AD$1019,AA922)</f>
        <v>#NUM!</v>
      </c>
      <c r="AF922" s="2" t="str">
        <f t="shared" ref="AF922:AF935" si="50">IFERROR(VLOOKUP(MATCH(AE922,$AD$921:$AD$1019,0),$AA$921:$AC$1019,AF$6,FALSE),"")</f>
        <v/>
      </c>
      <c r="AG922" s="2" t="str">
        <f t="shared" ref="AG922:AG935" si="51">IFERROR(VLOOKUP(MATCH(AE922,$AD$921:$AD$1019,0),$AA$921:$AC$1019,AG$6,FALSE),"-")</f>
        <v>-</v>
      </c>
    </row>
    <row r="923" spans="27:33">
      <c r="AA923" s="2">
        <v>3</v>
      </c>
      <c r="AB923" s="2" t="str">
        <f>DRE!D932</f>
        <v>-</v>
      </c>
      <c r="AC923" s="2">
        <f>HLOOKUP($E$4,DRE!$C$4:$Q$1131,ROW('G. Receitas'!X929),FALSE)</f>
        <v>0</v>
      </c>
      <c r="AD923" s="2" t="str">
        <f t="shared" si="48"/>
        <v/>
      </c>
      <c r="AE923" s="2" t="e">
        <f t="shared" si="49"/>
        <v>#NUM!</v>
      </c>
      <c r="AF923" s="2" t="str">
        <f t="shared" si="50"/>
        <v/>
      </c>
      <c r="AG923" s="2" t="str">
        <f t="shared" si="51"/>
        <v>-</v>
      </c>
    </row>
    <row r="924" spans="27:33">
      <c r="AA924" s="2">
        <v>4</v>
      </c>
      <c r="AB924" s="2" t="str">
        <f>DRE!D933</f>
        <v>-</v>
      </c>
      <c r="AC924" s="2">
        <f>HLOOKUP($E$4,DRE!$C$4:$Q$1131,ROW('G. Receitas'!X930),FALSE)</f>
        <v>0</v>
      </c>
      <c r="AD924" s="2" t="str">
        <f t="shared" si="48"/>
        <v/>
      </c>
      <c r="AE924" s="2" t="e">
        <f t="shared" si="49"/>
        <v>#NUM!</v>
      </c>
      <c r="AF924" s="2" t="str">
        <f t="shared" si="50"/>
        <v/>
      </c>
      <c r="AG924" s="2" t="str">
        <f t="shared" si="51"/>
        <v>-</v>
      </c>
    </row>
    <row r="925" spans="27:33">
      <c r="AA925" s="2">
        <v>5</v>
      </c>
      <c r="AB925" s="2" t="str">
        <f>DRE!D934</f>
        <v>-</v>
      </c>
      <c r="AC925" s="2">
        <f>HLOOKUP($E$4,DRE!$C$4:$Q$1131,ROW('G. Receitas'!X931),FALSE)</f>
        <v>0</v>
      </c>
      <c r="AD925" s="2" t="str">
        <f t="shared" si="48"/>
        <v/>
      </c>
      <c r="AE925" s="2" t="e">
        <f t="shared" si="49"/>
        <v>#NUM!</v>
      </c>
      <c r="AF925" s="2" t="str">
        <f t="shared" si="50"/>
        <v/>
      </c>
      <c r="AG925" s="2" t="str">
        <f t="shared" si="51"/>
        <v>-</v>
      </c>
    </row>
    <row r="926" spans="27:33">
      <c r="AA926" s="2">
        <v>6</v>
      </c>
      <c r="AB926" s="2" t="str">
        <f>DRE!D935</f>
        <v>-</v>
      </c>
      <c r="AC926" s="2">
        <f>HLOOKUP($E$4,DRE!$C$4:$Q$1131,ROW('G. Receitas'!X932),FALSE)</f>
        <v>0</v>
      </c>
      <c r="AD926" s="2" t="str">
        <f t="shared" si="48"/>
        <v/>
      </c>
      <c r="AE926" s="2" t="e">
        <f t="shared" si="49"/>
        <v>#NUM!</v>
      </c>
      <c r="AF926" s="2" t="str">
        <f t="shared" si="50"/>
        <v/>
      </c>
      <c r="AG926" s="2" t="str">
        <f t="shared" si="51"/>
        <v>-</v>
      </c>
    </row>
    <row r="927" spans="27:33">
      <c r="AA927" s="2">
        <v>7</v>
      </c>
      <c r="AB927" s="2" t="str">
        <f>DRE!D936</f>
        <v>-</v>
      </c>
      <c r="AC927" s="2">
        <f>HLOOKUP($E$4,DRE!$C$4:$Q$1131,ROW('G. Receitas'!X933),FALSE)</f>
        <v>0</v>
      </c>
      <c r="AD927" s="2" t="str">
        <f t="shared" si="48"/>
        <v/>
      </c>
      <c r="AE927" s="2" t="e">
        <f t="shared" si="49"/>
        <v>#NUM!</v>
      </c>
      <c r="AF927" s="2" t="str">
        <f t="shared" si="50"/>
        <v/>
      </c>
      <c r="AG927" s="2" t="str">
        <f t="shared" si="51"/>
        <v>-</v>
      </c>
    </row>
    <row r="928" spans="27:33">
      <c r="AA928" s="2">
        <v>8</v>
      </c>
      <c r="AB928" s="2" t="str">
        <f>DRE!D937</f>
        <v>-</v>
      </c>
      <c r="AC928" s="2">
        <f>HLOOKUP($E$4,DRE!$C$4:$Q$1131,ROW('G. Receitas'!X934),FALSE)</f>
        <v>0</v>
      </c>
      <c r="AD928" s="2" t="str">
        <f t="shared" si="48"/>
        <v/>
      </c>
      <c r="AE928" s="2" t="e">
        <f t="shared" si="49"/>
        <v>#NUM!</v>
      </c>
      <c r="AF928" s="2" t="str">
        <f t="shared" si="50"/>
        <v/>
      </c>
      <c r="AG928" s="2" t="str">
        <f t="shared" si="51"/>
        <v>-</v>
      </c>
    </row>
    <row r="929" spans="27:33">
      <c r="AA929" s="2">
        <v>9</v>
      </c>
      <c r="AB929" s="2" t="str">
        <f>DRE!D938</f>
        <v>-</v>
      </c>
      <c r="AC929" s="2">
        <f>HLOOKUP($E$4,DRE!$C$4:$Q$1131,ROW('G. Receitas'!X935),FALSE)</f>
        <v>0</v>
      </c>
      <c r="AD929" s="2" t="str">
        <f t="shared" si="48"/>
        <v/>
      </c>
      <c r="AE929" s="2" t="e">
        <f t="shared" si="49"/>
        <v>#NUM!</v>
      </c>
      <c r="AF929" s="2" t="str">
        <f t="shared" si="50"/>
        <v/>
      </c>
      <c r="AG929" s="2" t="str">
        <f t="shared" si="51"/>
        <v>-</v>
      </c>
    </row>
    <row r="930" spans="27:33">
      <c r="AA930" s="2">
        <v>10</v>
      </c>
      <c r="AB930" s="2" t="str">
        <f>DRE!D939</f>
        <v>-</v>
      </c>
      <c r="AC930" s="2">
        <f>HLOOKUP($E$4,DRE!$C$4:$Q$1131,ROW('G. Receitas'!X936),FALSE)</f>
        <v>0</v>
      </c>
      <c r="AD930" s="2" t="str">
        <f t="shared" si="48"/>
        <v/>
      </c>
      <c r="AE930" s="2" t="e">
        <f t="shared" si="49"/>
        <v>#NUM!</v>
      </c>
      <c r="AF930" s="2" t="str">
        <f>IFERROR(VLOOKUP(MATCH(AE930,$AD$921:$AD$1019,0),$AA$921:$AC$1019,AF$6,FALSE),"")</f>
        <v/>
      </c>
      <c r="AG930" s="2" t="str">
        <f t="shared" si="51"/>
        <v>-</v>
      </c>
    </row>
    <row r="931" spans="27:33">
      <c r="AA931" s="2">
        <v>11</v>
      </c>
      <c r="AB931" s="2" t="str">
        <f>DRE!D940</f>
        <v>-</v>
      </c>
      <c r="AC931" s="2">
        <f>HLOOKUP($E$4,DRE!$C$4:$Q$1131,ROW('G. Receitas'!X937),FALSE)</f>
        <v>0</v>
      </c>
      <c r="AD931" s="2" t="str">
        <f t="shared" si="48"/>
        <v/>
      </c>
      <c r="AE931" s="2" t="e">
        <f t="shared" si="49"/>
        <v>#NUM!</v>
      </c>
      <c r="AF931" s="2" t="str">
        <f t="shared" si="50"/>
        <v/>
      </c>
      <c r="AG931" s="2" t="str">
        <f t="shared" si="51"/>
        <v>-</v>
      </c>
    </row>
    <row r="932" spans="27:33">
      <c r="AA932" s="2">
        <v>12</v>
      </c>
      <c r="AB932" s="2" t="str">
        <f>DRE!D941</f>
        <v>-</v>
      </c>
      <c r="AC932" s="2">
        <f>HLOOKUP($E$4,DRE!$C$4:$Q$1131,ROW('G. Receitas'!X938),FALSE)</f>
        <v>0</v>
      </c>
      <c r="AD932" s="2" t="str">
        <f t="shared" si="48"/>
        <v/>
      </c>
      <c r="AE932" s="2" t="e">
        <f t="shared" si="49"/>
        <v>#NUM!</v>
      </c>
      <c r="AF932" s="2" t="str">
        <f t="shared" si="50"/>
        <v/>
      </c>
      <c r="AG932" s="2" t="str">
        <f t="shared" si="51"/>
        <v>-</v>
      </c>
    </row>
    <row r="933" spans="27:33">
      <c r="AA933" s="2">
        <v>13</v>
      </c>
      <c r="AB933" s="2" t="str">
        <f>DRE!D942</f>
        <v>-</v>
      </c>
      <c r="AC933" s="2">
        <f>HLOOKUP($E$4,DRE!$C$4:$Q$1131,ROW('G. Receitas'!X939),FALSE)</f>
        <v>0</v>
      </c>
      <c r="AD933" s="2" t="str">
        <f t="shared" si="48"/>
        <v/>
      </c>
      <c r="AE933" s="2" t="e">
        <f t="shared" si="49"/>
        <v>#NUM!</v>
      </c>
      <c r="AF933" s="2" t="str">
        <f t="shared" si="50"/>
        <v/>
      </c>
      <c r="AG933" s="2" t="str">
        <f t="shared" si="51"/>
        <v>-</v>
      </c>
    </row>
    <row r="934" spans="27:33">
      <c r="AA934" s="2">
        <v>14</v>
      </c>
      <c r="AB934" s="2" t="str">
        <f>DRE!D943</f>
        <v>-</v>
      </c>
      <c r="AC934" s="2">
        <f>HLOOKUP($E$4,DRE!$C$4:$Q$1131,ROW('G. Receitas'!X940),FALSE)</f>
        <v>0</v>
      </c>
      <c r="AD934" s="2" t="str">
        <f t="shared" si="48"/>
        <v/>
      </c>
      <c r="AE934" s="2" t="e">
        <f t="shared" si="49"/>
        <v>#NUM!</v>
      </c>
      <c r="AF934" s="2" t="str">
        <f t="shared" si="50"/>
        <v/>
      </c>
      <c r="AG934" s="2" t="str">
        <f t="shared" si="51"/>
        <v>-</v>
      </c>
    </row>
    <row r="935" spans="27:33">
      <c r="AA935" s="2">
        <v>15</v>
      </c>
      <c r="AB935" s="2" t="str">
        <f>DRE!D944</f>
        <v>-</v>
      </c>
      <c r="AC935" s="2">
        <f>HLOOKUP($E$4,DRE!$C$4:$Q$1131,ROW('G. Receitas'!X941),FALSE)</f>
        <v>0</v>
      </c>
      <c r="AD935" s="2" t="str">
        <f t="shared" si="48"/>
        <v/>
      </c>
      <c r="AE935" s="2" t="e">
        <f t="shared" si="49"/>
        <v>#NUM!</v>
      </c>
      <c r="AF935" s="2" t="str">
        <f t="shared" si="50"/>
        <v/>
      </c>
      <c r="AG935" s="2" t="str">
        <f t="shared" si="51"/>
        <v>-</v>
      </c>
    </row>
    <row r="936" spans="27:33">
      <c r="AA936" s="2">
        <v>16</v>
      </c>
      <c r="AB936" s="2" t="str">
        <f>DRE!D945</f>
        <v>-</v>
      </c>
      <c r="AC936" s="2">
        <f>HLOOKUP($E$4,DRE!$C$4:$Q$1131,ROW('G. Receitas'!X942),FALSE)</f>
        <v>0</v>
      </c>
      <c r="AD936" s="2" t="str">
        <f t="shared" si="48"/>
        <v/>
      </c>
    </row>
    <row r="937" spans="27:33">
      <c r="AA937" s="2">
        <v>17</v>
      </c>
      <c r="AB937" s="2" t="str">
        <f>DRE!D946</f>
        <v>-</v>
      </c>
      <c r="AC937" s="2">
        <f>HLOOKUP($E$4,DRE!$C$4:$Q$1131,ROW('G. Receitas'!X943),FALSE)</f>
        <v>0</v>
      </c>
      <c r="AD937" s="2" t="str">
        <f t="shared" si="48"/>
        <v/>
      </c>
    </row>
    <row r="938" spans="27:33">
      <c r="AA938" s="2">
        <v>18</v>
      </c>
      <c r="AB938" s="2" t="str">
        <f>DRE!D947</f>
        <v>-</v>
      </c>
      <c r="AC938" s="2">
        <f>HLOOKUP($E$4,DRE!$C$4:$Q$1131,ROW('G. Receitas'!X944),FALSE)</f>
        <v>0</v>
      </c>
      <c r="AD938" s="2" t="str">
        <f t="shared" si="48"/>
        <v/>
      </c>
    </row>
    <row r="939" spans="27:33">
      <c r="AA939" s="2">
        <v>19</v>
      </c>
      <c r="AB939" s="2" t="str">
        <f>DRE!D948</f>
        <v>-</v>
      </c>
      <c r="AC939" s="2">
        <f>HLOOKUP($E$4,DRE!$C$4:$Q$1131,ROW('G. Receitas'!X945),FALSE)</f>
        <v>0</v>
      </c>
      <c r="AD939" s="2" t="str">
        <f t="shared" si="48"/>
        <v/>
      </c>
    </row>
    <row r="940" spans="27:33">
      <c r="AA940" s="2">
        <v>20</v>
      </c>
      <c r="AB940" s="2" t="str">
        <f>DRE!D949</f>
        <v>-</v>
      </c>
      <c r="AC940" s="2">
        <f>HLOOKUP($E$4,DRE!$C$4:$Q$1131,ROW('G. Receitas'!X946),FALSE)</f>
        <v>0</v>
      </c>
      <c r="AD940" s="2" t="str">
        <f t="shared" si="48"/>
        <v/>
      </c>
    </row>
    <row r="941" spans="27:33">
      <c r="AA941" s="2">
        <v>21</v>
      </c>
      <c r="AB941" s="2" t="str">
        <f>DRE!D950</f>
        <v>-</v>
      </c>
      <c r="AC941" s="2">
        <f>HLOOKUP($E$4,DRE!$C$4:$Q$1131,ROW('G. Receitas'!X947),FALSE)</f>
        <v>0</v>
      </c>
      <c r="AD941" s="2" t="str">
        <f t="shared" si="48"/>
        <v/>
      </c>
    </row>
    <row r="942" spans="27:33">
      <c r="AA942" s="2">
        <v>22</v>
      </c>
      <c r="AB942" s="2" t="str">
        <f>DRE!D951</f>
        <v>-</v>
      </c>
      <c r="AC942" s="2">
        <f>HLOOKUP($E$4,DRE!$C$4:$Q$1131,ROW('G. Receitas'!X948),FALSE)</f>
        <v>0</v>
      </c>
      <c r="AD942" s="2" t="str">
        <f t="shared" si="48"/>
        <v/>
      </c>
    </row>
    <row r="943" spans="27:33">
      <c r="AA943" s="2">
        <v>23</v>
      </c>
      <c r="AB943" s="2" t="str">
        <f>DRE!D952</f>
        <v>-</v>
      </c>
      <c r="AC943" s="2">
        <f>HLOOKUP($E$4,DRE!$C$4:$Q$1131,ROW('G. Receitas'!X949),FALSE)</f>
        <v>0</v>
      </c>
      <c r="AD943" s="2" t="str">
        <f t="shared" si="48"/>
        <v/>
      </c>
    </row>
    <row r="944" spans="27:33">
      <c r="AA944" s="2">
        <v>24</v>
      </c>
      <c r="AB944" s="2" t="str">
        <f>DRE!D953</f>
        <v>-</v>
      </c>
      <c r="AC944" s="2">
        <f>HLOOKUP($E$4,DRE!$C$4:$Q$1131,ROW('G. Receitas'!X950),FALSE)</f>
        <v>0</v>
      </c>
      <c r="AD944" s="2" t="str">
        <f t="shared" si="48"/>
        <v/>
      </c>
    </row>
    <row r="945" spans="27:30">
      <c r="AA945" s="2">
        <v>25</v>
      </c>
      <c r="AB945" s="2" t="str">
        <f>DRE!D954</f>
        <v>-</v>
      </c>
      <c r="AC945" s="2">
        <f>HLOOKUP($E$4,DRE!$C$4:$Q$1131,ROW('G. Receitas'!X951),FALSE)</f>
        <v>0</v>
      </c>
      <c r="AD945" s="2" t="str">
        <f t="shared" si="48"/>
        <v/>
      </c>
    </row>
    <row r="946" spans="27:30">
      <c r="AA946" s="2">
        <v>26</v>
      </c>
      <c r="AB946" s="2" t="str">
        <f>DRE!D955</f>
        <v>-</v>
      </c>
      <c r="AC946" s="2">
        <f>HLOOKUP($E$4,DRE!$C$4:$Q$1131,ROW('G. Receitas'!X952),FALSE)</f>
        <v>0</v>
      </c>
      <c r="AD946" s="2" t="str">
        <f t="shared" si="48"/>
        <v/>
      </c>
    </row>
    <row r="947" spans="27:30">
      <c r="AA947" s="2">
        <v>27</v>
      </c>
      <c r="AB947" s="2" t="str">
        <f>DRE!D956</f>
        <v>-</v>
      </c>
      <c r="AC947" s="2">
        <f>HLOOKUP($E$4,DRE!$C$4:$Q$1131,ROW('G. Receitas'!X953),FALSE)</f>
        <v>0</v>
      </c>
      <c r="AD947" s="2" t="str">
        <f t="shared" si="48"/>
        <v/>
      </c>
    </row>
    <row r="948" spans="27:30">
      <c r="AA948" s="2">
        <v>28</v>
      </c>
      <c r="AB948" s="2" t="str">
        <f>DRE!D957</f>
        <v>-</v>
      </c>
      <c r="AC948" s="2">
        <f>HLOOKUP($E$4,DRE!$C$4:$Q$1131,ROW('G. Receitas'!X954),FALSE)</f>
        <v>0</v>
      </c>
      <c r="AD948" s="2" t="str">
        <f t="shared" si="48"/>
        <v/>
      </c>
    </row>
    <row r="949" spans="27:30">
      <c r="AA949" s="2">
        <v>29</v>
      </c>
      <c r="AB949" s="2" t="str">
        <f>DRE!D958</f>
        <v>-</v>
      </c>
      <c r="AC949" s="2">
        <f>HLOOKUP($E$4,DRE!$C$4:$Q$1131,ROW('G. Receitas'!X955),FALSE)</f>
        <v>0</v>
      </c>
      <c r="AD949" s="2" t="str">
        <f t="shared" si="48"/>
        <v/>
      </c>
    </row>
    <row r="950" spans="27:30">
      <c r="AA950" s="2">
        <v>30</v>
      </c>
      <c r="AB950" s="2" t="str">
        <f>DRE!D959</f>
        <v>-</v>
      </c>
      <c r="AC950" s="2">
        <f>HLOOKUP($E$4,DRE!$C$4:$Q$1131,ROW('G. Receitas'!X956),FALSE)</f>
        <v>0</v>
      </c>
      <c r="AD950" s="2" t="str">
        <f t="shared" si="48"/>
        <v/>
      </c>
    </row>
    <row r="951" spans="27:30">
      <c r="AA951" s="2">
        <v>31</v>
      </c>
      <c r="AB951" s="2" t="str">
        <f>DRE!D960</f>
        <v>-</v>
      </c>
      <c r="AC951" s="2">
        <f>HLOOKUP($E$4,DRE!$C$4:$Q$1131,ROW('G. Receitas'!X957),FALSE)</f>
        <v>0</v>
      </c>
      <c r="AD951" s="2" t="str">
        <f t="shared" si="48"/>
        <v/>
      </c>
    </row>
    <row r="952" spans="27:30">
      <c r="AA952" s="2">
        <v>32</v>
      </c>
      <c r="AB952" s="2" t="str">
        <f>DRE!D961</f>
        <v>-</v>
      </c>
      <c r="AC952" s="2">
        <f>HLOOKUP($E$4,DRE!$C$4:$Q$1131,ROW('G. Receitas'!X958),FALSE)</f>
        <v>0</v>
      </c>
      <c r="AD952" s="2" t="str">
        <f t="shared" si="48"/>
        <v/>
      </c>
    </row>
    <row r="953" spans="27:30">
      <c r="AA953" s="2">
        <v>33</v>
      </c>
      <c r="AB953" s="2" t="str">
        <f>DRE!D962</f>
        <v>-</v>
      </c>
      <c r="AC953" s="2">
        <f>HLOOKUP($E$4,DRE!$C$4:$Q$1131,ROW('G. Receitas'!X959),FALSE)</f>
        <v>0</v>
      </c>
      <c r="AD953" s="2" t="str">
        <f t="shared" si="48"/>
        <v/>
      </c>
    </row>
    <row r="954" spans="27:30">
      <c r="AA954" s="2">
        <v>34</v>
      </c>
      <c r="AB954" s="2" t="str">
        <f>DRE!D963</f>
        <v>-</v>
      </c>
      <c r="AC954" s="2">
        <f>HLOOKUP($E$4,DRE!$C$4:$Q$1131,ROW('G. Receitas'!X960),FALSE)</f>
        <v>0</v>
      </c>
      <c r="AD954" s="2" t="str">
        <f t="shared" si="48"/>
        <v/>
      </c>
    </row>
    <row r="955" spans="27:30">
      <c r="AA955" s="2">
        <v>35</v>
      </c>
      <c r="AB955" s="2" t="str">
        <f>DRE!D964</f>
        <v>-</v>
      </c>
      <c r="AC955" s="2">
        <f>HLOOKUP($E$4,DRE!$C$4:$Q$1131,ROW('G. Receitas'!X961),FALSE)</f>
        <v>0</v>
      </c>
      <c r="AD955" s="2" t="str">
        <f t="shared" si="48"/>
        <v/>
      </c>
    </row>
    <row r="956" spans="27:30">
      <c r="AA956" s="2">
        <v>36</v>
      </c>
      <c r="AB956" s="2" t="str">
        <f>DRE!D965</f>
        <v>-</v>
      </c>
      <c r="AC956" s="2">
        <f>HLOOKUP($E$4,DRE!$C$4:$Q$1131,ROW('G. Receitas'!X962),FALSE)</f>
        <v>0</v>
      </c>
      <c r="AD956" s="2" t="str">
        <f t="shared" si="48"/>
        <v/>
      </c>
    </row>
    <row r="957" spans="27:30">
      <c r="AA957" s="2">
        <v>37</v>
      </c>
      <c r="AB957" s="2" t="str">
        <f>DRE!D966</f>
        <v>-</v>
      </c>
      <c r="AC957" s="2">
        <f>HLOOKUP($E$4,DRE!$C$4:$Q$1131,ROW('G. Receitas'!X963),FALSE)</f>
        <v>0</v>
      </c>
      <c r="AD957" s="2" t="str">
        <f t="shared" si="48"/>
        <v/>
      </c>
    </row>
    <row r="958" spans="27:30">
      <c r="AA958" s="2">
        <v>38</v>
      </c>
      <c r="AB958" s="2" t="str">
        <f>DRE!D967</f>
        <v>-</v>
      </c>
      <c r="AC958" s="2">
        <f>HLOOKUP($E$4,DRE!$C$4:$Q$1131,ROW('G. Receitas'!X964),FALSE)</f>
        <v>0</v>
      </c>
      <c r="AD958" s="2" t="str">
        <f t="shared" si="48"/>
        <v/>
      </c>
    </row>
    <row r="959" spans="27:30">
      <c r="AA959" s="2">
        <v>39</v>
      </c>
      <c r="AB959" s="2" t="str">
        <f>DRE!D968</f>
        <v>-</v>
      </c>
      <c r="AC959" s="2">
        <f>HLOOKUP($E$4,DRE!$C$4:$Q$1131,ROW('G. Receitas'!X965),FALSE)</f>
        <v>0</v>
      </c>
      <c r="AD959" s="2" t="str">
        <f t="shared" si="48"/>
        <v/>
      </c>
    </row>
    <row r="960" spans="27:30">
      <c r="AA960" s="2">
        <v>40</v>
      </c>
      <c r="AB960" s="2" t="str">
        <f>DRE!D969</f>
        <v>-</v>
      </c>
      <c r="AC960" s="2">
        <f>HLOOKUP($E$4,DRE!$C$4:$Q$1131,ROW('G. Receitas'!X966),FALSE)</f>
        <v>0</v>
      </c>
      <c r="AD960" s="2" t="str">
        <f t="shared" si="48"/>
        <v/>
      </c>
    </row>
    <row r="961" spans="27:30">
      <c r="AA961" s="2">
        <v>41</v>
      </c>
      <c r="AB961" s="2" t="str">
        <f>DRE!D970</f>
        <v>-</v>
      </c>
      <c r="AC961" s="2">
        <f>HLOOKUP($E$4,DRE!$C$4:$Q$1131,ROW('G. Receitas'!X967),FALSE)</f>
        <v>0</v>
      </c>
      <c r="AD961" s="2" t="str">
        <f t="shared" si="48"/>
        <v/>
      </c>
    </row>
    <row r="962" spans="27:30">
      <c r="AA962" s="2">
        <v>42</v>
      </c>
      <c r="AB962" s="2" t="str">
        <f>DRE!D971</f>
        <v>-</v>
      </c>
      <c r="AC962" s="2">
        <f>HLOOKUP($E$4,DRE!$C$4:$Q$1131,ROW('G. Receitas'!X968),FALSE)</f>
        <v>0</v>
      </c>
      <c r="AD962" s="2" t="str">
        <f t="shared" si="48"/>
        <v/>
      </c>
    </row>
    <row r="963" spans="27:30">
      <c r="AA963" s="2">
        <v>43</v>
      </c>
      <c r="AB963" s="2" t="str">
        <f>DRE!D972</f>
        <v>-</v>
      </c>
      <c r="AC963" s="2">
        <f>HLOOKUP($E$4,DRE!$C$4:$Q$1131,ROW('G. Receitas'!X969),FALSE)</f>
        <v>0</v>
      </c>
      <c r="AD963" s="2" t="str">
        <f t="shared" si="48"/>
        <v/>
      </c>
    </row>
    <row r="964" spans="27:30">
      <c r="AA964" s="2">
        <v>44</v>
      </c>
      <c r="AB964" s="2" t="str">
        <f>DRE!D973</f>
        <v>-</v>
      </c>
      <c r="AC964" s="2">
        <f>HLOOKUP($E$4,DRE!$C$4:$Q$1131,ROW('G. Receitas'!X970),FALSE)</f>
        <v>0</v>
      </c>
      <c r="AD964" s="2" t="str">
        <f t="shared" si="48"/>
        <v/>
      </c>
    </row>
    <row r="965" spans="27:30">
      <c r="AA965" s="2">
        <v>45</v>
      </c>
      <c r="AB965" s="2" t="str">
        <f>DRE!D974</f>
        <v>-</v>
      </c>
      <c r="AC965" s="2">
        <f>HLOOKUP($E$4,DRE!$C$4:$Q$1131,ROW('G. Receitas'!X971),FALSE)</f>
        <v>0</v>
      </c>
      <c r="AD965" s="2" t="str">
        <f t="shared" si="48"/>
        <v/>
      </c>
    </row>
    <row r="966" spans="27:30">
      <c r="AA966" s="2">
        <v>46</v>
      </c>
      <c r="AB966" s="2" t="str">
        <f>DRE!D975</f>
        <v>-</v>
      </c>
      <c r="AC966" s="2">
        <f>HLOOKUP($E$4,DRE!$C$4:$Q$1131,ROW('G. Receitas'!X972),FALSE)</f>
        <v>0</v>
      </c>
      <c r="AD966" s="2" t="str">
        <f t="shared" si="48"/>
        <v/>
      </c>
    </row>
    <row r="967" spans="27:30">
      <c r="AA967" s="2">
        <v>47</v>
      </c>
      <c r="AB967" s="2" t="str">
        <f>DRE!D976</f>
        <v>-</v>
      </c>
      <c r="AC967" s="2">
        <f>HLOOKUP($E$4,DRE!$C$4:$Q$1131,ROW('G. Receitas'!X973),FALSE)</f>
        <v>0</v>
      </c>
      <c r="AD967" s="2" t="str">
        <f t="shared" si="48"/>
        <v/>
      </c>
    </row>
    <row r="968" spans="27:30">
      <c r="AA968" s="2">
        <v>48</v>
      </c>
      <c r="AB968" s="2" t="str">
        <f>DRE!D977</f>
        <v>-</v>
      </c>
      <c r="AC968" s="2">
        <f>HLOOKUP($E$4,DRE!$C$4:$Q$1131,ROW('G. Receitas'!X974),FALSE)</f>
        <v>0</v>
      </c>
      <c r="AD968" s="2" t="str">
        <f t="shared" si="48"/>
        <v/>
      </c>
    </row>
    <row r="969" spans="27:30">
      <c r="AA969" s="2">
        <v>49</v>
      </c>
      <c r="AB969" s="2" t="str">
        <f>DRE!D978</f>
        <v>-</v>
      </c>
      <c r="AC969" s="2">
        <f>HLOOKUP($E$4,DRE!$C$4:$Q$1131,ROW('G. Receitas'!X975),FALSE)</f>
        <v>0</v>
      </c>
      <c r="AD969" s="2" t="str">
        <f t="shared" si="48"/>
        <v/>
      </c>
    </row>
    <row r="970" spans="27:30">
      <c r="AA970" s="2">
        <v>50</v>
      </c>
      <c r="AB970" s="2" t="str">
        <f>DRE!D979</f>
        <v>-</v>
      </c>
      <c r="AC970" s="2">
        <f>HLOOKUP($E$4,DRE!$C$4:$Q$1131,ROW('G. Receitas'!X976),FALSE)</f>
        <v>0</v>
      </c>
      <c r="AD970" s="2" t="str">
        <f t="shared" si="48"/>
        <v/>
      </c>
    </row>
    <row r="971" spans="27:30">
      <c r="AA971" s="2">
        <v>51</v>
      </c>
      <c r="AB971" s="2" t="str">
        <f>DRE!D980</f>
        <v>-</v>
      </c>
      <c r="AC971" s="2">
        <f>HLOOKUP($E$4,DRE!$C$4:$Q$1131,ROW('G. Receitas'!X977),FALSE)</f>
        <v>0</v>
      </c>
      <c r="AD971" s="2" t="str">
        <f t="shared" si="48"/>
        <v/>
      </c>
    </row>
    <row r="972" spans="27:30">
      <c r="AA972" s="2">
        <v>52</v>
      </c>
      <c r="AB972" s="2" t="str">
        <f>DRE!D981</f>
        <v>-</v>
      </c>
      <c r="AC972" s="2">
        <f>HLOOKUP($E$4,DRE!$C$4:$Q$1131,ROW('G. Receitas'!X978),FALSE)</f>
        <v>0</v>
      </c>
      <c r="AD972" s="2" t="str">
        <f t="shared" si="48"/>
        <v/>
      </c>
    </row>
    <row r="973" spans="27:30">
      <c r="AA973" s="2">
        <v>53</v>
      </c>
      <c r="AB973" s="2" t="str">
        <f>DRE!D982</f>
        <v>-</v>
      </c>
      <c r="AC973" s="2">
        <f>HLOOKUP($E$4,DRE!$C$4:$Q$1131,ROW('G. Receitas'!X979),FALSE)</f>
        <v>0</v>
      </c>
      <c r="AD973" s="2" t="str">
        <f t="shared" si="48"/>
        <v/>
      </c>
    </row>
    <row r="974" spans="27:30">
      <c r="AA974" s="2">
        <v>54</v>
      </c>
      <c r="AB974" s="2" t="str">
        <f>DRE!D983</f>
        <v>-</v>
      </c>
      <c r="AC974" s="2">
        <f>HLOOKUP($E$4,DRE!$C$4:$Q$1131,ROW('G. Receitas'!X980),FALSE)</f>
        <v>0</v>
      </c>
      <c r="AD974" s="2" t="str">
        <f t="shared" si="48"/>
        <v/>
      </c>
    </row>
    <row r="975" spans="27:30">
      <c r="AA975" s="2">
        <v>55</v>
      </c>
      <c r="AB975" s="2" t="str">
        <f>DRE!D984</f>
        <v>-</v>
      </c>
      <c r="AC975" s="2">
        <f>HLOOKUP($E$4,DRE!$C$4:$Q$1131,ROW('G. Receitas'!X981),FALSE)</f>
        <v>0</v>
      </c>
      <c r="AD975" s="2" t="str">
        <f t="shared" si="48"/>
        <v/>
      </c>
    </row>
    <row r="976" spans="27:30">
      <c r="AA976" s="2">
        <v>56</v>
      </c>
      <c r="AB976" s="2" t="str">
        <f>DRE!D985</f>
        <v>-</v>
      </c>
      <c r="AC976" s="2">
        <f>HLOOKUP($E$4,DRE!$C$4:$Q$1131,ROW('G. Receitas'!X982),FALSE)</f>
        <v>0</v>
      </c>
      <c r="AD976" s="2" t="str">
        <f t="shared" si="48"/>
        <v/>
      </c>
    </row>
    <row r="977" spans="27:30">
      <c r="AA977" s="2">
        <v>57</v>
      </c>
      <c r="AB977" s="2" t="str">
        <f>DRE!D986</f>
        <v>-</v>
      </c>
      <c r="AC977" s="2">
        <f>HLOOKUP($E$4,DRE!$C$4:$Q$1131,ROW('G. Receitas'!X983),FALSE)</f>
        <v>0</v>
      </c>
      <c r="AD977" s="2" t="str">
        <f t="shared" si="48"/>
        <v/>
      </c>
    </row>
    <row r="978" spans="27:30">
      <c r="AA978" s="2">
        <v>58</v>
      </c>
      <c r="AB978" s="2" t="str">
        <f>DRE!D987</f>
        <v>-</v>
      </c>
      <c r="AC978" s="2">
        <f>HLOOKUP($E$4,DRE!$C$4:$Q$1131,ROW('G. Receitas'!X984),FALSE)</f>
        <v>0</v>
      </c>
      <c r="AD978" s="2" t="str">
        <f t="shared" si="48"/>
        <v/>
      </c>
    </row>
    <row r="979" spans="27:30">
      <c r="AA979" s="2">
        <v>59</v>
      </c>
      <c r="AB979" s="2" t="str">
        <f>DRE!D988</f>
        <v>-</v>
      </c>
      <c r="AC979" s="2">
        <f>HLOOKUP($E$4,DRE!$C$4:$Q$1131,ROW('G. Receitas'!X985),FALSE)</f>
        <v>0</v>
      </c>
      <c r="AD979" s="2" t="str">
        <f t="shared" si="48"/>
        <v/>
      </c>
    </row>
    <row r="980" spans="27:30">
      <c r="AA980" s="2">
        <v>60</v>
      </c>
      <c r="AB980" s="2" t="str">
        <f>DRE!D989</f>
        <v>-</v>
      </c>
      <c r="AC980" s="2">
        <f>HLOOKUP($E$4,DRE!$C$4:$Q$1131,ROW('G. Receitas'!X986),FALSE)</f>
        <v>0</v>
      </c>
      <c r="AD980" s="2" t="str">
        <f t="shared" si="48"/>
        <v/>
      </c>
    </row>
    <row r="981" spans="27:30">
      <c r="AA981" s="2">
        <v>61</v>
      </c>
      <c r="AB981" s="2" t="str">
        <f>DRE!D990</f>
        <v>-</v>
      </c>
      <c r="AC981" s="2">
        <f>HLOOKUP($E$4,DRE!$C$4:$Q$1131,ROW('G. Receitas'!X987),FALSE)</f>
        <v>0</v>
      </c>
      <c r="AD981" s="2" t="str">
        <f t="shared" si="48"/>
        <v/>
      </c>
    </row>
    <row r="982" spans="27:30">
      <c r="AA982" s="2">
        <v>62</v>
      </c>
      <c r="AB982" s="2" t="str">
        <f>DRE!D991</f>
        <v>-</v>
      </c>
      <c r="AC982" s="2">
        <f>HLOOKUP($E$4,DRE!$C$4:$Q$1131,ROW('G. Receitas'!X988),FALSE)</f>
        <v>0</v>
      </c>
      <c r="AD982" s="2" t="str">
        <f t="shared" si="48"/>
        <v/>
      </c>
    </row>
    <row r="983" spans="27:30">
      <c r="AA983" s="2">
        <v>63</v>
      </c>
      <c r="AB983" s="2" t="str">
        <f>DRE!D992</f>
        <v>-</v>
      </c>
      <c r="AC983" s="2">
        <f>HLOOKUP($E$4,DRE!$C$4:$Q$1131,ROW('G. Receitas'!X989),FALSE)</f>
        <v>0</v>
      </c>
      <c r="AD983" s="2" t="str">
        <f t="shared" si="48"/>
        <v/>
      </c>
    </row>
    <row r="984" spans="27:30">
      <c r="AA984" s="2">
        <v>64</v>
      </c>
      <c r="AB984" s="2" t="str">
        <f>DRE!D993</f>
        <v>-</v>
      </c>
      <c r="AC984" s="2">
        <f>HLOOKUP($E$4,DRE!$C$4:$Q$1131,ROW('G. Receitas'!X990),FALSE)</f>
        <v>0</v>
      </c>
      <c r="AD984" s="2" t="str">
        <f t="shared" si="48"/>
        <v/>
      </c>
    </row>
    <row r="985" spans="27:30">
      <c r="AA985" s="2">
        <v>65</v>
      </c>
      <c r="AB985" s="2" t="str">
        <f>DRE!D994</f>
        <v>-</v>
      </c>
      <c r="AC985" s="2">
        <f>HLOOKUP($E$4,DRE!$C$4:$Q$1131,ROW('G. Receitas'!X991),FALSE)</f>
        <v>0</v>
      </c>
      <c r="AD985" s="2" t="str">
        <f t="shared" si="48"/>
        <v/>
      </c>
    </row>
    <row r="986" spans="27:30">
      <c r="AA986" s="2">
        <v>66</v>
      </c>
      <c r="AB986" s="2" t="str">
        <f>DRE!D995</f>
        <v>-</v>
      </c>
      <c r="AC986" s="2">
        <f>HLOOKUP($E$4,DRE!$C$4:$Q$1131,ROW('G. Receitas'!X992),FALSE)</f>
        <v>0</v>
      </c>
      <c r="AD986" s="2" t="str">
        <f t="shared" ref="AD986:AD1019" si="52">IF(AC986=0,"",AC986+AA986/1000)</f>
        <v/>
      </c>
    </row>
    <row r="987" spans="27:30">
      <c r="AA987" s="2">
        <v>67</v>
      </c>
      <c r="AB987" s="2" t="str">
        <f>DRE!D996</f>
        <v>-</v>
      </c>
      <c r="AC987" s="2">
        <f>HLOOKUP($E$4,DRE!$C$4:$Q$1131,ROW('G. Receitas'!X993),FALSE)</f>
        <v>0</v>
      </c>
      <c r="AD987" s="2" t="str">
        <f t="shared" si="52"/>
        <v/>
      </c>
    </row>
    <row r="988" spans="27:30">
      <c r="AA988" s="2">
        <v>68</v>
      </c>
      <c r="AB988" s="2" t="str">
        <f>DRE!D997</f>
        <v>-</v>
      </c>
      <c r="AC988" s="2">
        <f>HLOOKUP($E$4,DRE!$C$4:$Q$1131,ROW('G. Receitas'!X994),FALSE)</f>
        <v>0</v>
      </c>
      <c r="AD988" s="2" t="str">
        <f t="shared" si="52"/>
        <v/>
      </c>
    </row>
    <row r="989" spans="27:30">
      <c r="AA989" s="2">
        <v>69</v>
      </c>
      <c r="AB989" s="2" t="str">
        <f>DRE!D998</f>
        <v>-</v>
      </c>
      <c r="AC989" s="2">
        <f>HLOOKUP($E$4,DRE!$C$4:$Q$1131,ROW('G. Receitas'!X995),FALSE)</f>
        <v>0</v>
      </c>
      <c r="AD989" s="2" t="str">
        <f t="shared" si="52"/>
        <v/>
      </c>
    </row>
    <row r="990" spans="27:30">
      <c r="AA990" s="2">
        <v>70</v>
      </c>
      <c r="AB990" s="2" t="str">
        <f>DRE!D999</f>
        <v>-</v>
      </c>
      <c r="AC990" s="2">
        <f>HLOOKUP($E$4,DRE!$C$4:$Q$1131,ROW('G. Receitas'!X996),FALSE)</f>
        <v>0</v>
      </c>
      <c r="AD990" s="2" t="str">
        <f t="shared" si="52"/>
        <v/>
      </c>
    </row>
    <row r="991" spans="27:30">
      <c r="AA991" s="2">
        <v>71</v>
      </c>
      <c r="AB991" s="2" t="str">
        <f>DRE!D1000</f>
        <v>-</v>
      </c>
      <c r="AC991" s="2">
        <f>HLOOKUP($E$4,DRE!$C$4:$Q$1131,ROW('G. Receitas'!X997),FALSE)</f>
        <v>0</v>
      </c>
      <c r="AD991" s="2" t="str">
        <f t="shared" si="52"/>
        <v/>
      </c>
    </row>
    <row r="992" spans="27:30">
      <c r="AA992" s="2">
        <v>72</v>
      </c>
      <c r="AB992" s="2" t="str">
        <f>DRE!D1001</f>
        <v>-</v>
      </c>
      <c r="AC992" s="2">
        <f>HLOOKUP($E$4,DRE!$C$4:$Q$1131,ROW('G. Receitas'!X998),FALSE)</f>
        <v>0</v>
      </c>
      <c r="AD992" s="2" t="str">
        <f t="shared" si="52"/>
        <v/>
      </c>
    </row>
    <row r="993" spans="27:30">
      <c r="AA993" s="2">
        <v>73</v>
      </c>
      <c r="AB993" s="2" t="str">
        <f>DRE!D1002</f>
        <v>-</v>
      </c>
      <c r="AC993" s="2">
        <f>HLOOKUP($E$4,DRE!$C$4:$Q$1131,ROW('G. Receitas'!X999),FALSE)</f>
        <v>0</v>
      </c>
      <c r="AD993" s="2" t="str">
        <f t="shared" si="52"/>
        <v/>
      </c>
    </row>
    <row r="994" spans="27:30">
      <c r="AA994" s="2">
        <v>74</v>
      </c>
      <c r="AB994" s="2" t="str">
        <f>DRE!D1003</f>
        <v>-</v>
      </c>
      <c r="AC994" s="2">
        <f>HLOOKUP($E$4,DRE!$C$4:$Q$1131,ROW('G. Receitas'!X1000),FALSE)</f>
        <v>0</v>
      </c>
      <c r="AD994" s="2" t="str">
        <f t="shared" si="52"/>
        <v/>
      </c>
    </row>
    <row r="995" spans="27:30">
      <c r="AA995" s="2">
        <v>75</v>
      </c>
      <c r="AB995" s="2" t="str">
        <f>DRE!D1004</f>
        <v>-</v>
      </c>
      <c r="AC995" s="2">
        <f>HLOOKUP($E$4,DRE!$C$4:$Q$1131,ROW('G. Receitas'!X1001),FALSE)</f>
        <v>0</v>
      </c>
      <c r="AD995" s="2" t="str">
        <f t="shared" si="52"/>
        <v/>
      </c>
    </row>
    <row r="996" spans="27:30">
      <c r="AA996" s="2">
        <v>76</v>
      </c>
      <c r="AB996" s="2" t="str">
        <f>DRE!D1005</f>
        <v>-</v>
      </c>
      <c r="AC996" s="2">
        <f>HLOOKUP($E$4,DRE!$C$4:$Q$1131,ROW('G. Receitas'!X1002),FALSE)</f>
        <v>0</v>
      </c>
      <c r="AD996" s="2" t="str">
        <f t="shared" si="52"/>
        <v/>
      </c>
    </row>
    <row r="997" spans="27:30">
      <c r="AA997" s="2">
        <v>77</v>
      </c>
      <c r="AB997" s="2" t="str">
        <f>DRE!D1006</f>
        <v>-</v>
      </c>
      <c r="AC997" s="2">
        <f>HLOOKUP($E$4,DRE!$C$4:$Q$1131,ROW('G. Receitas'!X1003),FALSE)</f>
        <v>0</v>
      </c>
      <c r="AD997" s="2" t="str">
        <f t="shared" si="52"/>
        <v/>
      </c>
    </row>
    <row r="998" spans="27:30">
      <c r="AA998" s="2">
        <v>78</v>
      </c>
      <c r="AB998" s="2" t="str">
        <f>DRE!D1007</f>
        <v>-</v>
      </c>
      <c r="AC998" s="2">
        <f>HLOOKUP($E$4,DRE!$C$4:$Q$1131,ROW('G. Receitas'!X1004),FALSE)</f>
        <v>0</v>
      </c>
      <c r="AD998" s="2" t="str">
        <f t="shared" si="52"/>
        <v/>
      </c>
    </row>
    <row r="999" spans="27:30">
      <c r="AA999" s="2">
        <v>79</v>
      </c>
      <c r="AB999" s="2" t="str">
        <f>DRE!D1008</f>
        <v>-</v>
      </c>
      <c r="AC999" s="2">
        <f>HLOOKUP($E$4,DRE!$C$4:$Q$1131,ROW('G. Receitas'!X1005),FALSE)</f>
        <v>0</v>
      </c>
      <c r="AD999" s="2" t="str">
        <f t="shared" si="52"/>
        <v/>
      </c>
    </row>
    <row r="1000" spans="27:30">
      <c r="AA1000" s="2">
        <v>80</v>
      </c>
      <c r="AB1000" s="2" t="str">
        <f>DRE!D1009</f>
        <v>-</v>
      </c>
      <c r="AC1000" s="2">
        <f>HLOOKUP($E$4,DRE!$C$4:$Q$1131,ROW('G. Receitas'!X1006),FALSE)</f>
        <v>0</v>
      </c>
      <c r="AD1000" s="2" t="str">
        <f t="shared" si="52"/>
        <v/>
      </c>
    </row>
    <row r="1001" spans="27:30">
      <c r="AA1001" s="2">
        <v>81</v>
      </c>
      <c r="AB1001" s="2" t="str">
        <f>DRE!D1010</f>
        <v>-</v>
      </c>
      <c r="AC1001" s="2">
        <f>HLOOKUP($E$4,DRE!$C$4:$Q$1131,ROW('G. Receitas'!X1007),FALSE)</f>
        <v>0</v>
      </c>
      <c r="AD1001" s="2" t="str">
        <f t="shared" si="52"/>
        <v/>
      </c>
    </row>
    <row r="1002" spans="27:30">
      <c r="AA1002" s="2">
        <v>82</v>
      </c>
      <c r="AB1002" s="2" t="str">
        <f>DRE!D1011</f>
        <v>-</v>
      </c>
      <c r="AC1002" s="2">
        <f>HLOOKUP($E$4,DRE!$C$4:$Q$1131,ROW('G. Receitas'!X1008),FALSE)</f>
        <v>0</v>
      </c>
      <c r="AD1002" s="2" t="str">
        <f t="shared" si="52"/>
        <v/>
      </c>
    </row>
    <row r="1003" spans="27:30">
      <c r="AA1003" s="2">
        <v>83</v>
      </c>
      <c r="AB1003" s="2" t="str">
        <f>DRE!D1012</f>
        <v>-</v>
      </c>
      <c r="AC1003" s="2">
        <f>HLOOKUP($E$4,DRE!$C$4:$Q$1131,ROW('G. Receitas'!X1009),FALSE)</f>
        <v>0</v>
      </c>
      <c r="AD1003" s="2" t="str">
        <f t="shared" si="52"/>
        <v/>
      </c>
    </row>
    <row r="1004" spans="27:30">
      <c r="AA1004" s="2">
        <v>84</v>
      </c>
      <c r="AB1004" s="2" t="str">
        <f>DRE!D1013</f>
        <v>-</v>
      </c>
      <c r="AC1004" s="2">
        <f>HLOOKUP($E$4,DRE!$C$4:$Q$1131,ROW('G. Receitas'!X1010),FALSE)</f>
        <v>0</v>
      </c>
      <c r="AD1004" s="2" t="str">
        <f t="shared" si="52"/>
        <v/>
      </c>
    </row>
    <row r="1005" spans="27:30">
      <c r="AA1005" s="2">
        <v>85</v>
      </c>
      <c r="AB1005" s="2" t="str">
        <f>DRE!D1014</f>
        <v>-</v>
      </c>
      <c r="AC1005" s="2">
        <f>HLOOKUP($E$4,DRE!$C$4:$Q$1131,ROW('G. Receitas'!X1011),FALSE)</f>
        <v>0</v>
      </c>
      <c r="AD1005" s="2" t="str">
        <f t="shared" si="52"/>
        <v/>
      </c>
    </row>
    <row r="1006" spans="27:30">
      <c r="AA1006" s="2">
        <v>86</v>
      </c>
      <c r="AB1006" s="2" t="str">
        <f>DRE!D1015</f>
        <v>-</v>
      </c>
      <c r="AC1006" s="2">
        <f>HLOOKUP($E$4,DRE!$C$4:$Q$1131,ROW('G. Receitas'!X1012),FALSE)</f>
        <v>0</v>
      </c>
      <c r="AD1006" s="2" t="str">
        <f t="shared" si="52"/>
        <v/>
      </c>
    </row>
    <row r="1007" spans="27:30">
      <c r="AA1007" s="2">
        <v>87</v>
      </c>
      <c r="AB1007" s="2" t="str">
        <f>DRE!D1016</f>
        <v>-</v>
      </c>
      <c r="AC1007" s="2">
        <f>HLOOKUP($E$4,DRE!$C$4:$Q$1131,ROW('G. Receitas'!X1013),FALSE)</f>
        <v>0</v>
      </c>
      <c r="AD1007" s="2" t="str">
        <f t="shared" si="52"/>
        <v/>
      </c>
    </row>
    <row r="1008" spans="27:30">
      <c r="AA1008" s="2">
        <v>88</v>
      </c>
      <c r="AB1008" s="2" t="str">
        <f>DRE!D1017</f>
        <v>-</v>
      </c>
      <c r="AC1008" s="2">
        <f>HLOOKUP($E$4,DRE!$C$4:$Q$1131,ROW('G. Receitas'!X1014),FALSE)</f>
        <v>0</v>
      </c>
      <c r="AD1008" s="2" t="str">
        <f t="shared" si="52"/>
        <v/>
      </c>
    </row>
    <row r="1009" spans="27:33">
      <c r="AA1009" s="2">
        <v>89</v>
      </c>
      <c r="AB1009" s="2" t="str">
        <f>DRE!D1018</f>
        <v>-</v>
      </c>
      <c r="AC1009" s="2">
        <f>HLOOKUP($E$4,DRE!$C$4:$Q$1131,ROW('G. Receitas'!X1015),FALSE)</f>
        <v>0</v>
      </c>
      <c r="AD1009" s="2" t="str">
        <f t="shared" si="52"/>
        <v/>
      </c>
    </row>
    <row r="1010" spans="27:33">
      <c r="AA1010" s="2">
        <v>90</v>
      </c>
      <c r="AB1010" s="2" t="str">
        <f>DRE!D1019</f>
        <v>-</v>
      </c>
      <c r="AC1010" s="2">
        <f>HLOOKUP($E$4,DRE!$C$4:$Q$1131,ROW('G. Receitas'!X1016),FALSE)</f>
        <v>0</v>
      </c>
      <c r="AD1010" s="2" t="str">
        <f t="shared" si="52"/>
        <v/>
      </c>
    </row>
    <row r="1011" spans="27:33">
      <c r="AA1011" s="2">
        <v>91</v>
      </c>
      <c r="AB1011" s="2" t="str">
        <f>DRE!D1020</f>
        <v>-</v>
      </c>
      <c r="AC1011" s="2">
        <f>HLOOKUP($E$4,DRE!$C$4:$Q$1131,ROW('G. Receitas'!X1017),FALSE)</f>
        <v>0</v>
      </c>
      <c r="AD1011" s="2" t="str">
        <f t="shared" si="52"/>
        <v/>
      </c>
    </row>
    <row r="1012" spans="27:33">
      <c r="AA1012" s="2">
        <v>92</v>
      </c>
      <c r="AB1012" s="2" t="str">
        <f>DRE!D1021</f>
        <v>-</v>
      </c>
      <c r="AC1012" s="2">
        <f>HLOOKUP($E$4,DRE!$C$4:$Q$1131,ROW('G. Receitas'!X1018),FALSE)</f>
        <v>0</v>
      </c>
      <c r="AD1012" s="2" t="str">
        <f t="shared" si="52"/>
        <v/>
      </c>
    </row>
    <row r="1013" spans="27:33">
      <c r="AA1013" s="2">
        <v>93</v>
      </c>
      <c r="AB1013" s="2" t="str">
        <f>DRE!D1022</f>
        <v>-</v>
      </c>
      <c r="AC1013" s="2">
        <f>HLOOKUP($E$4,DRE!$C$4:$Q$1131,ROW('G. Receitas'!X1019),FALSE)</f>
        <v>0</v>
      </c>
      <c r="AD1013" s="2" t="str">
        <f t="shared" si="52"/>
        <v/>
      </c>
    </row>
    <row r="1014" spans="27:33">
      <c r="AA1014" s="2">
        <v>94</v>
      </c>
      <c r="AB1014" s="2" t="str">
        <f>DRE!D1023</f>
        <v>-</v>
      </c>
      <c r="AC1014" s="2">
        <f>HLOOKUP($E$4,DRE!$C$4:$Q$1131,ROW('G. Receitas'!X1020),FALSE)</f>
        <v>0</v>
      </c>
      <c r="AD1014" s="2" t="str">
        <f t="shared" si="52"/>
        <v/>
      </c>
    </row>
    <row r="1015" spans="27:33">
      <c r="AA1015" s="2">
        <v>95</v>
      </c>
      <c r="AB1015" s="2" t="str">
        <f>DRE!D1024</f>
        <v>-</v>
      </c>
      <c r="AC1015" s="2">
        <f>HLOOKUP($E$4,DRE!$C$4:$Q$1131,ROW('G. Receitas'!X1021),FALSE)</f>
        <v>0</v>
      </c>
      <c r="AD1015" s="2" t="str">
        <f t="shared" si="52"/>
        <v/>
      </c>
    </row>
    <row r="1016" spans="27:33">
      <c r="AA1016" s="2">
        <v>96</v>
      </c>
      <c r="AB1016" s="2" t="str">
        <f>DRE!D1025</f>
        <v>-</v>
      </c>
      <c r="AC1016" s="2">
        <f>HLOOKUP($E$4,DRE!$C$4:$Q$1131,ROW('G. Receitas'!X1022),FALSE)</f>
        <v>0</v>
      </c>
      <c r="AD1016" s="2" t="str">
        <f t="shared" si="52"/>
        <v/>
      </c>
    </row>
    <row r="1017" spans="27:33">
      <c r="AA1017" s="2">
        <v>97</v>
      </c>
      <c r="AB1017" s="2" t="str">
        <f>DRE!D1026</f>
        <v>-</v>
      </c>
      <c r="AC1017" s="2">
        <f>HLOOKUP($E$4,DRE!$C$4:$Q$1131,ROW('G. Receitas'!X1023),FALSE)</f>
        <v>0</v>
      </c>
      <c r="AD1017" s="2" t="str">
        <f t="shared" si="52"/>
        <v/>
      </c>
    </row>
    <row r="1018" spans="27:33">
      <c r="AA1018" s="2">
        <v>98</v>
      </c>
      <c r="AB1018" s="2" t="str">
        <f>DRE!D1027</f>
        <v>-</v>
      </c>
      <c r="AC1018" s="2">
        <f>HLOOKUP($E$4,DRE!$C$4:$Q$1131,ROW('G. Receitas'!X1024),FALSE)</f>
        <v>0</v>
      </c>
      <c r="AD1018" s="2" t="str">
        <f t="shared" si="52"/>
        <v/>
      </c>
    </row>
    <row r="1019" spans="27:33">
      <c r="AA1019" s="2">
        <v>99</v>
      </c>
      <c r="AB1019" s="2" t="str">
        <f>DRE!D1028</f>
        <v>Outros Impostos</v>
      </c>
      <c r="AC1019" s="2">
        <f>HLOOKUP($E$4,DRE!$C$4:$Q$1131,ROW('G. Receitas'!X1025),FALSE)</f>
        <v>0</v>
      </c>
      <c r="AD1019" s="2" t="str">
        <f t="shared" si="52"/>
        <v/>
      </c>
    </row>
    <row r="1020" spans="27:33">
      <c r="AB1020" s="2">
        <f>DRE!D1029</f>
        <v>0</v>
      </c>
      <c r="AC1020" s="2">
        <f>HLOOKUP('G. Despesas'!$E$4,DRE!$C$4:$Q$1131,ROW('G. Receitas'!X1026),FALSE)</f>
        <v>0</v>
      </c>
    </row>
    <row r="1021" spans="27:33">
      <c r="AB1021" s="2">
        <f>DRE!D1030</f>
        <v>0</v>
      </c>
      <c r="AC1021" s="2">
        <f>HLOOKUP('G. Despesas'!$E$4,DRE!$C$4:$Q$1131,ROW('G. Receitas'!X1027),FALSE)</f>
        <v>0</v>
      </c>
    </row>
    <row r="1022" spans="27:33">
      <c r="AB1022" s="2">
        <f>DRE!D1031</f>
        <v>0</v>
      </c>
      <c r="AC1022" s="2">
        <f>HLOOKUP('G. Despesas'!$E$4,DRE!$C$4:$Q$1131,ROW('G. Receitas'!X1028),FALSE)</f>
        <v>0</v>
      </c>
    </row>
    <row r="1023" spans="27:33">
      <c r="AB1023" s="2" t="str">
        <f>DRE!D1032</f>
        <v>INVESTIMENTOS</v>
      </c>
      <c r="AC1023" s="2">
        <f>HLOOKUP($E$4,DRE!$C$4:$Q$1131,ROW('G. Receitas'!X1029),FALSE)</f>
        <v>0</v>
      </c>
      <c r="AD1023" s="2" t="s">
        <v>1342</v>
      </c>
      <c r="AE1023" s="2" t="s">
        <v>1343</v>
      </c>
      <c r="AF1023" s="2" t="s">
        <v>1344</v>
      </c>
      <c r="AG1023" s="2" t="s">
        <v>1344</v>
      </c>
    </row>
    <row r="1024" spans="27:33">
      <c r="AA1024" s="2">
        <v>1</v>
      </c>
      <c r="AB1024" s="2" t="str">
        <f>DRE!D1033</f>
        <v>Terrenos</v>
      </c>
      <c r="AC1024" s="2">
        <f>HLOOKUP($E$4,DRE!$C$4:$Q$1131,ROW('G. Receitas'!X1030),FALSE)</f>
        <v>0</v>
      </c>
      <c r="AD1024" s="2" t="str">
        <f>IF(AC1024=0,"",AC1024+AA1024/1000)</f>
        <v/>
      </c>
      <c r="AE1024" s="2" t="e">
        <f>LARGE($AD$1024:$AD$1122,AA1024)</f>
        <v>#NUM!</v>
      </c>
      <c r="AF1024" s="2" t="str">
        <f>IFERROR(VLOOKUP(MATCH(AE1024,$AD$1024:$AD$1122,0),$AA$1024:$AC$1122,AF$6,FALSE),"")</f>
        <v/>
      </c>
      <c r="AG1024" s="2" t="str">
        <f>IFERROR(VLOOKUP(MATCH(AE1024,$AD$1024:$AD$1122,0),$AA$1024:$AC$1122,AG$6,FALSE),"-")</f>
        <v>-</v>
      </c>
    </row>
    <row r="1025" spans="27:33">
      <c r="AA1025" s="2">
        <v>2</v>
      </c>
      <c r="AB1025" s="2" t="str">
        <f>DRE!D1034</f>
        <v>Máquinas</v>
      </c>
      <c r="AC1025" s="2">
        <f>HLOOKUP($E$4,DRE!$C$4:$Q$1131,ROW('G. Receitas'!X1031),FALSE)</f>
        <v>0</v>
      </c>
      <c r="AD1025" s="2" t="str">
        <f t="shared" ref="AD1025:AD1088" si="53">IF(AC1025=0,"",AC1025+AA1025/1000)</f>
        <v/>
      </c>
      <c r="AE1025" s="2" t="e">
        <f t="shared" ref="AE1025:AE1038" si="54">LARGE($AD$1024:$AD$1122,AA1025)</f>
        <v>#NUM!</v>
      </c>
      <c r="AF1025" s="2" t="str">
        <f t="shared" ref="AF1025:AF1038" si="55">IFERROR(VLOOKUP(MATCH(AE1025,$AD$1024:$AD$1122,0),$AA$1024:$AC$1122,AF$6,FALSE),"")</f>
        <v/>
      </c>
      <c r="AG1025" s="2" t="str">
        <f t="shared" ref="AG1025:AG1038" si="56">IFERROR(VLOOKUP(MATCH(AE1025,$AD$1024:$AD$1122,0),$AA$1024:$AC$1122,AG$6,FALSE),"-")</f>
        <v>-</v>
      </c>
    </row>
    <row r="1026" spans="27:33">
      <c r="AA1026" s="2">
        <v>3</v>
      </c>
      <c r="AB1026" s="2" t="str">
        <f>DRE!D1035</f>
        <v>Imóveis</v>
      </c>
      <c r="AC1026" s="2">
        <f>HLOOKUP($E$4,DRE!$C$4:$Q$1131,ROW('G. Receitas'!X1032),FALSE)</f>
        <v>0</v>
      </c>
      <c r="AD1026" s="2" t="str">
        <f t="shared" si="53"/>
        <v/>
      </c>
      <c r="AE1026" s="2" t="e">
        <f t="shared" si="54"/>
        <v>#NUM!</v>
      </c>
      <c r="AF1026" s="2" t="str">
        <f t="shared" si="55"/>
        <v/>
      </c>
      <c r="AG1026" s="2" t="str">
        <f t="shared" si="56"/>
        <v>-</v>
      </c>
    </row>
    <row r="1027" spans="27:33">
      <c r="AA1027" s="2">
        <v>4</v>
      </c>
      <c r="AB1027" s="2" t="str">
        <f>DRE!D1036</f>
        <v>-</v>
      </c>
      <c r="AC1027" s="2">
        <f>HLOOKUP($E$4,DRE!$C$4:$Q$1131,ROW('G. Receitas'!X1033),FALSE)</f>
        <v>0</v>
      </c>
      <c r="AD1027" s="2" t="str">
        <f t="shared" si="53"/>
        <v/>
      </c>
      <c r="AE1027" s="2" t="e">
        <f t="shared" si="54"/>
        <v>#NUM!</v>
      </c>
      <c r="AF1027" s="2" t="str">
        <f t="shared" si="55"/>
        <v/>
      </c>
      <c r="AG1027" s="2" t="str">
        <f t="shared" si="56"/>
        <v>-</v>
      </c>
    </row>
    <row r="1028" spans="27:33">
      <c r="AA1028" s="2">
        <v>5</v>
      </c>
      <c r="AB1028" s="2" t="str">
        <f>DRE!D1037</f>
        <v>-</v>
      </c>
      <c r="AC1028" s="2">
        <f>HLOOKUP($E$4,DRE!$C$4:$Q$1131,ROW('G. Receitas'!X1034),FALSE)</f>
        <v>0</v>
      </c>
      <c r="AD1028" s="2" t="str">
        <f t="shared" si="53"/>
        <v/>
      </c>
      <c r="AE1028" s="2" t="e">
        <f t="shared" si="54"/>
        <v>#NUM!</v>
      </c>
      <c r="AF1028" s="2" t="str">
        <f t="shared" si="55"/>
        <v/>
      </c>
      <c r="AG1028" s="2" t="str">
        <f t="shared" si="56"/>
        <v>-</v>
      </c>
    </row>
    <row r="1029" spans="27:33">
      <c r="AA1029" s="2">
        <v>6</v>
      </c>
      <c r="AB1029" s="2" t="str">
        <f>DRE!D1038</f>
        <v>-</v>
      </c>
      <c r="AC1029" s="2">
        <f>HLOOKUP($E$4,DRE!$C$4:$Q$1131,ROW('G. Receitas'!X1035),FALSE)</f>
        <v>0</v>
      </c>
      <c r="AD1029" s="2" t="str">
        <f t="shared" si="53"/>
        <v/>
      </c>
      <c r="AE1029" s="2" t="e">
        <f t="shared" si="54"/>
        <v>#NUM!</v>
      </c>
      <c r="AF1029" s="2" t="str">
        <f t="shared" si="55"/>
        <v/>
      </c>
      <c r="AG1029" s="2" t="str">
        <f t="shared" si="56"/>
        <v>-</v>
      </c>
    </row>
    <row r="1030" spans="27:33">
      <c r="AA1030" s="2">
        <v>7</v>
      </c>
      <c r="AB1030" s="2" t="str">
        <f>DRE!D1039</f>
        <v>-</v>
      </c>
      <c r="AC1030" s="2">
        <f>HLOOKUP($E$4,DRE!$C$4:$Q$1131,ROW('G. Receitas'!X1036),FALSE)</f>
        <v>0</v>
      </c>
      <c r="AD1030" s="2" t="str">
        <f t="shared" si="53"/>
        <v/>
      </c>
      <c r="AE1030" s="2" t="e">
        <f t="shared" si="54"/>
        <v>#NUM!</v>
      </c>
      <c r="AF1030" s="2" t="str">
        <f t="shared" si="55"/>
        <v/>
      </c>
      <c r="AG1030" s="2" t="str">
        <f t="shared" si="56"/>
        <v>-</v>
      </c>
    </row>
    <row r="1031" spans="27:33">
      <c r="AA1031" s="2">
        <v>8</v>
      </c>
      <c r="AB1031" s="2" t="str">
        <f>DRE!D1040</f>
        <v>-</v>
      </c>
      <c r="AC1031" s="2">
        <f>HLOOKUP($E$4,DRE!$C$4:$Q$1131,ROW('G. Receitas'!X1037),FALSE)</f>
        <v>0</v>
      </c>
      <c r="AD1031" s="2" t="str">
        <f t="shared" si="53"/>
        <v/>
      </c>
      <c r="AE1031" s="2" t="e">
        <f t="shared" si="54"/>
        <v>#NUM!</v>
      </c>
      <c r="AF1031" s="2" t="str">
        <f t="shared" si="55"/>
        <v/>
      </c>
      <c r="AG1031" s="2" t="str">
        <f t="shared" si="56"/>
        <v>-</v>
      </c>
    </row>
    <row r="1032" spans="27:33">
      <c r="AA1032" s="2">
        <v>9</v>
      </c>
      <c r="AB1032" s="2" t="str">
        <f>DRE!D1041</f>
        <v>-</v>
      </c>
      <c r="AC1032" s="2">
        <f>HLOOKUP($E$4,DRE!$C$4:$Q$1131,ROW('G. Receitas'!X1038),FALSE)</f>
        <v>0</v>
      </c>
      <c r="AD1032" s="2" t="str">
        <f t="shared" si="53"/>
        <v/>
      </c>
      <c r="AE1032" s="2" t="e">
        <f t="shared" si="54"/>
        <v>#NUM!</v>
      </c>
      <c r="AF1032" s="2" t="str">
        <f t="shared" si="55"/>
        <v/>
      </c>
      <c r="AG1032" s="2" t="str">
        <f t="shared" si="56"/>
        <v>-</v>
      </c>
    </row>
    <row r="1033" spans="27:33">
      <c r="AA1033" s="2">
        <v>10</v>
      </c>
      <c r="AB1033" s="2" t="str">
        <f>DRE!D1042</f>
        <v>-</v>
      </c>
      <c r="AC1033" s="2">
        <f>HLOOKUP($E$4,DRE!$C$4:$Q$1131,ROW('G. Receitas'!X1039),FALSE)</f>
        <v>0</v>
      </c>
      <c r="AD1033" s="2" t="str">
        <f t="shared" si="53"/>
        <v/>
      </c>
      <c r="AE1033" s="2" t="e">
        <f t="shared" si="54"/>
        <v>#NUM!</v>
      </c>
      <c r="AF1033" s="2" t="str">
        <f t="shared" si="55"/>
        <v/>
      </c>
      <c r="AG1033" s="2" t="str">
        <f t="shared" si="56"/>
        <v>-</v>
      </c>
    </row>
    <row r="1034" spans="27:33">
      <c r="AA1034" s="2">
        <v>11</v>
      </c>
      <c r="AB1034" s="2" t="str">
        <f>DRE!D1043</f>
        <v>-</v>
      </c>
      <c r="AC1034" s="2">
        <f>HLOOKUP($E$4,DRE!$C$4:$Q$1131,ROW('G. Receitas'!X1040),FALSE)</f>
        <v>0</v>
      </c>
      <c r="AD1034" s="2" t="str">
        <f t="shared" si="53"/>
        <v/>
      </c>
      <c r="AE1034" s="2" t="e">
        <f t="shared" si="54"/>
        <v>#NUM!</v>
      </c>
      <c r="AF1034" s="2" t="str">
        <f t="shared" si="55"/>
        <v/>
      </c>
      <c r="AG1034" s="2" t="str">
        <f t="shared" si="56"/>
        <v>-</v>
      </c>
    </row>
    <row r="1035" spans="27:33">
      <c r="AA1035" s="2">
        <v>12</v>
      </c>
      <c r="AB1035" s="2" t="str">
        <f>DRE!D1044</f>
        <v>-</v>
      </c>
      <c r="AC1035" s="2">
        <f>HLOOKUP($E$4,DRE!$C$4:$Q$1131,ROW('G. Receitas'!X1041),FALSE)</f>
        <v>0</v>
      </c>
      <c r="AD1035" s="2" t="str">
        <f t="shared" si="53"/>
        <v/>
      </c>
      <c r="AE1035" s="2" t="e">
        <f t="shared" si="54"/>
        <v>#NUM!</v>
      </c>
      <c r="AF1035" s="2" t="str">
        <f t="shared" si="55"/>
        <v/>
      </c>
      <c r="AG1035" s="2" t="str">
        <f t="shared" si="56"/>
        <v>-</v>
      </c>
    </row>
    <row r="1036" spans="27:33">
      <c r="AA1036" s="2">
        <v>13</v>
      </c>
      <c r="AB1036" s="2" t="str">
        <f>DRE!D1045</f>
        <v>-</v>
      </c>
      <c r="AC1036" s="2">
        <f>HLOOKUP($E$4,DRE!$C$4:$Q$1131,ROW('G. Receitas'!X1042),FALSE)</f>
        <v>0</v>
      </c>
      <c r="AD1036" s="2" t="str">
        <f t="shared" si="53"/>
        <v/>
      </c>
      <c r="AE1036" s="2" t="e">
        <f t="shared" si="54"/>
        <v>#NUM!</v>
      </c>
      <c r="AF1036" s="2" t="str">
        <f t="shared" si="55"/>
        <v/>
      </c>
      <c r="AG1036" s="2" t="str">
        <f t="shared" si="56"/>
        <v>-</v>
      </c>
    </row>
    <row r="1037" spans="27:33">
      <c r="AA1037" s="2">
        <v>14</v>
      </c>
      <c r="AB1037" s="2" t="str">
        <f>DRE!D1046</f>
        <v>-</v>
      </c>
      <c r="AC1037" s="2">
        <f>HLOOKUP($E$4,DRE!$C$4:$Q$1131,ROW('G. Receitas'!X1043),FALSE)</f>
        <v>0</v>
      </c>
      <c r="AD1037" s="2" t="str">
        <f t="shared" si="53"/>
        <v/>
      </c>
      <c r="AE1037" s="2" t="e">
        <f t="shared" si="54"/>
        <v>#NUM!</v>
      </c>
      <c r="AF1037" s="2" t="str">
        <f t="shared" si="55"/>
        <v/>
      </c>
      <c r="AG1037" s="2" t="str">
        <f t="shared" si="56"/>
        <v>-</v>
      </c>
    </row>
    <row r="1038" spans="27:33">
      <c r="AA1038" s="2">
        <v>15</v>
      </c>
      <c r="AB1038" s="2" t="str">
        <f>DRE!D1047</f>
        <v>-</v>
      </c>
      <c r="AC1038" s="2">
        <f>HLOOKUP($E$4,DRE!$C$4:$Q$1131,ROW('G. Receitas'!X1044),FALSE)</f>
        <v>0</v>
      </c>
      <c r="AD1038" s="2" t="str">
        <f t="shared" si="53"/>
        <v/>
      </c>
      <c r="AE1038" s="2" t="e">
        <f t="shared" si="54"/>
        <v>#NUM!</v>
      </c>
      <c r="AF1038" s="2" t="str">
        <f t="shared" si="55"/>
        <v/>
      </c>
      <c r="AG1038" s="2" t="str">
        <f t="shared" si="56"/>
        <v>-</v>
      </c>
    </row>
    <row r="1039" spans="27:33">
      <c r="AA1039" s="2">
        <v>16</v>
      </c>
      <c r="AB1039" s="2" t="str">
        <f>DRE!D1048</f>
        <v>-</v>
      </c>
      <c r="AC1039" s="2">
        <f>HLOOKUP($E$4,DRE!$C$4:$Q$1131,ROW('G. Receitas'!X1045),FALSE)</f>
        <v>0</v>
      </c>
      <c r="AD1039" s="2" t="str">
        <f t="shared" si="53"/>
        <v/>
      </c>
    </row>
    <row r="1040" spans="27:33">
      <c r="AA1040" s="2">
        <v>17</v>
      </c>
      <c r="AB1040" s="2" t="str">
        <f>DRE!D1049</f>
        <v>-</v>
      </c>
      <c r="AC1040" s="2">
        <f>HLOOKUP($E$4,DRE!$C$4:$Q$1131,ROW('G. Receitas'!X1046),FALSE)</f>
        <v>0</v>
      </c>
      <c r="AD1040" s="2" t="str">
        <f t="shared" si="53"/>
        <v/>
      </c>
    </row>
    <row r="1041" spans="27:30">
      <c r="AA1041" s="2">
        <v>18</v>
      </c>
      <c r="AB1041" s="2" t="str">
        <f>DRE!D1050</f>
        <v>-</v>
      </c>
      <c r="AC1041" s="2">
        <f>HLOOKUP($E$4,DRE!$C$4:$Q$1131,ROW('G. Receitas'!X1047),FALSE)</f>
        <v>0</v>
      </c>
      <c r="AD1041" s="2" t="str">
        <f t="shared" si="53"/>
        <v/>
      </c>
    </row>
    <row r="1042" spans="27:30">
      <c r="AA1042" s="2">
        <v>19</v>
      </c>
      <c r="AB1042" s="2" t="str">
        <f>DRE!D1051</f>
        <v>-</v>
      </c>
      <c r="AC1042" s="2">
        <f>HLOOKUP($E$4,DRE!$C$4:$Q$1131,ROW('G. Receitas'!X1048),FALSE)</f>
        <v>0</v>
      </c>
      <c r="AD1042" s="2" t="str">
        <f t="shared" si="53"/>
        <v/>
      </c>
    </row>
    <row r="1043" spans="27:30">
      <c r="AA1043" s="2">
        <v>20</v>
      </c>
      <c r="AB1043" s="2" t="str">
        <f>DRE!D1052</f>
        <v>-</v>
      </c>
      <c r="AC1043" s="2">
        <f>HLOOKUP($E$4,DRE!$C$4:$Q$1131,ROW('G. Receitas'!X1049),FALSE)</f>
        <v>0</v>
      </c>
      <c r="AD1043" s="2" t="str">
        <f t="shared" si="53"/>
        <v/>
      </c>
    </row>
    <row r="1044" spans="27:30">
      <c r="AA1044" s="2">
        <v>21</v>
      </c>
      <c r="AB1044" s="2" t="str">
        <f>DRE!D1053</f>
        <v>-</v>
      </c>
      <c r="AC1044" s="2">
        <f>HLOOKUP($E$4,DRE!$C$4:$Q$1131,ROW('G. Receitas'!X1050),FALSE)</f>
        <v>0</v>
      </c>
      <c r="AD1044" s="2" t="str">
        <f t="shared" si="53"/>
        <v/>
      </c>
    </row>
    <row r="1045" spans="27:30">
      <c r="AA1045" s="2">
        <v>22</v>
      </c>
      <c r="AB1045" s="2" t="str">
        <f>DRE!D1054</f>
        <v>-</v>
      </c>
      <c r="AC1045" s="2">
        <f>HLOOKUP($E$4,DRE!$C$4:$Q$1131,ROW('G. Receitas'!X1051),FALSE)</f>
        <v>0</v>
      </c>
      <c r="AD1045" s="2" t="str">
        <f t="shared" si="53"/>
        <v/>
      </c>
    </row>
    <row r="1046" spans="27:30">
      <c r="AA1046" s="2">
        <v>23</v>
      </c>
      <c r="AB1046" s="2" t="str">
        <f>DRE!D1055</f>
        <v>-</v>
      </c>
      <c r="AC1046" s="2">
        <f>HLOOKUP($E$4,DRE!$C$4:$Q$1131,ROW('G. Receitas'!X1052),FALSE)</f>
        <v>0</v>
      </c>
      <c r="AD1046" s="2" t="str">
        <f t="shared" si="53"/>
        <v/>
      </c>
    </row>
    <row r="1047" spans="27:30">
      <c r="AA1047" s="2">
        <v>24</v>
      </c>
      <c r="AB1047" s="2" t="str">
        <f>DRE!D1056</f>
        <v>-</v>
      </c>
      <c r="AC1047" s="2">
        <f>HLOOKUP($E$4,DRE!$C$4:$Q$1131,ROW('G. Receitas'!X1053),FALSE)</f>
        <v>0</v>
      </c>
      <c r="AD1047" s="2" t="str">
        <f t="shared" si="53"/>
        <v/>
      </c>
    </row>
    <row r="1048" spans="27:30">
      <c r="AA1048" s="2">
        <v>25</v>
      </c>
      <c r="AB1048" s="2" t="str">
        <f>DRE!D1057</f>
        <v>-</v>
      </c>
      <c r="AC1048" s="2">
        <f>HLOOKUP($E$4,DRE!$C$4:$Q$1131,ROW('G. Receitas'!X1054),FALSE)</f>
        <v>0</v>
      </c>
      <c r="AD1048" s="2" t="str">
        <f t="shared" si="53"/>
        <v/>
      </c>
    </row>
    <row r="1049" spans="27:30">
      <c r="AA1049" s="2">
        <v>26</v>
      </c>
      <c r="AB1049" s="2" t="str">
        <f>DRE!D1058</f>
        <v>-</v>
      </c>
      <c r="AC1049" s="2">
        <f>HLOOKUP($E$4,DRE!$C$4:$Q$1131,ROW('G. Receitas'!X1055),FALSE)</f>
        <v>0</v>
      </c>
      <c r="AD1049" s="2" t="str">
        <f t="shared" si="53"/>
        <v/>
      </c>
    </row>
    <row r="1050" spans="27:30">
      <c r="AA1050" s="2">
        <v>27</v>
      </c>
      <c r="AB1050" s="2" t="str">
        <f>DRE!D1059</f>
        <v>-</v>
      </c>
      <c r="AC1050" s="2">
        <f>HLOOKUP($E$4,DRE!$C$4:$Q$1131,ROW('G. Receitas'!X1056),FALSE)</f>
        <v>0</v>
      </c>
      <c r="AD1050" s="2" t="str">
        <f t="shared" si="53"/>
        <v/>
      </c>
    </row>
    <row r="1051" spans="27:30">
      <c r="AA1051" s="2">
        <v>28</v>
      </c>
      <c r="AB1051" s="2" t="str">
        <f>DRE!D1060</f>
        <v>-</v>
      </c>
      <c r="AC1051" s="2">
        <f>HLOOKUP($E$4,DRE!$C$4:$Q$1131,ROW('G. Receitas'!X1057),FALSE)</f>
        <v>0</v>
      </c>
      <c r="AD1051" s="2" t="str">
        <f t="shared" si="53"/>
        <v/>
      </c>
    </row>
    <row r="1052" spans="27:30">
      <c r="AA1052" s="2">
        <v>29</v>
      </c>
      <c r="AB1052" s="2" t="str">
        <f>DRE!D1061</f>
        <v>-</v>
      </c>
      <c r="AC1052" s="2">
        <f>HLOOKUP($E$4,DRE!$C$4:$Q$1131,ROW('G. Receitas'!X1058),FALSE)</f>
        <v>0</v>
      </c>
      <c r="AD1052" s="2" t="str">
        <f t="shared" si="53"/>
        <v/>
      </c>
    </row>
    <row r="1053" spans="27:30">
      <c r="AA1053" s="2">
        <v>30</v>
      </c>
      <c r="AB1053" s="2" t="str">
        <f>DRE!D1062</f>
        <v>-</v>
      </c>
      <c r="AC1053" s="2">
        <f>HLOOKUP($E$4,DRE!$C$4:$Q$1131,ROW('G. Receitas'!X1059),FALSE)</f>
        <v>0</v>
      </c>
      <c r="AD1053" s="2" t="str">
        <f t="shared" si="53"/>
        <v/>
      </c>
    </row>
    <row r="1054" spans="27:30">
      <c r="AA1054" s="2">
        <v>31</v>
      </c>
      <c r="AB1054" s="2" t="str">
        <f>DRE!D1063</f>
        <v>-</v>
      </c>
      <c r="AC1054" s="2">
        <f>HLOOKUP($E$4,DRE!$C$4:$Q$1131,ROW('G. Receitas'!X1060),FALSE)</f>
        <v>0</v>
      </c>
      <c r="AD1054" s="2" t="str">
        <f t="shared" si="53"/>
        <v/>
      </c>
    </row>
    <row r="1055" spans="27:30">
      <c r="AA1055" s="2">
        <v>32</v>
      </c>
      <c r="AB1055" s="2" t="str">
        <f>DRE!D1064</f>
        <v>-</v>
      </c>
      <c r="AC1055" s="2">
        <f>HLOOKUP($E$4,DRE!$C$4:$Q$1131,ROW('G. Receitas'!X1061),FALSE)</f>
        <v>0</v>
      </c>
      <c r="AD1055" s="2" t="str">
        <f t="shared" si="53"/>
        <v/>
      </c>
    </row>
    <row r="1056" spans="27:30">
      <c r="AA1056" s="2">
        <v>33</v>
      </c>
      <c r="AB1056" s="2" t="str">
        <f>DRE!D1065</f>
        <v>-</v>
      </c>
      <c r="AC1056" s="2">
        <f>HLOOKUP($E$4,DRE!$C$4:$Q$1131,ROW('G. Receitas'!X1062),FALSE)</f>
        <v>0</v>
      </c>
      <c r="AD1056" s="2" t="str">
        <f t="shared" si="53"/>
        <v/>
      </c>
    </row>
    <row r="1057" spans="27:30">
      <c r="AA1057" s="2">
        <v>34</v>
      </c>
      <c r="AB1057" s="2" t="str">
        <f>DRE!D1066</f>
        <v>-</v>
      </c>
      <c r="AC1057" s="2">
        <f>HLOOKUP($E$4,DRE!$C$4:$Q$1131,ROW('G. Receitas'!X1063),FALSE)</f>
        <v>0</v>
      </c>
      <c r="AD1057" s="2" t="str">
        <f t="shared" si="53"/>
        <v/>
      </c>
    </row>
    <row r="1058" spans="27:30">
      <c r="AA1058" s="2">
        <v>35</v>
      </c>
      <c r="AB1058" s="2" t="str">
        <f>DRE!D1067</f>
        <v>-</v>
      </c>
      <c r="AC1058" s="2">
        <f>HLOOKUP($E$4,DRE!$C$4:$Q$1131,ROW('G. Receitas'!X1064),FALSE)</f>
        <v>0</v>
      </c>
      <c r="AD1058" s="2" t="str">
        <f t="shared" si="53"/>
        <v/>
      </c>
    </row>
    <row r="1059" spans="27:30">
      <c r="AA1059" s="2">
        <v>36</v>
      </c>
      <c r="AB1059" s="2" t="str">
        <f>DRE!D1068</f>
        <v>-</v>
      </c>
      <c r="AC1059" s="2">
        <f>HLOOKUP($E$4,DRE!$C$4:$Q$1131,ROW('G. Receitas'!X1065),FALSE)</f>
        <v>0</v>
      </c>
      <c r="AD1059" s="2" t="str">
        <f t="shared" si="53"/>
        <v/>
      </c>
    </row>
    <row r="1060" spans="27:30">
      <c r="AA1060" s="2">
        <v>37</v>
      </c>
      <c r="AB1060" s="2" t="str">
        <f>DRE!D1069</f>
        <v>-</v>
      </c>
      <c r="AC1060" s="2">
        <f>HLOOKUP($E$4,DRE!$C$4:$Q$1131,ROW('G. Receitas'!X1066),FALSE)</f>
        <v>0</v>
      </c>
      <c r="AD1060" s="2" t="str">
        <f t="shared" si="53"/>
        <v/>
      </c>
    </row>
    <row r="1061" spans="27:30">
      <c r="AA1061" s="2">
        <v>38</v>
      </c>
      <c r="AB1061" s="2" t="str">
        <f>DRE!D1070</f>
        <v>-</v>
      </c>
      <c r="AC1061" s="2">
        <f>HLOOKUP($E$4,DRE!$C$4:$Q$1131,ROW('G. Receitas'!X1067),FALSE)</f>
        <v>0</v>
      </c>
      <c r="AD1061" s="2" t="str">
        <f t="shared" si="53"/>
        <v/>
      </c>
    </row>
    <row r="1062" spans="27:30">
      <c r="AA1062" s="2">
        <v>39</v>
      </c>
      <c r="AB1062" s="2" t="str">
        <f>DRE!D1071</f>
        <v>-</v>
      </c>
      <c r="AC1062" s="2">
        <f>HLOOKUP($E$4,DRE!$C$4:$Q$1131,ROW('G. Receitas'!X1068),FALSE)</f>
        <v>0</v>
      </c>
      <c r="AD1062" s="2" t="str">
        <f t="shared" si="53"/>
        <v/>
      </c>
    </row>
    <row r="1063" spans="27:30">
      <c r="AA1063" s="2">
        <v>40</v>
      </c>
      <c r="AB1063" s="2" t="str">
        <f>DRE!D1072</f>
        <v>-</v>
      </c>
      <c r="AC1063" s="2">
        <f>HLOOKUP($E$4,DRE!$C$4:$Q$1131,ROW('G. Receitas'!X1069),FALSE)</f>
        <v>0</v>
      </c>
      <c r="AD1063" s="2" t="str">
        <f t="shared" si="53"/>
        <v/>
      </c>
    </row>
    <row r="1064" spans="27:30">
      <c r="AA1064" s="2">
        <v>41</v>
      </c>
      <c r="AB1064" s="2" t="str">
        <f>DRE!D1073</f>
        <v>-</v>
      </c>
      <c r="AC1064" s="2">
        <f>HLOOKUP($E$4,DRE!$C$4:$Q$1131,ROW('G. Receitas'!X1070),FALSE)</f>
        <v>0</v>
      </c>
      <c r="AD1064" s="2" t="str">
        <f t="shared" si="53"/>
        <v/>
      </c>
    </row>
    <row r="1065" spans="27:30">
      <c r="AA1065" s="2">
        <v>42</v>
      </c>
      <c r="AB1065" s="2" t="str">
        <f>DRE!D1074</f>
        <v>-</v>
      </c>
      <c r="AC1065" s="2">
        <f>HLOOKUP($E$4,DRE!$C$4:$Q$1131,ROW('G. Receitas'!X1071),FALSE)</f>
        <v>0</v>
      </c>
      <c r="AD1065" s="2" t="str">
        <f t="shared" si="53"/>
        <v/>
      </c>
    </row>
    <row r="1066" spans="27:30">
      <c r="AA1066" s="2">
        <v>43</v>
      </c>
      <c r="AB1066" s="2" t="str">
        <f>DRE!D1075</f>
        <v>-</v>
      </c>
      <c r="AC1066" s="2">
        <f>HLOOKUP($E$4,DRE!$C$4:$Q$1131,ROW('G. Receitas'!X1072),FALSE)</f>
        <v>0</v>
      </c>
      <c r="AD1066" s="2" t="str">
        <f t="shared" si="53"/>
        <v/>
      </c>
    </row>
    <row r="1067" spans="27:30">
      <c r="AA1067" s="2">
        <v>44</v>
      </c>
      <c r="AB1067" s="2" t="str">
        <f>DRE!D1076</f>
        <v>-</v>
      </c>
      <c r="AC1067" s="2">
        <f>HLOOKUP($E$4,DRE!$C$4:$Q$1131,ROW('G. Receitas'!X1073),FALSE)</f>
        <v>0</v>
      </c>
      <c r="AD1067" s="2" t="str">
        <f t="shared" si="53"/>
        <v/>
      </c>
    </row>
    <row r="1068" spans="27:30">
      <c r="AA1068" s="2">
        <v>45</v>
      </c>
      <c r="AB1068" s="2" t="str">
        <f>DRE!D1077</f>
        <v>-</v>
      </c>
      <c r="AC1068" s="2">
        <f>HLOOKUP($E$4,DRE!$C$4:$Q$1131,ROW('G. Receitas'!X1074),FALSE)</f>
        <v>0</v>
      </c>
      <c r="AD1068" s="2" t="str">
        <f t="shared" si="53"/>
        <v/>
      </c>
    </row>
    <row r="1069" spans="27:30">
      <c r="AA1069" s="2">
        <v>46</v>
      </c>
      <c r="AB1069" s="2" t="str">
        <f>DRE!D1078</f>
        <v>-</v>
      </c>
      <c r="AC1069" s="2">
        <f>HLOOKUP($E$4,DRE!$C$4:$Q$1131,ROW('G. Receitas'!X1075),FALSE)</f>
        <v>0</v>
      </c>
      <c r="AD1069" s="2" t="str">
        <f t="shared" si="53"/>
        <v/>
      </c>
    </row>
    <row r="1070" spans="27:30">
      <c r="AA1070" s="2">
        <v>47</v>
      </c>
      <c r="AB1070" s="2" t="str">
        <f>DRE!D1079</f>
        <v>-</v>
      </c>
      <c r="AC1070" s="2">
        <f>HLOOKUP($E$4,DRE!$C$4:$Q$1131,ROW('G. Receitas'!X1076),FALSE)</f>
        <v>0</v>
      </c>
      <c r="AD1070" s="2" t="str">
        <f t="shared" si="53"/>
        <v/>
      </c>
    </row>
    <row r="1071" spans="27:30">
      <c r="AA1071" s="2">
        <v>48</v>
      </c>
      <c r="AB1071" s="2" t="str">
        <f>DRE!D1080</f>
        <v>-</v>
      </c>
      <c r="AC1071" s="2">
        <f>HLOOKUP($E$4,DRE!$C$4:$Q$1131,ROW('G. Receitas'!X1077),FALSE)</f>
        <v>0</v>
      </c>
      <c r="AD1071" s="2" t="str">
        <f t="shared" si="53"/>
        <v/>
      </c>
    </row>
    <row r="1072" spans="27:30">
      <c r="AA1072" s="2">
        <v>49</v>
      </c>
      <c r="AB1072" s="2" t="str">
        <f>DRE!D1081</f>
        <v>-</v>
      </c>
      <c r="AC1072" s="2">
        <f>HLOOKUP($E$4,DRE!$C$4:$Q$1131,ROW('G. Receitas'!X1078),FALSE)</f>
        <v>0</v>
      </c>
      <c r="AD1072" s="2" t="str">
        <f t="shared" si="53"/>
        <v/>
      </c>
    </row>
    <row r="1073" spans="27:30">
      <c r="AA1073" s="2">
        <v>50</v>
      </c>
      <c r="AB1073" s="2" t="str">
        <f>DRE!D1082</f>
        <v>-</v>
      </c>
      <c r="AC1073" s="2">
        <f>HLOOKUP($E$4,DRE!$C$4:$Q$1131,ROW('G. Receitas'!X1079),FALSE)</f>
        <v>0</v>
      </c>
      <c r="AD1073" s="2" t="str">
        <f t="shared" si="53"/>
        <v/>
      </c>
    </row>
    <row r="1074" spans="27:30">
      <c r="AA1074" s="2">
        <v>51</v>
      </c>
      <c r="AB1074" s="2" t="str">
        <f>DRE!D1083</f>
        <v>-</v>
      </c>
      <c r="AC1074" s="2">
        <f>HLOOKUP($E$4,DRE!$C$4:$Q$1131,ROW('G. Receitas'!X1080),FALSE)</f>
        <v>0</v>
      </c>
      <c r="AD1074" s="2" t="str">
        <f t="shared" si="53"/>
        <v/>
      </c>
    </row>
    <row r="1075" spans="27:30">
      <c r="AA1075" s="2">
        <v>52</v>
      </c>
      <c r="AB1075" s="2" t="str">
        <f>DRE!D1084</f>
        <v>-</v>
      </c>
      <c r="AC1075" s="2">
        <f>HLOOKUP($E$4,DRE!$C$4:$Q$1131,ROW('G. Receitas'!X1081),FALSE)</f>
        <v>0</v>
      </c>
      <c r="AD1075" s="2" t="str">
        <f t="shared" si="53"/>
        <v/>
      </c>
    </row>
    <row r="1076" spans="27:30">
      <c r="AA1076" s="2">
        <v>53</v>
      </c>
      <c r="AB1076" s="2" t="str">
        <f>DRE!D1085</f>
        <v>-</v>
      </c>
      <c r="AC1076" s="2">
        <f>HLOOKUP($E$4,DRE!$C$4:$Q$1131,ROW('G. Receitas'!X1082),FALSE)</f>
        <v>0</v>
      </c>
      <c r="AD1076" s="2" t="str">
        <f t="shared" si="53"/>
        <v/>
      </c>
    </row>
    <row r="1077" spans="27:30">
      <c r="AA1077" s="2">
        <v>54</v>
      </c>
      <c r="AB1077" s="2" t="str">
        <f>DRE!D1086</f>
        <v>-</v>
      </c>
      <c r="AC1077" s="2">
        <f>HLOOKUP($E$4,DRE!$C$4:$Q$1131,ROW('G. Receitas'!X1083),FALSE)</f>
        <v>0</v>
      </c>
      <c r="AD1077" s="2" t="str">
        <f t="shared" si="53"/>
        <v/>
      </c>
    </row>
    <row r="1078" spans="27:30">
      <c r="AA1078" s="2">
        <v>55</v>
      </c>
      <c r="AB1078" s="2" t="str">
        <f>DRE!D1087</f>
        <v>-</v>
      </c>
      <c r="AC1078" s="2">
        <f>HLOOKUP($E$4,DRE!$C$4:$Q$1131,ROW('G. Receitas'!X1084),FALSE)</f>
        <v>0</v>
      </c>
      <c r="AD1078" s="2" t="str">
        <f t="shared" si="53"/>
        <v/>
      </c>
    </row>
    <row r="1079" spans="27:30">
      <c r="AA1079" s="2">
        <v>56</v>
      </c>
      <c r="AB1079" s="2" t="str">
        <f>DRE!D1088</f>
        <v>-</v>
      </c>
      <c r="AC1079" s="2">
        <f>HLOOKUP($E$4,DRE!$C$4:$Q$1131,ROW('G. Receitas'!X1085),FALSE)</f>
        <v>0</v>
      </c>
      <c r="AD1079" s="2" t="str">
        <f t="shared" si="53"/>
        <v/>
      </c>
    </row>
    <row r="1080" spans="27:30">
      <c r="AA1080" s="2">
        <v>57</v>
      </c>
      <c r="AB1080" s="2" t="str">
        <f>DRE!D1089</f>
        <v>-</v>
      </c>
      <c r="AC1080" s="2">
        <f>HLOOKUP($E$4,DRE!$C$4:$Q$1131,ROW('G. Receitas'!X1086),FALSE)</f>
        <v>0</v>
      </c>
      <c r="AD1080" s="2" t="str">
        <f t="shared" si="53"/>
        <v/>
      </c>
    </row>
    <row r="1081" spans="27:30">
      <c r="AA1081" s="2">
        <v>58</v>
      </c>
      <c r="AB1081" s="2" t="str">
        <f>DRE!D1090</f>
        <v>-</v>
      </c>
      <c r="AC1081" s="2">
        <f>HLOOKUP($E$4,DRE!$C$4:$Q$1131,ROW('G. Receitas'!X1087),FALSE)</f>
        <v>0</v>
      </c>
      <c r="AD1081" s="2" t="str">
        <f t="shared" si="53"/>
        <v/>
      </c>
    </row>
    <row r="1082" spans="27:30">
      <c r="AA1082" s="2">
        <v>59</v>
      </c>
      <c r="AB1082" s="2" t="str">
        <f>DRE!D1091</f>
        <v>-</v>
      </c>
      <c r="AC1082" s="2">
        <f>HLOOKUP($E$4,DRE!$C$4:$Q$1131,ROW('G. Receitas'!X1088),FALSE)</f>
        <v>0</v>
      </c>
      <c r="AD1082" s="2" t="str">
        <f t="shared" si="53"/>
        <v/>
      </c>
    </row>
    <row r="1083" spans="27:30">
      <c r="AA1083" s="2">
        <v>60</v>
      </c>
      <c r="AB1083" s="2" t="str">
        <f>DRE!D1092</f>
        <v>-</v>
      </c>
      <c r="AC1083" s="2">
        <f>HLOOKUP($E$4,DRE!$C$4:$Q$1131,ROW('G. Receitas'!X1089),FALSE)</f>
        <v>0</v>
      </c>
      <c r="AD1083" s="2" t="str">
        <f t="shared" si="53"/>
        <v/>
      </c>
    </row>
    <row r="1084" spans="27:30">
      <c r="AA1084" s="2">
        <v>61</v>
      </c>
      <c r="AB1084" s="2" t="str">
        <f>DRE!D1093</f>
        <v>-</v>
      </c>
      <c r="AC1084" s="2">
        <f>HLOOKUP($E$4,DRE!$C$4:$Q$1131,ROW('G. Receitas'!X1090),FALSE)</f>
        <v>0</v>
      </c>
      <c r="AD1084" s="2" t="str">
        <f t="shared" si="53"/>
        <v/>
      </c>
    </row>
    <row r="1085" spans="27:30">
      <c r="AA1085" s="2">
        <v>62</v>
      </c>
      <c r="AB1085" s="2" t="str">
        <f>DRE!D1094</f>
        <v>-</v>
      </c>
      <c r="AC1085" s="2">
        <f>HLOOKUP($E$4,DRE!$C$4:$Q$1131,ROW('G. Receitas'!X1091),FALSE)</f>
        <v>0</v>
      </c>
      <c r="AD1085" s="2" t="str">
        <f t="shared" si="53"/>
        <v/>
      </c>
    </row>
    <row r="1086" spans="27:30">
      <c r="AA1086" s="2">
        <v>63</v>
      </c>
      <c r="AB1086" s="2" t="str">
        <f>DRE!D1095</f>
        <v>-</v>
      </c>
      <c r="AC1086" s="2">
        <f>HLOOKUP($E$4,DRE!$C$4:$Q$1131,ROW('G. Receitas'!X1092),FALSE)</f>
        <v>0</v>
      </c>
      <c r="AD1086" s="2" t="str">
        <f t="shared" si="53"/>
        <v/>
      </c>
    </row>
    <row r="1087" spans="27:30">
      <c r="AA1087" s="2">
        <v>64</v>
      </c>
      <c r="AB1087" s="2" t="str">
        <f>DRE!D1096</f>
        <v>-</v>
      </c>
      <c r="AC1087" s="2">
        <f>HLOOKUP($E$4,DRE!$C$4:$Q$1131,ROW('G. Receitas'!X1093),FALSE)</f>
        <v>0</v>
      </c>
      <c r="AD1087" s="2" t="str">
        <f t="shared" si="53"/>
        <v/>
      </c>
    </row>
    <row r="1088" spans="27:30">
      <c r="AA1088" s="2">
        <v>65</v>
      </c>
      <c r="AB1088" s="2" t="str">
        <f>DRE!D1097</f>
        <v>-</v>
      </c>
      <c r="AC1088" s="2">
        <f>HLOOKUP($E$4,DRE!$C$4:$Q$1131,ROW('G. Receitas'!X1094),FALSE)</f>
        <v>0</v>
      </c>
      <c r="AD1088" s="2" t="str">
        <f t="shared" si="53"/>
        <v/>
      </c>
    </row>
    <row r="1089" spans="27:30">
      <c r="AA1089" s="2">
        <v>66</v>
      </c>
      <c r="AB1089" s="2" t="str">
        <f>DRE!D1098</f>
        <v>-</v>
      </c>
      <c r="AC1089" s="2">
        <f>HLOOKUP($E$4,DRE!$C$4:$Q$1131,ROW('G. Receitas'!X1095),FALSE)</f>
        <v>0</v>
      </c>
      <c r="AD1089" s="2" t="str">
        <f t="shared" ref="AD1089:AD1122" si="57">IF(AC1089=0,"",AC1089+AA1089/1000)</f>
        <v/>
      </c>
    </row>
    <row r="1090" spans="27:30">
      <c r="AA1090" s="2">
        <v>67</v>
      </c>
      <c r="AB1090" s="2" t="str">
        <f>DRE!D1099</f>
        <v>-</v>
      </c>
      <c r="AC1090" s="2">
        <f>HLOOKUP($E$4,DRE!$C$4:$Q$1131,ROW('G. Receitas'!X1096),FALSE)</f>
        <v>0</v>
      </c>
      <c r="AD1090" s="2" t="str">
        <f t="shared" si="57"/>
        <v/>
      </c>
    </row>
    <row r="1091" spans="27:30">
      <c r="AA1091" s="2">
        <v>68</v>
      </c>
      <c r="AB1091" s="2" t="str">
        <f>DRE!D1100</f>
        <v>-</v>
      </c>
      <c r="AC1091" s="2">
        <f>HLOOKUP($E$4,DRE!$C$4:$Q$1131,ROW('G. Receitas'!X1097),FALSE)</f>
        <v>0</v>
      </c>
      <c r="AD1091" s="2" t="str">
        <f t="shared" si="57"/>
        <v/>
      </c>
    </row>
    <row r="1092" spans="27:30">
      <c r="AA1092" s="2">
        <v>69</v>
      </c>
      <c r="AB1092" s="2" t="str">
        <f>DRE!D1101</f>
        <v>-</v>
      </c>
      <c r="AC1092" s="2">
        <f>HLOOKUP($E$4,DRE!$C$4:$Q$1131,ROW('G. Receitas'!X1098),FALSE)</f>
        <v>0</v>
      </c>
      <c r="AD1092" s="2" t="str">
        <f t="shared" si="57"/>
        <v/>
      </c>
    </row>
    <row r="1093" spans="27:30">
      <c r="AA1093" s="2">
        <v>70</v>
      </c>
      <c r="AB1093" s="2" t="str">
        <f>DRE!D1102</f>
        <v>-</v>
      </c>
      <c r="AC1093" s="2">
        <f>HLOOKUP($E$4,DRE!$C$4:$Q$1131,ROW('G. Receitas'!X1099),FALSE)</f>
        <v>0</v>
      </c>
      <c r="AD1093" s="2" t="str">
        <f t="shared" si="57"/>
        <v/>
      </c>
    </row>
    <row r="1094" spans="27:30">
      <c r="AA1094" s="2">
        <v>71</v>
      </c>
      <c r="AB1094" s="2" t="str">
        <f>DRE!D1103</f>
        <v>-</v>
      </c>
      <c r="AC1094" s="2">
        <f>HLOOKUP($E$4,DRE!$C$4:$Q$1131,ROW('G. Receitas'!X1100),FALSE)</f>
        <v>0</v>
      </c>
      <c r="AD1094" s="2" t="str">
        <f t="shared" si="57"/>
        <v/>
      </c>
    </row>
    <row r="1095" spans="27:30">
      <c r="AA1095" s="2">
        <v>72</v>
      </c>
      <c r="AB1095" s="2" t="str">
        <f>DRE!D1104</f>
        <v>-</v>
      </c>
      <c r="AC1095" s="2">
        <f>HLOOKUP($E$4,DRE!$C$4:$Q$1131,ROW('G. Receitas'!X1101),FALSE)</f>
        <v>0</v>
      </c>
      <c r="AD1095" s="2" t="str">
        <f t="shared" si="57"/>
        <v/>
      </c>
    </row>
    <row r="1096" spans="27:30">
      <c r="AA1096" s="2">
        <v>73</v>
      </c>
      <c r="AB1096" s="2" t="str">
        <f>DRE!D1105</f>
        <v>-</v>
      </c>
      <c r="AC1096" s="2">
        <f>HLOOKUP($E$4,DRE!$C$4:$Q$1131,ROW('G. Receitas'!X1102),FALSE)</f>
        <v>0</v>
      </c>
      <c r="AD1096" s="2" t="str">
        <f t="shared" si="57"/>
        <v/>
      </c>
    </row>
    <row r="1097" spans="27:30">
      <c r="AA1097" s="2">
        <v>74</v>
      </c>
      <c r="AB1097" s="2" t="str">
        <f>DRE!D1106</f>
        <v>-</v>
      </c>
      <c r="AC1097" s="2">
        <f>HLOOKUP($E$4,DRE!$C$4:$Q$1131,ROW('G. Receitas'!X1103),FALSE)</f>
        <v>0</v>
      </c>
      <c r="AD1097" s="2" t="str">
        <f t="shared" si="57"/>
        <v/>
      </c>
    </row>
    <row r="1098" spans="27:30">
      <c r="AA1098" s="2">
        <v>75</v>
      </c>
      <c r="AB1098" s="2" t="str">
        <f>DRE!D1107</f>
        <v>-</v>
      </c>
      <c r="AC1098" s="2">
        <f>HLOOKUP($E$4,DRE!$C$4:$Q$1131,ROW('G. Receitas'!X1104),FALSE)</f>
        <v>0</v>
      </c>
      <c r="AD1098" s="2" t="str">
        <f t="shared" si="57"/>
        <v/>
      </c>
    </row>
    <row r="1099" spans="27:30">
      <c r="AA1099" s="2">
        <v>76</v>
      </c>
      <c r="AB1099" s="2" t="str">
        <f>DRE!D1108</f>
        <v>-</v>
      </c>
      <c r="AC1099" s="2">
        <f>HLOOKUP($E$4,DRE!$C$4:$Q$1131,ROW('G. Receitas'!X1105),FALSE)</f>
        <v>0</v>
      </c>
      <c r="AD1099" s="2" t="str">
        <f t="shared" si="57"/>
        <v/>
      </c>
    </row>
    <row r="1100" spans="27:30">
      <c r="AA1100" s="2">
        <v>77</v>
      </c>
      <c r="AB1100" s="2" t="str">
        <f>DRE!D1109</f>
        <v>-</v>
      </c>
      <c r="AC1100" s="2">
        <f>HLOOKUP($E$4,DRE!$C$4:$Q$1131,ROW('G. Receitas'!X1106),FALSE)</f>
        <v>0</v>
      </c>
      <c r="AD1100" s="2" t="str">
        <f t="shared" si="57"/>
        <v/>
      </c>
    </row>
    <row r="1101" spans="27:30">
      <c r="AA1101" s="2">
        <v>78</v>
      </c>
      <c r="AB1101" s="2" t="str">
        <f>DRE!D1110</f>
        <v>-</v>
      </c>
      <c r="AC1101" s="2">
        <f>HLOOKUP($E$4,DRE!$C$4:$Q$1131,ROW('G. Receitas'!X1107),FALSE)</f>
        <v>0</v>
      </c>
      <c r="AD1101" s="2" t="str">
        <f t="shared" si="57"/>
        <v/>
      </c>
    </row>
    <row r="1102" spans="27:30">
      <c r="AA1102" s="2">
        <v>79</v>
      </c>
      <c r="AB1102" s="2" t="str">
        <f>DRE!D1111</f>
        <v>-</v>
      </c>
      <c r="AC1102" s="2">
        <f>HLOOKUP($E$4,DRE!$C$4:$Q$1131,ROW('G. Receitas'!X1108),FALSE)</f>
        <v>0</v>
      </c>
      <c r="AD1102" s="2" t="str">
        <f t="shared" si="57"/>
        <v/>
      </c>
    </row>
    <row r="1103" spans="27:30">
      <c r="AA1103" s="2">
        <v>80</v>
      </c>
      <c r="AB1103" s="2" t="str">
        <f>DRE!D1112</f>
        <v>-</v>
      </c>
      <c r="AC1103" s="2">
        <f>HLOOKUP($E$4,DRE!$C$4:$Q$1131,ROW('G. Receitas'!X1109),FALSE)</f>
        <v>0</v>
      </c>
      <c r="AD1103" s="2" t="str">
        <f t="shared" si="57"/>
        <v/>
      </c>
    </row>
    <row r="1104" spans="27:30">
      <c r="AA1104" s="2">
        <v>81</v>
      </c>
      <c r="AB1104" s="2" t="str">
        <f>DRE!D1113</f>
        <v>-</v>
      </c>
      <c r="AC1104" s="2">
        <f>HLOOKUP($E$4,DRE!$C$4:$Q$1131,ROW('G. Receitas'!X1110),FALSE)</f>
        <v>0</v>
      </c>
      <c r="AD1104" s="2" t="str">
        <f t="shared" si="57"/>
        <v/>
      </c>
    </row>
    <row r="1105" spans="27:30">
      <c r="AA1105" s="2">
        <v>82</v>
      </c>
      <c r="AB1105" s="2" t="str">
        <f>DRE!D1114</f>
        <v>-</v>
      </c>
      <c r="AC1105" s="2">
        <f>HLOOKUP($E$4,DRE!$C$4:$Q$1131,ROW('G. Receitas'!X1111),FALSE)</f>
        <v>0</v>
      </c>
      <c r="AD1105" s="2" t="str">
        <f t="shared" si="57"/>
        <v/>
      </c>
    </row>
    <row r="1106" spans="27:30">
      <c r="AA1106" s="2">
        <v>83</v>
      </c>
      <c r="AB1106" s="2" t="str">
        <f>DRE!D1115</f>
        <v>-</v>
      </c>
      <c r="AC1106" s="2">
        <f>HLOOKUP($E$4,DRE!$C$4:$Q$1131,ROW('G. Receitas'!X1112),FALSE)</f>
        <v>0</v>
      </c>
      <c r="AD1106" s="2" t="str">
        <f t="shared" si="57"/>
        <v/>
      </c>
    </row>
    <row r="1107" spans="27:30">
      <c r="AA1107" s="2">
        <v>84</v>
      </c>
      <c r="AB1107" s="2" t="str">
        <f>DRE!D1116</f>
        <v>-</v>
      </c>
      <c r="AC1107" s="2">
        <f>HLOOKUP($E$4,DRE!$C$4:$Q$1131,ROW('G. Receitas'!X1113),FALSE)</f>
        <v>0</v>
      </c>
      <c r="AD1107" s="2" t="str">
        <f t="shared" si="57"/>
        <v/>
      </c>
    </row>
    <row r="1108" spans="27:30">
      <c r="AA1108" s="2">
        <v>85</v>
      </c>
      <c r="AB1108" s="2" t="str">
        <f>DRE!D1117</f>
        <v>-</v>
      </c>
      <c r="AC1108" s="2">
        <f>HLOOKUP($E$4,DRE!$C$4:$Q$1131,ROW('G. Receitas'!X1114),FALSE)</f>
        <v>0</v>
      </c>
      <c r="AD1108" s="2" t="str">
        <f t="shared" si="57"/>
        <v/>
      </c>
    </row>
    <row r="1109" spans="27:30">
      <c r="AA1109" s="2">
        <v>86</v>
      </c>
      <c r="AB1109" s="2" t="str">
        <f>DRE!D1118</f>
        <v>-</v>
      </c>
      <c r="AC1109" s="2">
        <f>HLOOKUP($E$4,DRE!$C$4:$Q$1131,ROW('G. Receitas'!X1115),FALSE)</f>
        <v>0</v>
      </c>
      <c r="AD1109" s="2" t="str">
        <f t="shared" si="57"/>
        <v/>
      </c>
    </row>
    <row r="1110" spans="27:30">
      <c r="AA1110" s="2">
        <v>87</v>
      </c>
      <c r="AB1110" s="2" t="str">
        <f>DRE!D1119</f>
        <v>-</v>
      </c>
      <c r="AC1110" s="2">
        <f>HLOOKUP($E$4,DRE!$C$4:$Q$1131,ROW('G. Receitas'!X1116),FALSE)</f>
        <v>0</v>
      </c>
      <c r="AD1110" s="2" t="str">
        <f t="shared" si="57"/>
        <v/>
      </c>
    </row>
    <row r="1111" spans="27:30">
      <c r="AA1111" s="2">
        <v>88</v>
      </c>
      <c r="AB1111" s="2" t="str">
        <f>DRE!D1120</f>
        <v>-</v>
      </c>
      <c r="AC1111" s="2">
        <f>HLOOKUP($E$4,DRE!$C$4:$Q$1131,ROW('G. Receitas'!X1117),FALSE)</f>
        <v>0</v>
      </c>
      <c r="AD1111" s="2" t="str">
        <f t="shared" si="57"/>
        <v/>
      </c>
    </row>
    <row r="1112" spans="27:30">
      <c r="AA1112" s="2">
        <v>89</v>
      </c>
      <c r="AB1112" s="2" t="str">
        <f>DRE!D1121</f>
        <v>-</v>
      </c>
      <c r="AC1112" s="2">
        <f>HLOOKUP($E$4,DRE!$C$4:$Q$1131,ROW('G. Receitas'!X1118),FALSE)</f>
        <v>0</v>
      </c>
      <c r="AD1112" s="2" t="str">
        <f t="shared" si="57"/>
        <v/>
      </c>
    </row>
    <row r="1113" spans="27:30">
      <c r="AA1113" s="2">
        <v>90</v>
      </c>
      <c r="AB1113" s="2" t="str">
        <f>DRE!D1122</f>
        <v>-</v>
      </c>
      <c r="AC1113" s="2">
        <f>HLOOKUP($E$4,DRE!$C$4:$Q$1131,ROW('G. Receitas'!X1119),FALSE)</f>
        <v>0</v>
      </c>
      <c r="AD1113" s="2" t="str">
        <f t="shared" si="57"/>
        <v/>
      </c>
    </row>
    <row r="1114" spans="27:30">
      <c r="AA1114" s="2">
        <v>91</v>
      </c>
      <c r="AB1114" s="2" t="str">
        <f>DRE!D1123</f>
        <v>-</v>
      </c>
      <c r="AC1114" s="2">
        <f>HLOOKUP($E$4,DRE!$C$4:$Q$1131,ROW('G. Receitas'!X1120),FALSE)</f>
        <v>0</v>
      </c>
      <c r="AD1114" s="2" t="str">
        <f t="shared" si="57"/>
        <v/>
      </c>
    </row>
    <row r="1115" spans="27:30">
      <c r="AA1115" s="2">
        <v>92</v>
      </c>
      <c r="AB1115" s="2" t="str">
        <f>DRE!D1124</f>
        <v>-</v>
      </c>
      <c r="AC1115" s="2">
        <f>HLOOKUP($E$4,DRE!$C$4:$Q$1131,ROW('G. Receitas'!X1121),FALSE)</f>
        <v>0</v>
      </c>
      <c r="AD1115" s="2" t="str">
        <f t="shared" si="57"/>
        <v/>
      </c>
    </row>
    <row r="1116" spans="27:30">
      <c r="AA1116" s="2">
        <v>93</v>
      </c>
      <c r="AB1116" s="2" t="str">
        <f>DRE!D1125</f>
        <v>-</v>
      </c>
      <c r="AC1116" s="2">
        <f>HLOOKUP($E$4,DRE!$C$4:$Q$1131,ROW('G. Receitas'!X1122),FALSE)</f>
        <v>0</v>
      </c>
      <c r="AD1116" s="2" t="str">
        <f t="shared" si="57"/>
        <v/>
      </c>
    </row>
    <row r="1117" spans="27:30">
      <c r="AA1117" s="2">
        <v>94</v>
      </c>
      <c r="AB1117" s="2" t="str">
        <f>DRE!D1126</f>
        <v>-</v>
      </c>
      <c r="AC1117" s="2">
        <f>HLOOKUP($E$4,DRE!$C$4:$Q$1131,ROW('G. Receitas'!X1123),FALSE)</f>
        <v>0</v>
      </c>
      <c r="AD1117" s="2" t="str">
        <f t="shared" si="57"/>
        <v/>
      </c>
    </row>
    <row r="1118" spans="27:30">
      <c r="AA1118" s="2">
        <v>95</v>
      </c>
      <c r="AB1118" s="2" t="str">
        <f>DRE!D1127</f>
        <v>-</v>
      </c>
      <c r="AC1118" s="2">
        <f>HLOOKUP($E$4,DRE!$C$4:$Q$1131,ROW('G. Receitas'!X1124),FALSE)</f>
        <v>0</v>
      </c>
      <c r="AD1118" s="2" t="str">
        <f t="shared" si="57"/>
        <v/>
      </c>
    </row>
    <row r="1119" spans="27:30">
      <c r="AA1119" s="2">
        <v>96</v>
      </c>
      <c r="AB1119" s="2" t="str">
        <f>DRE!D1128</f>
        <v>-</v>
      </c>
      <c r="AC1119" s="2">
        <f>HLOOKUP($E$4,DRE!$C$4:$Q$1131,ROW('G. Receitas'!X1125),FALSE)</f>
        <v>0</v>
      </c>
      <c r="AD1119" s="2" t="str">
        <f t="shared" si="57"/>
        <v/>
      </c>
    </row>
    <row r="1120" spans="27:30">
      <c r="AA1120" s="2">
        <v>97</v>
      </c>
      <c r="AB1120" s="2" t="str">
        <f>DRE!D1129</f>
        <v>-</v>
      </c>
      <c r="AC1120" s="2">
        <f>HLOOKUP($E$4,DRE!$C$4:$Q$1131,ROW('G. Receitas'!X1126),FALSE)</f>
        <v>0</v>
      </c>
      <c r="AD1120" s="2" t="str">
        <f t="shared" si="57"/>
        <v/>
      </c>
    </row>
    <row r="1121" spans="27:30">
      <c r="AA1121" s="2">
        <v>98</v>
      </c>
      <c r="AB1121" s="2" t="str">
        <f>DRE!D1130</f>
        <v>-</v>
      </c>
      <c r="AC1121" s="2">
        <f>HLOOKUP($E$4,DRE!$C$4:$Q$1131,ROW('G. Receitas'!X1127),FALSE)</f>
        <v>0</v>
      </c>
      <c r="AD1121" s="2" t="str">
        <f t="shared" si="57"/>
        <v/>
      </c>
    </row>
    <row r="1122" spans="27:30">
      <c r="AA1122" s="2">
        <v>99</v>
      </c>
      <c r="AB1122" s="2" t="str">
        <f>DRE!D1131</f>
        <v>Outros Investimentos</v>
      </c>
      <c r="AC1122" s="2">
        <f>HLOOKUP($E$4,DRE!$C$4:$Q$1131,ROW('G. Receitas'!X1128),FALSE)</f>
        <v>0</v>
      </c>
      <c r="AD1122" s="2" t="str">
        <f t="shared" si="57"/>
        <v/>
      </c>
    </row>
  </sheetData>
  <sheetProtection formatRows="0" insertColumns="0" selectLockedCells="1" autoFilter="0"/>
  <mergeCells count="13">
    <mergeCell ref="C24:E24"/>
    <mergeCell ref="I24:K24"/>
    <mergeCell ref="L24:M24"/>
    <mergeCell ref="C1:K1"/>
    <mergeCell ref="E4:H4"/>
    <mergeCell ref="C6:E6"/>
    <mergeCell ref="I6:K6"/>
    <mergeCell ref="L6:M6"/>
    <mergeCell ref="C44:F44"/>
    <mergeCell ref="C59:E59"/>
    <mergeCell ref="I59:J59"/>
    <mergeCell ref="C78:F78"/>
    <mergeCell ref="C95:G95"/>
  </mergeCells>
  <dataValidations count="1">
    <dataValidation type="list" allowBlank="1" showInputMessage="1" showErrorMessage="1" sqref="E4:H4">
      <formula1>"Janeiro,Fevereiro,Março,Abril,Maio,Junho,Julho,Agosto,Setembro,Outubro,Novembro,Dezembro,Total"</formula1>
    </dataValidation>
  </dataValidations>
  <pageMargins left="0.511811024" right="0.511811024" top="0.78740157499999996" bottom="0.78740157499999996" header="0.31496062000000002" footer="0.31496062000000002"/>
  <pageSetup paperSize="9" orientation="portrait" horizontalDpi="0" verticalDpi="0"/>
  <rowBreaks count="2" manualBreakCount="2">
    <brk id="43" min="1" max="14" man="1"/>
    <brk id="76" min="1" max="14" man="1"/>
  </rowBreaks>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sheetPr codeName="Plan26" enableFormatConditionsCalculation="0"/>
  <dimension ref="A1:AP161"/>
  <sheetViews>
    <sheetView showGridLines="0" zoomScale="90" zoomScaleNormal="90" zoomScalePageLayoutView="90" workbookViewId="0"/>
  </sheetViews>
  <sheetFormatPr defaultColWidth="0" defaultRowHeight="15" customHeight="1" zeroHeight="1"/>
  <cols>
    <col min="1" max="1" width="27.42578125" style="31" customWidth="1"/>
    <col min="2" max="2" width="3.7109375" style="12" customWidth="1"/>
    <col min="3" max="3" width="23.140625" style="12" customWidth="1"/>
    <col min="4" max="4" width="2.42578125" style="12" customWidth="1"/>
    <col min="5" max="5" width="9.140625" style="12" customWidth="1"/>
    <col min="6" max="6" width="17.85546875" style="12" customWidth="1"/>
    <col min="7" max="7" width="22" style="12" customWidth="1"/>
    <col min="8" max="8" width="12.7109375" style="12" customWidth="1"/>
    <col min="9" max="10" width="16.42578125" style="12" customWidth="1"/>
    <col min="11" max="11" width="15.28515625" style="12" customWidth="1"/>
    <col min="12" max="19" width="8.85546875" style="12" customWidth="1"/>
    <col min="20" max="23" width="8.85546875" style="157" customWidth="1"/>
    <col min="24" max="30" width="1" style="133" customWidth="1"/>
    <col min="31" max="16384" width="8.85546875" style="167" hidden="1"/>
  </cols>
  <sheetData>
    <row r="1" spans="1:42" s="32" customFormat="1" ht="33.950000000000003" customHeight="1">
      <c r="A1" s="142"/>
      <c r="C1" s="223" t="s">
        <v>0</v>
      </c>
      <c r="D1" s="223"/>
      <c r="E1" s="223"/>
      <c r="F1" s="223"/>
      <c r="G1" s="223"/>
      <c r="H1" s="223"/>
      <c r="I1" s="223"/>
      <c r="J1" s="223"/>
      <c r="K1" s="223"/>
      <c r="T1" s="33"/>
      <c r="U1" s="33"/>
      <c r="V1" s="33"/>
      <c r="W1" s="33"/>
      <c r="X1" s="34"/>
      <c r="Y1" s="34"/>
      <c r="Z1" s="34"/>
      <c r="AA1" s="34"/>
      <c r="AB1" s="34"/>
      <c r="AC1" s="34"/>
      <c r="AD1" s="34"/>
    </row>
    <row r="2" spans="1:42" s="32" customFormat="1" ht="37.5" customHeight="1">
      <c r="A2" s="142"/>
      <c r="C2" s="35"/>
      <c r="D2" s="35"/>
      <c r="E2" s="35"/>
      <c r="F2" s="35"/>
      <c r="G2" s="35"/>
      <c r="H2" s="35"/>
      <c r="I2" s="35"/>
      <c r="J2" s="35"/>
      <c r="K2" s="35"/>
      <c r="L2" s="35"/>
      <c r="M2" s="35"/>
      <c r="N2" s="35"/>
      <c r="O2" s="35"/>
      <c r="P2" s="35"/>
      <c r="T2" s="33"/>
      <c r="U2" s="33"/>
      <c r="V2" s="33"/>
      <c r="W2" s="33"/>
      <c r="X2" s="34"/>
      <c r="Y2" s="34"/>
      <c r="Z2" s="34"/>
      <c r="AA2" s="34"/>
      <c r="AB2" s="34"/>
      <c r="AC2" s="34"/>
      <c r="AD2" s="34"/>
    </row>
    <row r="3" spans="1:42" s="12" customFormat="1" ht="8.25" customHeight="1">
      <c r="A3" s="31"/>
      <c r="D3" s="156"/>
      <c r="T3" s="157"/>
      <c r="U3" s="157"/>
      <c r="V3" s="157"/>
      <c r="W3" s="157"/>
      <c r="X3" s="133"/>
      <c r="Y3" s="133"/>
      <c r="Z3" s="133"/>
      <c r="AA3" s="133"/>
      <c r="AB3" s="133"/>
      <c r="AC3" s="133"/>
      <c r="AD3" s="133"/>
    </row>
    <row r="4" spans="1:42" s="12" customFormat="1" ht="24.75" customHeight="1">
      <c r="A4" s="31"/>
      <c r="C4" s="158" t="s">
        <v>1270</v>
      </c>
      <c r="D4" s="156"/>
      <c r="E4" s="224" t="s">
        <v>1271</v>
      </c>
      <c r="F4" s="225"/>
      <c r="G4" s="225"/>
      <c r="H4" s="226"/>
      <c r="T4" s="157"/>
      <c r="U4" s="157"/>
      <c r="V4" s="157"/>
      <c r="W4" s="157"/>
      <c r="X4" s="133"/>
      <c r="Y4" s="133"/>
      <c r="Z4" s="133"/>
      <c r="AA4" s="133"/>
      <c r="AB4" s="133"/>
      <c r="AC4" s="133"/>
      <c r="AD4" s="133"/>
    </row>
    <row r="5" spans="1:42" s="2" customFormat="1" ht="7.5" customHeight="1">
      <c r="A5" s="1"/>
      <c r="B5"/>
      <c r="C5"/>
      <c r="D5"/>
      <c r="E5"/>
      <c r="F5"/>
      <c r="G5"/>
      <c r="H5"/>
      <c r="I5"/>
      <c r="J5"/>
      <c r="K5"/>
      <c r="L5"/>
      <c r="M5"/>
      <c r="N5" s="4"/>
      <c r="O5" s="4"/>
      <c r="P5" s="4"/>
      <c r="Q5" s="4"/>
      <c r="R5" s="4"/>
      <c r="S5" s="3"/>
      <c r="T5" s="3"/>
      <c r="U5" s="3"/>
      <c r="V5" s="3"/>
      <c r="W5" s="3"/>
      <c r="AI5" s="3"/>
      <c r="AJ5" s="3"/>
      <c r="AK5" s="3"/>
      <c r="AL5" s="3"/>
      <c r="AM5" s="3"/>
      <c r="AN5" s="3"/>
      <c r="AO5" s="3"/>
      <c r="AP5" s="3"/>
    </row>
    <row r="6" spans="1:42" s="12" customFormat="1" ht="23.25" customHeight="1">
      <c r="A6" s="31"/>
      <c r="C6" s="250" t="s">
        <v>1347</v>
      </c>
      <c r="D6" s="250"/>
      <c r="E6" s="250"/>
      <c r="F6" s="181">
        <f>SUM('G. Receitas'!Z10:Z17)</f>
        <v>0</v>
      </c>
      <c r="I6" s="251" t="s">
        <v>1348</v>
      </c>
      <c r="J6" s="251"/>
      <c r="K6" s="253"/>
      <c r="L6" s="252">
        <f>'G. Receitas'!Z10</f>
        <v>0</v>
      </c>
      <c r="M6" s="252"/>
      <c r="T6" s="157"/>
      <c r="U6" s="157"/>
      <c r="V6" s="157"/>
      <c r="W6" s="157"/>
      <c r="X6" s="133"/>
      <c r="Y6" s="133"/>
      <c r="Z6" s="133"/>
      <c r="AA6" s="133"/>
      <c r="AB6" s="133"/>
      <c r="AC6" s="133"/>
      <c r="AD6" s="133"/>
    </row>
    <row r="7" spans="1:42" s="12" customFormat="1">
      <c r="A7" s="31"/>
      <c r="T7" s="157"/>
      <c r="U7" s="157"/>
      <c r="V7" s="157"/>
      <c r="W7" s="157"/>
      <c r="X7" s="133"/>
      <c r="Y7" s="133"/>
      <c r="Z7" s="133"/>
      <c r="AA7" s="133"/>
      <c r="AB7" s="133"/>
      <c r="AC7" s="133"/>
      <c r="AD7" s="133"/>
    </row>
    <row r="8" spans="1:42" s="12" customFormat="1">
      <c r="A8" s="31"/>
      <c r="T8" s="157"/>
      <c r="U8" s="157"/>
      <c r="V8" s="157"/>
      <c r="W8" s="157"/>
      <c r="X8" s="133"/>
      <c r="Y8" s="133" t="str">
        <f>AB8</f>
        <v>DESPESAS COM PRODUTOS</v>
      </c>
      <c r="Z8" s="133">
        <f>AC8</f>
        <v>0</v>
      </c>
      <c r="AA8" s="133"/>
      <c r="AB8" s="133" t="str">
        <f>DRE!D220</f>
        <v>DESPESAS COM PRODUTOS</v>
      </c>
      <c r="AC8" s="133">
        <f>HLOOKUP($E$4,DRE!$C$4:$Q$1131,ROW('G. Receitas'!X49),FALSE)</f>
        <v>0</v>
      </c>
      <c r="AD8" s="133"/>
    </row>
    <row r="9" spans="1:42">
      <c r="Y9" s="133" t="str">
        <f>AB24</f>
        <v>DESPESAS COM SERVIÇOS</v>
      </c>
      <c r="Z9" s="133">
        <f>AC24</f>
        <v>0</v>
      </c>
      <c r="AB9" s="133" t="str">
        <f>DRE!D221</f>
        <v>-</v>
      </c>
      <c r="AC9" s="133">
        <f>HLOOKUP($E$4,DRE!$C$4:$Q$1131,ROW('G. Receitas'!X50),FALSE)</f>
        <v>0</v>
      </c>
    </row>
    <row r="10" spans="1:42">
      <c r="Y10" s="133" t="str">
        <f>AB40</f>
        <v>DESPESAS COM RH</v>
      </c>
      <c r="Z10" s="133">
        <f>AC40</f>
        <v>0</v>
      </c>
      <c r="AB10" s="133" t="str">
        <f>DRE!D306</f>
        <v>-</v>
      </c>
      <c r="AC10" s="133">
        <f>HLOOKUP($E$4,DRE!$C$4:$Q$1131,ROW('G. Receitas'!X51),FALSE)</f>
        <v>0</v>
      </c>
    </row>
    <row r="11" spans="1:42">
      <c r="Y11" s="133" t="str">
        <f>AB56</f>
        <v>DESPESAS OPERACIONAIS</v>
      </c>
      <c r="Z11" s="133">
        <f>AC56</f>
        <v>0</v>
      </c>
      <c r="AB11" s="133" t="str">
        <f>DRE!D307</f>
        <v>-</v>
      </c>
      <c r="AC11" s="133">
        <f>HLOOKUP($E$4,DRE!$C$4:$Q$1131,ROW('G. Receitas'!X52),FALSE)</f>
        <v>0</v>
      </c>
    </row>
    <row r="12" spans="1:42">
      <c r="Y12" s="133" t="str">
        <f>AB72</f>
        <v>DESPESAS DE MARKETING</v>
      </c>
      <c r="Z12" s="133">
        <f>AC72</f>
        <v>0</v>
      </c>
      <c r="AB12" s="133" t="str">
        <f>DRE!D308</f>
        <v>-</v>
      </c>
      <c r="AC12" s="133">
        <f>HLOOKUP($E$4,DRE!$C$4:$Q$1131,ROW('G. Receitas'!X53),FALSE)</f>
        <v>0</v>
      </c>
    </row>
    <row r="13" spans="1:42">
      <c r="Y13" s="133" t="str">
        <f>AB107</f>
        <v>DESPESAS NÃO OPERACIONAIS</v>
      </c>
      <c r="Z13" s="133">
        <f>AC107</f>
        <v>0</v>
      </c>
      <c r="AB13" s="133" t="str">
        <f>DRE!D309</f>
        <v>-</v>
      </c>
      <c r="AC13" s="133">
        <f>HLOOKUP($E$4,DRE!$C$4:$Q$1131,ROW('G. Receitas'!X54),FALSE)</f>
        <v>0</v>
      </c>
    </row>
    <row r="14" spans="1:42">
      <c r="Y14" s="133" t="str">
        <f>AB124</f>
        <v>IMPOSTOS</v>
      </c>
      <c r="Z14" s="133">
        <f>AC124</f>
        <v>0</v>
      </c>
      <c r="AB14" s="133" t="str">
        <f>DRE!D310</f>
        <v>-</v>
      </c>
      <c r="AC14" s="133">
        <f>HLOOKUP($E$4,DRE!$C$4:$Q$1131,ROW('G. Receitas'!X55),FALSE)</f>
        <v>0</v>
      </c>
    </row>
    <row r="15" spans="1:42">
      <c r="Y15" s="133" t="str">
        <f>AB143</f>
        <v>INVESTIMENTOS</v>
      </c>
      <c r="Z15" s="133">
        <f>AC143</f>
        <v>0</v>
      </c>
      <c r="AB15" s="133" t="str">
        <f>DRE!D311</f>
        <v>-</v>
      </c>
      <c r="AC15" s="133">
        <f>HLOOKUP($E$4,DRE!$C$4:$Q$1131,ROW('G. Receitas'!X56),FALSE)</f>
        <v>0</v>
      </c>
    </row>
    <row r="16" spans="1:42">
      <c r="AB16" s="133" t="str">
        <f>DRE!D312</f>
        <v>-</v>
      </c>
      <c r="AC16" s="133">
        <f>HLOOKUP($E$4,DRE!$C$4:$Q$1131,ROW('G. Receitas'!X57),FALSE)</f>
        <v>0</v>
      </c>
    </row>
    <row r="17" spans="3:29">
      <c r="AB17" s="133" t="str">
        <f>DRE!D313</f>
        <v>-</v>
      </c>
      <c r="AC17" s="133">
        <f>HLOOKUP($E$4,DRE!$C$4:$Q$1131,ROW('G. Receitas'!X58),FALSE)</f>
        <v>0</v>
      </c>
    </row>
    <row r="18" spans="3:29">
      <c r="AB18" s="133" t="str">
        <f>DRE!D314</f>
        <v>-</v>
      </c>
      <c r="AC18" s="133">
        <f>HLOOKUP($E$4,DRE!$C$4:$Q$1131,ROW('G. Receitas'!X59),FALSE)</f>
        <v>0</v>
      </c>
    </row>
    <row r="19" spans="3:29">
      <c r="AB19" s="133" t="str">
        <f>DRE!D315</f>
        <v>-</v>
      </c>
      <c r="AC19" s="133">
        <f>HLOOKUP($E$4,DRE!$C$4:$Q$1131,ROW('G. Receitas'!X60),FALSE)</f>
        <v>0</v>
      </c>
    </row>
    <row r="20" spans="3:29">
      <c r="AB20" s="133" t="str">
        <f>DRE!D316</f>
        <v>-</v>
      </c>
      <c r="AC20" s="133">
        <f>HLOOKUP($E$4,DRE!$C$4:$Q$1131,ROW('G. Receitas'!X61),FALSE)</f>
        <v>0</v>
      </c>
    </row>
    <row r="21" spans="3:29">
      <c r="AB21" s="133" t="str">
        <f>DRE!D317</f>
        <v>-</v>
      </c>
      <c r="AC21" s="133">
        <f>HLOOKUP($E$4,DRE!$C$4:$Q$1131,ROW('G. Receitas'!X62),FALSE)</f>
        <v>0</v>
      </c>
    </row>
    <row r="22" spans="3:29">
      <c r="AB22" s="133" t="str">
        <f>DRE!D318</f>
        <v>-</v>
      </c>
      <c r="AC22" s="133">
        <f>HLOOKUP($E$4,DRE!$C$4:$Q$1131,ROW('G. Receitas'!X63),FALSE)</f>
        <v>0</v>
      </c>
    </row>
    <row r="23" spans="3:29" ht="58.5" customHeight="1">
      <c r="AB23" s="133" t="str">
        <f>DRE!D319</f>
        <v>Outras despesas com produtos</v>
      </c>
      <c r="AC23" s="133">
        <f>HLOOKUP($E$4,DRE!$C$4:$Q$1131,ROW('G. Receitas'!X64),FALSE)</f>
        <v>0</v>
      </c>
    </row>
    <row r="24" spans="3:29" ht="23.25" customHeight="1">
      <c r="C24" s="250" t="s">
        <v>1349</v>
      </c>
      <c r="D24" s="250"/>
      <c r="E24" s="250"/>
      <c r="F24" s="181">
        <f>'G. Receitas'!Z11</f>
        <v>0</v>
      </c>
      <c r="H24" s="182"/>
      <c r="I24" s="251" t="s">
        <v>1350</v>
      </c>
      <c r="J24" s="251"/>
      <c r="K24" s="251"/>
      <c r="L24" s="252">
        <f>'G. Receitas'!Z15</f>
        <v>0</v>
      </c>
      <c r="M24" s="252"/>
      <c r="AB24" s="133" t="str">
        <f>DRE!D320</f>
        <v>DESPESAS COM SERVIÇOS</v>
      </c>
      <c r="AC24" s="133">
        <f>HLOOKUP($E$4,DRE!$C$4:$Q$1131,ROW('G. Receitas'!X65),FALSE)</f>
        <v>0</v>
      </c>
    </row>
    <row r="25" spans="3:29">
      <c r="AB25" s="133" t="str">
        <f>DRE!D321</f>
        <v>-</v>
      </c>
      <c r="AC25" s="133">
        <f>HLOOKUP($E$4,DRE!$C$4:$Q$1131,ROW('G. Receitas'!X66),FALSE)</f>
        <v>0</v>
      </c>
    </row>
    <row r="26" spans="3:29">
      <c r="AB26" s="133" t="str">
        <f>DRE!D406</f>
        <v>-</v>
      </c>
      <c r="AC26" s="133">
        <f>HLOOKUP($E$4,DRE!$C$4:$Q$1131,ROW('G. Receitas'!X67),FALSE)</f>
        <v>0</v>
      </c>
    </row>
    <row r="27" spans="3:29">
      <c r="AB27" s="133" t="str">
        <f>DRE!D407</f>
        <v>-</v>
      </c>
      <c r="AC27" s="133">
        <f>HLOOKUP($E$4,DRE!$C$4:$Q$1131,ROW('G. Receitas'!X68),FALSE)</f>
        <v>0</v>
      </c>
    </row>
    <row r="28" spans="3:29">
      <c r="AB28" s="133" t="str">
        <f>DRE!D408</f>
        <v>-</v>
      </c>
      <c r="AC28" s="133">
        <f>HLOOKUP($E$4,DRE!$C$4:$Q$1131,ROW('G. Receitas'!X69),FALSE)</f>
        <v>0</v>
      </c>
    </row>
    <row r="29" spans="3:29">
      <c r="AB29" s="133" t="str">
        <f>DRE!D409</f>
        <v>-</v>
      </c>
      <c r="AC29" s="133">
        <f>HLOOKUP($E$4,DRE!$C$4:$Q$1131,ROW('G. Receitas'!X70),FALSE)</f>
        <v>0</v>
      </c>
    </row>
    <row r="30" spans="3:29">
      <c r="AB30" s="133" t="str">
        <f>DRE!D410</f>
        <v>-</v>
      </c>
      <c r="AC30" s="133">
        <f>HLOOKUP($E$4,DRE!$C$4:$Q$1131,ROW('G. Receitas'!X71),FALSE)</f>
        <v>0</v>
      </c>
    </row>
    <row r="31" spans="3:29">
      <c r="AB31" s="133" t="str">
        <f>DRE!D411</f>
        <v>-</v>
      </c>
      <c r="AC31" s="133">
        <f>HLOOKUP($E$4,DRE!$C$4:$Q$1131,ROW('G. Receitas'!X72),FALSE)</f>
        <v>0</v>
      </c>
    </row>
    <row r="32" spans="3:29">
      <c r="AB32" s="133" t="str">
        <f>DRE!D412</f>
        <v>-</v>
      </c>
      <c r="AC32" s="133">
        <f>HLOOKUP($E$4,DRE!$C$4:$Q$1131,ROW('G. Receitas'!X73),FALSE)</f>
        <v>0</v>
      </c>
    </row>
    <row r="33" spans="3:29">
      <c r="AB33" s="133" t="str">
        <f>DRE!D413</f>
        <v>-</v>
      </c>
      <c r="AC33" s="133">
        <f>HLOOKUP($E$4,DRE!$C$4:$Q$1131,ROW('G. Receitas'!X74),FALSE)</f>
        <v>0</v>
      </c>
    </row>
    <row r="34" spans="3:29">
      <c r="AB34" s="133" t="str">
        <f>DRE!D414</f>
        <v>-</v>
      </c>
      <c r="AC34" s="133">
        <f>HLOOKUP($E$4,DRE!$C$4:$Q$1131,ROW('G. Receitas'!X75),FALSE)</f>
        <v>0</v>
      </c>
    </row>
    <row r="35" spans="3:29">
      <c r="AB35" s="133" t="str">
        <f>DRE!D415</f>
        <v>-</v>
      </c>
      <c r="AC35" s="133">
        <f>HLOOKUP($E$4,DRE!$C$4:$Q$1131,ROW('G. Receitas'!X76),FALSE)</f>
        <v>0</v>
      </c>
    </row>
    <row r="36" spans="3:29">
      <c r="AB36" s="133" t="str">
        <f>DRE!D416</f>
        <v>-</v>
      </c>
      <c r="AC36" s="133">
        <f>HLOOKUP($E$4,DRE!$C$4:$Q$1131,ROW('G. Receitas'!X77),FALSE)</f>
        <v>0</v>
      </c>
    </row>
    <row r="37" spans="3:29">
      <c r="AB37" s="133" t="str">
        <f>DRE!D417</f>
        <v>-</v>
      </c>
      <c r="AC37" s="133">
        <f>HLOOKUP($E$4,DRE!$C$4:$Q$1131,ROW('G. Receitas'!X78),FALSE)</f>
        <v>0</v>
      </c>
    </row>
    <row r="38" spans="3:29">
      <c r="AB38" s="133" t="str">
        <f>DRE!D418</f>
        <v>-</v>
      </c>
      <c r="AC38" s="133">
        <f>HLOOKUP($E$4,DRE!$C$4:$Q$1131,ROW('G. Receitas'!X79),FALSE)</f>
        <v>0</v>
      </c>
    </row>
    <row r="39" spans="3:29">
      <c r="AB39" s="133" t="str">
        <f>DRE!D419</f>
        <v>Outras despesas com serviços</v>
      </c>
      <c r="AC39" s="133">
        <f>HLOOKUP($E$4,DRE!$C$4:$Q$1131,ROW('G. Receitas'!X80),FALSE)</f>
        <v>0</v>
      </c>
    </row>
    <row r="40" spans="3:29">
      <c r="AB40" s="133" t="str">
        <f>DRE!D425</f>
        <v>DESPESAS COM RH</v>
      </c>
      <c r="AC40" s="133">
        <f>HLOOKUP($E$4,DRE!$C$4:$Q$1131,ROW('G. Receitas'!X86),FALSE)</f>
        <v>0</v>
      </c>
    </row>
    <row r="41" spans="3:29">
      <c r="AB41" s="133" t="str">
        <f>DRE!D426</f>
        <v>-</v>
      </c>
      <c r="AC41" s="133">
        <f>HLOOKUP($E$4,DRE!$C$4:$Q$1131,ROW('G. Receitas'!X87),FALSE)</f>
        <v>0</v>
      </c>
    </row>
    <row r="42" spans="3:29">
      <c r="AB42" s="133" t="str">
        <f>DRE!D511</f>
        <v>-</v>
      </c>
      <c r="AC42" s="133">
        <f>HLOOKUP($E$4,DRE!$C$4:$Q$1131,ROW('G. Receitas'!X88),FALSE)</f>
        <v>0</v>
      </c>
    </row>
    <row r="43" spans="3:29" ht="33" customHeight="1">
      <c r="AB43" s="133" t="str">
        <f>DRE!D512</f>
        <v>-</v>
      </c>
      <c r="AC43" s="133">
        <f>HLOOKUP($E$4,DRE!$C$4:$Q$1131,ROW('G. Receitas'!X89),FALSE)</f>
        <v>0</v>
      </c>
    </row>
    <row r="44" spans="3:29" ht="23.25" customHeight="1">
      <c r="C44" s="250" t="s">
        <v>1351</v>
      </c>
      <c r="D44" s="250"/>
      <c r="E44" s="250"/>
      <c r="F44" s="181">
        <f>'G. Receitas'!Z12</f>
        <v>0</v>
      </c>
      <c r="H44" s="182"/>
      <c r="I44" s="251" t="s">
        <v>1352</v>
      </c>
      <c r="J44" s="251"/>
      <c r="K44" s="251"/>
      <c r="L44" s="252">
        <f>'G. Receitas'!Z13</f>
        <v>0</v>
      </c>
      <c r="M44" s="252"/>
      <c r="AB44" s="133" t="str">
        <f>DRE!D513</f>
        <v>-</v>
      </c>
      <c r="AC44" s="133">
        <f>HLOOKUP($E$4,DRE!$C$4:$Q$1131,ROW('G. Receitas'!X90),FALSE)</f>
        <v>0</v>
      </c>
    </row>
    <row r="45" spans="3:29">
      <c r="AB45" s="133" t="str">
        <f>DRE!D514</f>
        <v>-</v>
      </c>
      <c r="AC45" s="133">
        <f>HLOOKUP($E$4,DRE!$C$4:$Q$1131,ROW('G. Receitas'!X91),FALSE)</f>
        <v>0</v>
      </c>
    </row>
    <row r="46" spans="3:29">
      <c r="AB46" s="133" t="str">
        <f>DRE!D515</f>
        <v>-</v>
      </c>
      <c r="AC46" s="133">
        <f>HLOOKUP($E$4,DRE!$C$4:$Q$1131,ROW('G. Receitas'!X92),FALSE)</f>
        <v>0</v>
      </c>
    </row>
    <row r="47" spans="3:29">
      <c r="AB47" s="133" t="str">
        <f>DRE!D516</f>
        <v>-</v>
      </c>
      <c r="AC47" s="133">
        <f>HLOOKUP($E$4,DRE!$C$4:$Q$1131,ROW('G. Receitas'!X93),FALSE)</f>
        <v>0</v>
      </c>
    </row>
    <row r="48" spans="3:29">
      <c r="AB48" s="133" t="str">
        <f>DRE!D517</f>
        <v>-</v>
      </c>
      <c r="AC48" s="133">
        <f>HLOOKUP($E$4,DRE!$C$4:$Q$1131,ROW('G. Receitas'!X94),FALSE)</f>
        <v>0</v>
      </c>
    </row>
    <row r="49" spans="3:29">
      <c r="AB49" s="133" t="str">
        <f>DRE!D518</f>
        <v>-</v>
      </c>
      <c r="AC49" s="133">
        <f>HLOOKUP($E$4,DRE!$C$4:$Q$1131,ROW('G. Receitas'!X95),FALSE)</f>
        <v>0</v>
      </c>
    </row>
    <row r="50" spans="3:29">
      <c r="AB50" s="133" t="str">
        <f>DRE!D519</f>
        <v>-</v>
      </c>
      <c r="AC50" s="133">
        <f>HLOOKUP($E$4,DRE!$C$4:$Q$1131,ROW('G. Receitas'!X96),FALSE)</f>
        <v>0</v>
      </c>
    </row>
    <row r="51" spans="3:29">
      <c r="AB51" s="133" t="str">
        <f>DRE!D520</f>
        <v>-</v>
      </c>
      <c r="AC51" s="133">
        <f>HLOOKUP($E$4,DRE!$C$4:$Q$1131,ROW('G. Receitas'!X97),FALSE)</f>
        <v>0</v>
      </c>
    </row>
    <row r="52" spans="3:29">
      <c r="AB52" s="133" t="str">
        <f>DRE!D521</f>
        <v>-</v>
      </c>
      <c r="AC52" s="133">
        <f>HLOOKUP($E$4,DRE!$C$4:$Q$1131,ROW('G. Receitas'!X98),FALSE)</f>
        <v>0</v>
      </c>
    </row>
    <row r="53" spans="3:29">
      <c r="AB53" s="133" t="str">
        <f>DRE!D522</f>
        <v>-</v>
      </c>
      <c r="AC53" s="133">
        <f>HLOOKUP($E$4,DRE!$C$4:$Q$1131,ROW('G. Receitas'!X99),FALSE)</f>
        <v>0</v>
      </c>
    </row>
    <row r="54" spans="3:29">
      <c r="AB54" s="133" t="str">
        <f>DRE!D523</f>
        <v>-</v>
      </c>
      <c r="AC54" s="133">
        <f>HLOOKUP($E$4,DRE!$C$4:$Q$1131,ROW('G. Receitas'!X100),FALSE)</f>
        <v>0</v>
      </c>
    </row>
    <row r="55" spans="3:29">
      <c r="AB55" s="133" t="str">
        <f>DRE!D524</f>
        <v>Outras despesas com RH</v>
      </c>
      <c r="AC55" s="133">
        <f>HLOOKUP($E$4,DRE!$C$4:$Q$1131,ROW('G. Receitas'!X101),FALSE)</f>
        <v>0</v>
      </c>
    </row>
    <row r="56" spans="3:29">
      <c r="AB56" s="133" t="str">
        <f>DRE!D525</f>
        <v>DESPESAS OPERACIONAIS</v>
      </c>
      <c r="AC56" s="133">
        <f>HLOOKUP($E$4,DRE!$C$4:$Q$1131,ROW('G. Receitas'!X102),FALSE)</f>
        <v>0</v>
      </c>
    </row>
    <row r="57" spans="3:29">
      <c r="AB57" s="133" t="str">
        <f>DRE!D526</f>
        <v>-</v>
      </c>
      <c r="AC57" s="133">
        <f>HLOOKUP($E$4,DRE!$C$4:$Q$1131,ROW('G. Receitas'!X103),FALSE)</f>
        <v>0</v>
      </c>
    </row>
    <row r="58" spans="3:29">
      <c r="AB58" s="133" t="str">
        <f>DRE!D611</f>
        <v>-</v>
      </c>
      <c r="AC58" s="133">
        <f>HLOOKUP($E$4,DRE!$C$4:$Q$1131,ROW('G. Receitas'!X104),FALSE)</f>
        <v>0</v>
      </c>
    </row>
    <row r="59" spans="3:29" ht="42" customHeight="1">
      <c r="AB59" s="133" t="str">
        <f>DRE!D612</f>
        <v>-</v>
      </c>
      <c r="AC59" s="133">
        <f>HLOOKUP($E$4,DRE!$C$4:$Q$1131,ROW('G. Receitas'!X105),FALSE)</f>
        <v>0</v>
      </c>
    </row>
    <row r="60" spans="3:29" ht="32.25" customHeight="1">
      <c r="AB60" s="133" t="str">
        <f>DRE!D613</f>
        <v>-</v>
      </c>
      <c r="AC60" s="133">
        <f>HLOOKUP($E$4,DRE!$C$4:$Q$1131,ROW('G. Receitas'!X106),FALSE)</f>
        <v>0</v>
      </c>
    </row>
    <row r="61" spans="3:29">
      <c r="AB61" s="133" t="str">
        <f>DRE!D614</f>
        <v>-</v>
      </c>
      <c r="AC61" s="133">
        <f>HLOOKUP($E$4,DRE!$C$4:$Q$1131,ROW('G. Receitas'!X107),FALSE)</f>
        <v>0</v>
      </c>
    </row>
    <row r="62" spans="3:29" ht="23.25" customHeight="1">
      <c r="C62" s="250" t="s">
        <v>1353</v>
      </c>
      <c r="D62" s="250"/>
      <c r="E62" s="250"/>
      <c r="F62" s="181">
        <f>'G. Receitas'!Z14</f>
        <v>0</v>
      </c>
      <c r="H62" s="182"/>
      <c r="I62" s="251" t="s">
        <v>1354</v>
      </c>
      <c r="J62" s="251"/>
      <c r="K62" s="251"/>
      <c r="L62" s="252">
        <f>'G. Receitas'!Z16</f>
        <v>0</v>
      </c>
      <c r="M62" s="252"/>
      <c r="AB62" s="133" t="str">
        <f>DRE!D615</f>
        <v>-</v>
      </c>
      <c r="AC62" s="133">
        <f>HLOOKUP($E$4,DRE!$C$4:$Q$1131,ROW('G. Receitas'!X108),FALSE)</f>
        <v>0</v>
      </c>
    </row>
    <row r="63" spans="3:29" ht="46.5" customHeight="1">
      <c r="AB63" s="133" t="str">
        <f>DRE!D616</f>
        <v>-</v>
      </c>
      <c r="AC63" s="133">
        <f>HLOOKUP($E$4,DRE!$C$4:$Q$1131,ROW('G. Receitas'!X109),FALSE)</f>
        <v>0</v>
      </c>
    </row>
    <row r="64" spans="3:29" ht="28.5" customHeight="1">
      <c r="AB64" s="133" t="str">
        <f>DRE!D617</f>
        <v>-</v>
      </c>
      <c r="AC64" s="133">
        <f>HLOOKUP($E$4,DRE!$C$4:$Q$1131,ROW('G. Receitas'!X110),FALSE)</f>
        <v>0</v>
      </c>
    </row>
    <row r="65" spans="3:29" ht="28.5" customHeight="1">
      <c r="AB65" s="133" t="str">
        <f>DRE!D618</f>
        <v>-</v>
      </c>
      <c r="AC65" s="133">
        <f>HLOOKUP($E$4,DRE!$C$4:$Q$1131,ROW('G. Receitas'!X111),FALSE)</f>
        <v>0</v>
      </c>
    </row>
    <row r="66" spans="3:29" ht="28.5" customHeight="1">
      <c r="AB66" s="133" t="str">
        <f>DRE!D619</f>
        <v>-</v>
      </c>
      <c r="AC66" s="133">
        <f>HLOOKUP($E$4,DRE!$C$4:$Q$1131,ROW('G. Receitas'!X112),FALSE)</f>
        <v>0</v>
      </c>
    </row>
    <row r="67" spans="3:29" ht="28.5" customHeight="1">
      <c r="AB67" s="133" t="str">
        <f>DRE!D620</f>
        <v>-</v>
      </c>
      <c r="AC67" s="133">
        <f>HLOOKUP($E$4,DRE!$C$4:$Q$1131,ROW('G. Receitas'!X113),FALSE)</f>
        <v>0</v>
      </c>
    </row>
    <row r="68" spans="3:29" ht="28.5" customHeight="1">
      <c r="AB68" s="133" t="str">
        <f>DRE!D621</f>
        <v>-</v>
      </c>
      <c r="AC68" s="133">
        <f>HLOOKUP($E$4,DRE!$C$4:$Q$1131,ROW('G. Receitas'!X114),FALSE)</f>
        <v>0</v>
      </c>
    </row>
    <row r="69" spans="3:29" ht="25.5" customHeight="1">
      <c r="AB69" s="133" t="str">
        <f>DRE!D622</f>
        <v>-</v>
      </c>
      <c r="AC69" s="133">
        <f>HLOOKUP($E$4,DRE!$C$4:$Q$1131,ROW('G. Receitas'!X115),FALSE)</f>
        <v>0</v>
      </c>
    </row>
    <row r="70" spans="3:29" ht="12.75" customHeight="1">
      <c r="AB70" s="133" t="str">
        <f>DRE!D623</f>
        <v>-</v>
      </c>
      <c r="AC70" s="133">
        <f>HLOOKUP($E$4,DRE!$C$4:$Q$1131,ROW('G. Receitas'!X116),FALSE)</f>
        <v>0</v>
      </c>
    </row>
    <row r="71" spans="3:29">
      <c r="AB71" s="133" t="str">
        <f>DRE!D624</f>
        <v>Outras despesas Operacionais</v>
      </c>
      <c r="AC71" s="133">
        <f>HLOOKUP($E$4,DRE!$C$4:$Q$1131,ROW('G. Receitas'!X117),FALSE)</f>
        <v>0</v>
      </c>
    </row>
    <row r="72" spans="3:29">
      <c r="AB72" s="133" t="str">
        <f>DRE!D625</f>
        <v>DESPESAS DE MARKETING</v>
      </c>
      <c r="AC72" s="133">
        <f>HLOOKUP($E$4,DRE!$C$4:$Q$1131,ROW('G. Receitas'!X118),FALSE)</f>
        <v>0</v>
      </c>
    </row>
    <row r="73" spans="3:29">
      <c r="AB73" s="133" t="str">
        <f>DRE!D626</f>
        <v>Produtos Online</v>
      </c>
      <c r="AC73" s="133">
        <f>HLOOKUP($E$4,DRE!$C$4:$Q$1131,ROW('G. Receitas'!X119),FALSE)</f>
        <v>0</v>
      </c>
    </row>
    <row r="74" spans="3:29">
      <c r="AB74" s="133" t="str">
        <f>DRE!D711</f>
        <v>-</v>
      </c>
      <c r="AC74" s="133">
        <f>HLOOKUP($E$4,DRE!$C$4:$Q$1131,ROW('G. Receitas'!X120),FALSE)</f>
        <v>0</v>
      </c>
    </row>
    <row r="75" spans="3:29">
      <c r="AB75" s="133" t="str">
        <f>DRE!D712</f>
        <v>-</v>
      </c>
      <c r="AC75" s="133">
        <f>HLOOKUP($E$4,DRE!$C$4:$Q$1131,ROW('G. Receitas'!X121),FALSE)</f>
        <v>0</v>
      </c>
    </row>
    <row r="76" spans="3:29" ht="1.5" customHeight="1">
      <c r="AB76" s="133" t="str">
        <f>DRE!D713</f>
        <v>-</v>
      </c>
      <c r="AC76" s="133">
        <f>HLOOKUP($E$4,DRE!$C$4:$Q$1131,ROW('G. Receitas'!X122),FALSE)</f>
        <v>0</v>
      </c>
    </row>
    <row r="77" spans="3:29">
      <c r="AB77" s="133" t="str">
        <f>DRE!D714</f>
        <v>-</v>
      </c>
      <c r="AC77" s="133">
        <f>HLOOKUP($E$4,DRE!$C$4:$Q$1131,ROW('G. Receitas'!X123),FALSE)</f>
        <v>0</v>
      </c>
    </row>
    <row r="78" spans="3:29" ht="1.5" customHeight="1">
      <c r="AB78" s="133" t="str">
        <f>DRE!D715</f>
        <v>-</v>
      </c>
      <c r="AC78" s="133">
        <f>HLOOKUP($E$4,DRE!$C$4:$Q$1131,ROW('G. Receitas'!X124),FALSE)</f>
        <v>0</v>
      </c>
    </row>
    <row r="79" spans="3:29" ht="1.5" customHeight="1">
      <c r="AB79" s="133" t="str">
        <f>DRE!D716</f>
        <v>-</v>
      </c>
      <c r="AC79" s="133">
        <f>HLOOKUP($E$4,DRE!$C$4:$Q$1131,ROW('G. Receitas'!X125),FALSE)</f>
        <v>0</v>
      </c>
    </row>
    <row r="80" spans="3:29" ht="21">
      <c r="C80" s="250" t="s">
        <v>1355</v>
      </c>
      <c r="D80" s="250"/>
      <c r="E80" s="250"/>
      <c r="F80" s="181">
        <f>'G. Receitas'!Z17</f>
        <v>0</v>
      </c>
      <c r="AB80" s="133" t="str">
        <f>DRE!D717</f>
        <v>-</v>
      </c>
      <c r="AC80" s="133">
        <f>HLOOKUP($E$4,DRE!$C$4:$Q$1131,ROW('G. Receitas'!X126),FALSE)</f>
        <v>0</v>
      </c>
    </row>
    <row r="81" spans="3:29" ht="1.5" customHeight="1">
      <c r="C81" s="158"/>
      <c r="D81" s="158"/>
      <c r="E81" s="158"/>
      <c r="F81" s="183"/>
      <c r="AB81" s="133" t="str">
        <f>DRE!D718</f>
        <v>-</v>
      </c>
      <c r="AC81" s="133">
        <f>HLOOKUP($E$4,DRE!$C$4:$Q$1131,ROW('G. Receitas'!X127),FALSE)</f>
        <v>0</v>
      </c>
    </row>
    <row r="82" spans="3:29" ht="1.5" customHeight="1">
      <c r="C82" s="158"/>
      <c r="D82" s="158"/>
      <c r="E82" s="158"/>
      <c r="F82" s="183"/>
      <c r="AB82" s="133" t="str">
        <f>DRE!D719</f>
        <v>-</v>
      </c>
      <c r="AC82" s="133">
        <f>HLOOKUP($E$4,DRE!$C$4:$Q$1131,ROW('G. Receitas'!X128),FALSE)</f>
        <v>0</v>
      </c>
    </row>
    <row r="83" spans="3:29" ht="1.5" customHeight="1">
      <c r="C83" s="158"/>
      <c r="D83" s="158"/>
      <c r="E83" s="158"/>
      <c r="F83" s="183"/>
      <c r="AB83" s="133" t="str">
        <f>DRE!D720</f>
        <v>-</v>
      </c>
      <c r="AC83" s="133">
        <f>HLOOKUP($E$4,DRE!$C$4:$Q$1131,ROW('G. Receitas'!X129),FALSE)</f>
        <v>0</v>
      </c>
    </row>
    <row r="84" spans="3:29" ht="1.5" customHeight="1">
      <c r="C84" s="158"/>
      <c r="D84" s="158"/>
      <c r="E84" s="158"/>
      <c r="F84" s="183"/>
      <c r="AB84" s="133" t="str">
        <f>DRE!D721</f>
        <v>-</v>
      </c>
      <c r="AC84" s="133">
        <f>HLOOKUP($E$4,DRE!$C$4:$Q$1131,ROW('G. Receitas'!X130),FALSE)</f>
        <v>0</v>
      </c>
    </row>
    <row r="85" spans="3:29" ht="1.5" customHeight="1">
      <c r="C85" s="158"/>
      <c r="D85" s="158"/>
      <c r="E85" s="158"/>
      <c r="F85" s="183"/>
      <c r="AB85" s="133" t="str">
        <f>DRE!D722</f>
        <v>-</v>
      </c>
      <c r="AC85" s="133">
        <f>HLOOKUP($E$4,DRE!$C$4:$Q$1131,ROW('G. Receitas'!X131),FALSE)</f>
        <v>0</v>
      </c>
    </row>
    <row r="86" spans="3:29">
      <c r="AB86" s="133" t="str">
        <f>DRE!D723</f>
        <v>-</v>
      </c>
      <c r="AC86" s="133">
        <f>HLOOKUP($E$4,DRE!$C$4:$Q$1131,ROW('G. Receitas'!X132),FALSE)</f>
        <v>0</v>
      </c>
    </row>
    <row r="87" spans="3:29">
      <c r="AB87" s="133" t="str">
        <f>DRE!D724</f>
        <v>Outras despesas de Marketing</v>
      </c>
      <c r="AC87" s="133">
        <f>HLOOKUP($E$4,DRE!$C$4:$Q$1131,ROW('G. Receitas'!X133),FALSE)</f>
        <v>0</v>
      </c>
    </row>
    <row r="88" spans="3:29">
      <c r="AB88" s="133">
        <f>DRE!D725</f>
        <v>0</v>
      </c>
      <c r="AC88" s="133">
        <f>HLOOKUP($E$4,DRE!$C$4:$Q$1131,ROW('G. Receitas'!X134),FALSE)</f>
        <v>0</v>
      </c>
    </row>
    <row r="89" spans="3:29">
      <c r="C89" s="182"/>
      <c r="G89" s="182"/>
      <c r="K89" s="182"/>
      <c r="AB89" s="133">
        <f>DRE!D726</f>
        <v>0</v>
      </c>
      <c r="AC89" s="133">
        <f>HLOOKUP($E$4,DRE!$C$4:$Q$1131,ROW('G. Receitas'!X135),FALSE)</f>
        <v>0</v>
      </c>
    </row>
    <row r="90" spans="3:29">
      <c r="AB90" s="133">
        <f>DRE!D727</f>
        <v>0</v>
      </c>
      <c r="AC90" s="133">
        <f>HLOOKUP($E$4,DRE!$C$4:$Q$1131,ROW('G. Receitas'!X136),FALSE)</f>
        <v>0</v>
      </c>
    </row>
    <row r="91" spans="3:29">
      <c r="AB91" s="133" t="str">
        <f>DRE!D728</f>
        <v>RECEITAS NÃO OPERACIONAIS</v>
      </c>
      <c r="AC91" s="133">
        <f>HLOOKUP($E$4,DRE!$C$4:$Q$1131,ROW('G. Receitas'!X137),FALSE)</f>
        <v>0</v>
      </c>
    </row>
    <row r="92" spans="3:29">
      <c r="AB92" s="133" t="str">
        <f>DRE!D729</f>
        <v>-</v>
      </c>
      <c r="AC92" s="133">
        <f>HLOOKUP($E$4,DRE!$C$4:$Q$1131,ROW('G. Receitas'!X138),FALSE)</f>
        <v>0</v>
      </c>
    </row>
    <row r="93" spans="3:29" ht="21">
      <c r="C93" s="250"/>
      <c r="D93" s="250"/>
      <c r="E93" s="250"/>
      <c r="F93" s="250"/>
      <c r="AB93" s="133" t="str">
        <f>DRE!D814</f>
        <v>-</v>
      </c>
      <c r="AC93" s="133">
        <f>HLOOKUP($E$4,DRE!$C$4:$Q$1131,ROW('G. Receitas'!X139),FALSE)</f>
        <v>0</v>
      </c>
    </row>
    <row r="94" spans="3:29">
      <c r="AB94" s="133" t="str">
        <f>DRE!D815</f>
        <v>-</v>
      </c>
      <c r="AC94" s="133">
        <f>HLOOKUP($E$4,DRE!$C$4:$Q$1131,ROW('G. Receitas'!X140),FALSE)</f>
        <v>0</v>
      </c>
    </row>
    <row r="95" spans="3:29">
      <c r="AB95" s="133" t="str">
        <f>DRE!D816</f>
        <v>-</v>
      </c>
      <c r="AC95" s="133">
        <f>HLOOKUP($E$4,DRE!$C$4:$Q$1131,ROW('G. Receitas'!X141),FALSE)</f>
        <v>0</v>
      </c>
    </row>
    <row r="96" spans="3:29">
      <c r="AB96" s="133" t="str">
        <f>DRE!D817</f>
        <v>-</v>
      </c>
      <c r="AC96" s="133">
        <f>HLOOKUP($E$4,DRE!$C$4:$Q$1131,ROW('G. Receitas'!X142),FALSE)</f>
        <v>0</v>
      </c>
    </row>
    <row r="97" spans="28:29">
      <c r="AB97" s="133" t="str">
        <f>DRE!D818</f>
        <v>-</v>
      </c>
      <c r="AC97" s="133">
        <f>HLOOKUP($E$4,DRE!$C$4:$Q$1131,ROW('G. Receitas'!X143),FALSE)</f>
        <v>0</v>
      </c>
    </row>
    <row r="98" spans="28:29">
      <c r="AB98" s="133" t="str">
        <f>DRE!D819</f>
        <v>-</v>
      </c>
      <c r="AC98" s="133">
        <f>HLOOKUP($E$4,DRE!$C$4:$Q$1131,ROW('G. Receitas'!X144),FALSE)</f>
        <v>0</v>
      </c>
    </row>
    <row r="99" spans="28:29">
      <c r="AB99" s="133" t="str">
        <f>DRE!D820</f>
        <v>-</v>
      </c>
      <c r="AC99" s="133">
        <f>HLOOKUP($E$4,DRE!$C$4:$Q$1131,ROW('G. Receitas'!X145),FALSE)</f>
        <v>0</v>
      </c>
    </row>
    <row r="100" spans="28:29">
      <c r="AB100" s="133" t="str">
        <f>DRE!D821</f>
        <v>-</v>
      </c>
      <c r="AC100" s="133">
        <f>HLOOKUP($E$4,DRE!$C$4:$Q$1131,ROW('G. Receitas'!X146),FALSE)</f>
        <v>0</v>
      </c>
    </row>
    <row r="101" spans="28:29">
      <c r="AB101" s="133" t="str">
        <f>DRE!D822</f>
        <v>-</v>
      </c>
      <c r="AC101" s="133">
        <f>HLOOKUP($E$4,DRE!$C$4:$Q$1131,ROW('G. Receitas'!X147),FALSE)</f>
        <v>0</v>
      </c>
    </row>
    <row r="102" spans="28:29">
      <c r="AB102" s="133" t="str">
        <f>DRE!D823</f>
        <v>-</v>
      </c>
      <c r="AC102" s="133">
        <f>HLOOKUP($E$4,DRE!$C$4:$Q$1131,ROW('G. Receitas'!X148),FALSE)</f>
        <v>0</v>
      </c>
    </row>
    <row r="103" spans="28:29">
      <c r="AB103" s="133" t="str">
        <f>DRE!D824</f>
        <v>-</v>
      </c>
      <c r="AC103" s="133">
        <f>HLOOKUP($E$4,DRE!$C$4:$Q$1131,ROW('G. Receitas'!X149),FALSE)</f>
        <v>0</v>
      </c>
    </row>
    <row r="104" spans="28:29">
      <c r="AB104" s="133" t="str">
        <f>DRE!D825</f>
        <v>-</v>
      </c>
      <c r="AC104" s="133">
        <f>HLOOKUP($E$4,DRE!$C$4:$Q$1131,ROW('G. Receitas'!X150),FALSE)</f>
        <v>0</v>
      </c>
    </row>
    <row r="105" spans="28:29">
      <c r="AB105" s="133" t="str">
        <f>DRE!D826</f>
        <v>-</v>
      </c>
      <c r="AC105" s="133">
        <f>HLOOKUP($E$4,DRE!$C$4:$Q$1131,ROW('G. Receitas'!X151),FALSE)</f>
        <v>0</v>
      </c>
    </row>
    <row r="106" spans="28:29">
      <c r="AB106" s="133" t="str">
        <f>DRE!D827</f>
        <v>Outras receitas com produtos</v>
      </c>
      <c r="AC106" s="133">
        <f>HLOOKUP($E$4,DRE!$C$4:$Q$1131,ROW('G. Receitas'!X152),FALSE)</f>
        <v>0</v>
      </c>
    </row>
    <row r="107" spans="28:29">
      <c r="AB107" s="133" t="str">
        <f>DRE!D828</f>
        <v>DESPESAS NÃO OPERACIONAIS</v>
      </c>
      <c r="AC107" s="133">
        <f>HLOOKUP($E$4,DRE!$C$4:$Q$1131,ROW('G. Receitas'!X153),FALSE)</f>
        <v>0</v>
      </c>
    </row>
    <row r="108" spans="28:29">
      <c r="AB108" s="133" t="str">
        <f>DRE!D829</f>
        <v>-</v>
      </c>
      <c r="AC108" s="133">
        <f>HLOOKUP($E$4,DRE!$C$4:$Q$1131,ROW('G. Receitas'!X154),FALSE)</f>
        <v>0</v>
      </c>
    </row>
    <row r="109" spans="28:29">
      <c r="AB109" s="133" t="str">
        <f>DRE!D914</f>
        <v>-</v>
      </c>
      <c r="AC109" s="133">
        <f>HLOOKUP($E$4,DRE!$C$4:$Q$1131,ROW('G. Receitas'!X155),FALSE)</f>
        <v>0</v>
      </c>
    </row>
    <row r="110" spans="28:29">
      <c r="AB110" s="133" t="str">
        <f>DRE!D915</f>
        <v>-</v>
      </c>
      <c r="AC110" s="133">
        <f>HLOOKUP($E$4,DRE!$C$4:$Q$1131,ROW('G. Receitas'!X156),FALSE)</f>
        <v>0</v>
      </c>
    </row>
    <row r="111" spans="28:29">
      <c r="AB111" s="133" t="str">
        <f>DRE!D916</f>
        <v>-</v>
      </c>
      <c r="AC111" s="133">
        <f>HLOOKUP($E$4,DRE!$C$4:$Q$1131,ROW('G. Receitas'!X157),FALSE)</f>
        <v>0</v>
      </c>
    </row>
    <row r="112" spans="28:29">
      <c r="AB112" s="133" t="str">
        <f>DRE!D917</f>
        <v>-</v>
      </c>
      <c r="AC112" s="133">
        <f>HLOOKUP($E$4,DRE!$C$4:$Q$1131,ROW('G. Receitas'!X158),FALSE)</f>
        <v>0</v>
      </c>
    </row>
    <row r="113" spans="3:29">
      <c r="AB113" s="133" t="str">
        <f>DRE!D918</f>
        <v>-</v>
      </c>
      <c r="AC113" s="133">
        <f>HLOOKUP($E$4,DRE!$C$4:$Q$1131,ROW('G. Receitas'!X159),FALSE)</f>
        <v>0</v>
      </c>
    </row>
    <row r="114" spans="3:29">
      <c r="AB114" s="133" t="str">
        <f>DRE!D919</f>
        <v>-</v>
      </c>
      <c r="AC114" s="133">
        <f>HLOOKUP($E$4,DRE!$C$4:$Q$1131,ROW('G. Receitas'!X160),FALSE)</f>
        <v>0</v>
      </c>
    </row>
    <row r="115" spans="3:29" ht="21">
      <c r="C115" s="251"/>
      <c r="D115" s="251"/>
      <c r="E115" s="251"/>
      <c r="F115" s="251"/>
      <c r="G115" s="251"/>
      <c r="AB115" s="133" t="str">
        <f>DRE!D920</f>
        <v>-</v>
      </c>
      <c r="AC115" s="133">
        <f>HLOOKUP($E$4,DRE!$C$4:$Q$1131,ROW('G. Receitas'!X161),FALSE)</f>
        <v>0</v>
      </c>
    </row>
    <row r="116" spans="3:29">
      <c r="AB116" s="133" t="str">
        <f>DRE!D921</f>
        <v>-</v>
      </c>
      <c r="AC116" s="133">
        <f>HLOOKUP($E$4,DRE!$C$4:$Q$1131,ROW('G. Receitas'!X162),FALSE)</f>
        <v>0</v>
      </c>
    </row>
    <row r="117" spans="3:29">
      <c r="AB117" s="133" t="str">
        <f>DRE!D922</f>
        <v>-</v>
      </c>
      <c r="AC117" s="133">
        <f>HLOOKUP($E$4,DRE!$C$4:$Q$1131,ROW('G. Receitas'!X163),FALSE)</f>
        <v>0</v>
      </c>
    </row>
    <row r="118" spans="3:29">
      <c r="AB118" s="133" t="str">
        <f>DRE!D923</f>
        <v>-</v>
      </c>
      <c r="AC118" s="133">
        <f>HLOOKUP($E$4,DRE!$C$4:$Q$1131,ROW('G. Receitas'!X164),FALSE)</f>
        <v>0</v>
      </c>
    </row>
    <row r="119" spans="3:29">
      <c r="AB119" s="133" t="str">
        <f>DRE!D924</f>
        <v>-</v>
      </c>
      <c r="AC119" s="133">
        <f>HLOOKUP($E$4,DRE!$C$4:$Q$1131,ROW('G. Receitas'!X165),FALSE)</f>
        <v>0</v>
      </c>
    </row>
    <row r="120" spans="3:29">
      <c r="AB120" s="133" t="str">
        <f>DRE!D925</f>
        <v>-</v>
      </c>
      <c r="AC120" s="133">
        <f>HLOOKUP($E$4,DRE!$C$4:$Q$1131,ROW('G. Receitas'!X166),FALSE)</f>
        <v>0</v>
      </c>
    </row>
    <row r="121" spans="3:29">
      <c r="AB121" s="133" t="str">
        <f>DRE!D926</f>
        <v>-</v>
      </c>
      <c r="AC121" s="133">
        <f>HLOOKUP($E$4,DRE!$C$4:$Q$1131,ROW('G. Receitas'!X167),FALSE)</f>
        <v>0</v>
      </c>
    </row>
    <row r="122" spans="3:29">
      <c r="AB122" s="133" t="str">
        <f>DRE!D927</f>
        <v>Outras depesas não operacionais</v>
      </c>
      <c r="AC122" s="133">
        <f>HLOOKUP($E$4,DRE!$C$4:$Q$1131,ROW('G. Receitas'!X168),FALSE)</f>
        <v>0</v>
      </c>
    </row>
    <row r="123" spans="3:29">
      <c r="AB123" s="133">
        <f>DRE!D928</f>
        <v>0</v>
      </c>
      <c r="AC123" s="133">
        <f>HLOOKUP($E$4,DRE!$C$4:$Q$1131,ROW('G. Receitas'!X169),FALSE)</f>
        <v>0</v>
      </c>
    </row>
    <row r="124" spans="3:29">
      <c r="AB124" s="133" t="str">
        <f>DRE!D929</f>
        <v>IMPOSTOS</v>
      </c>
      <c r="AC124" s="133">
        <f>HLOOKUP($E$4,DRE!$C$4:$Q$1131,ROW('G. Receitas'!X170),FALSE)</f>
        <v>0</v>
      </c>
    </row>
    <row r="125" spans="3:29">
      <c r="AB125" s="133" t="str">
        <f>DRE!D930</f>
        <v>Simples</v>
      </c>
      <c r="AC125" s="133">
        <f>HLOOKUP($E$4,DRE!$C$4:$Q$1131,ROW('G. Receitas'!X171),FALSE)</f>
        <v>0</v>
      </c>
    </row>
    <row r="126" spans="3:29">
      <c r="AB126" s="133" t="str">
        <f>DRE!D1015</f>
        <v>-</v>
      </c>
      <c r="AC126" s="133">
        <f>HLOOKUP($E$4,DRE!$C$4:$Q$1131,ROW('G. Receitas'!X172),FALSE)</f>
        <v>0</v>
      </c>
    </row>
    <row r="127" spans="3:29">
      <c r="AB127" s="133" t="str">
        <f>DRE!D1016</f>
        <v>-</v>
      </c>
      <c r="AC127" s="133">
        <f>HLOOKUP($E$4,DRE!$C$4:$Q$1131,ROW('G. Receitas'!X173),FALSE)</f>
        <v>0</v>
      </c>
    </row>
    <row r="128" spans="3:29">
      <c r="AB128" s="133" t="str">
        <f>DRE!D1017</f>
        <v>-</v>
      </c>
      <c r="AC128" s="133">
        <f>HLOOKUP($E$4,DRE!$C$4:$Q$1131,ROW('G. Receitas'!X174),FALSE)</f>
        <v>0</v>
      </c>
    </row>
    <row r="129" spans="28:29">
      <c r="AB129" s="133" t="str">
        <f>DRE!D1018</f>
        <v>-</v>
      </c>
      <c r="AC129" s="133">
        <f>HLOOKUP($E$4,DRE!$C$4:$Q$1131,ROW('G. Receitas'!X175),FALSE)</f>
        <v>0</v>
      </c>
    </row>
    <row r="130" spans="28:29">
      <c r="AB130" s="133" t="str">
        <f>DRE!D1019</f>
        <v>-</v>
      </c>
      <c r="AC130" s="133">
        <f>HLOOKUP($E$4,DRE!$C$4:$Q$1131,ROW('G. Receitas'!X176),FALSE)</f>
        <v>0</v>
      </c>
    </row>
    <row r="131" spans="28:29">
      <c r="AB131" s="133" t="str">
        <f>DRE!D1020</f>
        <v>-</v>
      </c>
      <c r="AC131" s="133">
        <f>HLOOKUP($E$4,DRE!$C$4:$Q$1131,ROW('G. Receitas'!X177),FALSE)</f>
        <v>0</v>
      </c>
    </row>
    <row r="132" spans="28:29">
      <c r="AB132" s="133" t="str">
        <f>DRE!D1021</f>
        <v>-</v>
      </c>
      <c r="AC132" s="133">
        <f>HLOOKUP($E$4,DRE!$C$4:$Q$1131,ROW('G. Receitas'!X178),FALSE)</f>
        <v>0</v>
      </c>
    </row>
    <row r="133" spans="28:29">
      <c r="AB133" s="133" t="str">
        <f>DRE!D1022</f>
        <v>-</v>
      </c>
      <c r="AC133" s="133">
        <f>HLOOKUP($E$4,DRE!$C$4:$Q$1131,ROW('G. Receitas'!X179),FALSE)</f>
        <v>0</v>
      </c>
    </row>
    <row r="134" spans="28:29">
      <c r="AB134" s="133" t="str">
        <f>DRE!D1023</f>
        <v>-</v>
      </c>
      <c r="AC134" s="133">
        <f>HLOOKUP($E$4,DRE!$C$4:$Q$1131,ROW('G. Receitas'!X180),FALSE)</f>
        <v>0</v>
      </c>
    </row>
    <row r="135" spans="28:29">
      <c r="AB135" s="133" t="str">
        <f>DRE!D1024</f>
        <v>-</v>
      </c>
      <c r="AC135" s="133">
        <f>HLOOKUP($E$4,DRE!$C$4:$Q$1131,ROW('G. Receitas'!X181),FALSE)</f>
        <v>0</v>
      </c>
    </row>
    <row r="136" spans="28:29">
      <c r="AB136" s="133" t="str">
        <f>DRE!D1025</f>
        <v>-</v>
      </c>
      <c r="AC136" s="133">
        <f>HLOOKUP($E$4,DRE!$C$4:$Q$1131,ROW('G. Receitas'!X182),FALSE)</f>
        <v>0</v>
      </c>
    </row>
    <row r="137" spans="28:29">
      <c r="AB137" s="133" t="str">
        <f>DRE!D1026</f>
        <v>-</v>
      </c>
      <c r="AC137" s="133">
        <f>HLOOKUP($E$4,DRE!$C$4:$Q$1131,ROW('G. Receitas'!X183),FALSE)</f>
        <v>0</v>
      </c>
    </row>
    <row r="138" spans="28:29">
      <c r="AB138" s="133" t="str">
        <f>DRE!D1027</f>
        <v>-</v>
      </c>
      <c r="AC138" s="133">
        <f>HLOOKUP($E$4,DRE!$C$4:$Q$1131,ROW('G. Receitas'!X184),FALSE)</f>
        <v>0</v>
      </c>
    </row>
    <row r="139" spans="28:29">
      <c r="AB139" s="133" t="str">
        <f>DRE!D1028</f>
        <v>Outros Impostos</v>
      </c>
      <c r="AC139" s="133">
        <f>HLOOKUP($E$4,DRE!$C$4:$Q$1131,ROW('G. Receitas'!X185),FALSE)</f>
        <v>0</v>
      </c>
    </row>
    <row r="140" spans="28:29">
      <c r="AB140" s="133">
        <f>DRE!D1029</f>
        <v>0</v>
      </c>
      <c r="AC140" s="133">
        <f>HLOOKUP($E$4,DRE!$C$4:$Q$1131,ROW('G. Receitas'!X186),FALSE)</f>
        <v>0</v>
      </c>
    </row>
    <row r="141" spans="28:29">
      <c r="AB141" s="133">
        <f>DRE!D1030</f>
        <v>0</v>
      </c>
      <c r="AC141" s="133">
        <f>HLOOKUP($E$4,DRE!$C$4:$Q$1131,ROW('G. Receitas'!X187),FALSE)</f>
        <v>0</v>
      </c>
    </row>
    <row r="142" spans="28:29">
      <c r="AB142" s="133">
        <f>DRE!D1031</f>
        <v>0</v>
      </c>
      <c r="AC142" s="133">
        <f>HLOOKUP($E$4,DRE!$C$4:$Q$1131,ROW('G. Receitas'!X188),FALSE)</f>
        <v>0</v>
      </c>
    </row>
    <row r="143" spans="28:29">
      <c r="AB143" s="133" t="str">
        <f>DRE!D1032</f>
        <v>INVESTIMENTOS</v>
      </c>
      <c r="AC143" s="133">
        <f>HLOOKUP($E$4,DRE!$C$4:$Q$1131,ROW('G. Receitas'!X189),FALSE)</f>
        <v>0</v>
      </c>
    </row>
    <row r="144" spans="28:29">
      <c r="AB144" s="133" t="str">
        <f>DRE!D1033</f>
        <v>Terrenos</v>
      </c>
      <c r="AC144" s="133">
        <f>HLOOKUP($E$4,DRE!$C$4:$Q$1131,ROW('G. Receitas'!X190),FALSE)</f>
        <v>0</v>
      </c>
    </row>
    <row r="145" spans="28:29">
      <c r="AB145" s="133" t="str">
        <f>DRE!D1118</f>
        <v>-</v>
      </c>
      <c r="AC145" s="133">
        <f>HLOOKUP($E$4,DRE!$C$4:$Q$1131,ROW('G. Receitas'!X191),FALSE)</f>
        <v>0</v>
      </c>
    </row>
    <row r="146" spans="28:29">
      <c r="AB146" s="133" t="str">
        <f>DRE!D1119</f>
        <v>-</v>
      </c>
      <c r="AC146" s="133">
        <f>HLOOKUP($E$4,DRE!$C$4:$Q$1131,ROW('G. Receitas'!X192),FALSE)</f>
        <v>0</v>
      </c>
    </row>
    <row r="147" spans="28:29">
      <c r="AB147" s="133" t="str">
        <f>DRE!D1120</f>
        <v>-</v>
      </c>
      <c r="AC147" s="133">
        <f>HLOOKUP($E$4,DRE!$C$4:$Q$1131,ROW('G. Receitas'!X193),FALSE)</f>
        <v>0</v>
      </c>
    </row>
    <row r="148" spans="28:29">
      <c r="AB148" s="133" t="str">
        <f>DRE!D1121</f>
        <v>-</v>
      </c>
      <c r="AC148" s="133">
        <f>HLOOKUP($E$4,DRE!$C$4:$Q$1131,ROW('G. Receitas'!X194),FALSE)</f>
        <v>0</v>
      </c>
    </row>
    <row r="149" spans="28:29">
      <c r="AB149" s="133" t="str">
        <f>DRE!D1122</f>
        <v>-</v>
      </c>
      <c r="AC149" s="133">
        <f>HLOOKUP($E$4,DRE!$C$4:$Q$1131,ROW('G. Receitas'!X195),FALSE)</f>
        <v>0</v>
      </c>
    </row>
    <row r="150" spans="28:29">
      <c r="AB150" s="133" t="str">
        <f>DRE!D1123</f>
        <v>-</v>
      </c>
      <c r="AC150" s="133">
        <f>HLOOKUP($E$4,DRE!$C$4:$Q$1131,ROW('G. Receitas'!X196),FALSE)</f>
        <v>0</v>
      </c>
    </row>
    <row r="151" spans="28:29">
      <c r="AB151" s="133" t="str">
        <f>DRE!D1124</f>
        <v>-</v>
      </c>
      <c r="AC151" s="133">
        <f>HLOOKUP($E$4,DRE!$C$4:$Q$1131,ROW('G. Receitas'!X197),FALSE)</f>
        <v>0</v>
      </c>
    </row>
    <row r="152" spans="28:29">
      <c r="AB152" s="133" t="str">
        <f>DRE!D1125</f>
        <v>-</v>
      </c>
      <c r="AC152" s="133">
        <f>HLOOKUP($E$4,DRE!$C$4:$Q$1131,ROW('G. Receitas'!X198),FALSE)</f>
        <v>0</v>
      </c>
    </row>
    <row r="153" spans="28:29">
      <c r="AB153" s="133" t="str">
        <f>DRE!D1126</f>
        <v>-</v>
      </c>
      <c r="AC153" s="133">
        <f>HLOOKUP($E$4,DRE!$C$4:$Q$1131,ROW('G. Receitas'!X199),FALSE)</f>
        <v>0</v>
      </c>
    </row>
    <row r="154" spans="28:29">
      <c r="AB154" s="133" t="str">
        <f>DRE!D1127</f>
        <v>-</v>
      </c>
      <c r="AC154" s="133">
        <f>HLOOKUP($E$4,DRE!$C$4:$Q$1131,ROW('G. Receitas'!X200),FALSE)</f>
        <v>0</v>
      </c>
    </row>
    <row r="155" spans="28:29">
      <c r="AB155" s="133" t="str">
        <f>DRE!D1128</f>
        <v>-</v>
      </c>
      <c r="AC155" s="133">
        <f>HLOOKUP($E$4,DRE!$C$4:$Q$1131,ROW('G. Receitas'!X201),FALSE)</f>
        <v>0</v>
      </c>
    </row>
    <row r="156" spans="28:29">
      <c r="AB156" s="133" t="str">
        <f>DRE!D1129</f>
        <v>-</v>
      </c>
      <c r="AC156" s="133">
        <f>HLOOKUP($E$4,DRE!$C$4:$Q$1131,ROW('G. Receitas'!X202),FALSE)</f>
        <v>0</v>
      </c>
    </row>
    <row r="157" spans="28:29">
      <c r="AB157" s="133" t="str">
        <f>DRE!D1130</f>
        <v>-</v>
      </c>
      <c r="AC157" s="133">
        <f>HLOOKUP($E$4,DRE!$C$4:$Q$1131,ROW('G. Receitas'!X203),FALSE)</f>
        <v>0</v>
      </c>
    </row>
    <row r="158" spans="28:29">
      <c r="AB158" s="133" t="str">
        <f>DRE!D1131</f>
        <v>Outros Investimentos</v>
      </c>
      <c r="AC158" s="133">
        <f>HLOOKUP($E$4,DRE!$C$4:$Q$1131,ROW('G. Receitas'!X204),FALSE)</f>
        <v>0</v>
      </c>
    </row>
    <row r="159" spans="28:29"/>
    <row r="160" spans="28:29"/>
    <row r="161"/>
  </sheetData>
  <sheetProtection formatColumns="0" formatRows="0" selectLockedCells="1" autoFilter="0"/>
  <mergeCells count="17">
    <mergeCell ref="L44:M44"/>
    <mergeCell ref="C62:E62"/>
    <mergeCell ref="I62:K62"/>
    <mergeCell ref="L62:M62"/>
    <mergeCell ref="C1:K1"/>
    <mergeCell ref="E4:H4"/>
    <mergeCell ref="C6:E6"/>
    <mergeCell ref="I6:K6"/>
    <mergeCell ref="L6:M6"/>
    <mergeCell ref="C24:E24"/>
    <mergeCell ref="I24:K24"/>
    <mergeCell ref="L24:M24"/>
    <mergeCell ref="C80:E80"/>
    <mergeCell ref="C93:F93"/>
    <mergeCell ref="C115:G115"/>
    <mergeCell ref="C44:E44"/>
    <mergeCell ref="I44:K44"/>
  </mergeCells>
  <dataValidations count="1">
    <dataValidation type="list" allowBlank="1" showInputMessage="1" showErrorMessage="1" sqref="E4:H4">
      <formula1>"Janeiro,Fevereiro,Março,Abril,Maio,Junho,Julho,Agosto,Setembro,Outubro,Novembro,Dezembro,Total"</formula1>
    </dataValidation>
  </dataValidations>
  <pageMargins left="0.51181102362204722" right="0.51181102362204722" top="0.78740157480314965" bottom="0.78740157480314965" header="0.31496062992125984" footer="0.31496062992125984"/>
  <rowBreaks count="2" manualBreakCount="2">
    <brk id="43" min="2" max="14" man="1"/>
    <brk id="79" min="2" max="14" man="1"/>
  </rowBreaks>
  <drawing r:id="rId1"/>
  <legacyDrawing r:id="rId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sheetPr codeName="Plan27" enableFormatConditionsCalculation="0"/>
  <dimension ref="A1:Z43"/>
  <sheetViews>
    <sheetView showGridLines="0" zoomScale="90" zoomScaleNormal="90" zoomScalePageLayoutView="90" workbookViewId="0"/>
  </sheetViews>
  <sheetFormatPr defaultColWidth="0" defaultRowHeight="15" customHeight="1" zeroHeight="1"/>
  <cols>
    <col min="1" max="1" width="27.42578125" style="31" customWidth="1"/>
    <col min="2" max="2" width="3.42578125" style="157" customWidth="1"/>
    <col min="3" max="10" width="18.28515625" style="157" customWidth="1"/>
    <col min="11" max="14" width="36.42578125" style="157" customWidth="1"/>
    <col min="15" max="15" width="15.28515625" style="157" customWidth="1"/>
    <col min="16" max="23" width="8.85546875" style="157" customWidth="1"/>
    <col min="24" max="26" width="8.85546875" style="12" customWidth="1"/>
    <col min="27" max="16384" width="8.85546875" style="12" hidden="1"/>
  </cols>
  <sheetData>
    <row r="1" spans="1:23" s="32" customFormat="1" ht="33.950000000000003" customHeight="1">
      <c r="A1" s="142"/>
      <c r="C1" s="223" t="s">
        <v>1356</v>
      </c>
      <c r="D1" s="223"/>
      <c r="E1" s="223"/>
      <c r="F1" s="223"/>
      <c r="G1" s="223"/>
      <c r="H1" s="223"/>
      <c r="I1" s="223"/>
      <c r="J1" s="223"/>
      <c r="K1" s="223"/>
      <c r="L1" s="223"/>
      <c r="M1" s="223"/>
      <c r="N1" s="223"/>
      <c r="O1" s="223"/>
      <c r="P1" s="33"/>
      <c r="Q1" s="33"/>
      <c r="R1" s="33"/>
      <c r="S1" s="33"/>
      <c r="T1" s="33"/>
      <c r="U1" s="33"/>
      <c r="V1" s="33"/>
      <c r="W1" s="33"/>
    </row>
    <row r="2" spans="1:23" s="32" customFormat="1" ht="37.5" customHeight="1">
      <c r="A2" s="142"/>
      <c r="C2" s="35"/>
      <c r="D2" s="35"/>
      <c r="E2" s="35"/>
      <c r="F2" s="35"/>
      <c r="G2" s="35"/>
      <c r="H2" s="35"/>
      <c r="I2" s="35"/>
      <c r="J2" s="35"/>
      <c r="K2" s="36"/>
      <c r="L2" s="36"/>
      <c r="M2" s="36"/>
      <c r="N2" s="36"/>
      <c r="O2" s="36"/>
      <c r="P2" s="36"/>
      <c r="Q2" s="36"/>
      <c r="R2" s="36"/>
      <c r="S2" s="36"/>
      <c r="T2" s="36"/>
      <c r="U2" s="33"/>
      <c r="V2" s="33"/>
      <c r="W2" s="33"/>
    </row>
    <row r="3" spans="1:23" ht="15.75" customHeight="1">
      <c r="B3" s="12"/>
      <c r="C3" s="159"/>
      <c r="D3" s="159"/>
      <c r="E3" s="159"/>
      <c r="F3" s="159"/>
      <c r="G3" s="12"/>
      <c r="H3" s="12"/>
      <c r="I3" s="12"/>
      <c r="J3" s="12"/>
      <c r="K3" s="29"/>
      <c r="L3" s="29"/>
      <c r="M3" s="29"/>
    </row>
    <row r="4" spans="1:23" ht="33" customHeight="1">
      <c r="B4" s="12"/>
      <c r="C4" s="184" t="s">
        <v>1270</v>
      </c>
      <c r="D4" s="184"/>
      <c r="E4" s="257" t="s">
        <v>1271</v>
      </c>
      <c r="F4" s="258"/>
      <c r="G4" s="185"/>
      <c r="H4" s="186"/>
      <c r="I4" s="186"/>
      <c r="J4" s="186"/>
      <c r="K4" s="187"/>
      <c r="L4" s="187"/>
      <c r="M4" s="29"/>
    </row>
    <row r="5" spans="1:23" ht="9.75" customHeight="1" thickBot="1">
      <c r="B5" s="12"/>
      <c r="C5" s="188"/>
      <c r="D5" s="188"/>
      <c r="E5" s="188"/>
      <c r="F5" s="188"/>
      <c r="G5" s="12"/>
      <c r="H5" s="12"/>
      <c r="I5" s="12"/>
      <c r="J5" s="12"/>
      <c r="K5" s="29"/>
      <c r="L5" s="29"/>
      <c r="M5" s="29"/>
    </row>
    <row r="6" spans="1:23" ht="34.5" customHeight="1" thickTop="1" thickBot="1">
      <c r="B6" s="12"/>
      <c r="C6" s="189" t="s">
        <v>1310</v>
      </c>
      <c r="D6" s="190">
        <f>HLOOKUP($E$4,$C$13:$N$32,2,FALSE)</f>
        <v>0</v>
      </c>
      <c r="E6" s="189" t="s">
        <v>1357</v>
      </c>
      <c r="F6" s="190" t="str">
        <f>HLOOKUP($E$4,$C$13:$N$32,7,FALSE)</f>
        <v>-</v>
      </c>
      <c r="G6" s="7" t="s">
        <v>1288</v>
      </c>
      <c r="H6" s="190">
        <f>HLOOKUP($E$4,$C$13:$N$32,12,FALSE)</f>
        <v>0</v>
      </c>
      <c r="I6" s="7" t="s">
        <v>1292</v>
      </c>
      <c r="J6" s="190">
        <f>IF(HLOOKUP($E$4,$C$13:$N$32,17,FALSE)&lt;0,"-",HLOOKUP($E$4,$C$13:$N$32,17,FALSE))</f>
        <v>0</v>
      </c>
    </row>
    <row r="7" spans="1:23" ht="34.5" customHeight="1" thickTop="1" thickBot="1">
      <c r="B7" s="12"/>
      <c r="C7" s="189" t="s">
        <v>1311</v>
      </c>
      <c r="D7" s="190">
        <f>HLOOKUP($E$4,$C$13:$N$32,3,FALSE)</f>
        <v>0</v>
      </c>
      <c r="E7" s="189" t="s">
        <v>1358</v>
      </c>
      <c r="F7" s="190">
        <f>HLOOKUP($E$4,$C$13:$N$32,8,FALSE)</f>
        <v>0</v>
      </c>
      <c r="G7" s="7" t="s">
        <v>1289</v>
      </c>
      <c r="H7" s="190">
        <f>HLOOKUP($E$4,$C$13:$N$32,13,FALSE)</f>
        <v>0</v>
      </c>
      <c r="I7" s="189" t="s">
        <v>1237</v>
      </c>
      <c r="J7" s="190">
        <f>HLOOKUP($E$4,$C$13:$N$32,18,FALSE)</f>
        <v>0</v>
      </c>
    </row>
    <row r="8" spans="1:23" ht="16.5" thickTop="1" thickBot="1">
      <c r="B8" s="12"/>
      <c r="C8" s="12"/>
      <c r="D8" s="12"/>
      <c r="E8" s="12"/>
      <c r="F8" s="12"/>
      <c r="G8" s="12"/>
      <c r="H8" s="12"/>
      <c r="I8" s="12"/>
      <c r="J8" s="12"/>
    </row>
    <row r="9" spans="1:23" ht="33" customHeight="1" thickTop="1" thickBot="1">
      <c r="B9" s="12"/>
      <c r="C9" s="222" t="s">
        <v>1359</v>
      </c>
      <c r="D9" s="259"/>
      <c r="E9" s="222" t="s">
        <v>1360</v>
      </c>
      <c r="F9" s="259"/>
      <c r="G9" s="222" t="s">
        <v>1361</v>
      </c>
      <c r="H9" s="259"/>
      <c r="I9" s="260" t="s">
        <v>1362</v>
      </c>
      <c r="J9" s="260"/>
    </row>
    <row r="10" spans="1:23" ht="139.5" customHeight="1" thickTop="1" thickBot="1">
      <c r="B10" s="12"/>
      <c r="C10" s="254" t="str">
        <f>HLOOKUP($E$4,$C$13:$N$32,5,FALSE)</f>
        <v>Suas receitas e despesas se igualaram esse mês. Se puder, busque reduzir custos para o póximo mês que isso pode deixar seu resultado positivo</v>
      </c>
      <c r="D10" s="255"/>
      <c r="E10" s="254" t="str">
        <f>HLOOKUP($E$4,$C$13:$N$32,10,FALSE)</f>
        <v>Mês anterior sem resultado para comparação</v>
      </c>
      <c r="F10" s="255"/>
      <c r="G10" s="254" t="str">
        <f>HLOOKUP($E$4,$C$13:$N$32,15,FALSE)</f>
        <v>Seu contas a pagar e a receber se igualaram esse mês</v>
      </c>
      <c r="H10" s="255"/>
      <c r="I10" s="256" t="str">
        <f>HLOOKUP($E$4,$C$13:$N$32,20,FALSE)</f>
        <v>Sua necessidade de caixa para o mês que vem é maior do que você tem acumulado. É bom você ficar atento e correr atrás de mais receitas, afinal de contas, a previsão é que você entre no vermelho se tudo continuar assim</v>
      </c>
      <c r="J10" s="256"/>
    </row>
    <row r="11" spans="1:23" s="157" customFormat="1" ht="32.25" customHeight="1" thickTop="1">
      <c r="A11" s="166"/>
    </row>
    <row r="12" spans="1:23" s="133" customFormat="1" ht="0.75" customHeight="1">
      <c r="A12" s="130"/>
      <c r="C12" s="133" t="s">
        <v>1363</v>
      </c>
    </row>
    <row r="13" spans="1:23" s="133" customFormat="1" ht="0.75" customHeight="1">
      <c r="A13" s="130"/>
      <c r="C13" s="133" t="s">
        <v>1271</v>
      </c>
      <c r="D13" s="133" t="s">
        <v>1276</v>
      </c>
      <c r="E13" s="133" t="s">
        <v>1277</v>
      </c>
      <c r="F13" s="133" t="s">
        <v>1278</v>
      </c>
      <c r="G13" s="133" t="s">
        <v>1279</v>
      </c>
      <c r="H13" s="133" t="s">
        <v>1280</v>
      </c>
      <c r="I13" s="133" t="s">
        <v>1281</v>
      </c>
      <c r="J13" s="133" t="s">
        <v>1282</v>
      </c>
      <c r="K13" s="133" t="s">
        <v>1283</v>
      </c>
      <c r="L13" s="133" t="s">
        <v>1284</v>
      </c>
      <c r="M13" s="133" t="s">
        <v>1285</v>
      </c>
      <c r="N13" s="133" t="s">
        <v>1286</v>
      </c>
    </row>
    <row r="14" spans="1:23" s="133" customFormat="1" ht="0.75" customHeight="1">
      <c r="A14" s="130"/>
      <c r="B14" s="133" t="s">
        <v>1364</v>
      </c>
      <c r="C14" s="133">
        <f>FC!D7</f>
        <v>0</v>
      </c>
      <c r="D14" s="133">
        <f>FC!E7</f>
        <v>900</v>
      </c>
      <c r="E14" s="133">
        <f>FC!F7</f>
        <v>900</v>
      </c>
      <c r="F14" s="133">
        <f>FC!G7</f>
        <v>600</v>
      </c>
      <c r="G14" s="133">
        <f>FC!H7</f>
        <v>1600</v>
      </c>
      <c r="H14" s="133">
        <f>FC!I7</f>
        <v>600</v>
      </c>
      <c r="I14" s="133">
        <f>FC!J7</f>
        <v>600</v>
      </c>
      <c r="J14" s="133">
        <f>FC!K7</f>
        <v>2400</v>
      </c>
      <c r="K14" s="133">
        <f>FC!L7</f>
        <v>600</v>
      </c>
      <c r="L14" s="133">
        <f>FC!M7</f>
        <v>2400</v>
      </c>
      <c r="M14" s="133">
        <f>FC!N7</f>
        <v>2500</v>
      </c>
      <c r="N14" s="133">
        <f>FC!O7</f>
        <v>1800</v>
      </c>
    </row>
    <row r="15" spans="1:23" s="133" customFormat="1" ht="0.75" customHeight="1">
      <c r="A15" s="130"/>
      <c r="B15" s="133" t="s">
        <v>1365</v>
      </c>
      <c r="C15" s="133">
        <f>FC!D8</f>
        <v>0</v>
      </c>
      <c r="D15" s="133">
        <f>FC!E8</f>
        <v>1100</v>
      </c>
      <c r="E15" s="133">
        <f>FC!F8</f>
        <v>1100</v>
      </c>
      <c r="F15" s="133">
        <f>FC!G8</f>
        <v>1100</v>
      </c>
      <c r="G15" s="133">
        <f>FC!H8</f>
        <v>1100</v>
      </c>
      <c r="H15" s="133">
        <f>FC!I8</f>
        <v>1900</v>
      </c>
      <c r="I15" s="133">
        <f>FC!J8</f>
        <v>1100</v>
      </c>
      <c r="J15" s="133">
        <f>FC!K8</f>
        <v>1100</v>
      </c>
      <c r="K15" s="133">
        <f>FC!L8</f>
        <v>1100</v>
      </c>
      <c r="L15" s="133">
        <f>FC!M8</f>
        <v>1100</v>
      </c>
      <c r="M15" s="133">
        <f>FC!N8</f>
        <v>1100</v>
      </c>
      <c r="N15" s="133">
        <f>FC!O8</f>
        <v>1100</v>
      </c>
    </row>
    <row r="16" spans="1:23" s="133" customFormat="1" ht="0.75" customHeight="1">
      <c r="A16" s="130"/>
      <c r="C16" s="133" t="str">
        <f t="shared" ref="C16:N16" si="0">IF(C14&gt;C15,"Positivo",IF(C15&gt;C14,"Negativo",IF(C14=C15,"Neutro","")))</f>
        <v>Neutro</v>
      </c>
      <c r="D16" s="133" t="str">
        <f t="shared" si="0"/>
        <v>Negativo</v>
      </c>
      <c r="E16" s="133" t="str">
        <f t="shared" si="0"/>
        <v>Negativo</v>
      </c>
      <c r="F16" s="133" t="str">
        <f t="shared" si="0"/>
        <v>Negativo</v>
      </c>
      <c r="G16" s="133" t="str">
        <f t="shared" si="0"/>
        <v>Positivo</v>
      </c>
      <c r="H16" s="133" t="str">
        <f t="shared" si="0"/>
        <v>Negativo</v>
      </c>
      <c r="I16" s="133" t="str">
        <f t="shared" si="0"/>
        <v>Negativo</v>
      </c>
      <c r="J16" s="133" t="str">
        <f t="shared" si="0"/>
        <v>Positivo</v>
      </c>
      <c r="K16" s="133" t="str">
        <f t="shared" si="0"/>
        <v>Negativo</v>
      </c>
      <c r="L16" s="133" t="str">
        <f t="shared" si="0"/>
        <v>Positivo</v>
      </c>
      <c r="M16" s="133" t="str">
        <f t="shared" si="0"/>
        <v>Positivo</v>
      </c>
      <c r="N16" s="133" t="str">
        <f t="shared" si="0"/>
        <v>Positivo</v>
      </c>
    </row>
    <row r="17" spans="1:14" s="133" customFormat="1" ht="0.75" customHeight="1">
      <c r="A17" s="130"/>
      <c r="C17" s="191" t="str">
        <f>IF(C16="Positivo",#REF!,IF(C16="Negativo",#REF!,IF(C16="Neutro","Suas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D17" s="191" t="e">
        <f>IF(D16="Positivo",#REF!,IF(D16="Negativo",#REF!,IF(D16="Neutro","Suas receitas e despesas se igualaram esse mês. Se puder, busque reduzir custos para o póximo mês que isso pode deixar seu resultado positivo","")))</f>
        <v>#REF!</v>
      </c>
      <c r="E17" s="191" t="e">
        <f>IF(E16="Positivo",#REF!,IF(E16="Negativo",#REF!,IF(E16="Neutro","Suas receitas e despesas se igualaram esse mês. Se puder, busque reduzir custos para o póximo mês que isso pode deixar seu resultado positivo","")))</f>
        <v>#REF!</v>
      </c>
      <c r="F17" s="191" t="e">
        <f>IF(F16="Positivo",#REF!,IF(F16="Negativo",#REF!,IF(F16="Neutro","Suas receitas e despesas se igualaram esse mês. Se puder, busque reduzir custos para o póximo mês que isso pode deixar seu resultado positivo","")))</f>
        <v>#REF!</v>
      </c>
      <c r="G17" s="191" t="e">
        <f>IF(G16="Positivo",#REF!,IF(G16="Negativo",#REF!,IF(G16="Neutro","Suas receitas e despesas se igualaram esse mês. Se puder, busque reduzir custos para o póximo mês que isso pode deixar seu resultado positivo","")))</f>
        <v>#REF!</v>
      </c>
      <c r="H17" s="191" t="e">
        <f>IF(H16="Positivo",#REF!,IF(H16="Negativo",#REF!,IF(H16="Neutro","Suas receitas e despesas se igualaram esse mês. Se puder, busque reduzir custos para o póximo mês que isso pode deixar seu resultado positivo","")))</f>
        <v>#REF!</v>
      </c>
      <c r="I17" s="191" t="e">
        <f>IF(I16="Positivo",#REF!,IF(I16="Negativo",#REF!,IF(I16="Neutro","Suas receitas e despesas se igualaram esse mês. Se puder, busque reduzir custos para o póximo mês que isso pode deixar seu resultado positivo","")))</f>
        <v>#REF!</v>
      </c>
      <c r="J17" s="191" t="e">
        <f>IF(J16="Positivo",#REF!,IF(J16="Negativo",#REF!,IF(J16="Neutro","Suas receitas e despesas se igualaram esse mês. Se puder, busque reduzir custos para o póximo mês que isso pode deixar seu resultado positivo","")))</f>
        <v>#REF!</v>
      </c>
      <c r="K17" s="191" t="e">
        <f>IF(K16="Positivo",#REF!,IF(K16="Negativo",#REF!,IF(K16="Neutro","Suas receitas e despesas se igualaram esse mês. Se puder, busque reduzir custos para o póximo mês que isso pode deixar seu resultado positivo","")))</f>
        <v>#REF!</v>
      </c>
      <c r="L17" s="191" t="e">
        <f>IF(L16="Positivo",#REF!,IF(L16="Negativo",#REF!,IF(L16="Neutro","Suas receitas e despesas se igualaram esse mês. Se puder, busque reduzir custos para o póximo mês que isso pode deixar seu resultado positivo","")))</f>
        <v>#REF!</v>
      </c>
      <c r="M17" s="191" t="e">
        <f>IF(M16="Positivo",#REF!,IF(M16="Negativo",#REF!,IF(M16="Neutro","Suas receitas e despesas se igualaram esse mês. Se puder, busque reduzir custos para o póximo mês que isso pode deixar seu resultado positivo","")))</f>
        <v>#REF!</v>
      </c>
      <c r="N17" s="191" t="e">
        <f>IF(N16="Positivo",#REF!,IF(N16="Negativo",#REF!,IF(N16="Neutro","Suas receitas e despesas se igualaram esse mês. Se puder, busque reduzir custos para o póximo mês que isso pode deixar seu resultado positivo","")))</f>
        <v>#REF!</v>
      </c>
    </row>
    <row r="18" spans="1:14" s="133" customFormat="1" ht="0.75" customHeight="1">
      <c r="A18" s="130"/>
      <c r="C18" s="133" t="s">
        <v>1366</v>
      </c>
    </row>
    <row r="19" spans="1:14" s="133" customFormat="1" ht="0.75" customHeight="1">
      <c r="A19" s="130"/>
      <c r="B19" s="133" t="s">
        <v>1367</v>
      </c>
      <c r="C19" s="133" t="s">
        <v>4</v>
      </c>
      <c r="D19" s="133">
        <f>C20</f>
        <v>0</v>
      </c>
      <c r="E19" s="133">
        <f t="shared" ref="E19:N19" si="1">D20</f>
        <v>-200</v>
      </c>
      <c r="F19" s="133">
        <f t="shared" si="1"/>
        <v>-200</v>
      </c>
      <c r="G19" s="133">
        <f t="shared" si="1"/>
        <v>-500</v>
      </c>
      <c r="H19" s="133">
        <f t="shared" si="1"/>
        <v>500</v>
      </c>
      <c r="I19" s="133">
        <f t="shared" si="1"/>
        <v>-1300</v>
      </c>
      <c r="J19" s="133">
        <f t="shared" si="1"/>
        <v>-500</v>
      </c>
      <c r="K19" s="133">
        <f t="shared" si="1"/>
        <v>1300</v>
      </c>
      <c r="L19" s="133">
        <f t="shared" si="1"/>
        <v>-500</v>
      </c>
      <c r="M19" s="133">
        <f t="shared" si="1"/>
        <v>1300</v>
      </c>
      <c r="N19" s="133">
        <f t="shared" si="1"/>
        <v>1400</v>
      </c>
    </row>
    <row r="20" spans="1:14" s="133" customFormat="1" ht="0.75" customHeight="1">
      <c r="A20" s="130"/>
      <c r="B20" s="133" t="s">
        <v>1368</v>
      </c>
      <c r="C20" s="133">
        <f t="shared" ref="C20:N20" si="2">C14-C15</f>
        <v>0</v>
      </c>
      <c r="D20" s="133">
        <f t="shared" si="2"/>
        <v>-200</v>
      </c>
      <c r="E20" s="133">
        <f t="shared" si="2"/>
        <v>-200</v>
      </c>
      <c r="F20" s="133">
        <f t="shared" si="2"/>
        <v>-500</v>
      </c>
      <c r="G20" s="133">
        <f t="shared" si="2"/>
        <v>500</v>
      </c>
      <c r="H20" s="133">
        <f t="shared" si="2"/>
        <v>-1300</v>
      </c>
      <c r="I20" s="133">
        <f t="shared" si="2"/>
        <v>-500</v>
      </c>
      <c r="J20" s="133">
        <f t="shared" si="2"/>
        <v>1300</v>
      </c>
      <c r="K20" s="133">
        <f t="shared" si="2"/>
        <v>-500</v>
      </c>
      <c r="L20" s="133">
        <f t="shared" si="2"/>
        <v>1300</v>
      </c>
      <c r="M20" s="133">
        <f t="shared" si="2"/>
        <v>1400</v>
      </c>
      <c r="N20" s="133">
        <f t="shared" si="2"/>
        <v>700</v>
      </c>
    </row>
    <row r="21" spans="1:14" s="133" customFormat="1" ht="0.75" customHeight="1">
      <c r="A21" s="130"/>
      <c r="D21" s="133" t="str">
        <f t="shared" ref="D21:N21" si="3">IF(D20&gt;C20,"Positivo",IF(D20&lt;C20,"Negativo","Neutro"))</f>
        <v>Negativo</v>
      </c>
      <c r="E21" s="133" t="str">
        <f t="shared" si="3"/>
        <v>Neutro</v>
      </c>
      <c r="F21" s="133" t="str">
        <f t="shared" si="3"/>
        <v>Negativo</v>
      </c>
      <c r="G21" s="133" t="str">
        <f t="shared" si="3"/>
        <v>Positivo</v>
      </c>
      <c r="H21" s="133" t="str">
        <f t="shared" si="3"/>
        <v>Negativo</v>
      </c>
      <c r="I21" s="133" t="str">
        <f t="shared" si="3"/>
        <v>Positivo</v>
      </c>
      <c r="J21" s="133" t="str">
        <f t="shared" si="3"/>
        <v>Positivo</v>
      </c>
      <c r="K21" s="133" t="str">
        <f t="shared" si="3"/>
        <v>Negativo</v>
      </c>
      <c r="L21" s="133" t="str">
        <f t="shared" si="3"/>
        <v>Positivo</v>
      </c>
      <c r="M21" s="133" t="str">
        <f t="shared" si="3"/>
        <v>Positivo</v>
      </c>
      <c r="N21" s="133" t="str">
        <f t="shared" si="3"/>
        <v>Negativo</v>
      </c>
    </row>
    <row r="22" spans="1:14" s="133" customFormat="1" ht="0.75" customHeight="1">
      <c r="A22" s="130"/>
      <c r="C22" s="133" t="s">
        <v>1369</v>
      </c>
      <c r="D22" s="191" t="e">
        <f>IF(D21="Positivo",#REF!,IF(D21="Negativo",#REF!,IF(D21="Neutro","Seu resultado financeiro não se alterarou do mês passado para esse.","")))</f>
        <v>#REF!</v>
      </c>
      <c r="E22" s="191" t="str">
        <f>IF(E21="Positivo",#REF!,IF(E21="Negativo",#REF!,IF(E21="Neutro","Seu resultado financeiro não se alterarou do mês passado para esse.","")))</f>
        <v>Seu resultado financeiro não se alterarou do mês passado para esse.</v>
      </c>
      <c r="F22" s="191" t="e">
        <f>IF(F21="Positivo",#REF!,IF(F21="Negativo",#REF!,IF(F21="Neutro","Seu resultado financeiro não se alterarou do mês passado para esse.","")))</f>
        <v>#REF!</v>
      </c>
      <c r="G22" s="191" t="e">
        <f>IF(G21="Positivo",#REF!,IF(G21="Negativo",#REF!,IF(G21="Neutro","Seu resultado financeiro não se alterarou do mês passado para esse.","")))</f>
        <v>#REF!</v>
      </c>
      <c r="H22" s="191" t="e">
        <f>IF(H21="Positivo",#REF!,IF(H21="Negativo",#REF!,IF(H21="Neutro","Seu resultado financeiro não se alterarou do mês passado para esse.","")))</f>
        <v>#REF!</v>
      </c>
      <c r="I22" s="191" t="e">
        <f>IF(I21="Positivo",#REF!,IF(I21="Negativo",#REF!,IF(I21="Neutro","Seu resultado financeiro não se alterarou do mês passado para esse.","")))</f>
        <v>#REF!</v>
      </c>
      <c r="J22" s="191" t="e">
        <f>IF(J21="Positivo",#REF!,IF(J21="Negativo",#REF!,IF(J21="Neutro","Seu resultado financeiro não se alterarou do mês passado para esse.","")))</f>
        <v>#REF!</v>
      </c>
      <c r="K22" s="191" t="e">
        <f>IF(K21="Positivo",#REF!,IF(K21="Negativo",#REF!,IF(K21="Neutro","Seu resultado financeiro não se alterarou do mês passado para esse.","")))</f>
        <v>#REF!</v>
      </c>
      <c r="L22" s="191" t="e">
        <f>IF(L21="Positivo",#REF!,IF(L21="Negativo",#REF!,IF(L21="Neutro","Seu resultado financeiro não se alterarou do mês passado para esse.","")))</f>
        <v>#REF!</v>
      </c>
      <c r="M22" s="191" t="e">
        <f>IF(M21="Positivo",#REF!,IF(M21="Negativo",#REF!,IF(M21="Neutro","Seu resultado financeiro não se alterarou do mês passado para esse.","")))</f>
        <v>#REF!</v>
      </c>
      <c r="N22" s="191" t="e">
        <f>IF(N21="Positivo",#REF!,IF(N21="Negativo",#REF!,IF(N21="Neutro","Seu resultado financeiro não se alterarou do mês passado para esse.","")))</f>
        <v>#REF!</v>
      </c>
    </row>
    <row r="23" spans="1:14" s="133" customFormat="1" ht="0.75" customHeight="1">
      <c r="A23" s="130"/>
      <c r="C23" s="133" t="s">
        <v>1370</v>
      </c>
    </row>
    <row r="24" spans="1:14" s="133" customFormat="1" ht="0.75" customHeight="1">
      <c r="A24" s="130"/>
      <c r="B24" s="133" t="s">
        <v>1371</v>
      </c>
      <c r="C24" s="133">
        <f>FC!D15</f>
        <v>0</v>
      </c>
      <c r="D24" s="133">
        <f>FC!E15</f>
        <v>200</v>
      </c>
      <c r="E24" s="133">
        <f>FC!F15</f>
        <v>200</v>
      </c>
      <c r="F24" s="133">
        <f>FC!G15</f>
        <v>200</v>
      </c>
      <c r="G24" s="133">
        <f>FC!H15</f>
        <v>200</v>
      </c>
      <c r="H24" s="133">
        <f>FC!I15</f>
        <v>200</v>
      </c>
      <c r="I24" s="133">
        <f>FC!J15</f>
        <v>200</v>
      </c>
      <c r="J24" s="133">
        <f>FC!K15</f>
        <v>200</v>
      </c>
      <c r="K24" s="133">
        <f>FC!L15</f>
        <v>200</v>
      </c>
      <c r="L24" s="133">
        <f>FC!M15</f>
        <v>200</v>
      </c>
      <c r="M24" s="133">
        <f>FC!N15</f>
        <v>200</v>
      </c>
      <c r="N24" s="133">
        <f>FC!O15</f>
        <v>200</v>
      </c>
    </row>
    <row r="25" spans="1:14" s="133" customFormat="1" ht="0.75" customHeight="1">
      <c r="A25" s="130"/>
      <c r="B25" s="133" t="s">
        <v>1372</v>
      </c>
      <c r="C25" s="133">
        <f>FC!D16</f>
        <v>0</v>
      </c>
      <c r="D25" s="133">
        <f>FC!E16</f>
        <v>0</v>
      </c>
      <c r="E25" s="133">
        <f>FC!F16</f>
        <v>0</v>
      </c>
      <c r="F25" s="133">
        <f>FC!G16</f>
        <v>0</v>
      </c>
      <c r="G25" s="133">
        <f>FC!H16</f>
        <v>0</v>
      </c>
      <c r="H25" s="133">
        <f>FC!I16</f>
        <v>0</v>
      </c>
      <c r="I25" s="133">
        <f>FC!J16</f>
        <v>0</v>
      </c>
      <c r="J25" s="133">
        <f>FC!K16</f>
        <v>0</v>
      </c>
      <c r="K25" s="133">
        <f>FC!L16</f>
        <v>0</v>
      </c>
      <c r="L25" s="133">
        <f>FC!M16</f>
        <v>0</v>
      </c>
      <c r="M25" s="133">
        <f>FC!N16</f>
        <v>0</v>
      </c>
      <c r="N25" s="133">
        <f>FC!O16</f>
        <v>0</v>
      </c>
    </row>
    <row r="26" spans="1:14" s="133" customFormat="1" ht="0.75" customHeight="1">
      <c r="A26" s="130"/>
      <c r="C26" s="133" t="str">
        <f t="shared" ref="C26" si="4">IF(C24&gt;C25,"Positivo",IF(C25&gt;C24,"Negativo",IF(C24=C25,"Neutro","")))</f>
        <v>Neutro</v>
      </c>
      <c r="D26" s="133" t="str">
        <f>IF(D24&gt;D25,"Positivo",IF(D25&gt;D24,"Negativo",IF(D24=D25,"Neutro","")))</f>
        <v>Positivo</v>
      </c>
      <c r="E26" s="133" t="str">
        <f t="shared" ref="E26:N26" si="5">IF(E24&gt;E25,"Positivo",IF(E25&gt;E24,"Negativo",IF(E24=E25,"Neutro","")))</f>
        <v>Positivo</v>
      </c>
      <c r="F26" s="133" t="str">
        <f t="shared" si="5"/>
        <v>Positivo</v>
      </c>
      <c r="G26" s="133" t="str">
        <f t="shared" si="5"/>
        <v>Positivo</v>
      </c>
      <c r="H26" s="133" t="str">
        <f t="shared" si="5"/>
        <v>Positivo</v>
      </c>
      <c r="I26" s="133" t="str">
        <f t="shared" si="5"/>
        <v>Positivo</v>
      </c>
      <c r="J26" s="133" t="str">
        <f t="shared" si="5"/>
        <v>Positivo</v>
      </c>
      <c r="K26" s="133" t="str">
        <f t="shared" si="5"/>
        <v>Positivo</v>
      </c>
      <c r="L26" s="133" t="str">
        <f t="shared" si="5"/>
        <v>Positivo</v>
      </c>
      <c r="M26" s="133" t="str">
        <f t="shared" si="5"/>
        <v>Positivo</v>
      </c>
      <c r="N26" s="133" t="str">
        <f t="shared" si="5"/>
        <v>Positivo</v>
      </c>
    </row>
    <row r="27" spans="1:14" s="133" customFormat="1" ht="0.75" customHeight="1">
      <c r="A27" s="130"/>
      <c r="C27" s="191" t="str">
        <f>IF(C26="Positivo",#REF!,IF(C26="Negativo",#REF!,IF(C26="Neutro","Seu contas a pagar e a receber se igualaram esse mês","")))</f>
        <v>Seu contas a pagar e a receber se igualaram esse mês</v>
      </c>
      <c r="D27" s="191" t="e">
        <f>IF(D26="Positivo",#REF!,IF(D26="Negativo",#REF!,IF(D26="Neutro","Seu contas a pagar e a receber se igualaram esse mês","")))</f>
        <v>#REF!</v>
      </c>
      <c r="E27" s="191" t="e">
        <f>IF(E26="Positivo",#REF!,IF(E26="Negativo",#REF!,IF(E26="Neutro","Seu contas a pagar e a receber se igualaram esse mês","")))</f>
        <v>#REF!</v>
      </c>
      <c r="F27" s="191" t="e">
        <f>IF(F26="Positivo",#REF!,IF(F26="Negativo",#REF!,IF(F26="Neutro","Seu contas a pagar e a receber se igualaram esse mês","")))</f>
        <v>#REF!</v>
      </c>
      <c r="G27" s="191" t="e">
        <f>IF(G26="Positivo",#REF!,IF(G26="Negativo",#REF!,IF(G26="Neutro","Seu contas a pagar e a receber se igualaram esse mês","")))</f>
        <v>#REF!</v>
      </c>
      <c r="H27" s="191" t="e">
        <f>IF(H26="Positivo",#REF!,IF(H26="Negativo",#REF!,IF(H26="Neutro","Seu contas a pagar e a receber se igualaram esse mês","")))</f>
        <v>#REF!</v>
      </c>
      <c r="I27" s="191" t="e">
        <f>IF(I26="Positivo",#REF!,IF(I26="Negativo",#REF!,IF(I26="Neutro","Seu contas a pagar e a receber se igualaram esse mês","")))</f>
        <v>#REF!</v>
      </c>
      <c r="J27" s="191" t="e">
        <f>IF(J26="Positivo",#REF!,IF(J26="Negativo",#REF!,IF(J26="Neutro","Seu contas a pagar e a receber se igualaram esse mês","")))</f>
        <v>#REF!</v>
      </c>
      <c r="K27" s="191" t="e">
        <f>IF(K26="Positivo",#REF!,IF(K26="Negativo",#REF!,IF(K26="Neutro","Seu contas a pagar e a receber se igualaram esse mês","")))</f>
        <v>#REF!</v>
      </c>
      <c r="L27" s="191" t="e">
        <f>IF(L26="Positivo",#REF!,IF(L26="Negativo",#REF!,IF(L26="Neutro","Seu contas a pagar e a receber se igualaram esse mês","")))</f>
        <v>#REF!</v>
      </c>
      <c r="M27" s="191" t="e">
        <f>IF(M26="Positivo",#REF!,IF(M26="Negativo",#REF!,IF(M26="Neutro","Seu contas a pagar e a receber se igualaram esse mês","")))</f>
        <v>#REF!</v>
      </c>
      <c r="N27" s="191" t="e">
        <f>IF(N26="Positivo",#REF!,IF(N26="Negativo",#REF!,IF(N26="Neutro","Seu contas a pagar e a receber se igualaram esse mês","")))</f>
        <v>#REF!</v>
      </c>
    </row>
    <row r="28" spans="1:14" s="133" customFormat="1" ht="0.75" customHeight="1">
      <c r="A28" s="130"/>
      <c r="C28" s="133" t="s">
        <v>1373</v>
      </c>
    </row>
    <row r="29" spans="1:14" s="133" customFormat="1" ht="0.75" customHeight="1">
      <c r="A29" s="130"/>
      <c r="B29" s="133" t="s">
        <v>1374</v>
      </c>
      <c r="C29" s="133">
        <f>C25-C24</f>
        <v>0</v>
      </c>
      <c r="D29" s="133">
        <f t="shared" ref="D29:N29" si="6">D25-D24</f>
        <v>-200</v>
      </c>
      <c r="E29" s="133">
        <f t="shared" si="6"/>
        <v>-200</v>
      </c>
      <c r="F29" s="133">
        <f t="shared" si="6"/>
        <v>-200</v>
      </c>
      <c r="G29" s="133">
        <f t="shared" si="6"/>
        <v>-200</v>
      </c>
      <c r="H29" s="133">
        <f t="shared" si="6"/>
        <v>-200</v>
      </c>
      <c r="I29" s="133">
        <f t="shared" si="6"/>
        <v>-200</v>
      </c>
      <c r="J29" s="133">
        <f t="shared" si="6"/>
        <v>-200</v>
      </c>
      <c r="K29" s="133">
        <f>K25-K24</f>
        <v>-200</v>
      </c>
      <c r="L29" s="133">
        <f t="shared" si="6"/>
        <v>-200</v>
      </c>
      <c r="M29" s="133">
        <f>M25-M24</f>
        <v>-200</v>
      </c>
      <c r="N29" s="133">
        <f t="shared" si="6"/>
        <v>-200</v>
      </c>
    </row>
    <row r="30" spans="1:14" s="133" customFormat="1" ht="0.75" customHeight="1">
      <c r="A30" s="130"/>
      <c r="B30" s="133" t="s">
        <v>1375</v>
      </c>
      <c r="C30" s="133">
        <f>FC!D10</f>
        <v>0</v>
      </c>
      <c r="D30" s="133">
        <f>FC!E10</f>
        <v>-200</v>
      </c>
      <c r="E30" s="133">
        <f>FC!F10</f>
        <v>-400</v>
      </c>
      <c r="F30" s="133">
        <f>FC!G10</f>
        <v>-900</v>
      </c>
      <c r="G30" s="133">
        <f>FC!H10</f>
        <v>-400</v>
      </c>
      <c r="H30" s="133">
        <f>FC!I10</f>
        <v>-1700</v>
      </c>
      <c r="I30" s="133">
        <f>FC!J10</f>
        <v>-2200</v>
      </c>
      <c r="J30" s="133">
        <f>FC!K10</f>
        <v>-900</v>
      </c>
      <c r="K30" s="133">
        <f>FC!L10</f>
        <v>-1400</v>
      </c>
      <c r="L30" s="133">
        <f>FC!M10</f>
        <v>-100</v>
      </c>
      <c r="M30" s="133">
        <f>FC!N10</f>
        <v>1300</v>
      </c>
      <c r="N30" s="133">
        <f>FC!O10</f>
        <v>2000</v>
      </c>
    </row>
    <row r="31" spans="1:14" s="133" customFormat="1" ht="0.75" customHeight="1">
      <c r="A31" s="130"/>
      <c r="C31" s="133" t="str">
        <f t="shared" ref="C31:N31" si="7">IF(C29&lt;C30,"Positivo",IF(C30&lt;C29,"Negativo",IF(C29=C30,"Neutro","")))</f>
        <v>Neutro</v>
      </c>
      <c r="D31" s="133" t="str">
        <f t="shared" si="7"/>
        <v>Neutro</v>
      </c>
      <c r="E31" s="133" t="str">
        <f t="shared" si="7"/>
        <v>Negativo</v>
      </c>
      <c r="F31" s="133" t="str">
        <f t="shared" si="7"/>
        <v>Negativo</v>
      </c>
      <c r="G31" s="133" t="str">
        <f t="shared" si="7"/>
        <v>Negativo</v>
      </c>
      <c r="H31" s="133" t="str">
        <f t="shared" si="7"/>
        <v>Negativo</v>
      </c>
      <c r="I31" s="133" t="str">
        <f t="shared" si="7"/>
        <v>Negativo</v>
      </c>
      <c r="J31" s="133" t="str">
        <f t="shared" si="7"/>
        <v>Negativo</v>
      </c>
      <c r="K31" s="133" t="str">
        <f t="shared" si="7"/>
        <v>Negativo</v>
      </c>
      <c r="L31" s="133" t="str">
        <f t="shared" si="7"/>
        <v>Positivo</v>
      </c>
      <c r="M31" s="133" t="str">
        <f t="shared" si="7"/>
        <v>Positivo</v>
      </c>
      <c r="N31" s="133" t="str">
        <f t="shared" si="7"/>
        <v>Positivo</v>
      </c>
    </row>
    <row r="32" spans="1:14" s="133" customFormat="1" ht="0.75" customHeight="1">
      <c r="A32" s="130"/>
      <c r="C32" s="191" t="s">
        <v>1376</v>
      </c>
      <c r="D32" s="191" t="str">
        <f>IF(D31="Positivo",#REF!,IF(D31="Negativo",#REF!,IF(D31="Neutro","Como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E32" s="191" t="e">
        <f>IF(E31="Positivo",#REF!,IF(E31="Negativo",#REF!,IF(E31="Neutro","Como os valores acumulados que você tem é exatamente igual ao seu Contas a Pagar, você precisa se preocupar bastante com o póximo mês, pois se nada for feito e você tiver outro mês com muitas contas a pagar, entrará no vermelho","")))</f>
        <v>#REF!</v>
      </c>
      <c r="F32" s="191" t="e">
        <f>IF(F31="Positivo",#REF!,IF(F31="Negativo",#REF!,IF(F31="Neutro","Como os valores acumulados que você tem é exatamente igual ao seu Contas a Pagar, você precisa se preocupar bastante com o póximo mês, pois se nada for feito e você tiver outro mês com muitas contas a pagar, entrará no vermelho","")))</f>
        <v>#REF!</v>
      </c>
      <c r="G32" s="191" t="e">
        <f>IF(G31="Positivo",#REF!,IF(G31="Negativo",#REF!,IF(G31="Neutro","Como os valores acumulados que você tem é exatamente igual ao seu Contas a Pagar, você precisa se preocupar bastante com o póximo mês, pois se nada for feito e você tiver outro mês com muitas contas a pagar, entrará no vermelho","")))</f>
        <v>#REF!</v>
      </c>
      <c r="H32" s="191" t="e">
        <f>IF(H31="Positivo",#REF!,IF(H31="Negativo",#REF!,IF(H31="Neutro","Como os valores acumulados que você tem é exatamente igual ao seu Contas a Pagar, você precisa se preocupar bastante com o póximo mês, pois se nada for feito e você tiver outro mês com muitas contas a pagar, entrará no vermelho","")))</f>
        <v>#REF!</v>
      </c>
      <c r="I32" s="191" t="e">
        <f>IF(I31="Positivo",#REF!,IF(I31="Negativo",#REF!,IF(I31="Neutro","Como os valores acumulados que você tem é exatamente igual ao seu Contas a Pagar, você precisa se preocupar bastante com o póximo mês, pois se nada for feito e você tiver outro mês com muitas contas a pagar, entrará no vermelho","")))</f>
        <v>#REF!</v>
      </c>
      <c r="J32" s="191" t="e">
        <f>IF(J31="Positivo",#REF!,IF(J31="Negativo",#REF!,IF(J31="Neutro","Como os valores acumulados que você tem é exatamente igual ao seu Contas a Pagar, você precisa se preocupar bastante com o póximo mês, pois se nada for feito e você tiver outro mês com muitas contas a pagar, entrará no vermelho","")))</f>
        <v>#REF!</v>
      </c>
      <c r="K32" s="191" t="e">
        <f>IF(K31="Positivo",#REF!,IF(K31="Negativo",#REF!,IF(K31="Neutro","Como os valores acumulados que você tem é exatamente igual ao seu Contas a Pagar, você precisa se preocupar bastante com o póximo mês, pois se nada for feito e você tiver outro mês com muitas contas a pagar, entrará no vermelho","")))</f>
        <v>#REF!</v>
      </c>
      <c r="L32" s="191" t="e">
        <f>IF(L31="Positivo",#REF!,IF(L31="Negativo",#REF!,IF(L31="Neutro","Como os valores acumulados que você tem é exatamente igual ao seu Contas a Pagar, você precisa se preocupar bastante com o póximo mês, pois se nada for feito e você tiver outro mês com muitas contas a pagar, entrará no vermelho","")))</f>
        <v>#REF!</v>
      </c>
      <c r="M32" s="191" t="e">
        <f>IF(M31="Positivo",#REF!,IF(M31="Negativo",#REF!,IF(M31="Neutro","Como os valores acumulados que você tem é exatamente igual ao seu Contas a Pagar, você precisa se preocupar bastante com o póximo mês, pois se nada for feito e você tiver outro mês com muitas contas a pagar, entrará no vermelho","")))</f>
        <v>#REF!</v>
      </c>
      <c r="N32" s="191" t="e">
        <f>IF(N31="Positivo",#REF!,IF(N31="Negativo",#REF!,IF(N31="Neutro","Como os valores acumulados que você tem é exatamente igual ao seu Contas a Pagar, você precisa se preocupar bastante com o póximo mês, pois se nada for feito e você tiver outro mês com muitas contas a pagar, entrará no vermelho","")))</f>
        <v>#REF!</v>
      </c>
    </row>
    <row r="33" spans="1:1" s="133" customFormat="1" ht="0.75" customHeight="1">
      <c r="A33" s="130"/>
    </row>
    <row r="34" spans="1:1" s="133" customFormat="1" ht="0.75" customHeight="1">
      <c r="A34" s="130"/>
    </row>
    <row r="35" spans="1:1" s="133" customFormat="1" ht="0.75" customHeight="1">
      <c r="A35" s="130"/>
    </row>
    <row r="36" spans="1:1" s="133" customFormat="1" ht="0.75" customHeight="1">
      <c r="A36" s="130"/>
    </row>
    <row r="37" spans="1:1"/>
    <row r="38" spans="1:1"/>
    <row r="39" spans="1:1"/>
    <row r="40" spans="1:1"/>
    <row r="41" spans="1:1"/>
    <row r="42" spans="1:1"/>
    <row r="43" spans="1:1"/>
  </sheetData>
  <sheetProtection formatColumns="0" formatRows="0" selectLockedCells="1" autoFilter="0"/>
  <mergeCells count="10">
    <mergeCell ref="C10:D10"/>
    <mergeCell ref="E10:F10"/>
    <mergeCell ref="G10:H10"/>
    <mergeCell ref="I10:J10"/>
    <mergeCell ref="C1:O1"/>
    <mergeCell ref="E4:F4"/>
    <mergeCell ref="C9:D9"/>
    <mergeCell ref="E9:F9"/>
    <mergeCell ref="G9:H9"/>
    <mergeCell ref="I9:J9"/>
  </mergeCells>
  <conditionalFormatting sqref="C10">
    <cfRule type="containsText" dxfId="26" priority="7" operator="containsText" text="Parabéns">
      <formula>NOT(ISERROR(SEARCH("Parabéns",C10)))</formula>
    </cfRule>
    <cfRule type="containsText" dxfId="25" priority="8" operator="containsText" text="repetirá">
      <formula>NOT(ISERROR(SEARCH("repetirá",C10)))</formula>
    </cfRule>
  </conditionalFormatting>
  <conditionalFormatting sqref="E10">
    <cfRule type="containsText" dxfId="24" priority="5" operator="containsText" text="piorou">
      <formula>NOT(ISERROR(SEARCH("piorou",E10)))</formula>
    </cfRule>
    <cfRule type="containsText" dxfId="23" priority="6" operator="containsText" text="boa">
      <formula>NOT(ISERROR(SEARCH("boa",E10)))</formula>
    </cfRule>
  </conditionalFormatting>
  <conditionalFormatting sqref="G10">
    <cfRule type="containsText" dxfId="22" priority="3" operator="containsText" text="devedores">
      <formula>NOT(ISERROR(SEARCH("devedores",G10)))</formula>
    </cfRule>
    <cfRule type="containsText" dxfId="21" priority="4" operator="containsText" text="prejuízo">
      <formula>NOT(ISERROR(SEARCH("prejuízo",G10)))</formula>
    </cfRule>
  </conditionalFormatting>
  <conditionalFormatting sqref="I10">
    <cfRule type="containsText" dxfId="20" priority="1" operator="containsText" text="olho">
      <formula>NOT(ISERROR(SEARCH("olho",I10)))</formula>
    </cfRule>
    <cfRule type="containsText" dxfId="19" priority="2" operator="containsText" text="atento">
      <formula>NOT(ISERROR(SEARCH("atento",I10)))</formula>
    </cfRule>
  </conditionalFormatting>
  <dataValidations count="1">
    <dataValidation type="list" allowBlank="1" showInputMessage="1" showErrorMessage="1" sqref="E4">
      <formula1>"Janeiro,Fevereiro,Março,Abril,Maio,Junho,Julho,Agosto,Setembro,Outubro,Novembro,Dezembro"</formula1>
    </dataValidation>
  </dataValidations>
  <pageMargins left="0.511811024" right="0.511811024" top="0.78740157499999996" bottom="0.78740157499999996" header="0.31496062000000002" footer="0.31496062000000002"/>
  <pageSetup paperSize="9" orientation="portrait"/>
  <drawing r:id="rId1"/>
  <legacyDrawing r:id="rId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sheetPr codeName="Plan29" enableFormatConditionsCalculation="0">
    <pageSetUpPr fitToPage="1"/>
  </sheetPr>
  <dimension ref="A1:Z99"/>
  <sheetViews>
    <sheetView showGridLines="0" zoomScale="90" zoomScaleNormal="90" zoomScalePageLayoutView="90" workbookViewId="0"/>
  </sheetViews>
  <sheetFormatPr defaultColWidth="0" defaultRowHeight="46.5" customHeight="1" zeroHeight="1"/>
  <cols>
    <col min="1" max="1" width="27.42578125" style="1" customWidth="1"/>
    <col min="2" max="3" width="3.7109375" customWidth="1"/>
    <col min="4" max="4" width="26" customWidth="1"/>
    <col min="5" max="7" width="11.140625" customWidth="1"/>
    <col min="8" max="8" width="11.42578125" customWidth="1"/>
    <col min="9" max="13" width="11.140625" customWidth="1"/>
    <col min="14" max="14" width="12.28515625" customWidth="1"/>
    <col min="15" max="17" width="11.140625" customWidth="1"/>
    <col min="18" max="26" width="8.85546875" style="4" customWidth="1"/>
    <col min="27" max="16384" width="8.85546875" hidden="1"/>
  </cols>
  <sheetData>
    <row r="1" spans="1:26" s="32" customFormat="1" ht="33.950000000000003" customHeight="1">
      <c r="A1" s="142"/>
      <c r="C1" s="22"/>
      <c r="D1" s="22" t="s">
        <v>1377</v>
      </c>
      <c r="E1" s="22"/>
      <c r="F1" s="22"/>
      <c r="G1" s="22"/>
      <c r="H1" s="22"/>
      <c r="I1" s="22"/>
      <c r="J1" s="22"/>
      <c r="K1" s="22"/>
      <c r="L1" s="22"/>
      <c r="M1" s="22"/>
      <c r="N1" s="22"/>
      <c r="O1" s="22"/>
      <c r="R1" s="40"/>
      <c r="S1" s="40"/>
      <c r="T1" s="40"/>
      <c r="U1" s="40"/>
      <c r="V1" s="40"/>
      <c r="W1" s="40"/>
      <c r="X1" s="40"/>
      <c r="Y1" s="40"/>
      <c r="Z1" s="40"/>
    </row>
    <row r="2" spans="1:26" s="32" customFormat="1" ht="37.5" customHeight="1">
      <c r="A2" s="142"/>
      <c r="C2" s="35"/>
      <c r="D2" s="35"/>
      <c r="E2" s="35"/>
      <c r="F2" s="35"/>
      <c r="G2" s="35"/>
      <c r="H2" s="35"/>
      <c r="I2" s="35"/>
      <c r="J2" s="35"/>
      <c r="K2" s="35"/>
      <c r="L2" s="35"/>
      <c r="M2" s="35"/>
      <c r="N2" s="35"/>
      <c r="O2" s="35"/>
      <c r="P2" s="35"/>
      <c r="Q2" s="35"/>
      <c r="R2" s="41"/>
      <c r="S2" s="41"/>
      <c r="T2" s="41"/>
      <c r="U2" s="40"/>
      <c r="V2" s="40"/>
      <c r="W2" s="40"/>
      <c r="X2" s="40"/>
      <c r="Y2" s="40"/>
      <c r="Z2" s="40"/>
    </row>
    <row r="3" spans="1:26" s="54" customFormat="1" ht="50.25" customHeight="1">
      <c r="A3" s="31"/>
      <c r="D3" s="262" t="s">
        <v>1378</v>
      </c>
      <c r="E3" s="262"/>
      <c r="F3" s="262"/>
      <c r="G3" s="262"/>
      <c r="H3" s="262"/>
      <c r="I3" s="262"/>
      <c r="J3" s="262"/>
      <c r="K3" s="262"/>
      <c r="L3" s="262"/>
      <c r="M3" s="262"/>
      <c r="N3" s="262"/>
      <c r="R3" s="94"/>
      <c r="S3" s="94"/>
      <c r="T3" s="94"/>
      <c r="U3" s="94"/>
      <c r="V3" s="94"/>
      <c r="W3" s="94"/>
      <c r="X3" s="94"/>
      <c r="Y3" s="94"/>
      <c r="Z3" s="94"/>
    </row>
    <row r="4" spans="1:26" s="95" customFormat="1" ht="69.75" customHeight="1">
      <c r="A4" s="1"/>
      <c r="B4"/>
      <c r="D4" s="264" t="s">
        <v>1393</v>
      </c>
      <c r="E4" s="264"/>
      <c r="F4" s="264"/>
      <c r="G4" s="264"/>
      <c r="H4" s="264"/>
      <c r="I4" s="264"/>
      <c r="J4" s="264"/>
      <c r="K4" s="264"/>
      <c r="L4" s="264"/>
      <c r="M4" s="264"/>
      <c r="N4" s="264"/>
      <c r="O4" s="264"/>
      <c r="P4" s="264"/>
      <c r="Q4" s="264"/>
      <c r="R4" s="96"/>
      <c r="S4" s="96"/>
      <c r="T4" s="96"/>
      <c r="U4" s="96"/>
      <c r="V4" s="96"/>
      <c r="W4" s="96"/>
      <c r="X4" s="96"/>
      <c r="Y4" s="96"/>
      <c r="Z4" s="96"/>
    </row>
    <row r="5" spans="1:26" ht="6.75" customHeight="1">
      <c r="G5" s="42"/>
    </row>
    <row r="6" spans="1:26" ht="6.75" customHeight="1"/>
    <row r="7" spans="1:26" ht="38.25" customHeight="1"/>
    <row r="8" spans="1:26" ht="70.5" customHeight="1">
      <c r="D8" s="263" t="s">
        <v>1379</v>
      </c>
      <c r="E8" s="263"/>
      <c r="F8" s="263"/>
      <c r="G8" s="263"/>
      <c r="H8" s="263"/>
      <c r="I8" s="263"/>
      <c r="J8" s="263"/>
      <c r="K8" s="263"/>
      <c r="L8" s="263"/>
      <c r="M8" s="263"/>
      <c r="N8" s="263"/>
      <c r="O8" s="263"/>
      <c r="P8" s="263"/>
      <c r="Q8" s="263"/>
    </row>
    <row r="9" spans="1:26" ht="70.5" customHeight="1">
      <c r="D9" s="263" t="s">
        <v>1380</v>
      </c>
      <c r="E9" s="263"/>
      <c r="F9" s="263"/>
      <c r="G9" s="263"/>
      <c r="H9" s="263"/>
      <c r="I9" s="263"/>
      <c r="J9" s="263"/>
      <c r="K9" s="263"/>
      <c r="L9" s="263"/>
      <c r="M9" s="263"/>
      <c r="N9" s="263"/>
      <c r="O9" s="263"/>
      <c r="P9" s="263"/>
      <c r="Q9" s="263"/>
    </row>
    <row r="10" spans="1:26" ht="70.5" customHeight="1">
      <c r="D10" s="263" t="s">
        <v>1381</v>
      </c>
      <c r="E10" s="263"/>
      <c r="F10" s="263"/>
      <c r="G10" s="263"/>
      <c r="H10" s="263"/>
      <c r="I10" s="263"/>
      <c r="J10" s="263"/>
      <c r="K10" s="263"/>
      <c r="L10" s="263"/>
      <c r="M10" s="263"/>
      <c r="N10" s="263"/>
      <c r="O10" s="263"/>
      <c r="P10" s="263"/>
      <c r="Q10" s="263"/>
    </row>
    <row r="11" spans="1:26" ht="70.5" customHeight="1">
      <c r="D11" s="263" t="s">
        <v>1382</v>
      </c>
      <c r="E11" s="263"/>
      <c r="F11" s="263"/>
      <c r="G11" s="263"/>
      <c r="H11" s="263"/>
      <c r="I11" s="263"/>
      <c r="J11" s="263"/>
      <c r="K11" s="263"/>
      <c r="L11" s="263"/>
      <c r="M11" s="263"/>
      <c r="N11" s="263"/>
      <c r="O11" s="263"/>
      <c r="P11" s="263"/>
      <c r="Q11" s="263"/>
    </row>
    <row r="12" spans="1:26" ht="26.25" customHeight="1">
      <c r="D12" s="39"/>
      <c r="E12" s="39"/>
      <c r="F12" s="39"/>
      <c r="G12" s="39"/>
      <c r="H12" s="39"/>
      <c r="I12" s="39"/>
      <c r="J12" s="39"/>
      <c r="K12" s="39"/>
      <c r="L12" s="39"/>
      <c r="M12" s="39"/>
      <c r="N12" s="39"/>
      <c r="O12" s="39"/>
      <c r="P12" s="39"/>
      <c r="Q12" s="39"/>
    </row>
    <row r="13" spans="1:26" ht="27" customHeight="1">
      <c r="B13" s="2"/>
    </row>
    <row r="14" spans="1:26" s="39" customFormat="1" ht="9" customHeight="1">
      <c r="A14" s="1"/>
      <c r="B14" s="2"/>
      <c r="C14"/>
      <c r="R14" s="97"/>
      <c r="S14" s="97"/>
      <c r="T14" s="97"/>
      <c r="U14" s="97"/>
      <c r="V14" s="97"/>
      <c r="W14" s="97"/>
      <c r="X14" s="97"/>
      <c r="Y14" s="97"/>
      <c r="Z14" s="97"/>
    </row>
    <row r="15" spans="1:26" s="39" customFormat="1" ht="44.25" customHeight="1">
      <c r="A15" s="1"/>
      <c r="B15" s="2"/>
      <c r="C15"/>
      <c r="D15" s="261" t="s">
        <v>1383</v>
      </c>
      <c r="E15" s="261"/>
      <c r="F15" s="261"/>
      <c r="G15" s="261"/>
      <c r="H15" s="261"/>
      <c r="I15" s="261"/>
      <c r="J15" s="261"/>
      <c r="K15" s="261"/>
      <c r="L15" s="261"/>
      <c r="M15" s="261"/>
      <c r="N15" s="261"/>
      <c r="O15" s="261"/>
      <c r="P15" s="261"/>
      <c r="Q15" s="261"/>
      <c r="R15" s="97"/>
      <c r="S15" s="97"/>
      <c r="T15" s="97"/>
      <c r="U15" s="97"/>
      <c r="V15" s="97"/>
      <c r="W15" s="97"/>
      <c r="X15" s="97"/>
      <c r="Y15" s="97"/>
      <c r="Z15" s="97"/>
    </row>
    <row r="16" spans="1:26" ht="39.75" customHeight="1">
      <c r="B16" s="2"/>
      <c r="D16" s="98" t="s">
        <v>1384</v>
      </c>
    </row>
    <row r="17" spans="2:17" ht="33" customHeight="1">
      <c r="B17" s="2"/>
    </row>
    <row r="18" spans="2:17" ht="33" customHeight="1">
      <c r="B18" s="2"/>
    </row>
    <row r="19" spans="2:17" ht="33" customHeight="1">
      <c r="B19" s="2"/>
    </row>
    <row r="20" spans="2:17" ht="23.25" customHeight="1">
      <c r="B20" s="2"/>
      <c r="D20" s="44"/>
    </row>
    <row r="21" spans="2:17" ht="23.25" customHeight="1">
      <c r="B21" s="2"/>
      <c r="D21" s="44"/>
    </row>
    <row r="22" spans="2:17" ht="23.25" customHeight="1">
      <c r="B22" s="2"/>
      <c r="D22" s="44"/>
    </row>
    <row r="23" spans="2:17" ht="23.25" customHeight="1">
      <c r="B23" s="2"/>
      <c r="D23" s="44"/>
    </row>
    <row r="24" spans="2:17" ht="23.25" customHeight="1">
      <c r="B24" s="2"/>
      <c r="D24" s="44"/>
    </row>
    <row r="25" spans="2:17" ht="23.25" customHeight="1">
      <c r="B25" s="2"/>
    </row>
    <row r="26" spans="2:17" ht="23.25" customHeight="1">
      <c r="B26" s="2"/>
    </row>
    <row r="27" spans="2:17" ht="23.25" customHeight="1" thickBot="1">
      <c r="B27" s="2"/>
    </row>
    <row r="28" spans="2:17" ht="33.75" customHeight="1" thickTop="1" thickBot="1">
      <c r="B28" s="2"/>
      <c r="D28" s="43" t="s">
        <v>1295</v>
      </c>
      <c r="E28" s="193" t="s">
        <v>1296</v>
      </c>
      <c r="F28" s="193" t="s">
        <v>1297</v>
      </c>
      <c r="G28" s="193" t="s">
        <v>1298</v>
      </c>
      <c r="H28" s="193" t="s">
        <v>1299</v>
      </c>
      <c r="I28" s="193" t="s">
        <v>1300</v>
      </c>
      <c r="J28" s="193" t="s">
        <v>1301</v>
      </c>
      <c r="K28" s="193" t="s">
        <v>1302</v>
      </c>
      <c r="L28" s="193" t="s">
        <v>1303</v>
      </c>
      <c r="M28" s="193" t="s">
        <v>1304</v>
      </c>
      <c r="N28" s="193" t="s">
        <v>1305</v>
      </c>
      <c r="O28" s="193" t="s">
        <v>1306</v>
      </c>
      <c r="P28" s="193" t="s">
        <v>1307</v>
      </c>
      <c r="Q28" s="193" t="s">
        <v>1308</v>
      </c>
    </row>
    <row r="29" spans="2:17" ht="33.75" customHeight="1" thickTop="1" thickBot="1">
      <c r="B29" s="2"/>
      <c r="D29" s="192" t="s">
        <v>1309</v>
      </c>
      <c r="E29" s="49">
        <f>Jan!M5</f>
        <v>0</v>
      </c>
      <c r="F29" s="49">
        <f>E33</f>
        <v>0</v>
      </c>
      <c r="G29" s="49">
        <f>F33</f>
        <v>-200</v>
      </c>
      <c r="H29" s="49">
        <f t="shared" ref="H29:P29" si="0">G33</f>
        <v>-400</v>
      </c>
      <c r="I29" s="49">
        <f t="shared" si="0"/>
        <v>-900</v>
      </c>
      <c r="J29" s="49">
        <f t="shared" si="0"/>
        <v>-400</v>
      </c>
      <c r="K29" s="49">
        <f t="shared" si="0"/>
        <v>-1700</v>
      </c>
      <c r="L29" s="49">
        <f t="shared" si="0"/>
        <v>-2200</v>
      </c>
      <c r="M29" s="49">
        <f t="shared" si="0"/>
        <v>-900</v>
      </c>
      <c r="N29" s="49">
        <f t="shared" si="0"/>
        <v>-1400</v>
      </c>
      <c r="O29" s="49">
        <f t="shared" si="0"/>
        <v>-100</v>
      </c>
      <c r="P29" s="49">
        <f t="shared" si="0"/>
        <v>1300</v>
      </c>
      <c r="Q29" s="91"/>
    </row>
    <row r="30" spans="2:17" ht="33.75" customHeight="1" thickTop="1" thickBot="1">
      <c r="B30" s="2"/>
      <c r="D30" s="192" t="s">
        <v>1310</v>
      </c>
      <c r="E30" s="49">
        <f>FC!D7</f>
        <v>0</v>
      </c>
      <c r="F30" s="49">
        <f>FC!E7</f>
        <v>900</v>
      </c>
      <c r="G30" s="49">
        <f>FC!F7</f>
        <v>900</v>
      </c>
      <c r="H30" s="49">
        <f>FC!G7</f>
        <v>600</v>
      </c>
      <c r="I30" s="49">
        <f>FC!H7</f>
        <v>1600</v>
      </c>
      <c r="J30" s="49">
        <f>FC!I7</f>
        <v>600</v>
      </c>
      <c r="K30" s="49">
        <f>FC!J7</f>
        <v>600</v>
      </c>
      <c r="L30" s="49">
        <f>FC!K7</f>
        <v>2400</v>
      </c>
      <c r="M30" s="49">
        <f>FC!L7</f>
        <v>600</v>
      </c>
      <c r="N30" s="49">
        <f>FC!M7</f>
        <v>2400</v>
      </c>
      <c r="O30" s="49">
        <f>FC!N7</f>
        <v>2500</v>
      </c>
      <c r="P30" s="49">
        <f>FC!O7</f>
        <v>1800</v>
      </c>
      <c r="Q30" s="49">
        <f>SUM(E30:P30)</f>
        <v>14900</v>
      </c>
    </row>
    <row r="31" spans="2:17" ht="33.75" customHeight="1" thickTop="1" thickBot="1">
      <c r="B31" s="2"/>
      <c r="D31" s="192" t="s">
        <v>1311</v>
      </c>
      <c r="E31" s="49">
        <f>FC!D8</f>
        <v>0</v>
      </c>
      <c r="F31" s="49">
        <f>FC!E8</f>
        <v>1100</v>
      </c>
      <c r="G31" s="49">
        <f>FC!F8</f>
        <v>1100</v>
      </c>
      <c r="H31" s="49">
        <f>FC!G8</f>
        <v>1100</v>
      </c>
      <c r="I31" s="49">
        <f>FC!H8</f>
        <v>1100</v>
      </c>
      <c r="J31" s="49">
        <f>FC!I8</f>
        <v>1900</v>
      </c>
      <c r="K31" s="49">
        <f>FC!J8</f>
        <v>1100</v>
      </c>
      <c r="L31" s="49">
        <f>FC!K8</f>
        <v>1100</v>
      </c>
      <c r="M31" s="49">
        <f>FC!L8</f>
        <v>1100</v>
      </c>
      <c r="N31" s="49">
        <f>FC!M8</f>
        <v>1100</v>
      </c>
      <c r="O31" s="49">
        <f>FC!N8</f>
        <v>1100</v>
      </c>
      <c r="P31" s="49">
        <f>FC!O8</f>
        <v>1100</v>
      </c>
      <c r="Q31" s="49">
        <f>SUM(E31:P31)</f>
        <v>12900</v>
      </c>
    </row>
    <row r="32" spans="2:17" ht="33.75" customHeight="1" thickTop="1" thickBot="1">
      <c r="B32" s="2"/>
      <c r="D32" s="192" t="s">
        <v>1312</v>
      </c>
      <c r="E32" s="49">
        <f t="shared" ref="E32:Q32" si="1">E30-E31</f>
        <v>0</v>
      </c>
      <c r="F32" s="49">
        <f t="shared" si="1"/>
        <v>-200</v>
      </c>
      <c r="G32" s="49">
        <f t="shared" si="1"/>
        <v>-200</v>
      </c>
      <c r="H32" s="49">
        <f t="shared" si="1"/>
        <v>-500</v>
      </c>
      <c r="I32" s="49">
        <f t="shared" si="1"/>
        <v>500</v>
      </c>
      <c r="J32" s="49">
        <f t="shared" si="1"/>
        <v>-1300</v>
      </c>
      <c r="K32" s="49">
        <f t="shared" si="1"/>
        <v>-500</v>
      </c>
      <c r="L32" s="49">
        <f t="shared" si="1"/>
        <v>1300</v>
      </c>
      <c r="M32" s="49">
        <f t="shared" si="1"/>
        <v>-500</v>
      </c>
      <c r="N32" s="49">
        <f t="shared" si="1"/>
        <v>1300</v>
      </c>
      <c r="O32" s="49">
        <f t="shared" si="1"/>
        <v>1400</v>
      </c>
      <c r="P32" s="49">
        <f t="shared" si="1"/>
        <v>700</v>
      </c>
      <c r="Q32" s="49">
        <f t="shared" si="1"/>
        <v>2000</v>
      </c>
    </row>
    <row r="33" spans="1:26" ht="33.75" customHeight="1" thickTop="1" thickBot="1">
      <c r="D33" s="192" t="s">
        <v>1237</v>
      </c>
      <c r="E33" s="49">
        <f t="shared" ref="E33:O33" si="2">E32+E29</f>
        <v>0</v>
      </c>
      <c r="F33" s="49">
        <f>F32+F29</f>
        <v>-200</v>
      </c>
      <c r="G33" s="49">
        <f t="shared" si="2"/>
        <v>-400</v>
      </c>
      <c r="H33" s="49">
        <f t="shared" si="2"/>
        <v>-900</v>
      </c>
      <c r="I33" s="49">
        <f t="shared" si="2"/>
        <v>-400</v>
      </c>
      <c r="J33" s="49">
        <f t="shared" si="2"/>
        <v>-1700</v>
      </c>
      <c r="K33" s="49">
        <f t="shared" si="2"/>
        <v>-2200</v>
      </c>
      <c r="L33" s="49">
        <f t="shared" si="2"/>
        <v>-900</v>
      </c>
      <c r="M33" s="49">
        <f t="shared" si="2"/>
        <v>-1400</v>
      </c>
      <c r="N33" s="49">
        <f t="shared" si="2"/>
        <v>-100</v>
      </c>
      <c r="O33" s="49">
        <f t="shared" si="2"/>
        <v>1300</v>
      </c>
      <c r="P33" s="49">
        <f>P32+P29</f>
        <v>2000</v>
      </c>
      <c r="Q33" s="49">
        <f>P33</f>
        <v>2000</v>
      </c>
    </row>
    <row r="34" spans="1:26" ht="33.75" customHeight="1" thickTop="1" thickBot="1">
      <c r="D34" s="192" t="s">
        <v>1313</v>
      </c>
      <c r="E34" s="108">
        <f>IF(ISERR(E32/E30),0,E32/E30)</f>
        <v>0</v>
      </c>
      <c r="F34" s="108">
        <f>IF(ISERR(F32/F30),0,F32/F30)</f>
        <v>-0.22222222222222221</v>
      </c>
      <c r="G34" s="108">
        <f t="shared" ref="G34:Q34" si="3">IF(ISERR(G32/G30),0,G32/G30)</f>
        <v>-0.22222222222222221</v>
      </c>
      <c r="H34" s="108">
        <f t="shared" si="3"/>
        <v>-0.83333333333333337</v>
      </c>
      <c r="I34" s="108">
        <f t="shared" si="3"/>
        <v>0.3125</v>
      </c>
      <c r="J34" s="108">
        <f t="shared" si="3"/>
        <v>-2.1666666666666665</v>
      </c>
      <c r="K34" s="108">
        <f t="shared" si="3"/>
        <v>-0.83333333333333337</v>
      </c>
      <c r="L34" s="108">
        <f t="shared" si="3"/>
        <v>0.54166666666666663</v>
      </c>
      <c r="M34" s="108">
        <f t="shared" si="3"/>
        <v>-0.83333333333333337</v>
      </c>
      <c r="N34" s="108">
        <f t="shared" si="3"/>
        <v>0.54166666666666663</v>
      </c>
      <c r="O34" s="108">
        <f t="shared" si="3"/>
        <v>0.56000000000000005</v>
      </c>
      <c r="P34" s="108">
        <f t="shared" si="3"/>
        <v>0.3888888888888889</v>
      </c>
      <c r="Q34" s="108">
        <f t="shared" si="3"/>
        <v>0.13422818791946309</v>
      </c>
    </row>
    <row r="35" spans="1:26" s="39" customFormat="1" ht="44.25" customHeight="1" thickTop="1">
      <c r="A35" s="1"/>
      <c r="B35"/>
      <c r="C35"/>
      <c r="D35" s="261" t="s">
        <v>1385</v>
      </c>
      <c r="E35" s="261"/>
      <c r="F35" s="261"/>
      <c r="G35" s="261"/>
      <c r="H35" s="261"/>
      <c r="I35" s="261"/>
      <c r="J35" s="261"/>
      <c r="K35" s="261"/>
      <c r="L35" s="261"/>
      <c r="M35" s="261"/>
      <c r="N35" s="261"/>
      <c r="O35" s="261"/>
      <c r="P35" s="261"/>
      <c r="Q35" s="261"/>
      <c r="R35" s="97"/>
      <c r="S35" s="97"/>
      <c r="T35" s="97"/>
      <c r="U35" s="97"/>
      <c r="V35" s="97"/>
      <c r="W35" s="97"/>
      <c r="X35" s="97"/>
      <c r="Y35" s="97"/>
      <c r="Z35" s="97"/>
    </row>
    <row r="36" spans="1:26" ht="39.75" customHeight="1">
      <c r="D36" s="98" t="s">
        <v>1386</v>
      </c>
    </row>
    <row r="37" spans="1:26" ht="33" customHeight="1"/>
    <row r="38" spans="1:26" ht="33" customHeight="1"/>
    <row r="39" spans="1:26" ht="33" customHeight="1"/>
    <row r="40" spans="1:26" ht="23.25" customHeight="1">
      <c r="D40" s="44"/>
    </row>
    <row r="41" spans="1:26" ht="23.25" customHeight="1">
      <c r="D41" s="44"/>
    </row>
    <row r="42" spans="1:26" ht="12.75" customHeight="1">
      <c r="D42" s="44"/>
    </row>
    <row r="43" spans="1:26" ht="12.75" customHeight="1">
      <c r="D43" s="44"/>
    </row>
    <row r="44" spans="1:26" ht="23.25" customHeight="1">
      <c r="D44" s="44"/>
    </row>
    <row r="45" spans="1:26" ht="23.25" customHeight="1"/>
    <row r="46" spans="1:26" ht="23.25" customHeight="1" thickBot="1"/>
    <row r="47" spans="1:26" ht="33" customHeight="1" thickTop="1" thickBot="1">
      <c r="D47" s="43" t="s">
        <v>1319</v>
      </c>
      <c r="E47" s="193" t="s">
        <v>1296</v>
      </c>
      <c r="F47" s="193" t="s">
        <v>1297</v>
      </c>
      <c r="G47" s="193" t="s">
        <v>1298</v>
      </c>
      <c r="H47" s="193" t="s">
        <v>1299</v>
      </c>
      <c r="I47" s="193" t="s">
        <v>1300</v>
      </c>
      <c r="J47" s="193" t="s">
        <v>1301</v>
      </c>
      <c r="K47" s="193" t="s">
        <v>1302</v>
      </c>
      <c r="L47" s="193" t="s">
        <v>1303</v>
      </c>
      <c r="M47" s="193" t="s">
        <v>1304</v>
      </c>
      <c r="N47" s="193" t="s">
        <v>1305</v>
      </c>
      <c r="O47" s="193" t="s">
        <v>1306</v>
      </c>
      <c r="P47" s="193" t="s">
        <v>1307</v>
      </c>
      <c r="Q47" s="193" t="s">
        <v>1308</v>
      </c>
    </row>
    <row r="48" spans="1:26" ht="33" customHeight="1" thickTop="1" thickBot="1">
      <c r="D48" s="99" t="s">
        <v>1320</v>
      </c>
      <c r="E48" s="49">
        <f>DRE!E6</f>
        <v>0</v>
      </c>
      <c r="F48" s="49">
        <f>DRE!F6</f>
        <v>0</v>
      </c>
      <c r="G48" s="49">
        <f>DRE!G6</f>
        <v>0</v>
      </c>
      <c r="H48" s="49">
        <f>DRE!H6</f>
        <v>0</v>
      </c>
      <c r="I48" s="49">
        <f>DRE!I6</f>
        <v>0</v>
      </c>
      <c r="J48" s="49">
        <f>DRE!J6</f>
        <v>0</v>
      </c>
      <c r="K48" s="49">
        <f>DRE!K6</f>
        <v>0</v>
      </c>
      <c r="L48" s="49">
        <f>DRE!L6</f>
        <v>0</v>
      </c>
      <c r="M48" s="49">
        <f>DRE!M6</f>
        <v>0</v>
      </c>
      <c r="N48" s="49">
        <f>DRE!N6</f>
        <v>0</v>
      </c>
      <c r="O48" s="49">
        <f>DRE!O6</f>
        <v>0</v>
      </c>
      <c r="P48" s="49">
        <f>DRE!P6</f>
        <v>0</v>
      </c>
      <c r="Q48" s="109">
        <f>SUM(E48:P48)</f>
        <v>0</v>
      </c>
      <c r="R48" s="100"/>
    </row>
    <row r="49" spans="1:26" ht="33" customHeight="1" thickTop="1" thickBot="1">
      <c r="D49" s="99" t="s">
        <v>1321</v>
      </c>
      <c r="E49" s="75">
        <f>DRE!E7</f>
        <v>0</v>
      </c>
      <c r="F49" s="75">
        <f>DRE!F7</f>
        <v>0</v>
      </c>
      <c r="G49" s="75">
        <f>DRE!G7</f>
        <v>0</v>
      </c>
      <c r="H49" s="75">
        <f>DRE!H7</f>
        <v>0</v>
      </c>
      <c r="I49" s="75">
        <f>DRE!I7</f>
        <v>0</v>
      </c>
      <c r="J49" s="75">
        <f>DRE!J7</f>
        <v>0</v>
      </c>
      <c r="K49" s="75">
        <f>DRE!K7</f>
        <v>0</v>
      </c>
      <c r="L49" s="75">
        <f>DRE!L7</f>
        <v>0</v>
      </c>
      <c r="M49" s="75">
        <f>DRE!M7</f>
        <v>0</v>
      </c>
      <c r="N49" s="75">
        <f>DRE!N7</f>
        <v>0</v>
      </c>
      <c r="O49" s="75">
        <f>DRE!O7</f>
        <v>0</v>
      </c>
      <c r="P49" s="75">
        <f>DRE!P7</f>
        <v>0</v>
      </c>
      <c r="Q49" s="109">
        <f t="shared" ref="Q49" si="4">SUM(E49:P49)</f>
        <v>0</v>
      </c>
      <c r="R49" s="100"/>
    </row>
    <row r="50" spans="1:26" ht="33" customHeight="1" thickTop="1" thickBot="1">
      <c r="D50" s="99" t="s">
        <v>1322</v>
      </c>
      <c r="E50" s="75">
        <f>E48-E49</f>
        <v>0</v>
      </c>
      <c r="F50" s="75">
        <f t="shared" ref="F50:Q50" si="5">F48-F49</f>
        <v>0</v>
      </c>
      <c r="G50" s="75">
        <f t="shared" si="5"/>
        <v>0</v>
      </c>
      <c r="H50" s="75">
        <f t="shared" si="5"/>
        <v>0</v>
      </c>
      <c r="I50" s="75">
        <f t="shared" si="5"/>
        <v>0</v>
      </c>
      <c r="J50" s="75">
        <f t="shared" si="5"/>
        <v>0</v>
      </c>
      <c r="K50" s="75">
        <f t="shared" si="5"/>
        <v>0</v>
      </c>
      <c r="L50" s="75">
        <f t="shared" si="5"/>
        <v>0</v>
      </c>
      <c r="M50" s="75">
        <f t="shared" si="5"/>
        <v>0</v>
      </c>
      <c r="N50" s="75">
        <f t="shared" si="5"/>
        <v>0</v>
      </c>
      <c r="O50" s="75">
        <f t="shared" si="5"/>
        <v>0</v>
      </c>
      <c r="P50" s="75">
        <f t="shared" si="5"/>
        <v>0</v>
      </c>
      <c r="Q50" s="110">
        <f t="shared" si="5"/>
        <v>0</v>
      </c>
      <c r="R50" s="100"/>
    </row>
    <row r="51" spans="1:26" ht="33" customHeight="1" thickTop="1" thickBot="1">
      <c r="D51" s="99" t="s">
        <v>1323</v>
      </c>
      <c r="E51" s="75">
        <f>DRE!E9</f>
        <v>0</v>
      </c>
      <c r="F51" s="75">
        <f>DRE!F9</f>
        <v>0</v>
      </c>
      <c r="G51" s="75">
        <f>DRE!G9</f>
        <v>0</v>
      </c>
      <c r="H51" s="75">
        <f>DRE!H9</f>
        <v>0</v>
      </c>
      <c r="I51" s="75">
        <f>DRE!I9</f>
        <v>0</v>
      </c>
      <c r="J51" s="75">
        <f>DRE!J9</f>
        <v>0</v>
      </c>
      <c r="K51" s="75">
        <f>DRE!K9</f>
        <v>0</v>
      </c>
      <c r="L51" s="75">
        <f>DRE!L9</f>
        <v>0</v>
      </c>
      <c r="M51" s="75">
        <f>DRE!M9</f>
        <v>0</v>
      </c>
      <c r="N51" s="75">
        <f>DRE!N9</f>
        <v>0</v>
      </c>
      <c r="O51" s="75">
        <f>DRE!O9</f>
        <v>0</v>
      </c>
      <c r="P51" s="75">
        <f>DRE!P9</f>
        <v>0</v>
      </c>
      <c r="Q51" s="109">
        <f t="shared" ref="Q51:Q53" si="6">SUM(E51:P51)</f>
        <v>0</v>
      </c>
      <c r="R51" s="100"/>
    </row>
    <row r="52" spans="1:26" ht="33" customHeight="1" thickTop="1" thickBot="1">
      <c r="D52" s="99" t="s">
        <v>1324</v>
      </c>
      <c r="E52" s="75">
        <f>DRE!E10</f>
        <v>0</v>
      </c>
      <c r="F52" s="75">
        <f>DRE!F10</f>
        <v>0</v>
      </c>
      <c r="G52" s="75">
        <f>DRE!G10</f>
        <v>0</v>
      </c>
      <c r="H52" s="75">
        <f>DRE!H10</f>
        <v>0</v>
      </c>
      <c r="I52" s="75">
        <f>DRE!I10</f>
        <v>0</v>
      </c>
      <c r="J52" s="75">
        <f>DRE!J10</f>
        <v>0</v>
      </c>
      <c r="K52" s="75">
        <f>DRE!K10</f>
        <v>0</v>
      </c>
      <c r="L52" s="75">
        <f>DRE!L10</f>
        <v>0</v>
      </c>
      <c r="M52" s="75">
        <f>DRE!M10</f>
        <v>0</v>
      </c>
      <c r="N52" s="75">
        <f>DRE!N10</f>
        <v>0</v>
      </c>
      <c r="O52" s="75">
        <f>DRE!O10</f>
        <v>0</v>
      </c>
      <c r="P52" s="75">
        <f>DRE!P10</f>
        <v>0</v>
      </c>
      <c r="Q52" s="109">
        <f t="shared" si="6"/>
        <v>0</v>
      </c>
      <c r="R52" s="100"/>
    </row>
    <row r="53" spans="1:26" ht="33" customHeight="1" thickTop="1" thickBot="1">
      <c r="D53" s="99" t="s">
        <v>1256</v>
      </c>
      <c r="E53" s="85">
        <f>DRE!E11</f>
        <v>0</v>
      </c>
      <c r="F53" s="85">
        <f>DRE!F11</f>
        <v>0</v>
      </c>
      <c r="G53" s="85">
        <f>DRE!G11</f>
        <v>0</v>
      </c>
      <c r="H53" s="85">
        <f>DRE!H11</f>
        <v>0</v>
      </c>
      <c r="I53" s="85">
        <f>DRE!I11</f>
        <v>0</v>
      </c>
      <c r="J53" s="85">
        <f>DRE!J11</f>
        <v>0</v>
      </c>
      <c r="K53" s="85">
        <f>DRE!K11</f>
        <v>0</v>
      </c>
      <c r="L53" s="85">
        <f>DRE!L11</f>
        <v>0</v>
      </c>
      <c r="M53" s="85">
        <f>DRE!M11</f>
        <v>0</v>
      </c>
      <c r="N53" s="85">
        <f>DRE!N11</f>
        <v>0</v>
      </c>
      <c r="O53" s="85">
        <f>DRE!O11</f>
        <v>0</v>
      </c>
      <c r="P53" s="85">
        <f>DRE!P11</f>
        <v>0</v>
      </c>
      <c r="Q53" s="109">
        <f t="shared" si="6"/>
        <v>0</v>
      </c>
      <c r="R53" s="100"/>
    </row>
    <row r="54" spans="1:26" ht="33" customHeight="1" thickTop="1" thickBot="1">
      <c r="D54" s="101" t="s">
        <v>1325</v>
      </c>
      <c r="E54" s="85">
        <f>E50-E51+E52-E53</f>
        <v>0</v>
      </c>
      <c r="F54" s="85">
        <f t="shared" ref="F54:Q54" si="7">F50-F51+F52-F53</f>
        <v>0</v>
      </c>
      <c r="G54" s="85">
        <f t="shared" si="7"/>
        <v>0</v>
      </c>
      <c r="H54" s="85">
        <f t="shared" si="7"/>
        <v>0</v>
      </c>
      <c r="I54" s="85">
        <f t="shared" si="7"/>
        <v>0</v>
      </c>
      <c r="J54" s="85">
        <f t="shared" si="7"/>
        <v>0</v>
      </c>
      <c r="K54" s="85">
        <f t="shared" si="7"/>
        <v>0</v>
      </c>
      <c r="L54" s="85">
        <f t="shared" si="7"/>
        <v>0</v>
      </c>
      <c r="M54" s="85">
        <f t="shared" si="7"/>
        <v>0</v>
      </c>
      <c r="N54" s="85">
        <f t="shared" si="7"/>
        <v>0</v>
      </c>
      <c r="O54" s="85">
        <f t="shared" si="7"/>
        <v>0</v>
      </c>
      <c r="P54" s="85">
        <f t="shared" si="7"/>
        <v>0</v>
      </c>
      <c r="Q54" s="111">
        <f t="shared" si="7"/>
        <v>0</v>
      </c>
      <c r="R54" s="102"/>
    </row>
    <row r="55" spans="1:26" ht="33" customHeight="1" thickTop="1" thickBot="1">
      <c r="D55" s="99" t="s">
        <v>1257</v>
      </c>
      <c r="E55" s="49">
        <f>DRE!E13</f>
        <v>0</v>
      </c>
      <c r="F55" s="49">
        <f>DRE!F13</f>
        <v>200</v>
      </c>
      <c r="G55" s="49">
        <f>DRE!G13</f>
        <v>200</v>
      </c>
      <c r="H55" s="49">
        <f>DRE!H13</f>
        <v>200</v>
      </c>
      <c r="I55" s="49">
        <f>DRE!I13</f>
        <v>200</v>
      </c>
      <c r="J55" s="49">
        <f>DRE!J13</f>
        <v>500</v>
      </c>
      <c r="K55" s="49">
        <f>DRE!K13</f>
        <v>200</v>
      </c>
      <c r="L55" s="49">
        <f>DRE!L13</f>
        <v>200</v>
      </c>
      <c r="M55" s="49">
        <f>DRE!M13</f>
        <v>200</v>
      </c>
      <c r="N55" s="49">
        <f>DRE!N13</f>
        <v>200</v>
      </c>
      <c r="O55" s="49">
        <f>DRE!O13</f>
        <v>200</v>
      </c>
      <c r="P55" s="49">
        <f>DRE!P13</f>
        <v>200</v>
      </c>
      <c r="Q55" s="109">
        <f t="shared" ref="Q55" si="8">SUM(E55:P55)</f>
        <v>2500</v>
      </c>
      <c r="R55" s="100"/>
    </row>
    <row r="56" spans="1:26" s="39" customFormat="1" ht="44.25" customHeight="1" thickTop="1">
      <c r="A56" s="1"/>
      <c r="B56"/>
      <c r="C56"/>
      <c r="D56" s="261" t="s">
        <v>1387</v>
      </c>
      <c r="E56" s="261"/>
      <c r="F56" s="261"/>
      <c r="G56" s="261"/>
      <c r="H56" s="261"/>
      <c r="I56" s="261"/>
      <c r="J56" s="261"/>
      <c r="K56" s="261"/>
      <c r="L56" s="261"/>
      <c r="M56" s="261"/>
      <c r="N56" s="261"/>
      <c r="O56" s="261"/>
      <c r="P56" s="261"/>
      <c r="Q56" s="261"/>
      <c r="R56" s="97"/>
      <c r="S56" s="97"/>
      <c r="T56" s="97"/>
      <c r="U56" s="97"/>
      <c r="V56" s="97"/>
      <c r="W56" s="97"/>
      <c r="X56" s="97"/>
      <c r="Y56" s="97"/>
      <c r="Z56" s="97"/>
    </row>
    <row r="57" spans="1:26" ht="39.75" customHeight="1">
      <c r="D57" s="98" t="s">
        <v>1388</v>
      </c>
    </row>
    <row r="58" spans="1:26" ht="33" customHeight="1"/>
    <row r="59" spans="1:26" ht="33" customHeight="1"/>
    <row r="60" spans="1:26" ht="33" customHeight="1"/>
    <row r="61" spans="1:26" ht="23.25" customHeight="1">
      <c r="D61" s="44"/>
    </row>
    <row r="62" spans="1:26" ht="23.25" customHeight="1">
      <c r="D62" s="44"/>
    </row>
    <row r="63" spans="1:26" ht="23.25" customHeight="1">
      <c r="D63" s="44"/>
    </row>
    <row r="64" spans="1:26" ht="23.25" customHeight="1">
      <c r="D64" s="44"/>
    </row>
    <row r="65" spans="1:26" ht="23.25" customHeight="1">
      <c r="D65" s="44"/>
    </row>
    <row r="66" spans="1:26" ht="23.25" customHeight="1"/>
    <row r="67" spans="1:26" ht="23.25" customHeight="1"/>
    <row r="68" spans="1:26" ht="23.25" customHeight="1"/>
    <row r="69" spans="1:26" ht="33.75" customHeight="1"/>
    <row r="70" spans="1:26" ht="33.75" customHeight="1" thickBot="1"/>
    <row r="71" spans="1:26" ht="33.75" customHeight="1" thickTop="1" thickBot="1">
      <c r="D71" s="43" t="s">
        <v>1389</v>
      </c>
      <c r="E71" s="193" t="s">
        <v>1296</v>
      </c>
      <c r="F71" s="193" t="s">
        <v>1297</v>
      </c>
      <c r="G71" s="193" t="s">
        <v>1298</v>
      </c>
      <c r="H71" s="193" t="s">
        <v>1299</v>
      </c>
      <c r="I71" s="193" t="s">
        <v>1300</v>
      </c>
      <c r="J71" s="193" t="s">
        <v>1301</v>
      </c>
      <c r="K71" s="193" t="s">
        <v>1302</v>
      </c>
      <c r="L71" s="193" t="s">
        <v>1303</v>
      </c>
      <c r="M71" s="193" t="s">
        <v>1304</v>
      </c>
      <c r="N71" s="193" t="s">
        <v>1305</v>
      </c>
      <c r="O71" s="193" t="s">
        <v>1306</v>
      </c>
      <c r="P71" s="193" t="s">
        <v>1307</v>
      </c>
      <c r="Q71" s="193" t="s">
        <v>1308</v>
      </c>
    </row>
    <row r="72" spans="1:26" ht="33.75" customHeight="1" thickTop="1" thickBot="1">
      <c r="D72" s="194" t="s">
        <v>1288</v>
      </c>
      <c r="E72" s="49">
        <f>FC!D15</f>
        <v>0</v>
      </c>
      <c r="F72" s="49">
        <f>FC!E15</f>
        <v>200</v>
      </c>
      <c r="G72" s="49">
        <f>FC!F15</f>
        <v>200</v>
      </c>
      <c r="H72" s="49">
        <f>FC!G15</f>
        <v>200</v>
      </c>
      <c r="I72" s="49">
        <f>FC!H15</f>
        <v>200</v>
      </c>
      <c r="J72" s="49">
        <f>FC!I15</f>
        <v>200</v>
      </c>
      <c r="K72" s="49">
        <f>FC!J15</f>
        <v>200</v>
      </c>
      <c r="L72" s="49">
        <f>FC!K15</f>
        <v>200</v>
      </c>
      <c r="M72" s="49">
        <f>FC!L15</f>
        <v>200</v>
      </c>
      <c r="N72" s="49">
        <f>FC!M15</f>
        <v>200</v>
      </c>
      <c r="O72" s="49">
        <f>FC!N15</f>
        <v>200</v>
      </c>
      <c r="P72" s="49">
        <f>FC!O15</f>
        <v>200</v>
      </c>
      <c r="Q72" s="49">
        <f>SUM(E72:P72)</f>
        <v>2200</v>
      </c>
    </row>
    <row r="73" spans="1:26" ht="33.75" customHeight="1" thickTop="1" thickBot="1">
      <c r="D73" s="50" t="s">
        <v>1289</v>
      </c>
      <c r="E73" s="49">
        <f>FC!D16</f>
        <v>0</v>
      </c>
      <c r="F73" s="49">
        <f>FC!E16</f>
        <v>0</v>
      </c>
      <c r="G73" s="49">
        <f>FC!F16</f>
        <v>0</v>
      </c>
      <c r="H73" s="49">
        <f>FC!G16</f>
        <v>0</v>
      </c>
      <c r="I73" s="49">
        <f>FC!H16</f>
        <v>0</v>
      </c>
      <c r="J73" s="49">
        <f>FC!I16</f>
        <v>0</v>
      </c>
      <c r="K73" s="49">
        <f>FC!J16</f>
        <v>0</v>
      </c>
      <c r="L73" s="49">
        <f>FC!K16</f>
        <v>0</v>
      </c>
      <c r="M73" s="49">
        <f>FC!L16</f>
        <v>0</v>
      </c>
      <c r="N73" s="49">
        <f>FC!M16</f>
        <v>0</v>
      </c>
      <c r="O73" s="49">
        <f>FC!N16</f>
        <v>0</v>
      </c>
      <c r="P73" s="49">
        <f>FC!O16</f>
        <v>0</v>
      </c>
      <c r="Q73" s="49">
        <f>SUM(E73:P73)</f>
        <v>0</v>
      </c>
    </row>
    <row r="74" spans="1:26" ht="33.75" customHeight="1" thickTop="1" thickBot="1">
      <c r="D74" s="51" t="s">
        <v>1292</v>
      </c>
      <c r="E74" s="52" t="str">
        <f>IF((E73-E72)&lt;=0,"-",E73-E72)</f>
        <v>-</v>
      </c>
      <c r="F74" s="52" t="str">
        <f t="shared" ref="F74:Q74" si="9">IF((F73-F72)&lt;=0,"-",F73-F72)</f>
        <v>-</v>
      </c>
      <c r="G74" s="52" t="str">
        <f t="shared" si="9"/>
        <v>-</v>
      </c>
      <c r="H74" s="52" t="str">
        <f t="shared" si="9"/>
        <v>-</v>
      </c>
      <c r="I74" s="52" t="str">
        <f t="shared" si="9"/>
        <v>-</v>
      </c>
      <c r="J74" s="52" t="str">
        <f t="shared" si="9"/>
        <v>-</v>
      </c>
      <c r="K74" s="52" t="str">
        <f t="shared" si="9"/>
        <v>-</v>
      </c>
      <c r="L74" s="52" t="str">
        <f t="shared" si="9"/>
        <v>-</v>
      </c>
      <c r="M74" s="52" t="str">
        <f t="shared" si="9"/>
        <v>-</v>
      </c>
      <c r="N74" s="52" t="str">
        <f t="shared" si="9"/>
        <v>-</v>
      </c>
      <c r="O74" s="52" t="str">
        <f t="shared" si="9"/>
        <v>-</v>
      </c>
      <c r="P74" s="52" t="str">
        <f t="shared" si="9"/>
        <v>-</v>
      </c>
      <c r="Q74" s="52" t="str">
        <f t="shared" si="9"/>
        <v>-</v>
      </c>
    </row>
    <row r="75" spans="1:26" ht="33.75" customHeight="1" thickTop="1" thickBot="1">
      <c r="D75" s="103"/>
      <c r="E75" s="104"/>
      <c r="F75" s="104"/>
      <c r="G75" s="104"/>
      <c r="H75" s="104"/>
      <c r="I75" s="104"/>
      <c r="J75" s="104"/>
      <c r="K75" s="104"/>
      <c r="L75" s="104"/>
      <c r="M75" s="104"/>
      <c r="N75" s="104"/>
      <c r="O75" s="104"/>
      <c r="P75" s="104"/>
      <c r="Q75" s="104"/>
    </row>
    <row r="76" spans="1:26" s="39" customFormat="1" ht="44.25" customHeight="1" thickTop="1">
      <c r="A76" s="1"/>
      <c r="B76"/>
      <c r="C76"/>
      <c r="D76" s="261" t="s">
        <v>1390</v>
      </c>
      <c r="E76" s="261"/>
      <c r="F76" s="261"/>
      <c r="G76" s="261"/>
      <c r="H76" s="261"/>
      <c r="I76" s="261"/>
      <c r="J76" s="261"/>
      <c r="K76" s="261"/>
      <c r="L76" s="261"/>
      <c r="M76" s="261"/>
      <c r="N76" s="261"/>
      <c r="O76" s="261"/>
      <c r="P76" s="261"/>
      <c r="Q76" s="261"/>
      <c r="R76" s="97"/>
      <c r="S76" s="97"/>
      <c r="T76" s="97"/>
      <c r="U76" s="97"/>
      <c r="V76" s="97"/>
      <c r="W76" s="97"/>
      <c r="X76" s="97"/>
      <c r="Y76" s="97"/>
      <c r="Z76" s="97"/>
    </row>
    <row r="77" spans="1:26" ht="39.75" customHeight="1">
      <c r="D77" s="98" t="s">
        <v>1391</v>
      </c>
    </row>
    <row r="78" spans="1:26" ht="33" customHeight="1" thickBot="1"/>
    <row r="79" spans="1:26" ht="33" customHeight="1" thickTop="1">
      <c r="E79" s="247" t="s">
        <v>1340</v>
      </c>
      <c r="F79" s="247"/>
      <c r="G79" s="247"/>
      <c r="H79" s="112">
        <f>'G. Receitas'!$F$6</f>
        <v>0</v>
      </c>
      <c r="I79" s="16" t="str">
        <f>'G. Receitas'!$E$4</f>
        <v>Janeiro</v>
      </c>
      <c r="K79" s="247" t="s">
        <v>1392</v>
      </c>
      <c r="L79" s="247"/>
      <c r="M79" s="247"/>
      <c r="N79" s="113">
        <f>'G. Despesas'!$F$6</f>
        <v>0</v>
      </c>
      <c r="O79" s="16" t="str">
        <f>'G. Despesas'!$E$4</f>
        <v>Janeiro</v>
      </c>
    </row>
    <row r="80" spans="1:26" ht="33" customHeight="1"/>
    <row r="81" spans="4:17" ht="23.25" customHeight="1">
      <c r="D81" s="44"/>
    </row>
    <row r="82" spans="4:17" ht="23.25" customHeight="1">
      <c r="D82" s="44"/>
    </row>
    <row r="83" spans="4:17" ht="23.25" customHeight="1">
      <c r="D83" s="44"/>
    </row>
    <row r="84" spans="4:17" ht="23.25" customHeight="1">
      <c r="D84" s="44"/>
    </row>
    <row r="85" spans="4:17" ht="23.25" customHeight="1">
      <c r="D85" s="44"/>
    </row>
    <row r="86" spans="4:17" ht="23.25" customHeight="1"/>
    <row r="87" spans="4:17" ht="23.25" customHeight="1"/>
    <row r="88" spans="4:17" ht="23.25" customHeight="1"/>
    <row r="89" spans="4:17" ht="33.75" customHeight="1">
      <c r="D89" s="105"/>
      <c r="E89" s="106"/>
      <c r="F89" s="106"/>
      <c r="G89" s="106"/>
      <c r="H89" s="106"/>
      <c r="I89" s="106"/>
      <c r="J89" s="106"/>
      <c r="K89" s="106"/>
      <c r="L89" s="106"/>
      <c r="M89" s="106"/>
      <c r="N89" s="106"/>
      <c r="O89" s="106"/>
      <c r="P89" s="106"/>
      <c r="Q89" s="106"/>
    </row>
    <row r="90" spans="4:17" ht="33.75" customHeight="1">
      <c r="D90" s="105"/>
      <c r="E90" s="79"/>
      <c r="F90" s="79"/>
      <c r="G90" s="79"/>
      <c r="H90" s="79"/>
      <c r="I90" s="79"/>
      <c r="J90" s="79"/>
      <c r="K90" s="79"/>
      <c r="L90" s="79"/>
      <c r="M90" s="79"/>
      <c r="N90" s="79"/>
      <c r="O90" s="79"/>
      <c r="P90" s="79"/>
      <c r="Q90" s="79"/>
    </row>
    <row r="91" spans="4:17" ht="33.75" customHeight="1">
      <c r="D91" s="105"/>
      <c r="E91" s="79"/>
      <c r="F91" s="79"/>
      <c r="G91" s="79"/>
      <c r="H91" s="79"/>
      <c r="I91" s="79"/>
      <c r="J91" s="79"/>
      <c r="K91" s="79"/>
      <c r="L91" s="79"/>
      <c r="M91" s="79"/>
      <c r="N91" s="79"/>
      <c r="O91" s="79"/>
      <c r="P91" s="79"/>
      <c r="Q91" s="79"/>
    </row>
    <row r="92" spans="4:17" ht="33.75" customHeight="1">
      <c r="D92" s="105"/>
      <c r="E92" s="79"/>
      <c r="F92" s="79"/>
      <c r="G92" s="79"/>
      <c r="H92" s="79"/>
      <c r="I92" s="79"/>
      <c r="J92" s="79"/>
      <c r="K92" s="79"/>
      <c r="L92" s="79"/>
      <c r="M92" s="79"/>
      <c r="N92" s="79"/>
      <c r="O92" s="79"/>
      <c r="P92" s="79"/>
      <c r="Q92" s="79"/>
    </row>
    <row r="93" spans="4:17" ht="33.75" customHeight="1">
      <c r="D93" s="105"/>
      <c r="E93" s="79"/>
      <c r="F93" s="79"/>
      <c r="G93" s="79"/>
      <c r="H93" s="79"/>
      <c r="I93" s="79"/>
      <c r="J93" s="79"/>
      <c r="K93" s="79"/>
      <c r="L93" s="79"/>
      <c r="M93" s="79"/>
      <c r="N93" s="79"/>
      <c r="O93" s="79"/>
      <c r="P93" s="79"/>
      <c r="Q93" s="79"/>
    </row>
    <row r="94" spans="4:17" ht="33.75" customHeight="1">
      <c r="D94" s="105"/>
      <c r="E94" s="79"/>
      <c r="F94" s="79"/>
      <c r="G94" s="79"/>
      <c r="H94" s="79"/>
      <c r="I94" s="79"/>
      <c r="J94" s="79"/>
      <c r="K94" s="79"/>
      <c r="L94" s="79"/>
      <c r="M94" s="79"/>
      <c r="N94" s="79"/>
      <c r="O94" s="79"/>
      <c r="P94" s="79"/>
      <c r="Q94" s="79"/>
    </row>
    <row r="95" spans="4:17" ht="33.75" customHeight="1">
      <c r="D95" s="105"/>
      <c r="E95" s="107"/>
      <c r="F95" s="107"/>
      <c r="G95" s="107"/>
      <c r="H95" s="107"/>
      <c r="I95" s="107"/>
      <c r="J95" s="107"/>
      <c r="K95" s="107"/>
      <c r="L95" s="107"/>
      <c r="M95" s="107"/>
      <c r="N95" s="107"/>
      <c r="O95" s="107"/>
      <c r="P95" s="107"/>
      <c r="Q95" s="107"/>
    </row>
    <row r="96" spans="4:17" ht="46.5" customHeight="1"/>
    <row r="97" ht="46.5" customHeight="1"/>
    <row r="98" ht="46.5" customHeight="1"/>
    <row r="99" ht="46.5" customHeight="1"/>
  </sheetData>
  <sheetProtection formatColumns="0" formatRows="0" selectLockedCells="1" autoFilter="0"/>
  <mergeCells count="12">
    <mergeCell ref="D3:N3"/>
    <mergeCell ref="D8:Q8"/>
    <mergeCell ref="D9:Q9"/>
    <mergeCell ref="D10:Q10"/>
    <mergeCell ref="D11:Q11"/>
    <mergeCell ref="D4:Q4"/>
    <mergeCell ref="D15:Q15"/>
    <mergeCell ref="D35:Q35"/>
    <mergeCell ref="D56:Q56"/>
    <mergeCell ref="D76:Q76"/>
    <mergeCell ref="E79:G79"/>
    <mergeCell ref="K79:M79"/>
  </mergeCells>
  <conditionalFormatting sqref="E33:P33">
    <cfRule type="cellIs" dxfId="18" priority="19" operator="lessThan">
      <formula>0</formula>
    </cfRule>
    <cfRule type="cellIs" dxfId="17" priority="20" operator="greaterThan">
      <formula>0</formula>
    </cfRule>
  </conditionalFormatting>
  <conditionalFormatting sqref="E32:Q32">
    <cfRule type="cellIs" dxfId="16" priority="17" operator="lessThan">
      <formula>0</formula>
    </cfRule>
    <cfRule type="cellIs" dxfId="15" priority="18" operator="greaterThan">
      <formula>0</formula>
    </cfRule>
  </conditionalFormatting>
  <conditionalFormatting sqref="Q33">
    <cfRule type="cellIs" dxfId="14" priority="15" operator="greaterThan">
      <formula>0</formula>
    </cfRule>
    <cfRule type="cellIs" dxfId="13" priority="16" operator="lessThan">
      <formula>0</formula>
    </cfRule>
  </conditionalFormatting>
  <conditionalFormatting sqref="E94:P94">
    <cfRule type="cellIs" dxfId="12" priority="13" operator="lessThan">
      <formula>0</formula>
    </cfRule>
    <cfRule type="cellIs" dxfId="11" priority="14" operator="greaterThan">
      <formula>0</formula>
    </cfRule>
  </conditionalFormatting>
  <conditionalFormatting sqref="E93:Q93">
    <cfRule type="cellIs" dxfId="10" priority="11" operator="lessThan">
      <formula>0</formula>
    </cfRule>
    <cfRule type="cellIs" dxfId="9" priority="12" operator="greaterThan">
      <formula>0</formula>
    </cfRule>
  </conditionalFormatting>
  <conditionalFormatting sqref="Q94">
    <cfRule type="cellIs" dxfId="8" priority="9" operator="greaterThan">
      <formula>0</formula>
    </cfRule>
    <cfRule type="cellIs" dxfId="7" priority="10" operator="lessThan">
      <formula>0</formula>
    </cfRule>
  </conditionalFormatting>
  <conditionalFormatting sqref="E50:R50">
    <cfRule type="cellIs" dxfId="6" priority="5" operator="lessThan">
      <formula>0</formula>
    </cfRule>
    <cfRule type="cellIs" dxfId="5" priority="6" operator="greaterThan">
      <formula>0</formula>
    </cfRule>
  </conditionalFormatting>
  <conditionalFormatting sqref="E54:R54">
    <cfRule type="cellIs" dxfId="4" priority="3" operator="lessThan">
      <formula>0</formula>
    </cfRule>
    <cfRule type="cellIs" dxfId="3" priority="4" operator="greaterThan">
      <formula>0</formula>
    </cfRule>
  </conditionalFormatting>
  <conditionalFormatting sqref="E52:Q52">
    <cfRule type="cellIs" dxfId="2" priority="7" operator="lessThan">
      <formula>0</formula>
    </cfRule>
    <cfRule type="cellIs" dxfId="1" priority="8" operator="greaterThan">
      <formula>0</formula>
    </cfRule>
  </conditionalFormatting>
  <conditionalFormatting sqref="E74:Q74">
    <cfRule type="cellIs" dxfId="0" priority="2" operator="greaterThan">
      <formula>0</formula>
    </cfRule>
  </conditionalFormatting>
  <pageMargins left="0.511811024" right="0.511811024" top="0.78740157499999996" bottom="0.78740157499999996" header="0.31496062000000002" footer="0.31496062000000002"/>
  <pageSetup paperSize="9" scale="25" orientation="portrait"/>
  <headerFooter>
    <oddHeader>&amp;R&amp;D</oddHeader>
    <oddFooter>&amp;R&amp;P</oddFooter>
  </headerFooter>
  <rowBreaks count="4" manualBreakCount="4">
    <brk id="14" min="3" max="16" man="1"/>
    <brk id="34" min="3" max="16" man="1"/>
    <brk id="55" min="3" max="16" man="1"/>
    <brk id="75" min="3" max="16" man="1"/>
  </rowBreaks>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1" operator="containsText" id="{13D9A103-188D-42A4-94CE-7E3E2456EDA8}">
            <xm:f>NOT(ISERROR(SEARCH("-",E74)))</xm:f>
            <xm:f>"-"</xm:f>
            <x14:dxf>
              <font>
                <color theme="1" tint="0.24994659260841701"/>
              </font>
              <fill>
                <patternFill>
                  <bgColor rgb="FFECF0F1"/>
                </patternFill>
              </fill>
            </x14:dxf>
          </x14:cfRule>
          <xm:sqref>E74:Q74</xm:sqref>
        </x14:conditionalFormatting>
      </x14:conditionalFormattings>
    </ex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28</vt:i4>
      </vt:variant>
      <vt:variant>
        <vt:lpstr>Intervalos nomeados</vt:lpstr>
      </vt:variant>
      <vt:variant>
        <vt:i4>27</vt:i4>
      </vt:variant>
    </vt:vector>
  </HeadingPairs>
  <TitlesOfParts>
    <vt:vector size="55" baseType="lpstr">
      <vt:lpstr>Ini</vt:lpstr>
      <vt:lpstr>PC Receitas</vt:lpstr>
      <vt:lpstr>PC Despesas</vt:lpstr>
      <vt:lpstr>Bancos</vt:lpstr>
      <vt:lpstr>Jan</vt:lpstr>
      <vt:lpstr>Fev</vt:lpstr>
      <vt:lpstr>Mar</vt:lpstr>
      <vt:lpstr>Abr</vt:lpstr>
      <vt:lpstr>Mai</vt:lpstr>
      <vt:lpstr>Jun</vt:lpstr>
      <vt:lpstr>Jul</vt:lpstr>
      <vt:lpstr>Ago</vt:lpstr>
      <vt:lpstr>Set</vt:lpstr>
      <vt:lpstr>Out</vt:lpstr>
      <vt:lpstr>Nov</vt:lpstr>
      <vt:lpstr>Dez</vt:lpstr>
      <vt:lpstr>Resumo</vt:lpstr>
      <vt:lpstr>Resumo (2)</vt:lpstr>
      <vt:lpstr>FC</vt:lpstr>
      <vt:lpstr>DRE</vt:lpstr>
      <vt:lpstr>CPagar</vt:lpstr>
      <vt:lpstr>CReceber</vt:lpstr>
      <vt:lpstr>FC com Banco</vt:lpstr>
      <vt:lpstr>Gráficos</vt:lpstr>
      <vt:lpstr>G. Receitas</vt:lpstr>
      <vt:lpstr>G. Despesas</vt:lpstr>
      <vt:lpstr>Alertas</vt:lpstr>
      <vt:lpstr>Imprimir</vt:lpstr>
      <vt:lpstr>CPagar!Area_de_impressao</vt:lpstr>
      <vt:lpstr>CReceber!Area_de_impressao</vt:lpstr>
      <vt:lpstr>DRE!Area_de_impressao</vt:lpstr>
      <vt:lpstr>FC!Area_de_impressao</vt:lpstr>
      <vt:lpstr>'FC com Banco'!Area_de_impressao</vt:lpstr>
      <vt:lpstr>'G. Despesas'!Area_de_impressao</vt:lpstr>
      <vt:lpstr>'G. Receitas'!Area_de_impressao</vt:lpstr>
      <vt:lpstr>Gráficos!Area_de_impressao</vt:lpstr>
      <vt:lpstr>Imprimir!Area_de_impressao</vt:lpstr>
      <vt:lpstr>Ini!Area_de_impressao</vt:lpstr>
      <vt:lpstr>Resumo!Area_de_impressao</vt:lpstr>
      <vt:lpstr>'Resumo (2)'!Area_de_impressao</vt:lpstr>
      <vt:lpstr>Bancos</vt:lpstr>
      <vt:lpstr>Despesas_com_Marketing</vt:lpstr>
      <vt:lpstr>Despesas_com_Produtos</vt:lpstr>
      <vt:lpstr>Despesas_com_RH</vt:lpstr>
      <vt:lpstr>Despesas_com_Serviços</vt:lpstr>
      <vt:lpstr>Despesas_Não_Operacionais</vt:lpstr>
      <vt:lpstr>Despesas_Operacionais</vt:lpstr>
      <vt:lpstr>Impostos</vt:lpstr>
      <vt:lpstr>Investimentos</vt:lpstr>
      <vt:lpstr>Receitas_com_Produtos</vt:lpstr>
      <vt:lpstr>Receitas_com_Serviços</vt:lpstr>
      <vt:lpstr>Receitas_Não_Operacionais</vt:lpstr>
      <vt:lpstr>CPagar!Titulos_de_impressao</vt:lpstr>
      <vt:lpstr>CReceber!Titulos_de_impressao</vt:lpstr>
      <vt:lpstr>DRE!Titulos_de_impressao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Fernand6</dc:creator>
  <cp:lastModifiedBy>leonardo.dasilva</cp:lastModifiedBy>
  <cp:lastPrinted>2014-10-16T17:36:32Z</cp:lastPrinted>
  <dcterms:created xsi:type="dcterms:W3CDTF">2014-08-23T07:21:08Z</dcterms:created>
  <dcterms:modified xsi:type="dcterms:W3CDTF">2016-03-08T19:20:37Z</dcterms:modified>
</cp:coreProperties>
</file>